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a\Downloads\"/>
    </mc:Choice>
  </mc:AlternateContent>
  <xr:revisionPtr revIDLastSave="0" documentId="8_{BD99FC5B-8D8E-974F-B7A8-D2EC9E1CD705}" xr6:coauthVersionLast="45" xr6:coauthVersionMax="45" xr10:uidLastSave="{00000000-0000-0000-0000-000000000000}"/>
  <bookViews>
    <workbookView xWindow="-120" yWindow="-120" windowWidth="20730" windowHeight="11160" firstSheet="20" activeTab="20" xr2:uid="{E74CC889-EA92-4E4A-ABF7-C43C9878E996}"/>
  </bookViews>
  <sheets>
    <sheet name="ACC" sheetId="1" r:id="rId1"/>
    <sheet name="Ambuja" sheetId="2" r:id="rId2"/>
    <sheet name="Ramco" sheetId="3" r:id="rId3"/>
    <sheet name="Shree" sheetId="4" r:id="rId4"/>
    <sheet name="Ultratech" sheetId="5" r:id="rId5"/>
    <sheet name="ACC_Ratios" sheetId="6" r:id="rId6"/>
    <sheet name="Ambuja_Ratios" sheetId="8" r:id="rId7"/>
    <sheet name="Ramco_Ratios" sheetId="9" r:id="rId8"/>
    <sheet name="Shree_Ratios" sheetId="10" r:id="rId9"/>
    <sheet name="Ultratech_Ratios" sheetId="7" r:id="rId10"/>
    <sheet name="ACC_Forecasting" sheetId="11" r:id="rId11"/>
    <sheet name="Ambuja_Forecasting" sheetId="12" r:id="rId12"/>
    <sheet name="Ramco_Forecasting" sheetId="13" r:id="rId13"/>
    <sheet name="Shree_Forecasting" sheetId="14" r:id="rId14"/>
    <sheet name="Ultratech_Forecasting" sheetId="15" r:id="rId15"/>
    <sheet name="ACC_WCM" sheetId="16" r:id="rId16"/>
    <sheet name="Ambuja_WCM" sheetId="17" r:id="rId17"/>
    <sheet name="Ramco_WCM" sheetId="18" r:id="rId18"/>
    <sheet name="Shree_WCM" sheetId="19" r:id="rId19"/>
    <sheet name="Ultratech_WCM" sheetId="20" r:id="rId20"/>
    <sheet name="Impact on WC" sheetId="21" r:id="rId21"/>
    <sheet name="GP VS WC" sheetId="22" r:id="rId22"/>
    <sheet name="OP VS WC" sheetId="27" r:id="rId23"/>
    <sheet name="NP VS WC" sheetId="23" r:id="rId24"/>
    <sheet name="ROCE VS WC" sheetId="24" r:id="rId25"/>
    <sheet name="ROE VS WC" sheetId="25" r:id="rId26"/>
    <sheet name="ROA VS WC" sheetId="26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1" l="1"/>
  <c r="H5" i="21"/>
  <c r="H3" i="21"/>
  <c r="C5" i="21"/>
  <c r="C4" i="21"/>
  <c r="C3" i="21"/>
  <c r="D20" i="20"/>
  <c r="C20" i="20"/>
  <c r="B20" i="20"/>
  <c r="D19" i="20"/>
  <c r="C19" i="20"/>
  <c r="B19" i="20"/>
  <c r="D18" i="20"/>
  <c r="C18" i="20"/>
  <c r="B18" i="20"/>
  <c r="D17" i="20"/>
  <c r="C17" i="20"/>
  <c r="B17" i="20"/>
  <c r="D16" i="20"/>
  <c r="C16" i="20"/>
  <c r="B16" i="20"/>
  <c r="C17" i="16"/>
  <c r="D17" i="16"/>
  <c r="C18" i="19"/>
  <c r="D20" i="19"/>
  <c r="C20" i="19"/>
  <c r="B20" i="19"/>
  <c r="D19" i="19"/>
  <c r="C19" i="19"/>
  <c r="B19" i="19"/>
  <c r="D18" i="19"/>
  <c r="B18" i="19"/>
  <c r="D17" i="19"/>
  <c r="C17" i="19"/>
  <c r="B17" i="19"/>
  <c r="D16" i="19"/>
  <c r="C16" i="19"/>
  <c r="B16" i="19"/>
  <c r="D18" i="18"/>
  <c r="C19" i="18"/>
  <c r="B18" i="18"/>
  <c r="D20" i="18"/>
  <c r="C20" i="18"/>
  <c r="B20" i="18"/>
  <c r="D17" i="18"/>
  <c r="C17" i="18"/>
  <c r="B17" i="18"/>
  <c r="D16" i="18"/>
  <c r="C16" i="18"/>
  <c r="B16" i="18"/>
  <c r="D20" i="17"/>
  <c r="C20" i="17"/>
  <c r="B20" i="17"/>
  <c r="D19" i="17"/>
  <c r="C19" i="17"/>
  <c r="B19" i="17"/>
  <c r="D18" i="17"/>
  <c r="C18" i="17"/>
  <c r="B18" i="17"/>
  <c r="D17" i="17"/>
  <c r="C17" i="17"/>
  <c r="B17" i="17"/>
  <c r="D16" i="17"/>
  <c r="C16" i="17"/>
  <c r="B16" i="17"/>
  <c r="B17" i="16"/>
  <c r="B19" i="16"/>
  <c r="D20" i="16"/>
  <c r="C20" i="16"/>
  <c r="B20" i="16"/>
  <c r="D19" i="16"/>
  <c r="C19" i="16"/>
  <c r="D18" i="16"/>
  <c r="C18" i="16"/>
  <c r="B18" i="16"/>
  <c r="D16" i="16"/>
  <c r="C16" i="16"/>
  <c r="B16" i="16"/>
  <c r="B21" i="20"/>
  <c r="D21" i="20"/>
  <c r="C21" i="20"/>
  <c r="B21" i="19"/>
  <c r="D21" i="19"/>
  <c r="C21" i="19"/>
  <c r="C18" i="18"/>
  <c r="C21" i="18"/>
  <c r="D19" i="18"/>
  <c r="D21" i="18"/>
  <c r="B19" i="18"/>
  <c r="B21" i="18"/>
  <c r="C21" i="17"/>
  <c r="B21" i="17"/>
  <c r="D21" i="17"/>
  <c r="B21" i="16"/>
  <c r="C21" i="16"/>
  <c r="D21" i="16"/>
  <c r="T6" i="15"/>
  <c r="T7" i="15"/>
  <c r="E5" i="15"/>
  <c r="F5" i="15"/>
  <c r="G5" i="15"/>
  <c r="H5" i="15"/>
  <c r="I5" i="15"/>
  <c r="L75" i="15"/>
  <c r="M75" i="15"/>
  <c r="N75" i="15"/>
  <c r="O75" i="15"/>
  <c r="Q75" i="15"/>
  <c r="I75" i="15"/>
  <c r="L76" i="15"/>
  <c r="M76" i="15"/>
  <c r="N76" i="15"/>
  <c r="O76" i="15"/>
  <c r="Q76" i="15"/>
  <c r="I76" i="15"/>
  <c r="H75" i="15"/>
  <c r="H76" i="15"/>
  <c r="G75" i="15"/>
  <c r="G76" i="15"/>
  <c r="F75" i="15"/>
  <c r="F76" i="15"/>
  <c r="E75" i="15"/>
  <c r="E76" i="15"/>
  <c r="T7" i="12"/>
  <c r="E5" i="12"/>
  <c r="L75" i="12"/>
  <c r="M75" i="12"/>
  <c r="N75" i="12"/>
  <c r="O75" i="12"/>
  <c r="Q75" i="12"/>
  <c r="E75" i="12"/>
  <c r="L76" i="12"/>
  <c r="M76" i="12"/>
  <c r="N76" i="12"/>
  <c r="O76" i="12"/>
  <c r="Q76" i="12"/>
  <c r="E76" i="12"/>
  <c r="T7" i="11"/>
  <c r="E5" i="11"/>
  <c r="F5" i="11"/>
  <c r="G5" i="11"/>
  <c r="H5" i="11"/>
  <c r="I5" i="11"/>
  <c r="L75" i="11"/>
  <c r="M75" i="11"/>
  <c r="N75" i="11"/>
  <c r="O75" i="11"/>
  <c r="Q75" i="11"/>
  <c r="I75" i="11"/>
  <c r="L76" i="11"/>
  <c r="M76" i="11"/>
  <c r="N76" i="11"/>
  <c r="O76" i="11"/>
  <c r="Q76" i="11"/>
  <c r="I76" i="11"/>
  <c r="H75" i="11"/>
  <c r="H76" i="11"/>
  <c r="G75" i="11"/>
  <c r="G76" i="11"/>
  <c r="F75" i="11"/>
  <c r="F76" i="11"/>
  <c r="E75" i="11"/>
  <c r="E76" i="11"/>
  <c r="I113" i="7"/>
  <c r="H113" i="7"/>
  <c r="G113" i="7"/>
  <c r="I112" i="7"/>
  <c r="H112" i="7"/>
  <c r="G112" i="7"/>
  <c r="I111" i="7"/>
  <c r="I114" i="7"/>
  <c r="H111" i="7"/>
  <c r="H114" i="7"/>
  <c r="C166" i="7"/>
  <c r="G111" i="7"/>
  <c r="G114" i="7"/>
  <c r="I113" i="10"/>
  <c r="H113" i="10"/>
  <c r="G113" i="10"/>
  <c r="I112" i="10"/>
  <c r="H112" i="10"/>
  <c r="G112" i="10"/>
  <c r="I111" i="10"/>
  <c r="I114" i="10"/>
  <c r="D166" i="10"/>
  <c r="H111" i="10"/>
  <c r="H114" i="10"/>
  <c r="C166" i="10"/>
  <c r="G111" i="10"/>
  <c r="G114" i="10"/>
  <c r="I113" i="9"/>
  <c r="H113" i="9"/>
  <c r="G113" i="9"/>
  <c r="I112" i="9"/>
  <c r="H112" i="9"/>
  <c r="G112" i="9"/>
  <c r="I111" i="9"/>
  <c r="I114" i="9"/>
  <c r="D166" i="9"/>
  <c r="H111" i="9"/>
  <c r="H114" i="9"/>
  <c r="C166" i="9"/>
  <c r="G111" i="9"/>
  <c r="G114" i="9"/>
  <c r="I113" i="8"/>
  <c r="H113" i="8"/>
  <c r="G113" i="8"/>
  <c r="I112" i="8"/>
  <c r="H112" i="8"/>
  <c r="G112" i="8"/>
  <c r="I111" i="8"/>
  <c r="I114" i="8"/>
  <c r="D166" i="8"/>
  <c r="H111" i="8"/>
  <c r="H114" i="8"/>
  <c r="C166" i="8"/>
  <c r="G111" i="8"/>
  <c r="G114" i="8"/>
  <c r="D166" i="6"/>
  <c r="H111" i="6"/>
  <c r="H112" i="6"/>
  <c r="H113" i="6"/>
  <c r="H114" i="6"/>
  <c r="I111" i="6"/>
  <c r="I112" i="6"/>
  <c r="I113" i="6"/>
  <c r="I114" i="6"/>
  <c r="C166" i="6"/>
  <c r="G111" i="6"/>
  <c r="G112" i="6"/>
  <c r="G113" i="6"/>
  <c r="G114" i="6"/>
  <c r="N89" i="15"/>
  <c r="M89" i="15"/>
  <c r="L89" i="15"/>
  <c r="O89" i="15"/>
  <c r="Q89" i="15"/>
  <c r="N87" i="15"/>
  <c r="M87" i="15"/>
  <c r="L87" i="15"/>
  <c r="O87" i="15"/>
  <c r="Q87" i="15"/>
  <c r="L85" i="15"/>
  <c r="M85" i="15"/>
  <c r="N85" i="15"/>
  <c r="O85" i="15"/>
  <c r="Q85" i="15"/>
  <c r="N84" i="15"/>
  <c r="M84" i="15"/>
  <c r="L84" i="15"/>
  <c r="O84" i="15"/>
  <c r="Q84" i="15"/>
  <c r="L83" i="15"/>
  <c r="M83" i="15"/>
  <c r="N83" i="15"/>
  <c r="O83" i="15"/>
  <c r="Q83" i="15"/>
  <c r="N82" i="15"/>
  <c r="M82" i="15"/>
  <c r="L82" i="15"/>
  <c r="N80" i="15"/>
  <c r="M80" i="15"/>
  <c r="L80" i="15"/>
  <c r="O80" i="15"/>
  <c r="Q80" i="15"/>
  <c r="N79" i="15"/>
  <c r="M79" i="15"/>
  <c r="L79" i="15"/>
  <c r="O79" i="15"/>
  <c r="Q79" i="15"/>
  <c r="N74" i="15"/>
  <c r="M74" i="15"/>
  <c r="L74" i="15"/>
  <c r="O74" i="15"/>
  <c r="Q74" i="15"/>
  <c r="L73" i="15"/>
  <c r="M73" i="15"/>
  <c r="N73" i="15"/>
  <c r="O73" i="15"/>
  <c r="Q73" i="15"/>
  <c r="N71" i="15"/>
  <c r="M71" i="15"/>
  <c r="L71" i="15"/>
  <c r="O71" i="15"/>
  <c r="Q71" i="15"/>
  <c r="L70" i="15"/>
  <c r="M70" i="15"/>
  <c r="N70" i="15"/>
  <c r="O70" i="15"/>
  <c r="Q70" i="15"/>
  <c r="N69" i="15"/>
  <c r="M69" i="15"/>
  <c r="L69" i="15"/>
  <c r="O69" i="15"/>
  <c r="Q69" i="15"/>
  <c r="L68" i="15"/>
  <c r="M68" i="15"/>
  <c r="N68" i="15"/>
  <c r="O68" i="15"/>
  <c r="Q68" i="15"/>
  <c r="N66" i="15"/>
  <c r="M66" i="15"/>
  <c r="L66" i="15"/>
  <c r="O66" i="15"/>
  <c r="Q66" i="15"/>
  <c r="N65" i="15"/>
  <c r="M65" i="15"/>
  <c r="L65" i="15"/>
  <c r="O65" i="15"/>
  <c r="Q65" i="15"/>
  <c r="N64" i="15"/>
  <c r="M64" i="15"/>
  <c r="L64" i="15"/>
  <c r="O64" i="15"/>
  <c r="Q64" i="15"/>
  <c r="N61" i="15"/>
  <c r="M61" i="15"/>
  <c r="L61" i="15"/>
  <c r="O61" i="15"/>
  <c r="Q61" i="15"/>
  <c r="L60" i="15"/>
  <c r="M60" i="15"/>
  <c r="N60" i="15"/>
  <c r="O60" i="15"/>
  <c r="Q60" i="15"/>
  <c r="N58" i="15"/>
  <c r="Q58" i="15"/>
  <c r="M58" i="15"/>
  <c r="L58" i="15"/>
  <c r="N57" i="15"/>
  <c r="Q57" i="15"/>
  <c r="M57" i="15"/>
  <c r="L57" i="15"/>
  <c r="O57" i="15"/>
  <c r="N56" i="15"/>
  <c r="M56" i="15"/>
  <c r="L56" i="15"/>
  <c r="Q55" i="15"/>
  <c r="Q54" i="15"/>
  <c r="Q53" i="15"/>
  <c r="Q52" i="15"/>
  <c r="E52" i="15"/>
  <c r="E51" i="15"/>
  <c r="F51" i="15"/>
  <c r="G51" i="15"/>
  <c r="E55" i="15"/>
  <c r="L47" i="15"/>
  <c r="M47" i="15"/>
  <c r="N47" i="15"/>
  <c r="O47" i="15"/>
  <c r="Q47" i="15"/>
  <c r="N46" i="15"/>
  <c r="M46" i="15"/>
  <c r="L46" i="15"/>
  <c r="O46" i="15"/>
  <c r="Q46" i="15"/>
  <c r="L45" i="15"/>
  <c r="M45" i="15"/>
  <c r="N45" i="15"/>
  <c r="O45" i="15"/>
  <c r="Q45" i="15"/>
  <c r="N44" i="15"/>
  <c r="M44" i="15"/>
  <c r="L44" i="15"/>
  <c r="O44" i="15"/>
  <c r="Q44" i="15"/>
  <c r="L43" i="15"/>
  <c r="M43" i="15"/>
  <c r="N43" i="15"/>
  <c r="O43" i="15"/>
  <c r="Q43" i="15"/>
  <c r="N42" i="15"/>
  <c r="M42" i="15"/>
  <c r="L42" i="15"/>
  <c r="O42" i="15"/>
  <c r="Q42" i="15"/>
  <c r="L41" i="15"/>
  <c r="M41" i="15"/>
  <c r="N41" i="15"/>
  <c r="O41" i="15"/>
  <c r="Q41" i="15"/>
  <c r="N40" i="15"/>
  <c r="M40" i="15"/>
  <c r="L40" i="15"/>
  <c r="O40" i="15"/>
  <c r="Q40" i="15"/>
  <c r="L39" i="15"/>
  <c r="M39" i="15"/>
  <c r="N39" i="15"/>
  <c r="O39" i="15"/>
  <c r="Q39" i="15"/>
  <c r="N38" i="15"/>
  <c r="M38" i="15"/>
  <c r="L38" i="15"/>
  <c r="O38" i="15"/>
  <c r="Q38" i="15"/>
  <c r="L37" i="15"/>
  <c r="M37" i="15"/>
  <c r="N37" i="15"/>
  <c r="O37" i="15"/>
  <c r="Q37" i="15"/>
  <c r="N36" i="15"/>
  <c r="M36" i="15"/>
  <c r="L36" i="15"/>
  <c r="O36" i="15"/>
  <c r="Q36" i="15"/>
  <c r="L35" i="15"/>
  <c r="M35" i="15"/>
  <c r="N35" i="15"/>
  <c r="O35" i="15"/>
  <c r="Q35" i="15"/>
  <c r="N34" i="15"/>
  <c r="M34" i="15"/>
  <c r="L34" i="15"/>
  <c r="O34" i="15"/>
  <c r="Q34" i="15"/>
  <c r="L33" i="15"/>
  <c r="M33" i="15"/>
  <c r="N33" i="15"/>
  <c r="O33" i="15"/>
  <c r="Q33" i="15"/>
  <c r="N32" i="15"/>
  <c r="L32" i="15"/>
  <c r="M32" i="15"/>
  <c r="O32" i="15"/>
  <c r="Q32" i="15"/>
  <c r="L31" i="15"/>
  <c r="M31" i="15"/>
  <c r="N31" i="15"/>
  <c r="O31" i="15"/>
  <c r="Q31" i="15"/>
  <c r="L29" i="15"/>
  <c r="M29" i="15"/>
  <c r="N29" i="15"/>
  <c r="O29" i="15"/>
  <c r="Q29" i="15"/>
  <c r="N28" i="15"/>
  <c r="M28" i="15"/>
  <c r="L28" i="15"/>
  <c r="O28" i="15"/>
  <c r="Q28" i="15"/>
  <c r="L26" i="15"/>
  <c r="M26" i="15"/>
  <c r="N26" i="15"/>
  <c r="O26" i="15"/>
  <c r="Q26" i="15"/>
  <c r="N25" i="15"/>
  <c r="L25" i="15"/>
  <c r="M25" i="15"/>
  <c r="O25" i="15"/>
  <c r="Q25" i="15"/>
  <c r="L24" i="15"/>
  <c r="M24" i="15"/>
  <c r="N24" i="15"/>
  <c r="O24" i="15"/>
  <c r="Q24" i="15"/>
  <c r="L22" i="15"/>
  <c r="M22" i="15"/>
  <c r="N22" i="15"/>
  <c r="O22" i="15"/>
  <c r="Q22" i="15"/>
  <c r="N21" i="15"/>
  <c r="M21" i="15"/>
  <c r="L21" i="15"/>
  <c r="N20" i="15"/>
  <c r="M20" i="15"/>
  <c r="L20" i="15"/>
  <c r="O20" i="15"/>
  <c r="Q20" i="15"/>
  <c r="N19" i="15"/>
  <c r="M19" i="15"/>
  <c r="L19" i="15"/>
  <c r="N16" i="15"/>
  <c r="M16" i="15"/>
  <c r="L16" i="15"/>
  <c r="N15" i="15"/>
  <c r="M15" i="15"/>
  <c r="L15" i="15"/>
  <c r="O15" i="15"/>
  <c r="Q15" i="15"/>
  <c r="N14" i="15"/>
  <c r="M14" i="15"/>
  <c r="L14" i="15"/>
  <c r="L13" i="15"/>
  <c r="M13" i="15"/>
  <c r="N13" i="15"/>
  <c r="O13" i="15"/>
  <c r="Q13" i="15"/>
  <c r="N12" i="15"/>
  <c r="M12" i="15"/>
  <c r="L12" i="15"/>
  <c r="O12" i="15"/>
  <c r="Q12" i="15"/>
  <c r="L11" i="15"/>
  <c r="M11" i="15"/>
  <c r="N11" i="15"/>
  <c r="O11" i="15"/>
  <c r="Q11" i="15"/>
  <c r="N10" i="15"/>
  <c r="M10" i="15"/>
  <c r="L10" i="15"/>
  <c r="O10" i="15"/>
  <c r="Q10" i="15"/>
  <c r="N7" i="15"/>
  <c r="M7" i="15"/>
  <c r="L7" i="15"/>
  <c r="N6" i="15"/>
  <c r="M6" i="15"/>
  <c r="L6" i="15"/>
  <c r="O6" i="15"/>
  <c r="Q6" i="15"/>
  <c r="T5" i="15"/>
  <c r="T4" i="15"/>
  <c r="N4" i="15"/>
  <c r="Q4" i="15"/>
  <c r="M4" i="15"/>
  <c r="L4" i="15"/>
  <c r="L3" i="15"/>
  <c r="M3" i="15"/>
  <c r="N3" i="15"/>
  <c r="O3" i="15"/>
  <c r="Q3" i="15"/>
  <c r="E87" i="15"/>
  <c r="E80" i="15"/>
  <c r="E57" i="15"/>
  <c r="E58" i="15"/>
  <c r="E59" i="15"/>
  <c r="E89" i="15"/>
  <c r="E84" i="15"/>
  <c r="E74" i="15"/>
  <c r="E71" i="15"/>
  <c r="E69" i="15"/>
  <c r="E61" i="15"/>
  <c r="E46" i="15"/>
  <c r="E44" i="15"/>
  <c r="E42" i="15"/>
  <c r="E40" i="15"/>
  <c r="E38" i="15"/>
  <c r="E36" i="15"/>
  <c r="E34" i="15"/>
  <c r="E79" i="15"/>
  <c r="E81" i="15"/>
  <c r="E66" i="15"/>
  <c r="E64" i="15"/>
  <c r="E85" i="15"/>
  <c r="E70" i="15"/>
  <c r="E60" i="15"/>
  <c r="E45" i="15"/>
  <c r="E41" i="15"/>
  <c r="E37" i="15"/>
  <c r="E33" i="15"/>
  <c r="E31" i="15"/>
  <c r="E26" i="15"/>
  <c r="E24" i="15"/>
  <c r="E6" i="15"/>
  <c r="E83" i="15"/>
  <c r="E43" i="15"/>
  <c r="E39" i="15"/>
  <c r="E35" i="15"/>
  <c r="E25" i="15"/>
  <c r="E28" i="15"/>
  <c r="E12" i="15"/>
  <c r="E10" i="15"/>
  <c r="E4" i="15"/>
  <c r="E73" i="15"/>
  <c r="E68" i="15"/>
  <c r="E47" i="15"/>
  <c r="E29" i="15"/>
  <c r="E11" i="15"/>
  <c r="E22" i="15"/>
  <c r="E15" i="15"/>
  <c r="E13" i="15"/>
  <c r="E3" i="15"/>
  <c r="O4" i="15"/>
  <c r="O14" i="15"/>
  <c r="Q14" i="15"/>
  <c r="E14" i="15"/>
  <c r="O19" i="15"/>
  <c r="Q19" i="15"/>
  <c r="E19" i="15"/>
  <c r="O7" i="15"/>
  <c r="Q7" i="15"/>
  <c r="E7" i="15"/>
  <c r="E8" i="15"/>
  <c r="O16" i="15"/>
  <c r="Q16" i="15"/>
  <c r="E16" i="15"/>
  <c r="O21" i="15"/>
  <c r="Q21" i="15"/>
  <c r="O56" i="15"/>
  <c r="Q56" i="15"/>
  <c r="E56" i="15"/>
  <c r="E62" i="15"/>
  <c r="O82" i="15"/>
  <c r="Q82" i="15"/>
  <c r="H51" i="15"/>
  <c r="O58" i="15"/>
  <c r="I51" i="15"/>
  <c r="F89" i="15"/>
  <c r="F84" i="15"/>
  <c r="F74" i="15"/>
  <c r="F71" i="15"/>
  <c r="F69" i="15"/>
  <c r="F61" i="15"/>
  <c r="F46" i="15"/>
  <c r="F44" i="15"/>
  <c r="F42" i="15"/>
  <c r="F40" i="15"/>
  <c r="F38" i="15"/>
  <c r="F36" i="15"/>
  <c r="F34" i="15"/>
  <c r="F79" i="15"/>
  <c r="F66" i="15"/>
  <c r="F64" i="15"/>
  <c r="F58" i="15"/>
  <c r="F56" i="15"/>
  <c r="F85" i="15"/>
  <c r="F83" i="15"/>
  <c r="F73" i="15"/>
  <c r="F70" i="15"/>
  <c r="F68" i="15"/>
  <c r="F60" i="15"/>
  <c r="F47" i="15"/>
  <c r="F45" i="15"/>
  <c r="F43" i="15"/>
  <c r="F41" i="15"/>
  <c r="F39" i="15"/>
  <c r="F37" i="15"/>
  <c r="F35" i="15"/>
  <c r="F33" i="15"/>
  <c r="F80" i="15"/>
  <c r="F28" i="15"/>
  <c r="F19" i="15"/>
  <c r="F16" i="15"/>
  <c r="F14" i="15"/>
  <c r="F12" i="15"/>
  <c r="F10" i="15"/>
  <c r="F11" i="15"/>
  <c r="F13" i="15"/>
  <c r="F15" i="15"/>
  <c r="F17" i="15"/>
  <c r="F7" i="15"/>
  <c r="F4" i="15"/>
  <c r="F57" i="15"/>
  <c r="F59" i="15"/>
  <c r="F29" i="15"/>
  <c r="F87" i="15"/>
  <c r="F25" i="15"/>
  <c r="F6" i="15"/>
  <c r="F8" i="15"/>
  <c r="F18" i="15"/>
  <c r="F20" i="15"/>
  <c r="F22" i="15"/>
  <c r="F26" i="15"/>
  <c r="F24" i="15"/>
  <c r="F31" i="15"/>
  <c r="F3" i="15"/>
  <c r="E21" i="15"/>
  <c r="E65" i="15"/>
  <c r="E77" i="15"/>
  <c r="E82" i="15"/>
  <c r="E17" i="15"/>
  <c r="E18" i="15"/>
  <c r="E20" i="15"/>
  <c r="E23" i="15"/>
  <c r="E27" i="15"/>
  <c r="E30" i="15"/>
  <c r="E32" i="15"/>
  <c r="F52" i="15"/>
  <c r="E86" i="15"/>
  <c r="F55" i="15"/>
  <c r="F62" i="15"/>
  <c r="F21" i="15"/>
  <c r="F23" i="15"/>
  <c r="F27" i="15"/>
  <c r="F30" i="15"/>
  <c r="F32" i="15"/>
  <c r="G52" i="15"/>
  <c r="E67" i="15"/>
  <c r="E88" i="15"/>
  <c r="G79" i="15"/>
  <c r="G66" i="15"/>
  <c r="G64" i="15"/>
  <c r="G58" i="15"/>
  <c r="G56" i="15"/>
  <c r="G85" i="15"/>
  <c r="G83" i="15"/>
  <c r="G73" i="15"/>
  <c r="G70" i="15"/>
  <c r="G68" i="15"/>
  <c r="G60" i="15"/>
  <c r="G47" i="15"/>
  <c r="G45" i="15"/>
  <c r="G43" i="15"/>
  <c r="G41" i="15"/>
  <c r="G39" i="15"/>
  <c r="G37" i="15"/>
  <c r="G35" i="15"/>
  <c r="G33" i="15"/>
  <c r="G87" i="15"/>
  <c r="G80" i="15"/>
  <c r="G57" i="15"/>
  <c r="G84" i="15"/>
  <c r="G86" i="15"/>
  <c r="G74" i="15"/>
  <c r="G69" i="15"/>
  <c r="G44" i="15"/>
  <c r="G40" i="15"/>
  <c r="G36" i="15"/>
  <c r="G25" i="15"/>
  <c r="G71" i="15"/>
  <c r="G46" i="15"/>
  <c r="G42" i="15"/>
  <c r="G24" i="15"/>
  <c r="G29" i="15"/>
  <c r="G22" i="15"/>
  <c r="G15" i="15"/>
  <c r="G13" i="15"/>
  <c r="G11" i="15"/>
  <c r="G3" i="15"/>
  <c r="G61" i="15"/>
  <c r="G38" i="15"/>
  <c r="G34" i="15"/>
  <c r="G31" i="15"/>
  <c r="G26" i="15"/>
  <c r="G28" i="15"/>
  <c r="G12" i="15"/>
  <c r="G6" i="15"/>
  <c r="G7" i="15"/>
  <c r="G8" i="15"/>
  <c r="G89" i="15"/>
  <c r="G19" i="15"/>
  <c r="G10" i="15"/>
  <c r="G16" i="15"/>
  <c r="G14" i="15"/>
  <c r="G4" i="15"/>
  <c r="F77" i="15"/>
  <c r="F81" i="15"/>
  <c r="F65" i="15"/>
  <c r="F86" i="15"/>
  <c r="F67" i="15"/>
  <c r="G55" i="15"/>
  <c r="F82" i="15"/>
  <c r="F88" i="15"/>
  <c r="H85" i="15"/>
  <c r="H83" i="15"/>
  <c r="H73" i="15"/>
  <c r="H70" i="15"/>
  <c r="H68" i="15"/>
  <c r="H60" i="15"/>
  <c r="H47" i="15"/>
  <c r="H45" i="15"/>
  <c r="H43" i="15"/>
  <c r="H41" i="15"/>
  <c r="H39" i="15"/>
  <c r="H37" i="15"/>
  <c r="H35" i="15"/>
  <c r="H33" i="15"/>
  <c r="H87" i="15"/>
  <c r="H80" i="15"/>
  <c r="H57" i="15"/>
  <c r="H89" i="15"/>
  <c r="H84" i="15"/>
  <c r="H74" i="15"/>
  <c r="H71" i="15"/>
  <c r="H69" i="15"/>
  <c r="H61" i="15"/>
  <c r="H46" i="15"/>
  <c r="H44" i="15"/>
  <c r="H42" i="15"/>
  <c r="H40" i="15"/>
  <c r="H38" i="15"/>
  <c r="H36" i="15"/>
  <c r="H34" i="15"/>
  <c r="H79" i="15"/>
  <c r="H81" i="15"/>
  <c r="H64" i="15"/>
  <c r="H29" i="15"/>
  <c r="H22" i="15"/>
  <c r="H15" i="15"/>
  <c r="H13" i="15"/>
  <c r="H11" i="15"/>
  <c r="H3" i="15"/>
  <c r="H28" i="15"/>
  <c r="H58" i="15"/>
  <c r="H31" i="15"/>
  <c r="H26" i="15"/>
  <c r="H24" i="15"/>
  <c r="H6" i="15"/>
  <c r="H7" i="15"/>
  <c r="H8" i="15"/>
  <c r="H56" i="15"/>
  <c r="H10" i="15"/>
  <c r="H25" i="15"/>
  <c r="H19" i="15"/>
  <c r="H14" i="15"/>
  <c r="H66" i="15"/>
  <c r="H12" i="15"/>
  <c r="H16" i="15"/>
  <c r="H4" i="15"/>
  <c r="G21" i="15"/>
  <c r="G65" i="15"/>
  <c r="G17" i="15"/>
  <c r="G18" i="15"/>
  <c r="G20" i="15"/>
  <c r="G23" i="15"/>
  <c r="G27" i="15"/>
  <c r="G30" i="15"/>
  <c r="G32" i="15"/>
  <c r="H52" i="15"/>
  <c r="G59" i="15"/>
  <c r="G77" i="15"/>
  <c r="G81" i="15"/>
  <c r="H55" i="15"/>
  <c r="G67" i="15"/>
  <c r="I87" i="15"/>
  <c r="I80" i="15"/>
  <c r="I57" i="15"/>
  <c r="I58" i="15"/>
  <c r="I59" i="15"/>
  <c r="I89" i="15"/>
  <c r="I84" i="15"/>
  <c r="I74" i="15"/>
  <c r="I71" i="15"/>
  <c r="I69" i="15"/>
  <c r="I61" i="15"/>
  <c r="I46" i="15"/>
  <c r="I44" i="15"/>
  <c r="I42" i="15"/>
  <c r="I40" i="15"/>
  <c r="I38" i="15"/>
  <c r="I36" i="15"/>
  <c r="I34" i="15"/>
  <c r="I79" i="15"/>
  <c r="I81" i="15"/>
  <c r="I66" i="15"/>
  <c r="I64" i="15"/>
  <c r="I56" i="15"/>
  <c r="I31" i="15"/>
  <c r="I26" i="15"/>
  <c r="I24" i="15"/>
  <c r="I6" i="15"/>
  <c r="I7" i="15"/>
  <c r="I8" i="15"/>
  <c r="I25" i="15"/>
  <c r="I83" i="15"/>
  <c r="I73" i="15"/>
  <c r="I68" i="15"/>
  <c r="I47" i="15"/>
  <c r="I43" i="15"/>
  <c r="I39" i="15"/>
  <c r="I35" i="15"/>
  <c r="I28" i="15"/>
  <c r="I19" i="15"/>
  <c r="I16" i="15"/>
  <c r="I14" i="15"/>
  <c r="I12" i="15"/>
  <c r="I10" i="15"/>
  <c r="I4" i="15"/>
  <c r="I33" i="15"/>
  <c r="I15" i="15"/>
  <c r="I41" i="15"/>
  <c r="I11" i="15"/>
  <c r="I85" i="15"/>
  <c r="I60" i="15"/>
  <c r="I37" i="15"/>
  <c r="I13" i="15"/>
  <c r="I3" i="15"/>
  <c r="I70" i="15"/>
  <c r="I45" i="15"/>
  <c r="I29" i="15"/>
  <c r="I22" i="15"/>
  <c r="H21" i="15"/>
  <c r="H65" i="15"/>
  <c r="G82" i="15"/>
  <c r="H17" i="15"/>
  <c r="H18" i="15"/>
  <c r="H20" i="15"/>
  <c r="H23" i="15"/>
  <c r="H27" i="15"/>
  <c r="H30" i="15"/>
  <c r="H32" i="15"/>
  <c r="I52" i="15"/>
  <c r="I55" i="15"/>
  <c r="I62" i="15"/>
  <c r="H86" i="15"/>
  <c r="H77" i="15"/>
  <c r="H82" i="15"/>
  <c r="H59" i="15"/>
  <c r="G62" i="15"/>
  <c r="H67" i="15"/>
  <c r="H88" i="15"/>
  <c r="I77" i="15"/>
  <c r="I82" i="15"/>
  <c r="I86" i="15"/>
  <c r="H62" i="15"/>
  <c r="G88" i="15"/>
  <c r="I17" i="15"/>
  <c r="I18" i="15"/>
  <c r="I20" i="15"/>
  <c r="I21" i="15"/>
  <c r="I23" i="15"/>
  <c r="I27" i="15"/>
  <c r="I30" i="15"/>
  <c r="I32" i="15"/>
  <c r="I65" i="15"/>
  <c r="I67" i="15"/>
  <c r="I88" i="15"/>
  <c r="N89" i="14"/>
  <c r="M89" i="14"/>
  <c r="L89" i="14"/>
  <c r="O89" i="14"/>
  <c r="Q89" i="14"/>
  <c r="N87" i="14"/>
  <c r="M87" i="14"/>
  <c r="L87" i="14"/>
  <c r="O87" i="14"/>
  <c r="Q87" i="14"/>
  <c r="L85" i="14"/>
  <c r="M85" i="14"/>
  <c r="N85" i="14"/>
  <c r="O85" i="14"/>
  <c r="Q85" i="14"/>
  <c r="N84" i="14"/>
  <c r="M84" i="14"/>
  <c r="L84" i="14"/>
  <c r="O84" i="14"/>
  <c r="Q84" i="14"/>
  <c r="L83" i="14"/>
  <c r="M83" i="14"/>
  <c r="N83" i="14"/>
  <c r="O83" i="14"/>
  <c r="Q83" i="14"/>
  <c r="N82" i="14"/>
  <c r="M82" i="14"/>
  <c r="L82" i="14"/>
  <c r="O82" i="14"/>
  <c r="Q82" i="14"/>
  <c r="N80" i="14"/>
  <c r="M80" i="14"/>
  <c r="L80" i="14"/>
  <c r="O80" i="14"/>
  <c r="Q80" i="14"/>
  <c r="N79" i="14"/>
  <c r="M79" i="14"/>
  <c r="L79" i="14"/>
  <c r="O79" i="14"/>
  <c r="Q79" i="14"/>
  <c r="N76" i="14"/>
  <c r="M76" i="14"/>
  <c r="L76" i="14"/>
  <c r="O76" i="14"/>
  <c r="Q76" i="14"/>
  <c r="L75" i="14"/>
  <c r="M75" i="14"/>
  <c r="N75" i="14"/>
  <c r="O75" i="14"/>
  <c r="Q75" i="14"/>
  <c r="N74" i="14"/>
  <c r="M74" i="14"/>
  <c r="L74" i="14"/>
  <c r="O74" i="14"/>
  <c r="Q74" i="14"/>
  <c r="L73" i="14"/>
  <c r="M73" i="14"/>
  <c r="N73" i="14"/>
  <c r="O73" i="14"/>
  <c r="Q73" i="14"/>
  <c r="N71" i="14"/>
  <c r="M71" i="14"/>
  <c r="L71" i="14"/>
  <c r="O71" i="14"/>
  <c r="Q71" i="14"/>
  <c r="L70" i="14"/>
  <c r="M70" i="14"/>
  <c r="N70" i="14"/>
  <c r="O70" i="14"/>
  <c r="Q70" i="14"/>
  <c r="N69" i="14"/>
  <c r="M69" i="14"/>
  <c r="L69" i="14"/>
  <c r="O69" i="14"/>
  <c r="Q69" i="14"/>
  <c r="L68" i="14"/>
  <c r="M68" i="14"/>
  <c r="N68" i="14"/>
  <c r="O68" i="14"/>
  <c r="Q68" i="14"/>
  <c r="N66" i="14"/>
  <c r="M66" i="14"/>
  <c r="L66" i="14"/>
  <c r="O66" i="14"/>
  <c r="Q66" i="14"/>
  <c r="N65" i="14"/>
  <c r="M65" i="14"/>
  <c r="L65" i="14"/>
  <c r="O65" i="14"/>
  <c r="Q65" i="14"/>
  <c r="N64" i="14"/>
  <c r="M64" i="14"/>
  <c r="L64" i="14"/>
  <c r="O64" i="14"/>
  <c r="Q64" i="14"/>
  <c r="N61" i="14"/>
  <c r="M61" i="14"/>
  <c r="L61" i="14"/>
  <c r="O61" i="14"/>
  <c r="Q61" i="14"/>
  <c r="L60" i="14"/>
  <c r="M60" i="14"/>
  <c r="N60" i="14"/>
  <c r="O60" i="14"/>
  <c r="Q60" i="14"/>
  <c r="N58" i="14"/>
  <c r="Q58" i="14"/>
  <c r="M58" i="14"/>
  <c r="L58" i="14"/>
  <c r="N57" i="14"/>
  <c r="Q57" i="14"/>
  <c r="M57" i="14"/>
  <c r="L57" i="14"/>
  <c r="O57" i="14"/>
  <c r="N56" i="14"/>
  <c r="M56" i="14"/>
  <c r="L56" i="14"/>
  <c r="E51" i="14"/>
  <c r="E52" i="14"/>
  <c r="E55" i="14"/>
  <c r="F51" i="14"/>
  <c r="G51" i="14"/>
  <c r="L47" i="14"/>
  <c r="M47" i="14"/>
  <c r="N47" i="14"/>
  <c r="O47" i="14"/>
  <c r="Q47" i="14"/>
  <c r="T7" i="14"/>
  <c r="E5" i="14"/>
  <c r="E47" i="14"/>
  <c r="N46" i="14"/>
  <c r="M46" i="14"/>
  <c r="L46" i="14"/>
  <c r="O46" i="14"/>
  <c r="Q46" i="14"/>
  <c r="L45" i="14"/>
  <c r="M45" i="14"/>
  <c r="N45" i="14"/>
  <c r="O45" i="14"/>
  <c r="Q45" i="14"/>
  <c r="N44" i="14"/>
  <c r="M44" i="14"/>
  <c r="L44" i="14"/>
  <c r="L43" i="14"/>
  <c r="M43" i="14"/>
  <c r="N43" i="14"/>
  <c r="O43" i="14"/>
  <c r="Q43" i="14"/>
  <c r="E43" i="14"/>
  <c r="N42" i="14"/>
  <c r="M42" i="14"/>
  <c r="L42" i="14"/>
  <c r="O42" i="14"/>
  <c r="Q42" i="14"/>
  <c r="L41" i="14"/>
  <c r="M41" i="14"/>
  <c r="N41" i="14"/>
  <c r="O41" i="14"/>
  <c r="Q41" i="14"/>
  <c r="N40" i="14"/>
  <c r="M40" i="14"/>
  <c r="L40" i="14"/>
  <c r="L39" i="14"/>
  <c r="M39" i="14"/>
  <c r="N39" i="14"/>
  <c r="O39" i="14"/>
  <c r="Q39" i="14"/>
  <c r="E39" i="14"/>
  <c r="N38" i="14"/>
  <c r="M38" i="14"/>
  <c r="L38" i="14"/>
  <c r="O38" i="14"/>
  <c r="Q38" i="14"/>
  <c r="L37" i="14"/>
  <c r="M37" i="14"/>
  <c r="N37" i="14"/>
  <c r="O37" i="14"/>
  <c r="Q37" i="14"/>
  <c r="N36" i="14"/>
  <c r="M36" i="14"/>
  <c r="L36" i="14"/>
  <c r="O36" i="14"/>
  <c r="Q36" i="14"/>
  <c r="L35" i="14"/>
  <c r="M35" i="14"/>
  <c r="N35" i="14"/>
  <c r="O35" i="14"/>
  <c r="Q35" i="14"/>
  <c r="E35" i="14"/>
  <c r="N34" i="14"/>
  <c r="M34" i="14"/>
  <c r="L34" i="14"/>
  <c r="O34" i="14"/>
  <c r="Q34" i="14"/>
  <c r="G34" i="14"/>
  <c r="L33" i="14"/>
  <c r="M33" i="14"/>
  <c r="N33" i="14"/>
  <c r="O33" i="14"/>
  <c r="Q33" i="14"/>
  <c r="L32" i="14"/>
  <c r="M32" i="14"/>
  <c r="N32" i="14"/>
  <c r="O32" i="14"/>
  <c r="Q32" i="14"/>
  <c r="N31" i="14"/>
  <c r="L31" i="14"/>
  <c r="M31" i="14"/>
  <c r="O31" i="14"/>
  <c r="Q31" i="14"/>
  <c r="N29" i="14"/>
  <c r="M29" i="14"/>
  <c r="L29" i="14"/>
  <c r="O29" i="14"/>
  <c r="Q29" i="14"/>
  <c r="L28" i="14"/>
  <c r="M28" i="14"/>
  <c r="N28" i="14"/>
  <c r="O28" i="14"/>
  <c r="Q28" i="14"/>
  <c r="E28" i="14"/>
  <c r="N26" i="14"/>
  <c r="L26" i="14"/>
  <c r="M26" i="14"/>
  <c r="O26" i="14"/>
  <c r="Q26" i="14"/>
  <c r="N25" i="14"/>
  <c r="M25" i="14"/>
  <c r="L25" i="14"/>
  <c r="O25" i="14"/>
  <c r="Q25" i="14"/>
  <c r="N24" i="14"/>
  <c r="L24" i="14"/>
  <c r="M24" i="14"/>
  <c r="O24" i="14"/>
  <c r="Q24" i="14"/>
  <c r="N22" i="14"/>
  <c r="M22" i="14"/>
  <c r="L22" i="14"/>
  <c r="O22" i="14"/>
  <c r="Q22" i="14"/>
  <c r="L21" i="14"/>
  <c r="M21" i="14"/>
  <c r="N21" i="14"/>
  <c r="O21" i="14"/>
  <c r="Q21" i="14"/>
  <c r="N20" i="14"/>
  <c r="M20" i="14"/>
  <c r="L20" i="14"/>
  <c r="O20" i="14"/>
  <c r="Q20" i="14"/>
  <c r="L19" i="14"/>
  <c r="M19" i="14"/>
  <c r="N19" i="14"/>
  <c r="O19" i="14"/>
  <c r="Q19" i="14"/>
  <c r="E19" i="14"/>
  <c r="L16" i="14"/>
  <c r="M16" i="14"/>
  <c r="N16" i="14"/>
  <c r="O16" i="14"/>
  <c r="Q16" i="14"/>
  <c r="E16" i="14"/>
  <c r="N15" i="14"/>
  <c r="M15" i="14"/>
  <c r="L15" i="14"/>
  <c r="O15" i="14"/>
  <c r="Q15" i="14"/>
  <c r="L14" i="14"/>
  <c r="M14" i="14"/>
  <c r="N14" i="14"/>
  <c r="O14" i="14"/>
  <c r="Q14" i="14"/>
  <c r="E14" i="14"/>
  <c r="N13" i="14"/>
  <c r="M13" i="14"/>
  <c r="L13" i="14"/>
  <c r="L12" i="14"/>
  <c r="M12" i="14"/>
  <c r="N12" i="14"/>
  <c r="O12" i="14"/>
  <c r="Q12" i="14"/>
  <c r="E12" i="14"/>
  <c r="N11" i="14"/>
  <c r="M11" i="14"/>
  <c r="L11" i="14"/>
  <c r="O11" i="14"/>
  <c r="Q11" i="14"/>
  <c r="L10" i="14"/>
  <c r="M10" i="14"/>
  <c r="N10" i="14"/>
  <c r="O10" i="14"/>
  <c r="Q10" i="14"/>
  <c r="E10" i="14"/>
  <c r="L7" i="14"/>
  <c r="M7" i="14"/>
  <c r="N7" i="14"/>
  <c r="O7" i="14"/>
  <c r="Q7" i="14"/>
  <c r="E7" i="14"/>
  <c r="N6" i="14"/>
  <c r="M6" i="14"/>
  <c r="L6" i="14"/>
  <c r="O6" i="14"/>
  <c r="Q6" i="14"/>
  <c r="E83" i="14"/>
  <c r="N4" i="14"/>
  <c r="Q4" i="14"/>
  <c r="M4" i="14"/>
  <c r="L4" i="14"/>
  <c r="O4" i="14"/>
  <c r="N3" i="14"/>
  <c r="L3" i="14"/>
  <c r="M3" i="14"/>
  <c r="O3" i="14"/>
  <c r="Q3" i="14"/>
  <c r="E3" i="14"/>
  <c r="O13" i="14"/>
  <c r="Q13" i="14"/>
  <c r="H51" i="14"/>
  <c r="E24" i="14"/>
  <c r="E26" i="14"/>
  <c r="E31" i="14"/>
  <c r="E68" i="14"/>
  <c r="E73" i="14"/>
  <c r="E87" i="14"/>
  <c r="E80" i="14"/>
  <c r="E57" i="14"/>
  <c r="F34" i="14"/>
  <c r="E89" i="14"/>
  <c r="E84" i="14"/>
  <c r="E76" i="14"/>
  <c r="E74" i="14"/>
  <c r="E71" i="14"/>
  <c r="E69" i="14"/>
  <c r="E61" i="14"/>
  <c r="E46" i="14"/>
  <c r="E42" i="14"/>
  <c r="O40" i="14"/>
  <c r="Q40" i="14"/>
  <c r="E40" i="14"/>
  <c r="E38" i="14"/>
  <c r="E36" i="14"/>
  <c r="I34" i="14"/>
  <c r="E34" i="14"/>
  <c r="E79" i="14"/>
  <c r="E81" i="14"/>
  <c r="E66" i="14"/>
  <c r="E64" i="14"/>
  <c r="E58" i="14"/>
  <c r="H34" i="14"/>
  <c r="F5" i="14"/>
  <c r="E6" i="14"/>
  <c r="E11" i="14"/>
  <c r="E13" i="14"/>
  <c r="E15" i="14"/>
  <c r="E17" i="14"/>
  <c r="E22" i="14"/>
  <c r="E29" i="14"/>
  <c r="E33" i="14"/>
  <c r="E37" i="14"/>
  <c r="E41" i="14"/>
  <c r="E45" i="14"/>
  <c r="O56" i="14"/>
  <c r="Q56" i="14"/>
  <c r="E56" i="14"/>
  <c r="E4" i="14"/>
  <c r="E8" i="14"/>
  <c r="E25" i="14"/>
  <c r="O44" i="14"/>
  <c r="Q44" i="14"/>
  <c r="E44" i="14"/>
  <c r="O58" i="14"/>
  <c r="E60" i="14"/>
  <c r="E70" i="14"/>
  <c r="E75" i="14"/>
  <c r="E85" i="14"/>
  <c r="E59" i="14"/>
  <c r="E62" i="14"/>
  <c r="F89" i="14"/>
  <c r="F84" i="14"/>
  <c r="F85" i="14"/>
  <c r="F86" i="14"/>
  <c r="F76" i="14"/>
  <c r="F74" i="14"/>
  <c r="F71" i="14"/>
  <c r="F69" i="14"/>
  <c r="F61" i="14"/>
  <c r="F46" i="14"/>
  <c r="F44" i="14"/>
  <c r="F42" i="14"/>
  <c r="F40" i="14"/>
  <c r="F38" i="14"/>
  <c r="F36" i="14"/>
  <c r="F79" i="14"/>
  <c r="F66" i="14"/>
  <c r="F64" i="14"/>
  <c r="F58" i="14"/>
  <c r="F56" i="14"/>
  <c r="F83" i="14"/>
  <c r="F75" i="14"/>
  <c r="F73" i="14"/>
  <c r="F77" i="14"/>
  <c r="F70" i="14"/>
  <c r="F68" i="14"/>
  <c r="F60" i="14"/>
  <c r="F47" i="14"/>
  <c r="F45" i="14"/>
  <c r="F43" i="14"/>
  <c r="F41" i="14"/>
  <c r="F39" i="14"/>
  <c r="F37" i="14"/>
  <c r="F35" i="14"/>
  <c r="F33" i="14"/>
  <c r="F80" i="14"/>
  <c r="F29" i="14"/>
  <c r="F22" i="14"/>
  <c r="F15" i="14"/>
  <c r="F13" i="14"/>
  <c r="F11" i="14"/>
  <c r="F6" i="14"/>
  <c r="G5" i="14"/>
  <c r="F25" i="14"/>
  <c r="F87" i="14"/>
  <c r="F31" i="14"/>
  <c r="F26" i="14"/>
  <c r="F24" i="14"/>
  <c r="F3" i="14"/>
  <c r="F57" i="14"/>
  <c r="F59" i="14"/>
  <c r="F28" i="14"/>
  <c r="F19" i="14"/>
  <c r="F16" i="14"/>
  <c r="F14" i="14"/>
  <c r="F12" i="14"/>
  <c r="F10" i="14"/>
  <c r="F17" i="14"/>
  <c r="F7" i="14"/>
  <c r="F4" i="14"/>
  <c r="F8" i="14"/>
  <c r="E21" i="14"/>
  <c r="E65" i="14"/>
  <c r="E67" i="14"/>
  <c r="E86" i="14"/>
  <c r="I51" i="14"/>
  <c r="E18" i="14"/>
  <c r="E20" i="14"/>
  <c r="E23" i="14"/>
  <c r="E27" i="14"/>
  <c r="E30" i="14"/>
  <c r="E32" i="14"/>
  <c r="F52" i="14"/>
  <c r="E77" i="14"/>
  <c r="E82" i="14"/>
  <c r="E88" i="14"/>
  <c r="F18" i="14"/>
  <c r="F20" i="14"/>
  <c r="G79" i="14"/>
  <c r="G66" i="14"/>
  <c r="G64" i="14"/>
  <c r="G58" i="14"/>
  <c r="G56" i="14"/>
  <c r="G85" i="14"/>
  <c r="G83" i="14"/>
  <c r="G75" i="14"/>
  <c r="G73" i="14"/>
  <c r="G70" i="14"/>
  <c r="G68" i="14"/>
  <c r="G60" i="14"/>
  <c r="G47" i="14"/>
  <c r="G45" i="14"/>
  <c r="G43" i="14"/>
  <c r="G41" i="14"/>
  <c r="G39" i="14"/>
  <c r="G37" i="14"/>
  <c r="G35" i="14"/>
  <c r="G33" i="14"/>
  <c r="G87" i="14"/>
  <c r="G80" i="14"/>
  <c r="G57" i="14"/>
  <c r="G59" i="14"/>
  <c r="G84" i="14"/>
  <c r="G86" i="14"/>
  <c r="G74" i="14"/>
  <c r="G69" i="14"/>
  <c r="G31" i="14"/>
  <c r="G26" i="14"/>
  <c r="G24" i="14"/>
  <c r="G3" i="14"/>
  <c r="G7" i="14"/>
  <c r="G4" i="14"/>
  <c r="G89" i="14"/>
  <c r="G38" i="14"/>
  <c r="G29" i="14"/>
  <c r="G22" i="14"/>
  <c r="G44" i="14"/>
  <c r="G40" i="14"/>
  <c r="G36" i="14"/>
  <c r="G28" i="14"/>
  <c r="G19" i="14"/>
  <c r="G16" i="14"/>
  <c r="G14" i="14"/>
  <c r="G12" i="14"/>
  <c r="G10" i="14"/>
  <c r="G46" i="14"/>
  <c r="G42" i="14"/>
  <c r="G76" i="14"/>
  <c r="G71" i="14"/>
  <c r="G61" i="14"/>
  <c r="G25" i="14"/>
  <c r="G15" i="14"/>
  <c r="G13" i="14"/>
  <c r="G6" i="14"/>
  <c r="G8" i="14"/>
  <c r="H5" i="14"/>
  <c r="G11" i="14"/>
  <c r="F81" i="14"/>
  <c r="F55" i="14"/>
  <c r="F62" i="14"/>
  <c r="F21" i="14"/>
  <c r="F82" i="14"/>
  <c r="F65" i="14"/>
  <c r="F67" i="14"/>
  <c r="F88" i="14"/>
  <c r="G21" i="14"/>
  <c r="G65" i="14"/>
  <c r="G67" i="14"/>
  <c r="G17" i="14"/>
  <c r="G18" i="14"/>
  <c r="G20" i="14"/>
  <c r="G23" i="14"/>
  <c r="G27" i="14"/>
  <c r="G30" i="14"/>
  <c r="G32" i="14"/>
  <c r="G77" i="14"/>
  <c r="G81" i="14"/>
  <c r="H85" i="14"/>
  <c r="H83" i="14"/>
  <c r="H75" i="14"/>
  <c r="H73" i="14"/>
  <c r="H74" i="14"/>
  <c r="H76" i="14"/>
  <c r="H77" i="14"/>
  <c r="H70" i="14"/>
  <c r="H68" i="14"/>
  <c r="H60" i="14"/>
  <c r="H47" i="14"/>
  <c r="H45" i="14"/>
  <c r="H43" i="14"/>
  <c r="H41" i="14"/>
  <c r="H39" i="14"/>
  <c r="H37" i="14"/>
  <c r="H35" i="14"/>
  <c r="H33" i="14"/>
  <c r="H87" i="14"/>
  <c r="H80" i="14"/>
  <c r="H57" i="14"/>
  <c r="H89" i="14"/>
  <c r="H84" i="14"/>
  <c r="H86" i="14"/>
  <c r="H71" i="14"/>
  <c r="H69" i="14"/>
  <c r="H61" i="14"/>
  <c r="H46" i="14"/>
  <c r="H44" i="14"/>
  <c r="H42" i="14"/>
  <c r="H40" i="14"/>
  <c r="H38" i="14"/>
  <c r="H36" i="14"/>
  <c r="H79" i="14"/>
  <c r="H81" i="14"/>
  <c r="H64" i="14"/>
  <c r="H28" i="14"/>
  <c r="H19" i="14"/>
  <c r="H16" i="14"/>
  <c r="H14" i="14"/>
  <c r="H12" i="14"/>
  <c r="H10" i="14"/>
  <c r="H7" i="14"/>
  <c r="I5" i="14"/>
  <c r="H24" i="14"/>
  <c r="H58" i="14"/>
  <c r="H25" i="14"/>
  <c r="H4" i="14"/>
  <c r="H66" i="14"/>
  <c r="H31" i="14"/>
  <c r="H26" i="14"/>
  <c r="H56" i="14"/>
  <c r="H29" i="14"/>
  <c r="H22" i="14"/>
  <c r="H15" i="14"/>
  <c r="H13" i="14"/>
  <c r="H11" i="14"/>
  <c r="H6" i="14"/>
  <c r="H8" i="14"/>
  <c r="H3" i="14"/>
  <c r="F23" i="14"/>
  <c r="F27" i="14"/>
  <c r="F30" i="14"/>
  <c r="F32" i="14"/>
  <c r="G52" i="14"/>
  <c r="H82" i="14"/>
  <c r="H17" i="14"/>
  <c r="H18" i="14"/>
  <c r="H20" i="14"/>
  <c r="H21" i="14"/>
  <c r="H23" i="14"/>
  <c r="H27" i="14"/>
  <c r="H30" i="14"/>
  <c r="H32" i="14"/>
  <c r="G82" i="14"/>
  <c r="G88" i="14"/>
  <c r="H52" i="14"/>
  <c r="G55" i="14"/>
  <c r="G62" i="14"/>
  <c r="H59" i="14"/>
  <c r="I87" i="14"/>
  <c r="I80" i="14"/>
  <c r="I57" i="14"/>
  <c r="I58" i="14"/>
  <c r="I59" i="14"/>
  <c r="I89" i="14"/>
  <c r="I84" i="14"/>
  <c r="I76" i="14"/>
  <c r="I74" i="14"/>
  <c r="I71" i="14"/>
  <c r="I69" i="14"/>
  <c r="I61" i="14"/>
  <c r="I46" i="14"/>
  <c r="I44" i="14"/>
  <c r="I42" i="14"/>
  <c r="I40" i="14"/>
  <c r="I38" i="14"/>
  <c r="I36" i="14"/>
  <c r="I79" i="14"/>
  <c r="I81" i="14"/>
  <c r="I66" i="14"/>
  <c r="I64" i="14"/>
  <c r="I56" i="14"/>
  <c r="I45" i="14"/>
  <c r="I41" i="14"/>
  <c r="I37" i="14"/>
  <c r="I33" i="14"/>
  <c r="I25" i="14"/>
  <c r="I4" i="14"/>
  <c r="I28" i="14"/>
  <c r="I19" i="14"/>
  <c r="I16" i="14"/>
  <c r="I83" i="14"/>
  <c r="I73" i="14"/>
  <c r="I68" i="14"/>
  <c r="I29" i="14"/>
  <c r="I22" i="14"/>
  <c r="I15" i="14"/>
  <c r="I13" i="14"/>
  <c r="I11" i="14"/>
  <c r="I6" i="14"/>
  <c r="I70" i="14"/>
  <c r="I47" i="14"/>
  <c r="I43" i="14"/>
  <c r="I39" i="14"/>
  <c r="I35" i="14"/>
  <c r="I31" i="14"/>
  <c r="I26" i="14"/>
  <c r="I24" i="14"/>
  <c r="I3" i="14"/>
  <c r="I85" i="14"/>
  <c r="I75" i="14"/>
  <c r="I60" i="14"/>
  <c r="I14" i="14"/>
  <c r="I10" i="14"/>
  <c r="I7" i="14"/>
  <c r="I8" i="14"/>
  <c r="I12" i="14"/>
  <c r="H65" i="14"/>
  <c r="H67" i="14"/>
  <c r="H88" i="14"/>
  <c r="I21" i="14"/>
  <c r="I65" i="14"/>
  <c r="I67" i="14"/>
  <c r="I17" i="14"/>
  <c r="I18" i="14"/>
  <c r="I20" i="14"/>
  <c r="I23" i="14"/>
  <c r="I27" i="14"/>
  <c r="I30" i="14"/>
  <c r="I32" i="14"/>
  <c r="I77" i="14"/>
  <c r="I82" i="14"/>
  <c r="I86" i="14"/>
  <c r="I88" i="14"/>
  <c r="I52" i="14"/>
  <c r="I55" i="14"/>
  <c r="I62" i="14"/>
  <c r="H55" i="14"/>
  <c r="H62" i="14"/>
  <c r="L89" i="13"/>
  <c r="M89" i="13"/>
  <c r="N89" i="13"/>
  <c r="O89" i="13"/>
  <c r="Q89" i="13"/>
  <c r="N87" i="13"/>
  <c r="L87" i="13"/>
  <c r="M87" i="13"/>
  <c r="O87" i="13"/>
  <c r="Q87" i="13"/>
  <c r="N85" i="13"/>
  <c r="M85" i="13"/>
  <c r="L85" i="13"/>
  <c r="O85" i="13"/>
  <c r="Q85" i="13"/>
  <c r="L84" i="13"/>
  <c r="M84" i="13"/>
  <c r="N84" i="13"/>
  <c r="O84" i="13"/>
  <c r="Q84" i="13"/>
  <c r="N83" i="13"/>
  <c r="M83" i="13"/>
  <c r="L83" i="13"/>
  <c r="O83" i="13"/>
  <c r="Q83" i="13"/>
  <c r="L82" i="13"/>
  <c r="M82" i="13"/>
  <c r="N82" i="13"/>
  <c r="O82" i="13"/>
  <c r="Q82" i="13"/>
  <c r="N80" i="13"/>
  <c r="L80" i="13"/>
  <c r="M80" i="13"/>
  <c r="O80" i="13"/>
  <c r="Q80" i="13"/>
  <c r="L79" i="13"/>
  <c r="M79" i="13"/>
  <c r="N79" i="13"/>
  <c r="O79" i="13"/>
  <c r="Q79" i="13"/>
  <c r="L76" i="13"/>
  <c r="M76" i="13"/>
  <c r="N76" i="13"/>
  <c r="O76" i="13"/>
  <c r="Q76" i="13"/>
  <c r="N75" i="13"/>
  <c r="M75" i="13"/>
  <c r="L75" i="13"/>
  <c r="L74" i="13"/>
  <c r="M74" i="13"/>
  <c r="N74" i="13"/>
  <c r="O74" i="13"/>
  <c r="Q74" i="13"/>
  <c r="N73" i="13"/>
  <c r="M73" i="13"/>
  <c r="L73" i="13"/>
  <c r="O73" i="13"/>
  <c r="Q73" i="13"/>
  <c r="L71" i="13"/>
  <c r="M71" i="13"/>
  <c r="N71" i="13"/>
  <c r="O71" i="13"/>
  <c r="Q71" i="13"/>
  <c r="N70" i="13"/>
  <c r="M70" i="13"/>
  <c r="L70" i="13"/>
  <c r="L69" i="13"/>
  <c r="M69" i="13"/>
  <c r="N69" i="13"/>
  <c r="O69" i="13"/>
  <c r="Q69" i="13"/>
  <c r="N68" i="13"/>
  <c r="M68" i="13"/>
  <c r="L68" i="13"/>
  <c r="O68" i="13"/>
  <c r="Q68" i="13"/>
  <c r="N66" i="13"/>
  <c r="M66" i="13"/>
  <c r="L66" i="13"/>
  <c r="O66" i="13"/>
  <c r="Q66" i="13"/>
  <c r="N65" i="13"/>
  <c r="M65" i="13"/>
  <c r="L65" i="13"/>
  <c r="O65" i="13"/>
  <c r="Q65" i="13"/>
  <c r="L64" i="13"/>
  <c r="M64" i="13"/>
  <c r="N64" i="13"/>
  <c r="O64" i="13"/>
  <c r="Q64" i="13"/>
  <c r="D63" i="13"/>
  <c r="N61" i="13"/>
  <c r="M61" i="13"/>
  <c r="L61" i="13"/>
  <c r="O61" i="13"/>
  <c r="Q61" i="13"/>
  <c r="N60" i="13"/>
  <c r="M60" i="13"/>
  <c r="L60" i="13"/>
  <c r="O60" i="13"/>
  <c r="Q60" i="13"/>
  <c r="N58" i="13"/>
  <c r="Q58" i="13"/>
  <c r="M58" i="13"/>
  <c r="L58" i="13"/>
  <c r="O58" i="13"/>
  <c r="L57" i="13"/>
  <c r="M57" i="13"/>
  <c r="N57" i="13"/>
  <c r="O57" i="13"/>
  <c r="Q57" i="13"/>
  <c r="N56" i="13"/>
  <c r="M56" i="13"/>
  <c r="L56" i="13"/>
  <c r="E52" i="13"/>
  <c r="E51" i="13"/>
  <c r="F51" i="13"/>
  <c r="N47" i="13"/>
  <c r="M47" i="13"/>
  <c r="L47" i="13"/>
  <c r="L46" i="13"/>
  <c r="M46" i="13"/>
  <c r="N46" i="13"/>
  <c r="O46" i="13"/>
  <c r="Q46" i="13"/>
  <c r="N45" i="13"/>
  <c r="M45" i="13"/>
  <c r="L45" i="13"/>
  <c r="N44" i="13"/>
  <c r="M44" i="13"/>
  <c r="L44" i="13"/>
  <c r="O44" i="13"/>
  <c r="Q44" i="13"/>
  <c r="N43" i="13"/>
  <c r="L43" i="13"/>
  <c r="M43" i="13"/>
  <c r="O43" i="13"/>
  <c r="Q43" i="13"/>
  <c r="N42" i="13"/>
  <c r="M42" i="13"/>
  <c r="L42" i="13"/>
  <c r="O42" i="13"/>
  <c r="Q42" i="13"/>
  <c r="N41" i="13"/>
  <c r="L41" i="13"/>
  <c r="M41" i="13"/>
  <c r="O41" i="13"/>
  <c r="Q41" i="13"/>
  <c r="L40" i="13"/>
  <c r="M40" i="13"/>
  <c r="N40" i="13"/>
  <c r="O40" i="13"/>
  <c r="Q40" i="13"/>
  <c r="N39" i="13"/>
  <c r="M39" i="13"/>
  <c r="L39" i="13"/>
  <c r="L38" i="13"/>
  <c r="M38" i="13"/>
  <c r="N38" i="13"/>
  <c r="O38" i="13"/>
  <c r="Q38" i="13"/>
  <c r="N37" i="13"/>
  <c r="M37" i="13"/>
  <c r="L37" i="13"/>
  <c r="N36" i="13"/>
  <c r="M36" i="13"/>
  <c r="L36" i="13"/>
  <c r="O36" i="13"/>
  <c r="Q36" i="13"/>
  <c r="N35" i="13"/>
  <c r="M35" i="13"/>
  <c r="L35" i="13"/>
  <c r="O35" i="13"/>
  <c r="Q35" i="13"/>
  <c r="N34" i="13"/>
  <c r="M34" i="13"/>
  <c r="L34" i="13"/>
  <c r="O34" i="13"/>
  <c r="Q34" i="13"/>
  <c r="N33" i="13"/>
  <c r="L33" i="13"/>
  <c r="M33" i="13"/>
  <c r="O33" i="13"/>
  <c r="Q33" i="13"/>
  <c r="L32" i="13"/>
  <c r="M32" i="13"/>
  <c r="N32" i="13"/>
  <c r="O32" i="13"/>
  <c r="Q32" i="13"/>
  <c r="L31" i="13"/>
  <c r="M31" i="13"/>
  <c r="N31" i="13"/>
  <c r="O31" i="13"/>
  <c r="Q31" i="13"/>
  <c r="N29" i="13"/>
  <c r="M29" i="13"/>
  <c r="L29" i="13"/>
  <c r="O29" i="13"/>
  <c r="Q29" i="13"/>
  <c r="N28" i="13"/>
  <c r="M28" i="13"/>
  <c r="L28" i="13"/>
  <c r="O28" i="13"/>
  <c r="Q28" i="13"/>
  <c r="L26" i="13"/>
  <c r="M26" i="13"/>
  <c r="N26" i="13"/>
  <c r="O26" i="13"/>
  <c r="Q26" i="13"/>
  <c r="N25" i="13"/>
  <c r="M25" i="13"/>
  <c r="L25" i="13"/>
  <c r="O25" i="13"/>
  <c r="Q25" i="13"/>
  <c r="L24" i="13"/>
  <c r="M24" i="13"/>
  <c r="N24" i="13"/>
  <c r="O24" i="13"/>
  <c r="Q24" i="13"/>
  <c r="N22" i="13"/>
  <c r="M22" i="13"/>
  <c r="L22" i="13"/>
  <c r="O22" i="13"/>
  <c r="Q22" i="13"/>
  <c r="N21" i="13"/>
  <c r="M21" i="13"/>
  <c r="L21" i="13"/>
  <c r="O21" i="13"/>
  <c r="Q21" i="13"/>
  <c r="N20" i="13"/>
  <c r="M20" i="13"/>
  <c r="L20" i="13"/>
  <c r="O20" i="13"/>
  <c r="Q20" i="13"/>
  <c r="N19" i="13"/>
  <c r="M19" i="13"/>
  <c r="L19" i="13"/>
  <c r="O19" i="13"/>
  <c r="Q19" i="13"/>
  <c r="N16" i="13"/>
  <c r="M16" i="13"/>
  <c r="L16" i="13"/>
  <c r="O16" i="13"/>
  <c r="Q16" i="13"/>
  <c r="N15" i="13"/>
  <c r="M15" i="13"/>
  <c r="L15" i="13"/>
  <c r="O15" i="13"/>
  <c r="Q15" i="13"/>
  <c r="N14" i="13"/>
  <c r="M14" i="13"/>
  <c r="L14" i="13"/>
  <c r="O14" i="13"/>
  <c r="Q14" i="13"/>
  <c r="N13" i="13"/>
  <c r="M13" i="13"/>
  <c r="L13" i="13"/>
  <c r="O13" i="13"/>
  <c r="Q13" i="13"/>
  <c r="N12" i="13"/>
  <c r="M12" i="13"/>
  <c r="L12" i="13"/>
  <c r="O12" i="13"/>
  <c r="Q12" i="13"/>
  <c r="N11" i="13"/>
  <c r="M11" i="13"/>
  <c r="L11" i="13"/>
  <c r="L10" i="13"/>
  <c r="M10" i="13"/>
  <c r="N10" i="13"/>
  <c r="O10" i="13"/>
  <c r="Q10" i="13"/>
  <c r="T7" i="13"/>
  <c r="N7" i="13"/>
  <c r="M7" i="13"/>
  <c r="L7" i="13"/>
  <c r="O7" i="13"/>
  <c r="Q7" i="13"/>
  <c r="N6" i="13"/>
  <c r="M6" i="13"/>
  <c r="L6" i="13"/>
  <c r="E5" i="13"/>
  <c r="N4" i="13"/>
  <c r="Q4" i="13"/>
  <c r="M4" i="13"/>
  <c r="L4" i="13"/>
  <c r="L3" i="13"/>
  <c r="M3" i="13"/>
  <c r="N3" i="13"/>
  <c r="O3" i="13"/>
  <c r="Q3" i="13"/>
  <c r="E3" i="13"/>
  <c r="O11" i="13"/>
  <c r="Q11" i="13"/>
  <c r="O4" i="13"/>
  <c r="E87" i="13"/>
  <c r="E80" i="13"/>
  <c r="E60" i="13"/>
  <c r="E43" i="13"/>
  <c r="E41" i="13"/>
  <c r="E35" i="13"/>
  <c r="G34" i="13"/>
  <c r="E33" i="13"/>
  <c r="E79" i="13"/>
  <c r="E66" i="13"/>
  <c r="E64" i="13"/>
  <c r="E61" i="13"/>
  <c r="E46" i="13"/>
  <c r="E44" i="13"/>
  <c r="E42" i="13"/>
  <c r="E40" i="13"/>
  <c r="E38" i="13"/>
  <c r="E36" i="13"/>
  <c r="I34" i="13"/>
  <c r="E34" i="13"/>
  <c r="E85" i="13"/>
  <c r="E83" i="13"/>
  <c r="E73" i="13"/>
  <c r="E68" i="13"/>
  <c r="E58" i="13"/>
  <c r="H34" i="13"/>
  <c r="E28" i="13"/>
  <c r="E19" i="13"/>
  <c r="E16" i="13"/>
  <c r="E14" i="13"/>
  <c r="E12" i="13"/>
  <c r="E10" i="13"/>
  <c r="E7" i="13"/>
  <c r="E31" i="13"/>
  <c r="E24" i="13"/>
  <c r="E89" i="13"/>
  <c r="E76" i="13"/>
  <c r="E71" i="13"/>
  <c r="E57" i="13"/>
  <c r="E59" i="13"/>
  <c r="F34" i="13"/>
  <c r="E25" i="13"/>
  <c r="E4" i="13"/>
  <c r="F5" i="13"/>
  <c r="E26" i="13"/>
  <c r="E84" i="13"/>
  <c r="E86" i="13"/>
  <c r="E29" i="13"/>
  <c r="E22" i="13"/>
  <c r="E15" i="13"/>
  <c r="E13" i="13"/>
  <c r="E11" i="13"/>
  <c r="E74" i="13"/>
  <c r="E69" i="13"/>
  <c r="O6" i="13"/>
  <c r="Q6" i="13"/>
  <c r="E6" i="13"/>
  <c r="E8" i="13"/>
  <c r="O37" i="13"/>
  <c r="Q37" i="13"/>
  <c r="E37" i="13"/>
  <c r="O45" i="13"/>
  <c r="Q45" i="13"/>
  <c r="E45" i="13"/>
  <c r="E55" i="13"/>
  <c r="O39" i="13"/>
  <c r="Q39" i="13"/>
  <c r="E39" i="13"/>
  <c r="O47" i="13"/>
  <c r="Q47" i="13"/>
  <c r="E47" i="13"/>
  <c r="G51" i="13"/>
  <c r="O56" i="13"/>
  <c r="Q56" i="13"/>
  <c r="E56" i="13"/>
  <c r="O70" i="13"/>
  <c r="Q70" i="13"/>
  <c r="E70" i="13"/>
  <c r="O75" i="13"/>
  <c r="Q75" i="13"/>
  <c r="E75" i="13"/>
  <c r="E62" i="13"/>
  <c r="E81" i="13"/>
  <c r="H51" i="13"/>
  <c r="F89" i="13"/>
  <c r="F84" i="13"/>
  <c r="F85" i="13"/>
  <c r="F86" i="13"/>
  <c r="F76" i="13"/>
  <c r="F74" i="13"/>
  <c r="F71" i="13"/>
  <c r="F69" i="13"/>
  <c r="F57" i="13"/>
  <c r="F83" i="13"/>
  <c r="F75" i="13"/>
  <c r="F73" i="13"/>
  <c r="F70" i="13"/>
  <c r="F68" i="13"/>
  <c r="F58" i="13"/>
  <c r="F56" i="13"/>
  <c r="F87" i="13"/>
  <c r="F80" i="13"/>
  <c r="F60" i="13"/>
  <c r="F47" i="13"/>
  <c r="F45" i="13"/>
  <c r="F43" i="13"/>
  <c r="F41" i="13"/>
  <c r="F39" i="13"/>
  <c r="F37" i="13"/>
  <c r="F35" i="13"/>
  <c r="F33" i="13"/>
  <c r="F44" i="13"/>
  <c r="F36" i="13"/>
  <c r="F25" i="13"/>
  <c r="F6" i="13"/>
  <c r="F7" i="13"/>
  <c r="F8" i="13"/>
  <c r="F4" i="13"/>
  <c r="F66" i="13"/>
  <c r="F61" i="13"/>
  <c r="F42" i="13"/>
  <c r="F29" i="13"/>
  <c r="F22" i="13"/>
  <c r="F15" i="13"/>
  <c r="F13" i="13"/>
  <c r="F11" i="13"/>
  <c r="G5" i="13"/>
  <c r="F46" i="13"/>
  <c r="F38" i="13"/>
  <c r="F79" i="13"/>
  <c r="F81" i="13"/>
  <c r="F64" i="13"/>
  <c r="F40" i="13"/>
  <c r="F31" i="13"/>
  <c r="F26" i="13"/>
  <c r="F24" i="13"/>
  <c r="F3" i="13"/>
  <c r="F28" i="13"/>
  <c r="F16" i="13"/>
  <c r="F10" i="13"/>
  <c r="F19" i="13"/>
  <c r="F14" i="13"/>
  <c r="F12" i="13"/>
  <c r="E77" i="13"/>
  <c r="E82" i="13"/>
  <c r="E17" i="13"/>
  <c r="E18" i="13"/>
  <c r="E20" i="13"/>
  <c r="E21" i="13"/>
  <c r="E23" i="13"/>
  <c r="E27" i="13"/>
  <c r="E30" i="13"/>
  <c r="E32" i="13"/>
  <c r="F52" i="13"/>
  <c r="E65" i="13"/>
  <c r="F55" i="13"/>
  <c r="F21" i="13"/>
  <c r="F65" i="13"/>
  <c r="F17" i="13"/>
  <c r="G79" i="13"/>
  <c r="G80" i="13"/>
  <c r="G81" i="13"/>
  <c r="G66" i="13"/>
  <c r="G64" i="13"/>
  <c r="G61" i="13"/>
  <c r="G46" i="13"/>
  <c r="G44" i="13"/>
  <c r="G42" i="13"/>
  <c r="G40" i="13"/>
  <c r="G38" i="13"/>
  <c r="G36" i="13"/>
  <c r="G87" i="13"/>
  <c r="G60" i="13"/>
  <c r="G47" i="13"/>
  <c r="G45" i="13"/>
  <c r="G43" i="13"/>
  <c r="G41" i="13"/>
  <c r="G39" i="13"/>
  <c r="G37" i="13"/>
  <c r="G35" i="13"/>
  <c r="G33" i="13"/>
  <c r="G89" i="13"/>
  <c r="G84" i="13"/>
  <c r="G76" i="13"/>
  <c r="G74" i="13"/>
  <c r="G71" i="13"/>
  <c r="G69" i="13"/>
  <c r="G57" i="13"/>
  <c r="G85" i="13"/>
  <c r="G29" i="13"/>
  <c r="G22" i="13"/>
  <c r="G15" i="13"/>
  <c r="G13" i="13"/>
  <c r="G11" i="13"/>
  <c r="G6" i="13"/>
  <c r="H5" i="13"/>
  <c r="G68" i="13"/>
  <c r="G75" i="13"/>
  <c r="G70" i="13"/>
  <c r="G56" i="13"/>
  <c r="G31" i="13"/>
  <c r="G26" i="13"/>
  <c r="G24" i="13"/>
  <c r="G3" i="13"/>
  <c r="G58" i="13"/>
  <c r="G25" i="13"/>
  <c r="G83" i="13"/>
  <c r="G28" i="13"/>
  <c r="G19" i="13"/>
  <c r="G16" i="13"/>
  <c r="G14" i="13"/>
  <c r="G12" i="13"/>
  <c r="G10" i="13"/>
  <c r="G17" i="13"/>
  <c r="G7" i="13"/>
  <c r="G73" i="13"/>
  <c r="G8" i="13"/>
  <c r="G4" i="13"/>
  <c r="E67" i="13"/>
  <c r="E88" i="13"/>
  <c r="I51" i="13"/>
  <c r="F18" i="13"/>
  <c r="F20" i="13"/>
  <c r="F23" i="13"/>
  <c r="F27" i="13"/>
  <c r="F30" i="13"/>
  <c r="F32" i="13"/>
  <c r="G52" i="13"/>
  <c r="F77" i="13"/>
  <c r="F82" i="13"/>
  <c r="F59" i="13"/>
  <c r="G55" i="13"/>
  <c r="G18" i="13"/>
  <c r="G20" i="13"/>
  <c r="G21" i="13"/>
  <c r="G23" i="13"/>
  <c r="G27" i="13"/>
  <c r="G30" i="13"/>
  <c r="G32" i="13"/>
  <c r="H52" i="13"/>
  <c r="H85" i="13"/>
  <c r="H83" i="13"/>
  <c r="H75" i="13"/>
  <c r="H73" i="13"/>
  <c r="H74" i="13"/>
  <c r="H76" i="13"/>
  <c r="H77" i="13"/>
  <c r="H70" i="13"/>
  <c r="H68" i="13"/>
  <c r="H58" i="13"/>
  <c r="H56" i="13"/>
  <c r="H89" i="13"/>
  <c r="H84" i="13"/>
  <c r="H86" i="13"/>
  <c r="H71" i="13"/>
  <c r="H69" i="13"/>
  <c r="H57" i="13"/>
  <c r="H59" i="13"/>
  <c r="H79" i="13"/>
  <c r="H80" i="13"/>
  <c r="H81" i="13"/>
  <c r="H66" i="13"/>
  <c r="H64" i="13"/>
  <c r="H61" i="13"/>
  <c r="H46" i="13"/>
  <c r="H44" i="13"/>
  <c r="H42" i="13"/>
  <c r="H40" i="13"/>
  <c r="H38" i="13"/>
  <c r="H36" i="13"/>
  <c r="H43" i="13"/>
  <c r="H35" i="13"/>
  <c r="H31" i="13"/>
  <c r="H26" i="13"/>
  <c r="H24" i="13"/>
  <c r="H3" i="13"/>
  <c r="H22" i="13"/>
  <c r="H60" i="13"/>
  <c r="H41" i="13"/>
  <c r="H33" i="13"/>
  <c r="H28" i="13"/>
  <c r="H19" i="13"/>
  <c r="H16" i="13"/>
  <c r="H14" i="13"/>
  <c r="H12" i="13"/>
  <c r="H10" i="13"/>
  <c r="H7" i="13"/>
  <c r="H4" i="13"/>
  <c r="H45" i="13"/>
  <c r="H29" i="13"/>
  <c r="H87" i="13"/>
  <c r="H47" i="13"/>
  <c r="H39" i="13"/>
  <c r="H25" i="13"/>
  <c r="H6" i="13"/>
  <c r="H8" i="13"/>
  <c r="H37" i="13"/>
  <c r="H15" i="13"/>
  <c r="H13" i="13"/>
  <c r="I5" i="13"/>
  <c r="H11" i="13"/>
  <c r="G59" i="13"/>
  <c r="G65" i="13"/>
  <c r="G77" i="13"/>
  <c r="G82" i="13"/>
  <c r="G86" i="13"/>
  <c r="G67" i="13"/>
  <c r="G88" i="13"/>
  <c r="F67" i="13"/>
  <c r="F88" i="13"/>
  <c r="F62" i="13"/>
  <c r="H55" i="13"/>
  <c r="H62" i="13"/>
  <c r="I87" i="13"/>
  <c r="I80" i="13"/>
  <c r="I60" i="13"/>
  <c r="I47" i="13"/>
  <c r="I45" i="13"/>
  <c r="I43" i="13"/>
  <c r="I41" i="13"/>
  <c r="I39" i="13"/>
  <c r="I37" i="13"/>
  <c r="I35" i="13"/>
  <c r="I33" i="13"/>
  <c r="I79" i="13"/>
  <c r="I81" i="13"/>
  <c r="I66" i="13"/>
  <c r="I64" i="13"/>
  <c r="I61" i="13"/>
  <c r="I46" i="13"/>
  <c r="I44" i="13"/>
  <c r="I42" i="13"/>
  <c r="I40" i="13"/>
  <c r="I38" i="13"/>
  <c r="I36" i="13"/>
  <c r="I85" i="13"/>
  <c r="I83" i="13"/>
  <c r="I75" i="13"/>
  <c r="I73" i="13"/>
  <c r="I70" i="13"/>
  <c r="I68" i="13"/>
  <c r="I58" i="13"/>
  <c r="I56" i="13"/>
  <c r="I89" i="13"/>
  <c r="I76" i="13"/>
  <c r="I71" i="13"/>
  <c r="I57" i="13"/>
  <c r="I59" i="13"/>
  <c r="I28" i="13"/>
  <c r="I19" i="13"/>
  <c r="I16" i="13"/>
  <c r="I14" i="13"/>
  <c r="I12" i="13"/>
  <c r="I10" i="13"/>
  <c r="I7" i="13"/>
  <c r="I26" i="13"/>
  <c r="I84" i="13"/>
  <c r="I86" i="13"/>
  <c r="I25" i="13"/>
  <c r="I6" i="13"/>
  <c r="I8" i="13"/>
  <c r="I4" i="13"/>
  <c r="I31" i="13"/>
  <c r="I24" i="13"/>
  <c r="I74" i="13"/>
  <c r="I69" i="13"/>
  <c r="I29" i="13"/>
  <c r="I22" i="13"/>
  <c r="I15" i="13"/>
  <c r="I13" i="13"/>
  <c r="I11" i="13"/>
  <c r="I3" i="13"/>
  <c r="H17" i="13"/>
  <c r="H18" i="13"/>
  <c r="H20" i="13"/>
  <c r="H21" i="13"/>
  <c r="H23" i="13"/>
  <c r="H27" i="13"/>
  <c r="H30" i="13"/>
  <c r="H32" i="13"/>
  <c r="I52" i="13"/>
  <c r="I55" i="13"/>
  <c r="I62" i="13"/>
  <c r="H82" i="13"/>
  <c r="H65" i="13"/>
  <c r="G62" i="13"/>
  <c r="H67" i="13"/>
  <c r="H88" i="13"/>
  <c r="I77" i="13"/>
  <c r="I82" i="13"/>
  <c r="I17" i="13"/>
  <c r="I18" i="13"/>
  <c r="I20" i="13"/>
  <c r="I21" i="13"/>
  <c r="I23" i="13"/>
  <c r="I27" i="13"/>
  <c r="I30" i="13"/>
  <c r="I32" i="13"/>
  <c r="I65" i="13"/>
  <c r="I67" i="13"/>
  <c r="I88" i="13"/>
  <c r="N89" i="12"/>
  <c r="M89" i="12"/>
  <c r="L89" i="12"/>
  <c r="O89" i="12"/>
  <c r="Q89" i="12"/>
  <c r="L87" i="12"/>
  <c r="M87" i="12"/>
  <c r="N87" i="12"/>
  <c r="O87" i="12"/>
  <c r="Q87" i="12"/>
  <c r="L85" i="12"/>
  <c r="M85" i="12"/>
  <c r="N85" i="12"/>
  <c r="O85" i="12"/>
  <c r="Q85" i="12"/>
  <c r="N84" i="12"/>
  <c r="M84" i="12"/>
  <c r="L84" i="12"/>
  <c r="O84" i="12"/>
  <c r="Q84" i="12"/>
  <c r="L83" i="12"/>
  <c r="M83" i="12"/>
  <c r="N83" i="12"/>
  <c r="O83" i="12"/>
  <c r="Q83" i="12"/>
  <c r="N82" i="12"/>
  <c r="M82" i="12"/>
  <c r="L82" i="12"/>
  <c r="O82" i="12"/>
  <c r="Q82" i="12"/>
  <c r="N80" i="12"/>
  <c r="M80" i="12"/>
  <c r="L80" i="12"/>
  <c r="O80" i="12"/>
  <c r="Q80" i="12"/>
  <c r="N79" i="12"/>
  <c r="L79" i="12"/>
  <c r="M79" i="12"/>
  <c r="O79" i="12"/>
  <c r="Q79" i="12"/>
  <c r="N74" i="12"/>
  <c r="M74" i="12"/>
  <c r="L74" i="12"/>
  <c r="O74" i="12"/>
  <c r="Q74" i="12"/>
  <c r="L73" i="12"/>
  <c r="M73" i="12"/>
  <c r="N73" i="12"/>
  <c r="O73" i="12"/>
  <c r="Q73" i="12"/>
  <c r="N71" i="12"/>
  <c r="M71" i="12"/>
  <c r="L71" i="12"/>
  <c r="O71" i="12"/>
  <c r="Q71" i="12"/>
  <c r="L70" i="12"/>
  <c r="M70" i="12"/>
  <c r="N70" i="12"/>
  <c r="O70" i="12"/>
  <c r="Q70" i="12"/>
  <c r="N69" i="12"/>
  <c r="M69" i="12"/>
  <c r="L69" i="12"/>
  <c r="O69" i="12"/>
  <c r="Q69" i="12"/>
  <c r="L68" i="12"/>
  <c r="M68" i="12"/>
  <c r="N68" i="12"/>
  <c r="O68" i="12"/>
  <c r="Q68" i="12"/>
  <c r="N66" i="12"/>
  <c r="M66" i="12"/>
  <c r="L66" i="12"/>
  <c r="N65" i="12"/>
  <c r="M65" i="12"/>
  <c r="L65" i="12"/>
  <c r="O65" i="12"/>
  <c r="Q65" i="12"/>
  <c r="N64" i="12"/>
  <c r="M64" i="12"/>
  <c r="L64" i="12"/>
  <c r="O64" i="12"/>
  <c r="Q64" i="12"/>
  <c r="N61" i="12"/>
  <c r="M61" i="12"/>
  <c r="L61" i="12"/>
  <c r="O61" i="12"/>
  <c r="Q61" i="12"/>
  <c r="L60" i="12"/>
  <c r="M60" i="12"/>
  <c r="N60" i="12"/>
  <c r="O60" i="12"/>
  <c r="Q60" i="12"/>
  <c r="N58" i="12"/>
  <c r="Q58" i="12"/>
  <c r="M58" i="12"/>
  <c r="L58" i="12"/>
  <c r="O58" i="12"/>
  <c r="N57" i="12"/>
  <c r="Q57" i="12"/>
  <c r="M57" i="12"/>
  <c r="L57" i="12"/>
  <c r="O57" i="12"/>
  <c r="N56" i="12"/>
  <c r="M56" i="12"/>
  <c r="L56" i="12"/>
  <c r="E51" i="12"/>
  <c r="E52" i="12"/>
  <c r="E55" i="12"/>
  <c r="F51" i="12"/>
  <c r="G51" i="12"/>
  <c r="L47" i="12"/>
  <c r="M47" i="12"/>
  <c r="N47" i="12"/>
  <c r="O47" i="12"/>
  <c r="Q47" i="12"/>
  <c r="N46" i="12"/>
  <c r="M46" i="12"/>
  <c r="L46" i="12"/>
  <c r="L45" i="12"/>
  <c r="M45" i="12"/>
  <c r="N45" i="12"/>
  <c r="O45" i="12"/>
  <c r="Q45" i="12"/>
  <c r="N44" i="12"/>
  <c r="M44" i="12"/>
  <c r="L44" i="12"/>
  <c r="L43" i="12"/>
  <c r="M43" i="12"/>
  <c r="N43" i="12"/>
  <c r="O43" i="12"/>
  <c r="Q43" i="12"/>
  <c r="N42" i="12"/>
  <c r="M42" i="12"/>
  <c r="L42" i="12"/>
  <c r="L41" i="12"/>
  <c r="M41" i="12"/>
  <c r="N41" i="12"/>
  <c r="O41" i="12"/>
  <c r="Q41" i="12"/>
  <c r="N40" i="12"/>
  <c r="M40" i="12"/>
  <c r="L40" i="12"/>
  <c r="L39" i="12"/>
  <c r="M39" i="12"/>
  <c r="N39" i="12"/>
  <c r="O39" i="12"/>
  <c r="Q39" i="12"/>
  <c r="N38" i="12"/>
  <c r="M38" i="12"/>
  <c r="L38" i="12"/>
  <c r="L37" i="12"/>
  <c r="M37" i="12"/>
  <c r="N37" i="12"/>
  <c r="O37" i="12"/>
  <c r="Q37" i="12"/>
  <c r="N36" i="12"/>
  <c r="M36" i="12"/>
  <c r="L36" i="12"/>
  <c r="L35" i="12"/>
  <c r="M35" i="12"/>
  <c r="N35" i="12"/>
  <c r="O35" i="12"/>
  <c r="Q35" i="12"/>
  <c r="N34" i="12"/>
  <c r="M34" i="12"/>
  <c r="L34" i="12"/>
  <c r="L33" i="12"/>
  <c r="M33" i="12"/>
  <c r="N33" i="12"/>
  <c r="O33" i="12"/>
  <c r="Q33" i="12"/>
  <c r="N32" i="12"/>
  <c r="M32" i="12"/>
  <c r="L32" i="12"/>
  <c r="O32" i="12"/>
  <c r="Q32" i="12"/>
  <c r="N31" i="12"/>
  <c r="M31" i="12"/>
  <c r="L31" i="12"/>
  <c r="O31" i="12"/>
  <c r="Q31" i="12"/>
  <c r="L29" i="12"/>
  <c r="M29" i="12"/>
  <c r="N29" i="12"/>
  <c r="O29" i="12"/>
  <c r="Q29" i="12"/>
  <c r="N28" i="12"/>
  <c r="M28" i="12"/>
  <c r="L28" i="12"/>
  <c r="O28" i="12"/>
  <c r="Q28" i="12"/>
  <c r="N26" i="12"/>
  <c r="M26" i="12"/>
  <c r="L26" i="12"/>
  <c r="O26" i="12"/>
  <c r="Q26" i="12"/>
  <c r="N25" i="12"/>
  <c r="M25" i="12"/>
  <c r="L25" i="12"/>
  <c r="O25" i="12"/>
  <c r="Q25" i="12"/>
  <c r="N24" i="12"/>
  <c r="M24" i="12"/>
  <c r="L24" i="12"/>
  <c r="O24" i="12"/>
  <c r="Q24" i="12"/>
  <c r="L22" i="12"/>
  <c r="M22" i="12"/>
  <c r="N22" i="12"/>
  <c r="O22" i="12"/>
  <c r="Q22" i="12"/>
  <c r="N21" i="12"/>
  <c r="M21" i="12"/>
  <c r="L21" i="12"/>
  <c r="O21" i="12"/>
  <c r="Q21" i="12"/>
  <c r="L20" i="12"/>
  <c r="M20" i="12"/>
  <c r="N20" i="12"/>
  <c r="O20" i="12"/>
  <c r="Q20" i="12"/>
  <c r="N19" i="12"/>
  <c r="M19" i="12"/>
  <c r="L19" i="12"/>
  <c r="O19" i="12"/>
  <c r="Q19" i="12"/>
  <c r="N16" i="12"/>
  <c r="M16" i="12"/>
  <c r="L16" i="12"/>
  <c r="O16" i="12"/>
  <c r="Q16" i="12"/>
  <c r="L15" i="12"/>
  <c r="M15" i="12"/>
  <c r="N15" i="12"/>
  <c r="O15" i="12"/>
  <c r="Q15" i="12"/>
  <c r="N14" i="12"/>
  <c r="M14" i="12"/>
  <c r="L14" i="12"/>
  <c r="O14" i="12"/>
  <c r="Q14" i="12"/>
  <c r="L13" i="12"/>
  <c r="M13" i="12"/>
  <c r="N13" i="12"/>
  <c r="O13" i="12"/>
  <c r="Q13" i="12"/>
  <c r="N12" i="12"/>
  <c r="M12" i="12"/>
  <c r="L12" i="12"/>
  <c r="O12" i="12"/>
  <c r="Q12" i="12"/>
  <c r="L11" i="12"/>
  <c r="M11" i="12"/>
  <c r="N11" i="12"/>
  <c r="O11" i="12"/>
  <c r="Q11" i="12"/>
  <c r="N10" i="12"/>
  <c r="M10" i="12"/>
  <c r="L10" i="12"/>
  <c r="O10" i="12"/>
  <c r="Q10" i="12"/>
  <c r="N7" i="12"/>
  <c r="M7" i="12"/>
  <c r="L7" i="12"/>
  <c r="O7" i="12"/>
  <c r="Q7" i="12"/>
  <c r="L6" i="12"/>
  <c r="M6" i="12"/>
  <c r="N6" i="12"/>
  <c r="O6" i="12"/>
  <c r="Q6" i="12"/>
  <c r="E6" i="12"/>
  <c r="F5" i="12"/>
  <c r="L3" i="12"/>
  <c r="M3" i="12"/>
  <c r="N3" i="12"/>
  <c r="O3" i="12"/>
  <c r="Q3" i="12"/>
  <c r="F3" i="12"/>
  <c r="N4" i="12"/>
  <c r="Q4" i="12"/>
  <c r="M4" i="12"/>
  <c r="L4" i="12"/>
  <c r="O4" i="12"/>
  <c r="E87" i="12"/>
  <c r="E80" i="12"/>
  <c r="E57" i="12"/>
  <c r="F34" i="12"/>
  <c r="E89" i="12"/>
  <c r="E84" i="12"/>
  <c r="E74" i="12"/>
  <c r="E71" i="12"/>
  <c r="E69" i="12"/>
  <c r="E61" i="12"/>
  <c r="I34" i="12"/>
  <c r="E79" i="12"/>
  <c r="E81" i="12"/>
  <c r="E64" i="12"/>
  <c r="E58" i="12"/>
  <c r="H34" i="12"/>
  <c r="E85" i="12"/>
  <c r="E70" i="12"/>
  <c r="E60" i="12"/>
  <c r="E31" i="12"/>
  <c r="E26" i="12"/>
  <c r="E24" i="12"/>
  <c r="E3" i="12"/>
  <c r="E29" i="12"/>
  <c r="E11" i="12"/>
  <c r="E45" i="12"/>
  <c r="E41" i="12"/>
  <c r="E37" i="12"/>
  <c r="E33" i="12"/>
  <c r="E28" i="12"/>
  <c r="E19" i="12"/>
  <c r="E16" i="12"/>
  <c r="E14" i="12"/>
  <c r="E12" i="12"/>
  <c r="E10" i="12"/>
  <c r="E7" i="12"/>
  <c r="E47" i="12"/>
  <c r="G34" i="12"/>
  <c r="E15" i="12"/>
  <c r="E83" i="12"/>
  <c r="E73" i="12"/>
  <c r="E77" i="12"/>
  <c r="E82" i="12"/>
  <c r="E68" i="12"/>
  <c r="E25" i="12"/>
  <c r="E8" i="12"/>
  <c r="E4" i="12"/>
  <c r="E43" i="12"/>
  <c r="E39" i="12"/>
  <c r="E35" i="12"/>
  <c r="E22" i="12"/>
  <c r="E13" i="12"/>
  <c r="F89" i="12"/>
  <c r="F84" i="12"/>
  <c r="F76" i="12"/>
  <c r="F74" i="12"/>
  <c r="F71" i="12"/>
  <c r="F69" i="12"/>
  <c r="F61" i="12"/>
  <c r="F79" i="12"/>
  <c r="F64" i="12"/>
  <c r="F58" i="12"/>
  <c r="F85" i="12"/>
  <c r="F83" i="12"/>
  <c r="F75" i="12"/>
  <c r="F73" i="12"/>
  <c r="F77" i="12"/>
  <c r="F70" i="12"/>
  <c r="F68" i="12"/>
  <c r="F60" i="12"/>
  <c r="F47" i="12"/>
  <c r="F45" i="12"/>
  <c r="F43" i="12"/>
  <c r="F41" i="12"/>
  <c r="F39" i="12"/>
  <c r="F37" i="12"/>
  <c r="F35" i="12"/>
  <c r="F33" i="12"/>
  <c r="F80" i="12"/>
  <c r="F28" i="12"/>
  <c r="F19" i="12"/>
  <c r="F16" i="12"/>
  <c r="F14" i="12"/>
  <c r="F12" i="12"/>
  <c r="F10" i="12"/>
  <c r="F7" i="12"/>
  <c r="F24" i="12"/>
  <c r="F87" i="12"/>
  <c r="F25" i="12"/>
  <c r="F4" i="12"/>
  <c r="F31" i="12"/>
  <c r="F26" i="12"/>
  <c r="F57" i="12"/>
  <c r="F59" i="12"/>
  <c r="F29" i="12"/>
  <c r="F22" i="12"/>
  <c r="F15" i="12"/>
  <c r="F13" i="12"/>
  <c r="F11" i="12"/>
  <c r="F6" i="12"/>
  <c r="F8" i="12"/>
  <c r="G5" i="12"/>
  <c r="O34" i="12"/>
  <c r="Q34" i="12"/>
  <c r="E34" i="12"/>
  <c r="O38" i="12"/>
  <c r="Q38" i="12"/>
  <c r="E38" i="12"/>
  <c r="O42" i="12"/>
  <c r="Q42" i="12"/>
  <c r="E42" i="12"/>
  <c r="O46" i="12"/>
  <c r="Q46" i="12"/>
  <c r="E46" i="12"/>
  <c r="O66" i="12"/>
  <c r="Q66" i="12"/>
  <c r="E66" i="12"/>
  <c r="O56" i="12"/>
  <c r="Q56" i="12"/>
  <c r="F56" i="12"/>
  <c r="H51" i="12"/>
  <c r="O36" i="12"/>
  <c r="Q36" i="12"/>
  <c r="E36" i="12"/>
  <c r="O40" i="12"/>
  <c r="Q40" i="12"/>
  <c r="E40" i="12"/>
  <c r="O44" i="12"/>
  <c r="Q44" i="12"/>
  <c r="E44" i="12"/>
  <c r="G79" i="12"/>
  <c r="G66" i="12"/>
  <c r="G64" i="12"/>
  <c r="G58" i="12"/>
  <c r="G56" i="12"/>
  <c r="G85" i="12"/>
  <c r="G83" i="12"/>
  <c r="G75" i="12"/>
  <c r="G73" i="12"/>
  <c r="G70" i="12"/>
  <c r="G68" i="12"/>
  <c r="G60" i="12"/>
  <c r="G47" i="12"/>
  <c r="G45" i="12"/>
  <c r="G43" i="12"/>
  <c r="G41" i="12"/>
  <c r="G39" i="12"/>
  <c r="G37" i="12"/>
  <c r="G35" i="12"/>
  <c r="G33" i="12"/>
  <c r="G87" i="12"/>
  <c r="G80" i="12"/>
  <c r="G57" i="12"/>
  <c r="G59" i="12"/>
  <c r="G84" i="12"/>
  <c r="G86" i="12"/>
  <c r="G74" i="12"/>
  <c r="G69" i="12"/>
  <c r="G25" i="12"/>
  <c r="G4" i="12"/>
  <c r="G28" i="12"/>
  <c r="G19" i="12"/>
  <c r="G14" i="12"/>
  <c r="G12" i="12"/>
  <c r="G44" i="12"/>
  <c r="G40" i="12"/>
  <c r="G36" i="12"/>
  <c r="G29" i="12"/>
  <c r="G22" i="12"/>
  <c r="G15" i="12"/>
  <c r="G13" i="12"/>
  <c r="G11" i="12"/>
  <c r="G6" i="12"/>
  <c r="G7" i="12"/>
  <c r="G8" i="12"/>
  <c r="G10" i="12"/>
  <c r="G16" i="12"/>
  <c r="G17" i="12"/>
  <c r="G18" i="12"/>
  <c r="G20" i="12"/>
  <c r="H5" i="12"/>
  <c r="G46" i="12"/>
  <c r="G42" i="12"/>
  <c r="G38" i="12"/>
  <c r="G76" i="12"/>
  <c r="G71" i="12"/>
  <c r="G61" i="12"/>
  <c r="G31" i="12"/>
  <c r="G26" i="12"/>
  <c r="G24" i="12"/>
  <c r="G3" i="12"/>
  <c r="G89" i="12"/>
  <c r="F17" i="12"/>
  <c r="F18" i="12"/>
  <c r="F20" i="12"/>
  <c r="F21" i="12"/>
  <c r="F23" i="12"/>
  <c r="F27" i="12"/>
  <c r="F30" i="12"/>
  <c r="F32" i="12"/>
  <c r="F38" i="12"/>
  <c r="F46" i="12"/>
  <c r="E56" i="12"/>
  <c r="F66" i="12"/>
  <c r="F40" i="12"/>
  <c r="E59" i="12"/>
  <c r="F81" i="12"/>
  <c r="F82" i="12"/>
  <c r="F42" i="12"/>
  <c r="F86" i="12"/>
  <c r="E21" i="12"/>
  <c r="E65" i="12"/>
  <c r="E67" i="12"/>
  <c r="E86" i="12"/>
  <c r="E88" i="12"/>
  <c r="I51" i="12"/>
  <c r="F36" i="12"/>
  <c r="F44" i="12"/>
  <c r="E17" i="12"/>
  <c r="E18" i="12"/>
  <c r="E20" i="12"/>
  <c r="E23" i="12"/>
  <c r="E27" i="12"/>
  <c r="E30" i="12"/>
  <c r="E32" i="12"/>
  <c r="F52" i="12"/>
  <c r="G52" i="12"/>
  <c r="F55" i="12"/>
  <c r="F62" i="12"/>
  <c r="E62" i="12"/>
  <c r="H85" i="12"/>
  <c r="H83" i="12"/>
  <c r="H75" i="12"/>
  <c r="H73" i="12"/>
  <c r="H70" i="12"/>
  <c r="H68" i="12"/>
  <c r="H60" i="12"/>
  <c r="H47" i="12"/>
  <c r="H45" i="12"/>
  <c r="H43" i="12"/>
  <c r="H41" i="12"/>
  <c r="H39" i="12"/>
  <c r="H37" i="12"/>
  <c r="H35" i="12"/>
  <c r="H33" i="12"/>
  <c r="H87" i="12"/>
  <c r="H80" i="12"/>
  <c r="H57" i="12"/>
  <c r="H89" i="12"/>
  <c r="H84" i="12"/>
  <c r="H86" i="12"/>
  <c r="H76" i="12"/>
  <c r="H74" i="12"/>
  <c r="H71" i="12"/>
  <c r="H69" i="12"/>
  <c r="H61" i="12"/>
  <c r="H46" i="12"/>
  <c r="H44" i="12"/>
  <c r="H42" i="12"/>
  <c r="H40" i="12"/>
  <c r="H38" i="12"/>
  <c r="H36" i="12"/>
  <c r="H79" i="12"/>
  <c r="H81" i="12"/>
  <c r="H64" i="12"/>
  <c r="H29" i="12"/>
  <c r="H22" i="12"/>
  <c r="H15" i="12"/>
  <c r="H13" i="12"/>
  <c r="H11" i="12"/>
  <c r="H6" i="12"/>
  <c r="I5" i="12"/>
  <c r="H66" i="12"/>
  <c r="H25" i="12"/>
  <c r="H58" i="12"/>
  <c r="H31" i="12"/>
  <c r="H26" i="12"/>
  <c r="H24" i="12"/>
  <c r="H3" i="12"/>
  <c r="H56" i="12"/>
  <c r="H28" i="12"/>
  <c r="H19" i="12"/>
  <c r="H16" i="12"/>
  <c r="H14" i="12"/>
  <c r="H12" i="12"/>
  <c r="H10" i="12"/>
  <c r="H7" i="12"/>
  <c r="H8" i="12"/>
  <c r="H4" i="12"/>
  <c r="G21" i="12"/>
  <c r="G23" i="12"/>
  <c r="G27" i="12"/>
  <c r="G30" i="12"/>
  <c r="G32" i="12"/>
  <c r="F65" i="12"/>
  <c r="G77" i="12"/>
  <c r="G81" i="12"/>
  <c r="G82" i="12"/>
  <c r="H17" i="12"/>
  <c r="H18" i="12"/>
  <c r="H20" i="12"/>
  <c r="H21" i="12"/>
  <c r="H23" i="12"/>
  <c r="H27" i="12"/>
  <c r="H30" i="12"/>
  <c r="H32" i="12"/>
  <c r="H59" i="12"/>
  <c r="H52" i="12"/>
  <c r="G55" i="12"/>
  <c r="G62" i="12"/>
  <c r="G65" i="12"/>
  <c r="F67" i="12"/>
  <c r="F88" i="12"/>
  <c r="I87" i="12"/>
  <c r="I80" i="12"/>
  <c r="I57" i="12"/>
  <c r="I89" i="12"/>
  <c r="I84" i="12"/>
  <c r="I76" i="12"/>
  <c r="I74" i="12"/>
  <c r="I71" i="12"/>
  <c r="I69" i="12"/>
  <c r="I61" i="12"/>
  <c r="I46" i="12"/>
  <c r="I44" i="12"/>
  <c r="I42" i="12"/>
  <c r="I40" i="12"/>
  <c r="I38" i="12"/>
  <c r="I36" i="12"/>
  <c r="I79" i="12"/>
  <c r="I81" i="12"/>
  <c r="I66" i="12"/>
  <c r="I64" i="12"/>
  <c r="I58" i="12"/>
  <c r="I56" i="12"/>
  <c r="I45" i="12"/>
  <c r="I41" i="12"/>
  <c r="I37" i="12"/>
  <c r="I33" i="12"/>
  <c r="I31" i="12"/>
  <c r="I26" i="12"/>
  <c r="I24" i="12"/>
  <c r="I3" i="12"/>
  <c r="I85" i="12"/>
  <c r="I75" i="12"/>
  <c r="I60" i="12"/>
  <c r="I15" i="12"/>
  <c r="I13" i="12"/>
  <c r="I83" i="12"/>
  <c r="I73" i="12"/>
  <c r="I77" i="12"/>
  <c r="I82" i="12"/>
  <c r="I68" i="12"/>
  <c r="I28" i="12"/>
  <c r="I19" i="12"/>
  <c r="I16" i="12"/>
  <c r="I14" i="12"/>
  <c r="I12" i="12"/>
  <c r="I10" i="12"/>
  <c r="I7" i="12"/>
  <c r="I70" i="12"/>
  <c r="I22" i="12"/>
  <c r="I47" i="12"/>
  <c r="I43" i="12"/>
  <c r="I39" i="12"/>
  <c r="I35" i="12"/>
  <c r="I25" i="12"/>
  <c r="I4" i="12"/>
  <c r="I29" i="12"/>
  <c r="I11" i="12"/>
  <c r="I6" i="12"/>
  <c r="I8" i="12"/>
  <c r="H77" i="12"/>
  <c r="H82" i="12"/>
  <c r="I86" i="12"/>
  <c r="I52" i="12"/>
  <c r="I55" i="12"/>
  <c r="H55" i="12"/>
  <c r="H62" i="12"/>
  <c r="I17" i="12"/>
  <c r="I18" i="12"/>
  <c r="I20" i="12"/>
  <c r="I21" i="12"/>
  <c r="I23" i="12"/>
  <c r="I27" i="12"/>
  <c r="I30" i="12"/>
  <c r="I32" i="12"/>
  <c r="I59" i="12"/>
  <c r="H65" i="12"/>
  <c r="G67" i="12"/>
  <c r="G88" i="12"/>
  <c r="I62" i="12"/>
  <c r="I65" i="12"/>
  <c r="I67" i="12"/>
  <c r="I88" i="12"/>
  <c r="H67" i="12"/>
  <c r="H88" i="12"/>
  <c r="N89" i="11"/>
  <c r="M89" i="11"/>
  <c r="L89" i="11"/>
  <c r="O89" i="11"/>
  <c r="Q89" i="11"/>
  <c r="N87" i="11"/>
  <c r="M87" i="11"/>
  <c r="L87" i="11"/>
  <c r="O87" i="11"/>
  <c r="Q87" i="11"/>
  <c r="N85" i="11"/>
  <c r="L85" i="11"/>
  <c r="M85" i="11"/>
  <c r="O85" i="11"/>
  <c r="Q85" i="11"/>
  <c r="N84" i="11"/>
  <c r="M84" i="11"/>
  <c r="L84" i="11"/>
  <c r="L83" i="11"/>
  <c r="M83" i="11"/>
  <c r="N83" i="11"/>
  <c r="O83" i="11"/>
  <c r="Q83" i="11"/>
  <c r="N82" i="11"/>
  <c r="M82" i="11"/>
  <c r="L82" i="11"/>
  <c r="N80" i="11"/>
  <c r="M80" i="11"/>
  <c r="L80" i="11"/>
  <c r="O80" i="11"/>
  <c r="Q80" i="11"/>
  <c r="N79" i="11"/>
  <c r="M79" i="11"/>
  <c r="L79" i="11"/>
  <c r="N74" i="11"/>
  <c r="M74" i="11"/>
  <c r="L74" i="11"/>
  <c r="O74" i="11"/>
  <c r="Q74" i="11"/>
  <c r="N73" i="11"/>
  <c r="L73" i="11"/>
  <c r="M73" i="11"/>
  <c r="O73" i="11"/>
  <c r="Q73" i="11"/>
  <c r="N71" i="11"/>
  <c r="M71" i="11"/>
  <c r="L71" i="11"/>
  <c r="N70" i="11"/>
  <c r="L70" i="11"/>
  <c r="M70" i="11"/>
  <c r="O70" i="11"/>
  <c r="Q70" i="11"/>
  <c r="N69" i="11"/>
  <c r="M69" i="11"/>
  <c r="L69" i="11"/>
  <c r="L68" i="11"/>
  <c r="M68" i="11"/>
  <c r="N68" i="11"/>
  <c r="O68" i="11"/>
  <c r="Q68" i="11"/>
  <c r="N66" i="11"/>
  <c r="M66" i="11"/>
  <c r="L66" i="11"/>
  <c r="L65" i="11"/>
  <c r="M65" i="11"/>
  <c r="N65" i="11"/>
  <c r="O65" i="11"/>
  <c r="Q65" i="11"/>
  <c r="N64" i="11"/>
  <c r="M64" i="11"/>
  <c r="L64" i="11"/>
  <c r="L61" i="11"/>
  <c r="M61" i="11"/>
  <c r="N61" i="11"/>
  <c r="O61" i="11"/>
  <c r="Q61" i="11"/>
  <c r="N60" i="11"/>
  <c r="L60" i="11"/>
  <c r="M60" i="11"/>
  <c r="O60" i="11"/>
  <c r="Q60" i="11"/>
  <c r="N58" i="11"/>
  <c r="Q58" i="11"/>
  <c r="M58" i="11"/>
  <c r="L58" i="11"/>
  <c r="N57" i="11"/>
  <c r="Q57" i="11"/>
  <c r="M57" i="11"/>
  <c r="L57" i="11"/>
  <c r="O57" i="11"/>
  <c r="N56" i="11"/>
  <c r="M56" i="11"/>
  <c r="L56" i="11"/>
  <c r="E51" i="11"/>
  <c r="E52" i="11"/>
  <c r="E55" i="11"/>
  <c r="F51" i="11"/>
  <c r="G51" i="11"/>
  <c r="N47" i="11"/>
  <c r="L47" i="11"/>
  <c r="M47" i="11"/>
  <c r="O47" i="11"/>
  <c r="Q47" i="11"/>
  <c r="N46" i="11"/>
  <c r="M46" i="11"/>
  <c r="L46" i="11"/>
  <c r="O46" i="11"/>
  <c r="Q46" i="11"/>
  <c r="L45" i="11"/>
  <c r="M45" i="11"/>
  <c r="N45" i="11"/>
  <c r="O45" i="11"/>
  <c r="Q45" i="11"/>
  <c r="N44" i="11"/>
  <c r="M44" i="11"/>
  <c r="L44" i="11"/>
  <c r="L43" i="11"/>
  <c r="M43" i="11"/>
  <c r="N43" i="11"/>
  <c r="O43" i="11"/>
  <c r="Q43" i="11"/>
  <c r="L42" i="11"/>
  <c r="M42" i="11"/>
  <c r="N42" i="11"/>
  <c r="O42" i="11"/>
  <c r="Q42" i="11"/>
  <c r="N41" i="11"/>
  <c r="L41" i="11"/>
  <c r="M41" i="11"/>
  <c r="O41" i="11"/>
  <c r="Q41" i="11"/>
  <c r="N40" i="11"/>
  <c r="M40" i="11"/>
  <c r="L40" i="11"/>
  <c r="O40" i="11"/>
  <c r="Q40" i="11"/>
  <c r="N39" i="11"/>
  <c r="L39" i="11"/>
  <c r="M39" i="11"/>
  <c r="O39" i="11"/>
  <c r="Q39" i="11"/>
  <c r="N38" i="11"/>
  <c r="M38" i="11"/>
  <c r="L38" i="11"/>
  <c r="N37" i="11"/>
  <c r="L37" i="11"/>
  <c r="M37" i="11"/>
  <c r="O37" i="11"/>
  <c r="Q37" i="11"/>
  <c r="N36" i="11"/>
  <c r="M36" i="11"/>
  <c r="L36" i="11"/>
  <c r="N35" i="11"/>
  <c r="L35" i="11"/>
  <c r="M35" i="11"/>
  <c r="O35" i="11"/>
  <c r="Q35" i="11"/>
  <c r="N34" i="11"/>
  <c r="M34" i="11"/>
  <c r="L34" i="11"/>
  <c r="N33" i="11"/>
  <c r="L33" i="11"/>
  <c r="M33" i="11"/>
  <c r="O33" i="11"/>
  <c r="Q33" i="11"/>
  <c r="N32" i="11"/>
  <c r="M32" i="11"/>
  <c r="L32" i="11"/>
  <c r="O32" i="11"/>
  <c r="Q32" i="11"/>
  <c r="N31" i="11"/>
  <c r="M31" i="11"/>
  <c r="L31" i="11"/>
  <c r="L29" i="11"/>
  <c r="M29" i="11"/>
  <c r="N29" i="11"/>
  <c r="O29" i="11"/>
  <c r="Q29" i="11"/>
  <c r="N28" i="11"/>
  <c r="L28" i="11"/>
  <c r="M28" i="11"/>
  <c r="O28" i="11"/>
  <c r="Q28" i="11"/>
  <c r="N26" i="11"/>
  <c r="M26" i="11"/>
  <c r="L26" i="11"/>
  <c r="N25" i="11"/>
  <c r="M25" i="11"/>
  <c r="L25" i="11"/>
  <c r="O25" i="11"/>
  <c r="Q25" i="11"/>
  <c r="N24" i="11"/>
  <c r="M24" i="11"/>
  <c r="L24" i="11"/>
  <c r="O24" i="11"/>
  <c r="Q24" i="11"/>
  <c r="N22" i="11"/>
  <c r="M22" i="11"/>
  <c r="L22" i="11"/>
  <c r="O22" i="11"/>
  <c r="Q22" i="11"/>
  <c r="N21" i="11"/>
  <c r="L21" i="11"/>
  <c r="M21" i="11"/>
  <c r="O21" i="11"/>
  <c r="Q21" i="11"/>
  <c r="N20" i="11"/>
  <c r="M20" i="11"/>
  <c r="L20" i="11"/>
  <c r="L19" i="11"/>
  <c r="M19" i="11"/>
  <c r="N19" i="11"/>
  <c r="O19" i="11"/>
  <c r="Q19" i="11"/>
  <c r="L16" i="11"/>
  <c r="M16" i="11"/>
  <c r="N16" i="11"/>
  <c r="O16" i="11"/>
  <c r="Q16" i="11"/>
  <c r="N15" i="11"/>
  <c r="M15" i="11"/>
  <c r="L15" i="11"/>
  <c r="L14" i="11"/>
  <c r="M14" i="11"/>
  <c r="N14" i="11"/>
  <c r="O14" i="11"/>
  <c r="Q14" i="11"/>
  <c r="L13" i="11"/>
  <c r="M13" i="11"/>
  <c r="N13" i="11"/>
  <c r="O13" i="11"/>
  <c r="Q13" i="11"/>
  <c r="N12" i="11"/>
  <c r="L12" i="11"/>
  <c r="M12" i="11"/>
  <c r="O12" i="11"/>
  <c r="Q12" i="11"/>
  <c r="N11" i="11"/>
  <c r="M11" i="11"/>
  <c r="L11" i="11"/>
  <c r="O11" i="11"/>
  <c r="Q11" i="11"/>
  <c r="N10" i="11"/>
  <c r="L10" i="11"/>
  <c r="M10" i="11"/>
  <c r="O10" i="11"/>
  <c r="Q10" i="11"/>
  <c r="N7" i="11"/>
  <c r="L7" i="11"/>
  <c r="M7" i="11"/>
  <c r="O7" i="11"/>
  <c r="Q7" i="11"/>
  <c r="N6" i="11"/>
  <c r="M6" i="11"/>
  <c r="L6" i="11"/>
  <c r="O6" i="11"/>
  <c r="Q6" i="11"/>
  <c r="N4" i="11"/>
  <c r="Q4" i="11"/>
  <c r="L4" i="11"/>
  <c r="M4" i="11"/>
  <c r="O4" i="11"/>
  <c r="N3" i="11"/>
  <c r="M3" i="11"/>
  <c r="L3" i="11"/>
  <c r="O3" i="11"/>
  <c r="Q3" i="11"/>
  <c r="E89" i="11"/>
  <c r="E74" i="11"/>
  <c r="E61" i="11"/>
  <c r="E46" i="11"/>
  <c r="E42" i="11"/>
  <c r="E40" i="11"/>
  <c r="I34" i="11"/>
  <c r="O34" i="11"/>
  <c r="Q34" i="11"/>
  <c r="E34" i="11"/>
  <c r="O79" i="11"/>
  <c r="Q79" i="11"/>
  <c r="E79" i="11"/>
  <c r="E80" i="11"/>
  <c r="E81" i="11"/>
  <c r="O64" i="11"/>
  <c r="Q64" i="11"/>
  <c r="E64" i="11"/>
  <c r="E58" i="11"/>
  <c r="O56" i="11"/>
  <c r="Q56" i="11"/>
  <c r="E56" i="11"/>
  <c r="E85" i="11"/>
  <c r="E70" i="11"/>
  <c r="E45" i="11"/>
  <c r="F34" i="11"/>
  <c r="E29" i="11"/>
  <c r="E22" i="11"/>
  <c r="E13" i="11"/>
  <c r="E11" i="11"/>
  <c r="E83" i="11"/>
  <c r="E68" i="11"/>
  <c r="E43" i="11"/>
  <c r="E39" i="11"/>
  <c r="E37" i="11"/>
  <c r="E35" i="11"/>
  <c r="E33" i="11"/>
  <c r="O31" i="11"/>
  <c r="Q31" i="11"/>
  <c r="E31" i="11"/>
  <c r="E24" i="11"/>
  <c r="G34" i="11"/>
  <c r="E6" i="11"/>
  <c r="E7" i="11"/>
  <c r="E8" i="11"/>
  <c r="E57" i="11"/>
  <c r="E47" i="11"/>
  <c r="E41" i="11"/>
  <c r="H34" i="11"/>
  <c r="E12" i="11"/>
  <c r="E87" i="11"/>
  <c r="E73" i="11"/>
  <c r="E77" i="11"/>
  <c r="E82" i="11"/>
  <c r="E60" i="11"/>
  <c r="E19" i="11"/>
  <c r="E16" i="11"/>
  <c r="E3" i="11"/>
  <c r="E14" i="11"/>
  <c r="E10" i="11"/>
  <c r="E28" i="11"/>
  <c r="E25" i="11"/>
  <c r="E4" i="11"/>
  <c r="O15" i="11"/>
  <c r="Q15" i="11"/>
  <c r="E15" i="11"/>
  <c r="O26" i="11"/>
  <c r="Q26" i="11"/>
  <c r="E26" i="11"/>
  <c r="O20" i="11"/>
  <c r="Q20" i="11"/>
  <c r="H51" i="11"/>
  <c r="O66" i="11"/>
  <c r="Q66" i="11"/>
  <c r="E66" i="11"/>
  <c r="O71" i="11"/>
  <c r="Q71" i="11"/>
  <c r="E71" i="11"/>
  <c r="O36" i="11"/>
  <c r="Q36" i="11"/>
  <c r="E36" i="11"/>
  <c r="O38" i="11"/>
  <c r="Q38" i="11"/>
  <c r="E38" i="11"/>
  <c r="O82" i="11"/>
  <c r="Q82" i="11"/>
  <c r="O44" i="11"/>
  <c r="Q44" i="11"/>
  <c r="E44" i="11"/>
  <c r="O58" i="11"/>
  <c r="O69" i="11"/>
  <c r="Q69" i="11"/>
  <c r="E69" i="11"/>
  <c r="O84" i="11"/>
  <c r="Q84" i="11"/>
  <c r="E84" i="11"/>
  <c r="E86" i="11"/>
  <c r="I51" i="11"/>
  <c r="F79" i="11"/>
  <c r="F66" i="11"/>
  <c r="F64" i="11"/>
  <c r="F58" i="11"/>
  <c r="F56" i="11"/>
  <c r="F85" i="11"/>
  <c r="F83" i="11"/>
  <c r="F73" i="11"/>
  <c r="F70" i="11"/>
  <c r="F68" i="11"/>
  <c r="F60" i="11"/>
  <c r="F47" i="11"/>
  <c r="F45" i="11"/>
  <c r="F43" i="11"/>
  <c r="F41" i="11"/>
  <c r="F80" i="11"/>
  <c r="F74" i="11"/>
  <c r="F40" i="11"/>
  <c r="F39" i="11"/>
  <c r="F38" i="11"/>
  <c r="F37" i="11"/>
  <c r="F36" i="11"/>
  <c r="F35" i="11"/>
  <c r="F33" i="11"/>
  <c r="F31" i="11"/>
  <c r="F26" i="11"/>
  <c r="F24" i="11"/>
  <c r="F89" i="11"/>
  <c r="F71" i="11"/>
  <c r="F57" i="11"/>
  <c r="F59" i="11"/>
  <c r="F46" i="11"/>
  <c r="F28" i="11"/>
  <c r="F19" i="11"/>
  <c r="F16" i="11"/>
  <c r="F14" i="11"/>
  <c r="F12" i="11"/>
  <c r="F87" i="11"/>
  <c r="F44" i="11"/>
  <c r="F29" i="11"/>
  <c r="F13" i="11"/>
  <c r="F3" i="11"/>
  <c r="F6" i="11"/>
  <c r="F7" i="11"/>
  <c r="F8" i="11"/>
  <c r="F84" i="11"/>
  <c r="F15" i="11"/>
  <c r="F61" i="11"/>
  <c r="F22" i="11"/>
  <c r="F11" i="11"/>
  <c r="F10" i="11"/>
  <c r="F69" i="11"/>
  <c r="F25" i="11"/>
  <c r="F4" i="11"/>
  <c r="F42" i="11"/>
  <c r="E17" i="11"/>
  <c r="E18" i="11"/>
  <c r="E20" i="11"/>
  <c r="E21" i="11"/>
  <c r="E23" i="11"/>
  <c r="E27" i="11"/>
  <c r="E30" i="11"/>
  <c r="E32" i="11"/>
  <c r="F52" i="11"/>
  <c r="E59" i="11"/>
  <c r="E62" i="11"/>
  <c r="E65" i="11"/>
  <c r="F55" i="11"/>
  <c r="F62" i="11"/>
  <c r="F21" i="11"/>
  <c r="F65" i="11"/>
  <c r="G85" i="11"/>
  <c r="G83" i="11"/>
  <c r="G73" i="11"/>
  <c r="G74" i="11"/>
  <c r="G77" i="11"/>
  <c r="G70" i="11"/>
  <c r="G68" i="11"/>
  <c r="G60" i="11"/>
  <c r="G47" i="11"/>
  <c r="G45" i="11"/>
  <c r="G43" i="11"/>
  <c r="G41" i="11"/>
  <c r="G39" i="11"/>
  <c r="G37" i="11"/>
  <c r="G35" i="11"/>
  <c r="G33" i="11"/>
  <c r="G87" i="11"/>
  <c r="G80" i="11"/>
  <c r="G57" i="11"/>
  <c r="G89" i="11"/>
  <c r="G71" i="11"/>
  <c r="G46" i="11"/>
  <c r="G28" i="11"/>
  <c r="G19" i="11"/>
  <c r="G16" i="11"/>
  <c r="G14" i="11"/>
  <c r="G12" i="11"/>
  <c r="G84" i="11"/>
  <c r="G86" i="11"/>
  <c r="G69" i="11"/>
  <c r="G66" i="11"/>
  <c r="G44" i="11"/>
  <c r="G25" i="11"/>
  <c r="G79" i="11"/>
  <c r="G81" i="11"/>
  <c r="G61" i="11"/>
  <c r="G56" i="11"/>
  <c r="G40" i="11"/>
  <c r="G38" i="11"/>
  <c r="G36" i="11"/>
  <c r="G24" i="11"/>
  <c r="G22" i="11"/>
  <c r="G11" i="11"/>
  <c r="G10" i="11"/>
  <c r="G7" i="11"/>
  <c r="G64" i="11"/>
  <c r="G58" i="11"/>
  <c r="G42" i="11"/>
  <c r="G15" i="11"/>
  <c r="G6" i="11"/>
  <c r="G31" i="11"/>
  <c r="G29" i="11"/>
  <c r="G8" i="11"/>
  <c r="G4" i="11"/>
  <c r="G26" i="11"/>
  <c r="G13" i="11"/>
  <c r="G3" i="11"/>
  <c r="F17" i="11"/>
  <c r="F18" i="11"/>
  <c r="F20" i="11"/>
  <c r="F23" i="11"/>
  <c r="F27" i="11"/>
  <c r="F30" i="11"/>
  <c r="F32" i="11"/>
  <c r="G52" i="11"/>
  <c r="F77" i="11"/>
  <c r="F81" i="11"/>
  <c r="E67" i="11"/>
  <c r="E88" i="11"/>
  <c r="F86" i="11"/>
  <c r="G55" i="11"/>
  <c r="G59" i="11"/>
  <c r="G62" i="11"/>
  <c r="G21" i="11"/>
  <c r="G65" i="11"/>
  <c r="G67" i="11"/>
  <c r="G82" i="11"/>
  <c r="F82" i="11"/>
  <c r="G17" i="11"/>
  <c r="G18" i="11"/>
  <c r="G20" i="11"/>
  <c r="G23" i="11"/>
  <c r="G27" i="11"/>
  <c r="G30" i="11"/>
  <c r="G32" i="11"/>
  <c r="H52" i="11"/>
  <c r="F67" i="11"/>
  <c r="H87" i="11"/>
  <c r="H80" i="11"/>
  <c r="H57" i="11"/>
  <c r="H89" i="11"/>
  <c r="H84" i="11"/>
  <c r="H74" i="11"/>
  <c r="H71" i="11"/>
  <c r="H69" i="11"/>
  <c r="H61" i="11"/>
  <c r="H46" i="11"/>
  <c r="H44" i="11"/>
  <c r="H42" i="11"/>
  <c r="H40" i="11"/>
  <c r="H83" i="11"/>
  <c r="H68" i="11"/>
  <c r="H66" i="11"/>
  <c r="H43" i="11"/>
  <c r="H25" i="11"/>
  <c r="H79" i="11"/>
  <c r="H81" i="11"/>
  <c r="H64" i="11"/>
  <c r="H60" i="11"/>
  <c r="H58" i="11"/>
  <c r="H41" i="11"/>
  <c r="H29" i="11"/>
  <c r="H22" i="11"/>
  <c r="H15" i="11"/>
  <c r="H13" i="11"/>
  <c r="H11" i="11"/>
  <c r="H73" i="11"/>
  <c r="H77" i="11"/>
  <c r="H45" i="11"/>
  <c r="H19" i="11"/>
  <c r="H16" i="11"/>
  <c r="H6" i="11"/>
  <c r="H7" i="11"/>
  <c r="H8" i="11"/>
  <c r="H4" i="11"/>
  <c r="H39" i="11"/>
  <c r="H33" i="11"/>
  <c r="H28" i="11"/>
  <c r="H38" i="11"/>
  <c r="H36" i="11"/>
  <c r="H24" i="11"/>
  <c r="H10" i="11"/>
  <c r="H14" i="11"/>
  <c r="H70" i="11"/>
  <c r="H47" i="11"/>
  <c r="H37" i="11"/>
  <c r="H35" i="11"/>
  <c r="H31" i="11"/>
  <c r="H26" i="11"/>
  <c r="H12" i="11"/>
  <c r="H3" i="11"/>
  <c r="H85" i="11"/>
  <c r="H56" i="11"/>
  <c r="G88" i="11"/>
  <c r="H55" i="11"/>
  <c r="H21" i="11"/>
  <c r="H65" i="11"/>
  <c r="I89" i="11"/>
  <c r="I84" i="11"/>
  <c r="I74" i="11"/>
  <c r="I71" i="11"/>
  <c r="I69" i="11"/>
  <c r="I61" i="11"/>
  <c r="I46" i="11"/>
  <c r="I44" i="11"/>
  <c r="I42" i="11"/>
  <c r="I40" i="11"/>
  <c r="I38" i="11"/>
  <c r="I36" i="11"/>
  <c r="I79" i="11"/>
  <c r="I66" i="11"/>
  <c r="I64" i="11"/>
  <c r="I58" i="11"/>
  <c r="I56" i="11"/>
  <c r="I60" i="11"/>
  <c r="I57" i="11"/>
  <c r="I59" i="11"/>
  <c r="I41" i="11"/>
  <c r="I29" i="11"/>
  <c r="I22" i="11"/>
  <c r="I15" i="11"/>
  <c r="I13" i="11"/>
  <c r="I11" i="11"/>
  <c r="I87" i="11"/>
  <c r="I73" i="11"/>
  <c r="I47" i="11"/>
  <c r="I31" i="11"/>
  <c r="I26" i="11"/>
  <c r="I24" i="11"/>
  <c r="I83" i="11"/>
  <c r="I80" i="11"/>
  <c r="I14" i="11"/>
  <c r="I6" i="11"/>
  <c r="I7" i="11"/>
  <c r="I8" i="11"/>
  <c r="I45" i="11"/>
  <c r="I16" i="11"/>
  <c r="I70" i="11"/>
  <c r="I43" i="11"/>
  <c r="I39" i="11"/>
  <c r="I37" i="11"/>
  <c r="I35" i="11"/>
  <c r="I33" i="11"/>
  <c r="I28" i="11"/>
  <c r="I25" i="11"/>
  <c r="I12" i="11"/>
  <c r="I3" i="11"/>
  <c r="I85" i="11"/>
  <c r="I10" i="11"/>
  <c r="I68" i="11"/>
  <c r="I19" i="11"/>
  <c r="I4" i="11"/>
  <c r="H17" i="11"/>
  <c r="H18" i="11"/>
  <c r="H20" i="11"/>
  <c r="H23" i="11"/>
  <c r="H27" i="11"/>
  <c r="H30" i="11"/>
  <c r="H32" i="11"/>
  <c r="I52" i="11"/>
  <c r="I55" i="11"/>
  <c r="I62" i="11"/>
  <c r="H82" i="11"/>
  <c r="H59" i="11"/>
  <c r="F88" i="11"/>
  <c r="H86" i="11"/>
  <c r="I21" i="11"/>
  <c r="I65" i="11"/>
  <c r="I67" i="11"/>
  <c r="I81" i="11"/>
  <c r="I86" i="11"/>
  <c r="H62" i="11"/>
  <c r="H67" i="11"/>
  <c r="H88" i="11"/>
  <c r="I17" i="11"/>
  <c r="I18" i="11"/>
  <c r="I20" i="11"/>
  <c r="I23" i="11"/>
  <c r="I27" i="11"/>
  <c r="I30" i="11"/>
  <c r="I32" i="11"/>
  <c r="I77" i="11"/>
  <c r="I82" i="11"/>
  <c r="I88" i="11"/>
  <c r="E169" i="7"/>
  <c r="E167" i="7"/>
  <c r="E172" i="7"/>
  <c r="D169" i="7"/>
  <c r="C169" i="7"/>
  <c r="D161" i="7"/>
  <c r="D162" i="7"/>
  <c r="D163" i="7"/>
  <c r="C161" i="7"/>
  <c r="C162" i="7"/>
  <c r="C163" i="7"/>
  <c r="E161" i="7"/>
  <c r="E162" i="7"/>
  <c r="E163" i="7"/>
  <c r="E145" i="7"/>
  <c r="E155" i="7"/>
  <c r="E156" i="7"/>
  <c r="E157" i="7"/>
  <c r="D145" i="7"/>
  <c r="D155" i="7"/>
  <c r="D156" i="7"/>
  <c r="D157" i="7"/>
  <c r="C155" i="7"/>
  <c r="E151" i="7"/>
  <c r="E152" i="7"/>
  <c r="D151" i="7"/>
  <c r="D152" i="7"/>
  <c r="C151" i="7"/>
  <c r="C152" i="7"/>
  <c r="E147" i="7"/>
  <c r="E148" i="7"/>
  <c r="D147" i="7"/>
  <c r="D148" i="7"/>
  <c r="C147" i="7"/>
  <c r="C148" i="7"/>
  <c r="C145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0" i="7"/>
  <c r="D120" i="7"/>
  <c r="C120" i="7"/>
  <c r="E119" i="7"/>
  <c r="D119" i="7"/>
  <c r="C119" i="7"/>
  <c r="E118" i="7"/>
  <c r="D118" i="7"/>
  <c r="C118" i="7"/>
  <c r="E169" i="10"/>
  <c r="E167" i="10"/>
  <c r="E168" i="10"/>
  <c r="D167" i="10"/>
  <c r="C169" i="10"/>
  <c r="E161" i="10"/>
  <c r="E162" i="10"/>
  <c r="E163" i="10"/>
  <c r="D161" i="10"/>
  <c r="D162" i="10"/>
  <c r="D163" i="10"/>
  <c r="C161" i="10"/>
  <c r="C162" i="10"/>
  <c r="C163" i="10"/>
  <c r="D145" i="10"/>
  <c r="D155" i="10"/>
  <c r="D156" i="10"/>
  <c r="D157" i="10"/>
  <c r="E155" i="10"/>
  <c r="C155" i="10"/>
  <c r="C145" i="10"/>
  <c r="C156" i="10"/>
  <c r="C157" i="10"/>
  <c r="E151" i="10"/>
  <c r="E152" i="10"/>
  <c r="D151" i="10"/>
  <c r="D152" i="10"/>
  <c r="C151" i="10"/>
  <c r="C152" i="10"/>
  <c r="D147" i="10"/>
  <c r="D148" i="10"/>
  <c r="C147" i="10"/>
  <c r="C148" i="10"/>
  <c r="E147" i="10"/>
  <c r="E148" i="10"/>
  <c r="E145" i="10"/>
  <c r="E156" i="10"/>
  <c r="E15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D132" i="10"/>
  <c r="C132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0" i="10"/>
  <c r="D120" i="10"/>
  <c r="C120" i="10"/>
  <c r="E119" i="10"/>
  <c r="D119" i="10"/>
  <c r="C119" i="10"/>
  <c r="E118" i="10"/>
  <c r="D118" i="10"/>
  <c r="C118" i="10"/>
  <c r="E169" i="9"/>
  <c r="E167" i="9"/>
  <c r="E172" i="9"/>
  <c r="D169" i="9"/>
  <c r="C169" i="9"/>
  <c r="E161" i="9"/>
  <c r="E162" i="9"/>
  <c r="E163" i="9"/>
  <c r="D161" i="9"/>
  <c r="D162" i="9"/>
  <c r="D163" i="9"/>
  <c r="C161" i="9"/>
  <c r="C162" i="9"/>
  <c r="C163" i="9"/>
  <c r="E145" i="9"/>
  <c r="E155" i="9"/>
  <c r="E156" i="9"/>
  <c r="E157" i="9"/>
  <c r="D145" i="9"/>
  <c r="D155" i="9"/>
  <c r="D156" i="9"/>
  <c r="D157" i="9"/>
  <c r="C155" i="9"/>
  <c r="D151" i="9"/>
  <c r="D152" i="9"/>
  <c r="C151" i="9"/>
  <c r="C152" i="9"/>
  <c r="E151" i="9"/>
  <c r="E152" i="9"/>
  <c r="E147" i="9"/>
  <c r="E148" i="9"/>
  <c r="D147" i="9"/>
  <c r="D148" i="9"/>
  <c r="C147" i="9"/>
  <c r="C148" i="9"/>
  <c r="D132" i="9"/>
  <c r="C145" i="9"/>
  <c r="C156" i="9"/>
  <c r="C15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0" i="9"/>
  <c r="D120" i="9"/>
  <c r="C120" i="9"/>
  <c r="E119" i="9"/>
  <c r="D119" i="9"/>
  <c r="C119" i="9"/>
  <c r="E118" i="9"/>
  <c r="D118" i="9"/>
  <c r="C118" i="9"/>
  <c r="E169" i="8"/>
  <c r="E167" i="8"/>
  <c r="E172" i="8"/>
  <c r="D167" i="8"/>
  <c r="D172" i="8"/>
  <c r="D169" i="8"/>
  <c r="C169" i="8"/>
  <c r="D161" i="8"/>
  <c r="D162" i="8"/>
  <c r="D163" i="8"/>
  <c r="E161" i="8"/>
  <c r="E162" i="8"/>
  <c r="E163" i="8"/>
  <c r="C161" i="8"/>
  <c r="C162" i="8"/>
  <c r="C163" i="8"/>
  <c r="E145" i="8"/>
  <c r="E155" i="8"/>
  <c r="E156" i="8"/>
  <c r="E157" i="8"/>
  <c r="D145" i="8"/>
  <c r="D155" i="8"/>
  <c r="D156" i="8"/>
  <c r="D157" i="8"/>
  <c r="C155" i="8"/>
  <c r="D151" i="8"/>
  <c r="D152" i="8"/>
  <c r="C151" i="8"/>
  <c r="C152" i="8"/>
  <c r="E151" i="8"/>
  <c r="E152" i="8"/>
  <c r="E147" i="8"/>
  <c r="E148" i="8"/>
  <c r="D147" i="8"/>
  <c r="D148" i="8"/>
  <c r="C147" i="8"/>
  <c r="C148" i="8"/>
  <c r="D132" i="8"/>
  <c r="C145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0" i="8"/>
  <c r="D120" i="8"/>
  <c r="C120" i="8"/>
  <c r="E119" i="8"/>
  <c r="D119" i="8"/>
  <c r="C119" i="8"/>
  <c r="E118" i="8"/>
  <c r="D118" i="8"/>
  <c r="C118" i="8"/>
  <c r="D167" i="6"/>
  <c r="D172" i="6"/>
  <c r="E167" i="6"/>
  <c r="E172" i="6"/>
  <c r="C167" i="6"/>
  <c r="C172" i="6"/>
  <c r="D169" i="6"/>
  <c r="E169" i="6"/>
  <c r="C169" i="6"/>
  <c r="D168" i="6"/>
  <c r="E168" i="6"/>
  <c r="C168" i="6"/>
  <c r="D161" i="6"/>
  <c r="D162" i="6"/>
  <c r="D163" i="6"/>
  <c r="E161" i="6"/>
  <c r="E162" i="6"/>
  <c r="E163" i="6"/>
  <c r="C161" i="6"/>
  <c r="C162" i="6"/>
  <c r="C163" i="6"/>
  <c r="D145" i="6"/>
  <c r="D155" i="6"/>
  <c r="D156" i="6"/>
  <c r="D157" i="6"/>
  <c r="E145" i="6"/>
  <c r="E155" i="6"/>
  <c r="E156" i="6"/>
  <c r="E157" i="6"/>
  <c r="C145" i="6"/>
  <c r="C155" i="6"/>
  <c r="C156" i="6"/>
  <c r="C157" i="6"/>
  <c r="D151" i="6"/>
  <c r="D152" i="6"/>
  <c r="E151" i="6"/>
  <c r="E152" i="6"/>
  <c r="C151" i="6"/>
  <c r="C152" i="6"/>
  <c r="D147" i="6"/>
  <c r="D148" i="6"/>
  <c r="E147" i="6"/>
  <c r="E148" i="6"/>
  <c r="C147" i="6"/>
  <c r="C148" i="6"/>
  <c r="C132" i="6"/>
  <c r="D136" i="6"/>
  <c r="E136" i="6"/>
  <c r="C136" i="6"/>
  <c r="D135" i="6"/>
  <c r="E135" i="6"/>
  <c r="C135" i="6"/>
  <c r="D134" i="6"/>
  <c r="E134" i="6"/>
  <c r="C134" i="6"/>
  <c r="D133" i="6"/>
  <c r="E133" i="6"/>
  <c r="C133" i="6"/>
  <c r="D132" i="6"/>
  <c r="E132" i="6"/>
  <c r="D127" i="6"/>
  <c r="E127" i="6"/>
  <c r="C127" i="6"/>
  <c r="D126" i="6"/>
  <c r="E126" i="6"/>
  <c r="C126" i="6"/>
  <c r="D125" i="6"/>
  <c r="E125" i="6"/>
  <c r="C125" i="6"/>
  <c r="D124" i="6"/>
  <c r="E124" i="6"/>
  <c r="C124" i="6"/>
  <c r="D120" i="6"/>
  <c r="E120" i="6"/>
  <c r="C120" i="6"/>
  <c r="D119" i="6"/>
  <c r="E119" i="6"/>
  <c r="C119" i="6"/>
  <c r="D118" i="6"/>
  <c r="E118" i="6"/>
  <c r="C118" i="6"/>
  <c r="C167" i="7"/>
  <c r="C168" i="7"/>
  <c r="E168" i="7"/>
  <c r="D167" i="7"/>
  <c r="C156" i="7"/>
  <c r="C157" i="7"/>
  <c r="C132" i="7"/>
  <c r="C167" i="10"/>
  <c r="E172" i="10"/>
  <c r="D172" i="10"/>
  <c r="D168" i="10"/>
  <c r="D169" i="10"/>
  <c r="E132" i="10"/>
  <c r="C167" i="9"/>
  <c r="C168" i="9"/>
  <c r="E168" i="9"/>
  <c r="D167" i="9"/>
  <c r="C172" i="9"/>
  <c r="C132" i="9"/>
  <c r="D168" i="8"/>
  <c r="C167" i="8"/>
  <c r="C168" i="8"/>
  <c r="E168" i="8"/>
  <c r="C156" i="8"/>
  <c r="C157" i="8"/>
  <c r="C132" i="8"/>
  <c r="C172" i="7"/>
  <c r="D172" i="7"/>
  <c r="D168" i="7"/>
  <c r="C172" i="10"/>
  <c r="C168" i="10"/>
  <c r="D172" i="9"/>
  <c r="D168" i="9"/>
  <c r="C172" i="8"/>
  <c r="D112" i="10"/>
  <c r="C112" i="10"/>
  <c r="B112" i="10"/>
  <c r="B111" i="10"/>
  <c r="B113" i="10"/>
  <c r="D111" i="10"/>
  <c r="C111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C100" i="10"/>
  <c r="B100" i="10"/>
  <c r="H99" i="10"/>
  <c r="G99" i="10"/>
  <c r="C99" i="10"/>
  <c r="B99" i="10"/>
  <c r="H98" i="10"/>
  <c r="G98" i="10"/>
  <c r="C98" i="10"/>
  <c r="B98" i="10"/>
  <c r="H97" i="10"/>
  <c r="G97" i="10"/>
  <c r="C97" i="10"/>
  <c r="B97" i="10"/>
  <c r="H96" i="10"/>
  <c r="G96" i="10"/>
  <c r="C96" i="10"/>
  <c r="B96" i="10"/>
  <c r="H95" i="10"/>
  <c r="G95" i="10"/>
  <c r="C95" i="10"/>
  <c r="B95" i="10"/>
  <c r="H94" i="10"/>
  <c r="G94" i="10"/>
  <c r="C94" i="10"/>
  <c r="B94" i="10"/>
  <c r="X93" i="10"/>
  <c r="W93" i="10"/>
  <c r="V93" i="10"/>
  <c r="H93" i="10"/>
  <c r="G93" i="10"/>
  <c r="C93" i="10"/>
  <c r="B93" i="10"/>
  <c r="X92" i="10"/>
  <c r="W92" i="10"/>
  <c r="V92" i="10"/>
  <c r="H92" i="10"/>
  <c r="G92" i="10"/>
  <c r="C92" i="10"/>
  <c r="B92" i="10"/>
  <c r="X91" i="10"/>
  <c r="W91" i="10"/>
  <c r="V91" i="10"/>
  <c r="H91" i="10"/>
  <c r="G91" i="10"/>
  <c r="C91" i="10"/>
  <c r="B91" i="10"/>
  <c r="X90" i="10"/>
  <c r="W90" i="10"/>
  <c r="V90" i="10"/>
  <c r="H90" i="10"/>
  <c r="G90" i="10"/>
  <c r="C90" i="10"/>
  <c r="B90" i="10"/>
  <c r="X89" i="10"/>
  <c r="W89" i="10"/>
  <c r="V89" i="10"/>
  <c r="H89" i="10"/>
  <c r="G89" i="10"/>
  <c r="C89" i="10"/>
  <c r="B89" i="10"/>
  <c r="X88" i="10"/>
  <c r="W88" i="10"/>
  <c r="V88" i="10"/>
  <c r="H88" i="10"/>
  <c r="G88" i="10"/>
  <c r="C88" i="10"/>
  <c r="B88" i="10"/>
  <c r="X87" i="10"/>
  <c r="W87" i="10"/>
  <c r="V87" i="10"/>
  <c r="H87" i="10"/>
  <c r="G87" i="10"/>
  <c r="C87" i="10"/>
  <c r="B87" i="10"/>
  <c r="X86" i="10"/>
  <c r="W86" i="10"/>
  <c r="V86" i="10"/>
  <c r="H86" i="10"/>
  <c r="G86" i="10"/>
  <c r="C86" i="10"/>
  <c r="B86" i="10"/>
  <c r="X85" i="10"/>
  <c r="W85" i="10"/>
  <c r="V85" i="10"/>
  <c r="H85" i="10"/>
  <c r="G85" i="10"/>
  <c r="C85" i="10"/>
  <c r="B85" i="10"/>
  <c r="X84" i="10"/>
  <c r="W84" i="10"/>
  <c r="V84" i="10"/>
  <c r="H84" i="10"/>
  <c r="G84" i="10"/>
  <c r="C84" i="10"/>
  <c r="B84" i="10"/>
  <c r="X83" i="10"/>
  <c r="W83" i="10"/>
  <c r="V83" i="10"/>
  <c r="H83" i="10"/>
  <c r="G83" i="10"/>
  <c r="C83" i="10"/>
  <c r="B83" i="10"/>
  <c r="X82" i="10"/>
  <c r="W82" i="10"/>
  <c r="V82" i="10"/>
  <c r="H82" i="10"/>
  <c r="G82" i="10"/>
  <c r="C82" i="10"/>
  <c r="B82" i="10"/>
  <c r="H81" i="10"/>
  <c r="G81" i="10"/>
  <c r="C81" i="10"/>
  <c r="B81" i="10"/>
  <c r="X80" i="10"/>
  <c r="W80" i="10"/>
  <c r="V80" i="10"/>
  <c r="H80" i="10"/>
  <c r="G80" i="10"/>
  <c r="C80" i="10"/>
  <c r="B80" i="10"/>
  <c r="X79" i="10"/>
  <c r="W79" i="10"/>
  <c r="V79" i="10"/>
  <c r="H79" i="10"/>
  <c r="G79" i="10"/>
  <c r="C79" i="10"/>
  <c r="B79" i="10"/>
  <c r="X78" i="10"/>
  <c r="W78" i="10"/>
  <c r="V78" i="10"/>
  <c r="H78" i="10"/>
  <c r="G78" i="10"/>
  <c r="C78" i="10"/>
  <c r="B78" i="10"/>
  <c r="X77" i="10"/>
  <c r="W77" i="10"/>
  <c r="V77" i="10"/>
  <c r="H77" i="10"/>
  <c r="G77" i="10"/>
  <c r="C77" i="10"/>
  <c r="B77" i="10"/>
  <c r="X76" i="10"/>
  <c r="W76" i="10"/>
  <c r="V76" i="10"/>
  <c r="H76" i="10"/>
  <c r="G76" i="10"/>
  <c r="C76" i="10"/>
  <c r="B76" i="10"/>
  <c r="X75" i="10"/>
  <c r="W75" i="10"/>
  <c r="V75" i="10"/>
  <c r="H75" i="10"/>
  <c r="G75" i="10"/>
  <c r="C75" i="10"/>
  <c r="B75" i="10"/>
  <c r="X74" i="10"/>
  <c r="W74" i="10"/>
  <c r="V74" i="10"/>
  <c r="H74" i="10"/>
  <c r="G74" i="10"/>
  <c r="C74" i="10"/>
  <c r="B74" i="10"/>
  <c r="X73" i="10"/>
  <c r="W73" i="10"/>
  <c r="V73" i="10"/>
  <c r="H73" i="10"/>
  <c r="G73" i="10"/>
  <c r="C73" i="10"/>
  <c r="B73" i="10"/>
  <c r="X72" i="10"/>
  <c r="W72" i="10"/>
  <c r="V72" i="10"/>
  <c r="H72" i="10"/>
  <c r="G72" i="10"/>
  <c r="C72" i="10"/>
  <c r="B72" i="10"/>
  <c r="H71" i="10"/>
  <c r="G71" i="10"/>
  <c r="C71" i="10"/>
  <c r="B71" i="10"/>
  <c r="H70" i="10"/>
  <c r="G70" i="10"/>
  <c r="C70" i="10"/>
  <c r="B70" i="10"/>
  <c r="X69" i="10"/>
  <c r="W69" i="10"/>
  <c r="V69" i="10"/>
  <c r="H69" i="10"/>
  <c r="G69" i="10"/>
  <c r="C69" i="10"/>
  <c r="B69" i="10"/>
  <c r="X68" i="10"/>
  <c r="W68" i="10"/>
  <c r="V68" i="10"/>
  <c r="H68" i="10"/>
  <c r="G68" i="10"/>
  <c r="C68" i="10"/>
  <c r="B68" i="10"/>
  <c r="X67" i="10"/>
  <c r="W67" i="10"/>
  <c r="V67" i="10"/>
  <c r="H67" i="10"/>
  <c r="G67" i="10"/>
  <c r="C67" i="10"/>
  <c r="B67" i="10"/>
  <c r="X66" i="10"/>
  <c r="W66" i="10"/>
  <c r="V66" i="10"/>
  <c r="H66" i="10"/>
  <c r="G66" i="10"/>
  <c r="C66" i="10"/>
  <c r="B66" i="10"/>
  <c r="X65" i="10"/>
  <c r="W65" i="10"/>
  <c r="V65" i="10"/>
  <c r="H65" i="10"/>
  <c r="G65" i="10"/>
  <c r="C65" i="10"/>
  <c r="B65" i="10"/>
  <c r="X64" i="10"/>
  <c r="W64" i="10"/>
  <c r="V64" i="10"/>
  <c r="H64" i="10"/>
  <c r="G64" i="10"/>
  <c r="C64" i="10"/>
  <c r="B64" i="10"/>
  <c r="X63" i="10"/>
  <c r="W63" i="10"/>
  <c r="V63" i="10"/>
  <c r="H63" i="10"/>
  <c r="G63" i="10"/>
  <c r="C63" i="10"/>
  <c r="B63" i="10"/>
  <c r="X62" i="10"/>
  <c r="W62" i="10"/>
  <c r="V62" i="10"/>
  <c r="H62" i="10"/>
  <c r="G62" i="10"/>
  <c r="C62" i="10"/>
  <c r="B62" i="10"/>
  <c r="X61" i="10"/>
  <c r="W61" i="10"/>
  <c r="V61" i="10"/>
  <c r="X60" i="10"/>
  <c r="W60" i="10"/>
  <c r="V60" i="10"/>
  <c r="X59" i="10"/>
  <c r="W59" i="10"/>
  <c r="V59" i="10"/>
  <c r="X58" i="10"/>
  <c r="W58" i="10"/>
  <c r="V58" i="10"/>
  <c r="X57" i="10"/>
  <c r="W57" i="10"/>
  <c r="V57" i="10"/>
  <c r="X56" i="10"/>
  <c r="W56" i="10"/>
  <c r="V56" i="10"/>
  <c r="X55" i="10"/>
  <c r="W55" i="10"/>
  <c r="V55" i="10"/>
  <c r="X54" i="10"/>
  <c r="W54" i="10"/>
  <c r="V54" i="10"/>
  <c r="X53" i="10"/>
  <c r="W53" i="10"/>
  <c r="V53" i="10"/>
  <c r="X52" i="10"/>
  <c r="W52" i="10"/>
  <c r="V52" i="10"/>
  <c r="X51" i="10"/>
  <c r="W51" i="10"/>
  <c r="V51" i="10"/>
  <c r="X50" i="10"/>
  <c r="W50" i="10"/>
  <c r="V50" i="10"/>
  <c r="P50" i="10"/>
  <c r="O50" i="10"/>
  <c r="N50" i="10"/>
  <c r="X49" i="10"/>
  <c r="W49" i="10"/>
  <c r="V49" i="10"/>
  <c r="P49" i="10"/>
  <c r="O49" i="10"/>
  <c r="N49" i="10"/>
  <c r="X48" i="10"/>
  <c r="W48" i="10"/>
  <c r="V48" i="10"/>
  <c r="P48" i="10"/>
  <c r="O48" i="10"/>
  <c r="N48" i="10"/>
  <c r="X47" i="10"/>
  <c r="W47" i="10"/>
  <c r="V47" i="10"/>
  <c r="P47" i="10"/>
  <c r="O47" i="10"/>
  <c r="N47" i="10"/>
  <c r="X46" i="10"/>
  <c r="W46" i="10"/>
  <c r="V46" i="10"/>
  <c r="P46" i="10"/>
  <c r="O46" i="10"/>
  <c r="N46" i="10"/>
  <c r="X45" i="10"/>
  <c r="W45" i="10"/>
  <c r="V45" i="10"/>
  <c r="P45" i="10"/>
  <c r="O45" i="10"/>
  <c r="N45" i="10"/>
  <c r="X44" i="10"/>
  <c r="W44" i="10"/>
  <c r="V44" i="10"/>
  <c r="P44" i="10"/>
  <c r="O44" i="10"/>
  <c r="N44" i="10"/>
  <c r="X43" i="10"/>
  <c r="W43" i="10"/>
  <c r="V43" i="10"/>
  <c r="P43" i="10"/>
  <c r="O43" i="10"/>
  <c r="N43" i="10"/>
  <c r="G43" i="10"/>
  <c r="F43" i="10"/>
  <c r="E43" i="10"/>
  <c r="X42" i="10"/>
  <c r="W42" i="10"/>
  <c r="V42" i="10"/>
  <c r="P42" i="10"/>
  <c r="O42" i="10"/>
  <c r="N42" i="10"/>
  <c r="G42" i="10"/>
  <c r="F42" i="10"/>
  <c r="E42" i="10"/>
  <c r="X41" i="10"/>
  <c r="W41" i="10"/>
  <c r="V41" i="10"/>
  <c r="P41" i="10"/>
  <c r="O41" i="10"/>
  <c r="N41" i="10"/>
  <c r="G41" i="10"/>
  <c r="F41" i="10"/>
  <c r="E41" i="10"/>
  <c r="X40" i="10"/>
  <c r="W40" i="10"/>
  <c r="V40" i="10"/>
  <c r="P40" i="10"/>
  <c r="O40" i="10"/>
  <c r="N40" i="10"/>
  <c r="G40" i="10"/>
  <c r="F40" i="10"/>
  <c r="E40" i="10"/>
  <c r="X39" i="10"/>
  <c r="W39" i="10"/>
  <c r="V39" i="10"/>
  <c r="P39" i="10"/>
  <c r="O39" i="10"/>
  <c r="N39" i="10"/>
  <c r="G39" i="10"/>
  <c r="F39" i="10"/>
  <c r="E39" i="10"/>
  <c r="X38" i="10"/>
  <c r="W38" i="10"/>
  <c r="V38" i="10"/>
  <c r="P38" i="10"/>
  <c r="O38" i="10"/>
  <c r="N38" i="10"/>
  <c r="G38" i="10"/>
  <c r="F38" i="10"/>
  <c r="E38" i="10"/>
  <c r="X37" i="10"/>
  <c r="W37" i="10"/>
  <c r="V37" i="10"/>
  <c r="P37" i="10"/>
  <c r="O37" i="10"/>
  <c r="N37" i="10"/>
  <c r="G37" i="10"/>
  <c r="F37" i="10"/>
  <c r="E37" i="10"/>
  <c r="X36" i="10"/>
  <c r="W36" i="10"/>
  <c r="V36" i="10"/>
  <c r="P36" i="10"/>
  <c r="O36" i="10"/>
  <c r="N36" i="10"/>
  <c r="G36" i="10"/>
  <c r="F36" i="10"/>
  <c r="E36" i="10"/>
  <c r="X35" i="10"/>
  <c r="W35" i="10"/>
  <c r="V35" i="10"/>
  <c r="P35" i="10"/>
  <c r="O35" i="10"/>
  <c r="N35" i="10"/>
  <c r="G35" i="10"/>
  <c r="F35" i="10"/>
  <c r="E35" i="10"/>
  <c r="X34" i="10"/>
  <c r="W34" i="10"/>
  <c r="V34" i="10"/>
  <c r="P34" i="10"/>
  <c r="O34" i="10"/>
  <c r="N34" i="10"/>
  <c r="G34" i="10"/>
  <c r="F34" i="10"/>
  <c r="E34" i="10"/>
  <c r="X33" i="10"/>
  <c r="W33" i="10"/>
  <c r="V33" i="10"/>
  <c r="P33" i="10"/>
  <c r="O33" i="10"/>
  <c r="N33" i="10"/>
  <c r="G33" i="10"/>
  <c r="F33" i="10"/>
  <c r="E33" i="10"/>
  <c r="X32" i="10"/>
  <c r="W32" i="10"/>
  <c r="V32" i="10"/>
  <c r="P32" i="10"/>
  <c r="O32" i="10"/>
  <c r="N32" i="10"/>
  <c r="G32" i="10"/>
  <c r="F32" i="10"/>
  <c r="E32" i="10"/>
  <c r="X31" i="10"/>
  <c r="W31" i="10"/>
  <c r="V31" i="10"/>
  <c r="P31" i="10"/>
  <c r="O31" i="10"/>
  <c r="N31" i="10"/>
  <c r="G31" i="10"/>
  <c r="F31" i="10"/>
  <c r="E31" i="10"/>
  <c r="X30" i="10"/>
  <c r="W30" i="10"/>
  <c r="V30" i="10"/>
  <c r="P30" i="10"/>
  <c r="O30" i="10"/>
  <c r="N30" i="10"/>
  <c r="G30" i="10"/>
  <c r="F30" i="10"/>
  <c r="E30" i="10"/>
  <c r="X29" i="10"/>
  <c r="W29" i="10"/>
  <c r="V29" i="10"/>
  <c r="P29" i="10"/>
  <c r="O29" i="10"/>
  <c r="N29" i="10"/>
  <c r="G29" i="10"/>
  <c r="F29" i="10"/>
  <c r="E29" i="10"/>
  <c r="X28" i="10"/>
  <c r="W28" i="10"/>
  <c r="V28" i="10"/>
  <c r="P28" i="10"/>
  <c r="O28" i="10"/>
  <c r="N28" i="10"/>
  <c r="G28" i="10"/>
  <c r="F28" i="10"/>
  <c r="E28" i="10"/>
  <c r="X27" i="10"/>
  <c r="W27" i="10"/>
  <c r="V27" i="10"/>
  <c r="P27" i="10"/>
  <c r="O27" i="10"/>
  <c r="N27" i="10"/>
  <c r="G27" i="10"/>
  <c r="F27" i="10"/>
  <c r="E27" i="10"/>
  <c r="X26" i="10"/>
  <c r="W26" i="10"/>
  <c r="V26" i="10"/>
  <c r="P26" i="10"/>
  <c r="O26" i="10"/>
  <c r="N26" i="10"/>
  <c r="G26" i="10"/>
  <c r="F26" i="10"/>
  <c r="E26" i="10"/>
  <c r="X25" i="10"/>
  <c r="W25" i="10"/>
  <c r="V25" i="10"/>
  <c r="P25" i="10"/>
  <c r="O25" i="10"/>
  <c r="N25" i="10"/>
  <c r="G25" i="10"/>
  <c r="F25" i="10"/>
  <c r="E25" i="10"/>
  <c r="X24" i="10"/>
  <c r="W24" i="10"/>
  <c r="V24" i="10"/>
  <c r="P24" i="10"/>
  <c r="O24" i="10"/>
  <c r="N24" i="10"/>
  <c r="G24" i="10"/>
  <c r="F24" i="10"/>
  <c r="E24" i="10"/>
  <c r="X23" i="10"/>
  <c r="W23" i="10"/>
  <c r="V23" i="10"/>
  <c r="P23" i="10"/>
  <c r="O23" i="10"/>
  <c r="N23" i="10"/>
  <c r="G23" i="10"/>
  <c r="F23" i="10"/>
  <c r="E23" i="10"/>
  <c r="X22" i="10"/>
  <c r="W22" i="10"/>
  <c r="V22" i="10"/>
  <c r="P22" i="10"/>
  <c r="O22" i="10"/>
  <c r="N22" i="10"/>
  <c r="G22" i="10"/>
  <c r="F22" i="10"/>
  <c r="E22" i="10"/>
  <c r="X21" i="10"/>
  <c r="W21" i="10"/>
  <c r="V21" i="10"/>
  <c r="P21" i="10"/>
  <c r="O21" i="10"/>
  <c r="N21" i="10"/>
  <c r="G21" i="10"/>
  <c r="F21" i="10"/>
  <c r="E21" i="10"/>
  <c r="X20" i="10"/>
  <c r="W20" i="10"/>
  <c r="V20" i="10"/>
  <c r="P20" i="10"/>
  <c r="O20" i="10"/>
  <c r="N20" i="10"/>
  <c r="G20" i="10"/>
  <c r="F20" i="10"/>
  <c r="E20" i="10"/>
  <c r="X19" i="10"/>
  <c r="W19" i="10"/>
  <c r="V19" i="10"/>
  <c r="P19" i="10"/>
  <c r="O19" i="10"/>
  <c r="N19" i="10"/>
  <c r="G19" i="10"/>
  <c r="F19" i="10"/>
  <c r="E19" i="10"/>
  <c r="X18" i="10"/>
  <c r="W18" i="10"/>
  <c r="V18" i="10"/>
  <c r="P18" i="10"/>
  <c r="O18" i="10"/>
  <c r="N18" i="10"/>
  <c r="G18" i="10"/>
  <c r="F18" i="10"/>
  <c r="E18" i="10"/>
  <c r="X17" i="10"/>
  <c r="W17" i="10"/>
  <c r="V17" i="10"/>
  <c r="P17" i="10"/>
  <c r="O17" i="10"/>
  <c r="N17" i="10"/>
  <c r="G17" i="10"/>
  <c r="F17" i="10"/>
  <c r="E17" i="10"/>
  <c r="X16" i="10"/>
  <c r="W16" i="10"/>
  <c r="V16" i="10"/>
  <c r="P16" i="10"/>
  <c r="O16" i="10"/>
  <c r="N16" i="10"/>
  <c r="G16" i="10"/>
  <c r="F16" i="10"/>
  <c r="E16" i="10"/>
  <c r="X15" i="10"/>
  <c r="W15" i="10"/>
  <c r="V15" i="10"/>
  <c r="P15" i="10"/>
  <c r="O15" i="10"/>
  <c r="N15" i="10"/>
  <c r="G15" i="10"/>
  <c r="F15" i="10"/>
  <c r="E15" i="10"/>
  <c r="X14" i="10"/>
  <c r="W14" i="10"/>
  <c r="V14" i="10"/>
  <c r="P14" i="10"/>
  <c r="O14" i="10"/>
  <c r="N14" i="10"/>
  <c r="G14" i="10"/>
  <c r="F14" i="10"/>
  <c r="E14" i="10"/>
  <c r="X13" i="10"/>
  <c r="W13" i="10"/>
  <c r="V13" i="10"/>
  <c r="P13" i="10"/>
  <c r="O13" i="10"/>
  <c r="N13" i="10"/>
  <c r="G13" i="10"/>
  <c r="F13" i="10"/>
  <c r="E13" i="10"/>
  <c r="X12" i="10"/>
  <c r="W12" i="10"/>
  <c r="V12" i="10"/>
  <c r="P12" i="10"/>
  <c r="O12" i="10"/>
  <c r="N12" i="10"/>
  <c r="G12" i="10"/>
  <c r="F12" i="10"/>
  <c r="E12" i="10"/>
  <c r="X11" i="10"/>
  <c r="W11" i="10"/>
  <c r="V11" i="10"/>
  <c r="P11" i="10"/>
  <c r="O11" i="10"/>
  <c r="N11" i="10"/>
  <c r="G11" i="10"/>
  <c r="F11" i="10"/>
  <c r="E11" i="10"/>
  <c r="X10" i="10"/>
  <c r="W10" i="10"/>
  <c r="V10" i="10"/>
  <c r="P10" i="10"/>
  <c r="O10" i="10"/>
  <c r="N10" i="10"/>
  <c r="G10" i="10"/>
  <c r="F10" i="10"/>
  <c r="E10" i="10"/>
  <c r="X9" i="10"/>
  <c r="W9" i="10"/>
  <c r="V9" i="10"/>
  <c r="P9" i="10"/>
  <c r="O9" i="10"/>
  <c r="N9" i="10"/>
  <c r="G9" i="10"/>
  <c r="F9" i="10"/>
  <c r="E9" i="10"/>
  <c r="X8" i="10"/>
  <c r="W8" i="10"/>
  <c r="V8" i="10"/>
  <c r="P8" i="10"/>
  <c r="O8" i="10"/>
  <c r="N8" i="10"/>
  <c r="G8" i="10"/>
  <c r="F8" i="10"/>
  <c r="E8" i="10"/>
  <c r="X7" i="10"/>
  <c r="W7" i="10"/>
  <c r="V7" i="10"/>
  <c r="P7" i="10"/>
  <c r="O7" i="10"/>
  <c r="N7" i="10"/>
  <c r="G7" i="10"/>
  <c r="F7" i="10"/>
  <c r="E7" i="10"/>
  <c r="X6" i="10"/>
  <c r="W6" i="10"/>
  <c r="V6" i="10"/>
  <c r="P6" i="10"/>
  <c r="O6" i="10"/>
  <c r="N6" i="10"/>
  <c r="G6" i="10"/>
  <c r="F6" i="10"/>
  <c r="E6" i="10"/>
  <c r="X5" i="10"/>
  <c r="W5" i="10"/>
  <c r="V5" i="10"/>
  <c r="G5" i="10"/>
  <c r="F5" i="10"/>
  <c r="E5" i="10"/>
  <c r="D112" i="9"/>
  <c r="C112" i="9"/>
  <c r="B112" i="9"/>
  <c r="B111" i="9"/>
  <c r="B113" i="9"/>
  <c r="D111" i="9"/>
  <c r="C111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C100" i="9"/>
  <c r="B100" i="9"/>
  <c r="H99" i="9"/>
  <c r="G99" i="9"/>
  <c r="C99" i="9"/>
  <c r="B99" i="9"/>
  <c r="H98" i="9"/>
  <c r="G98" i="9"/>
  <c r="C98" i="9"/>
  <c r="B98" i="9"/>
  <c r="H97" i="9"/>
  <c r="G97" i="9"/>
  <c r="C97" i="9"/>
  <c r="B97" i="9"/>
  <c r="H96" i="9"/>
  <c r="G96" i="9"/>
  <c r="C96" i="9"/>
  <c r="B96" i="9"/>
  <c r="H95" i="9"/>
  <c r="G95" i="9"/>
  <c r="C95" i="9"/>
  <c r="B95" i="9"/>
  <c r="H94" i="9"/>
  <c r="G94" i="9"/>
  <c r="C94" i="9"/>
  <c r="B94" i="9"/>
  <c r="X93" i="9"/>
  <c r="W93" i="9"/>
  <c r="V93" i="9"/>
  <c r="H93" i="9"/>
  <c r="G93" i="9"/>
  <c r="C93" i="9"/>
  <c r="B93" i="9"/>
  <c r="X92" i="9"/>
  <c r="W92" i="9"/>
  <c r="V92" i="9"/>
  <c r="H92" i="9"/>
  <c r="G92" i="9"/>
  <c r="C92" i="9"/>
  <c r="B92" i="9"/>
  <c r="X91" i="9"/>
  <c r="W91" i="9"/>
  <c r="V91" i="9"/>
  <c r="H91" i="9"/>
  <c r="G91" i="9"/>
  <c r="C91" i="9"/>
  <c r="B91" i="9"/>
  <c r="X90" i="9"/>
  <c r="W90" i="9"/>
  <c r="V90" i="9"/>
  <c r="H90" i="9"/>
  <c r="G90" i="9"/>
  <c r="C90" i="9"/>
  <c r="B90" i="9"/>
  <c r="X89" i="9"/>
  <c r="W89" i="9"/>
  <c r="V89" i="9"/>
  <c r="H89" i="9"/>
  <c r="G89" i="9"/>
  <c r="C89" i="9"/>
  <c r="B89" i="9"/>
  <c r="X88" i="9"/>
  <c r="W88" i="9"/>
  <c r="V88" i="9"/>
  <c r="H88" i="9"/>
  <c r="G88" i="9"/>
  <c r="C88" i="9"/>
  <c r="B88" i="9"/>
  <c r="X87" i="9"/>
  <c r="W87" i="9"/>
  <c r="V87" i="9"/>
  <c r="H87" i="9"/>
  <c r="G87" i="9"/>
  <c r="C87" i="9"/>
  <c r="B87" i="9"/>
  <c r="X86" i="9"/>
  <c r="W86" i="9"/>
  <c r="V86" i="9"/>
  <c r="H86" i="9"/>
  <c r="G86" i="9"/>
  <c r="C86" i="9"/>
  <c r="B86" i="9"/>
  <c r="X85" i="9"/>
  <c r="W85" i="9"/>
  <c r="V85" i="9"/>
  <c r="H85" i="9"/>
  <c r="G85" i="9"/>
  <c r="C85" i="9"/>
  <c r="B85" i="9"/>
  <c r="X84" i="9"/>
  <c r="W84" i="9"/>
  <c r="V84" i="9"/>
  <c r="H84" i="9"/>
  <c r="G84" i="9"/>
  <c r="C84" i="9"/>
  <c r="B84" i="9"/>
  <c r="X83" i="9"/>
  <c r="W83" i="9"/>
  <c r="V83" i="9"/>
  <c r="H83" i="9"/>
  <c r="G83" i="9"/>
  <c r="C83" i="9"/>
  <c r="B83" i="9"/>
  <c r="X82" i="9"/>
  <c r="W82" i="9"/>
  <c r="V82" i="9"/>
  <c r="H82" i="9"/>
  <c r="G82" i="9"/>
  <c r="C82" i="9"/>
  <c r="B82" i="9"/>
  <c r="H81" i="9"/>
  <c r="G81" i="9"/>
  <c r="C81" i="9"/>
  <c r="B81" i="9"/>
  <c r="X80" i="9"/>
  <c r="W80" i="9"/>
  <c r="V80" i="9"/>
  <c r="H80" i="9"/>
  <c r="G80" i="9"/>
  <c r="C80" i="9"/>
  <c r="B80" i="9"/>
  <c r="X79" i="9"/>
  <c r="W79" i="9"/>
  <c r="V79" i="9"/>
  <c r="H79" i="9"/>
  <c r="G79" i="9"/>
  <c r="C79" i="9"/>
  <c r="B79" i="9"/>
  <c r="X78" i="9"/>
  <c r="W78" i="9"/>
  <c r="V78" i="9"/>
  <c r="H78" i="9"/>
  <c r="G78" i="9"/>
  <c r="C78" i="9"/>
  <c r="B78" i="9"/>
  <c r="X77" i="9"/>
  <c r="W77" i="9"/>
  <c r="V77" i="9"/>
  <c r="H77" i="9"/>
  <c r="G77" i="9"/>
  <c r="C77" i="9"/>
  <c r="B77" i="9"/>
  <c r="X76" i="9"/>
  <c r="W76" i="9"/>
  <c r="V76" i="9"/>
  <c r="H76" i="9"/>
  <c r="G76" i="9"/>
  <c r="C76" i="9"/>
  <c r="B76" i="9"/>
  <c r="X75" i="9"/>
  <c r="W75" i="9"/>
  <c r="V75" i="9"/>
  <c r="H75" i="9"/>
  <c r="G75" i="9"/>
  <c r="C75" i="9"/>
  <c r="B75" i="9"/>
  <c r="X74" i="9"/>
  <c r="W74" i="9"/>
  <c r="V74" i="9"/>
  <c r="H74" i="9"/>
  <c r="G74" i="9"/>
  <c r="C74" i="9"/>
  <c r="B74" i="9"/>
  <c r="X73" i="9"/>
  <c r="W73" i="9"/>
  <c r="V73" i="9"/>
  <c r="H73" i="9"/>
  <c r="G73" i="9"/>
  <c r="C73" i="9"/>
  <c r="B73" i="9"/>
  <c r="X72" i="9"/>
  <c r="W72" i="9"/>
  <c r="V72" i="9"/>
  <c r="H72" i="9"/>
  <c r="G72" i="9"/>
  <c r="C72" i="9"/>
  <c r="B72" i="9"/>
  <c r="H71" i="9"/>
  <c r="G71" i="9"/>
  <c r="C71" i="9"/>
  <c r="B71" i="9"/>
  <c r="H70" i="9"/>
  <c r="G70" i="9"/>
  <c r="C70" i="9"/>
  <c r="B70" i="9"/>
  <c r="X69" i="9"/>
  <c r="W69" i="9"/>
  <c r="V69" i="9"/>
  <c r="H69" i="9"/>
  <c r="G69" i="9"/>
  <c r="C69" i="9"/>
  <c r="B69" i="9"/>
  <c r="X68" i="9"/>
  <c r="W68" i="9"/>
  <c r="V68" i="9"/>
  <c r="H68" i="9"/>
  <c r="G68" i="9"/>
  <c r="C68" i="9"/>
  <c r="B68" i="9"/>
  <c r="X67" i="9"/>
  <c r="W67" i="9"/>
  <c r="V67" i="9"/>
  <c r="H67" i="9"/>
  <c r="G67" i="9"/>
  <c r="C67" i="9"/>
  <c r="B67" i="9"/>
  <c r="X66" i="9"/>
  <c r="W66" i="9"/>
  <c r="V66" i="9"/>
  <c r="H66" i="9"/>
  <c r="G66" i="9"/>
  <c r="C66" i="9"/>
  <c r="B66" i="9"/>
  <c r="X65" i="9"/>
  <c r="W65" i="9"/>
  <c r="V65" i="9"/>
  <c r="H65" i="9"/>
  <c r="G65" i="9"/>
  <c r="C65" i="9"/>
  <c r="B65" i="9"/>
  <c r="X64" i="9"/>
  <c r="W64" i="9"/>
  <c r="V64" i="9"/>
  <c r="H64" i="9"/>
  <c r="G64" i="9"/>
  <c r="C64" i="9"/>
  <c r="B64" i="9"/>
  <c r="X63" i="9"/>
  <c r="W63" i="9"/>
  <c r="V63" i="9"/>
  <c r="H63" i="9"/>
  <c r="G63" i="9"/>
  <c r="C63" i="9"/>
  <c r="B63" i="9"/>
  <c r="X62" i="9"/>
  <c r="W62" i="9"/>
  <c r="V62" i="9"/>
  <c r="H62" i="9"/>
  <c r="G62" i="9"/>
  <c r="C62" i="9"/>
  <c r="B62" i="9"/>
  <c r="X61" i="9"/>
  <c r="W61" i="9"/>
  <c r="V61" i="9"/>
  <c r="X60" i="9"/>
  <c r="W60" i="9"/>
  <c r="V60" i="9"/>
  <c r="X59" i="9"/>
  <c r="W59" i="9"/>
  <c r="V59" i="9"/>
  <c r="X58" i="9"/>
  <c r="W58" i="9"/>
  <c r="V58" i="9"/>
  <c r="X57" i="9"/>
  <c r="W57" i="9"/>
  <c r="V57" i="9"/>
  <c r="X56" i="9"/>
  <c r="W56" i="9"/>
  <c r="V56" i="9"/>
  <c r="X55" i="9"/>
  <c r="W55" i="9"/>
  <c r="V55" i="9"/>
  <c r="X54" i="9"/>
  <c r="W54" i="9"/>
  <c r="V54" i="9"/>
  <c r="X53" i="9"/>
  <c r="W53" i="9"/>
  <c r="V53" i="9"/>
  <c r="X52" i="9"/>
  <c r="W52" i="9"/>
  <c r="V52" i="9"/>
  <c r="X51" i="9"/>
  <c r="W51" i="9"/>
  <c r="V51" i="9"/>
  <c r="X50" i="9"/>
  <c r="W50" i="9"/>
  <c r="V50" i="9"/>
  <c r="P50" i="9"/>
  <c r="O50" i="9"/>
  <c r="N50" i="9"/>
  <c r="X49" i="9"/>
  <c r="W49" i="9"/>
  <c r="V49" i="9"/>
  <c r="P49" i="9"/>
  <c r="O49" i="9"/>
  <c r="N49" i="9"/>
  <c r="X48" i="9"/>
  <c r="W48" i="9"/>
  <c r="V48" i="9"/>
  <c r="P48" i="9"/>
  <c r="O48" i="9"/>
  <c r="N48" i="9"/>
  <c r="X47" i="9"/>
  <c r="W47" i="9"/>
  <c r="V47" i="9"/>
  <c r="P47" i="9"/>
  <c r="O47" i="9"/>
  <c r="N47" i="9"/>
  <c r="X46" i="9"/>
  <c r="W46" i="9"/>
  <c r="V46" i="9"/>
  <c r="P46" i="9"/>
  <c r="O46" i="9"/>
  <c r="N46" i="9"/>
  <c r="X45" i="9"/>
  <c r="W45" i="9"/>
  <c r="V45" i="9"/>
  <c r="P45" i="9"/>
  <c r="O45" i="9"/>
  <c r="N45" i="9"/>
  <c r="X44" i="9"/>
  <c r="W44" i="9"/>
  <c r="V44" i="9"/>
  <c r="P44" i="9"/>
  <c r="O44" i="9"/>
  <c r="N44" i="9"/>
  <c r="X43" i="9"/>
  <c r="W43" i="9"/>
  <c r="V43" i="9"/>
  <c r="P43" i="9"/>
  <c r="O43" i="9"/>
  <c r="N43" i="9"/>
  <c r="G43" i="9"/>
  <c r="F43" i="9"/>
  <c r="E43" i="9"/>
  <c r="X42" i="9"/>
  <c r="W42" i="9"/>
  <c r="V42" i="9"/>
  <c r="P42" i="9"/>
  <c r="O42" i="9"/>
  <c r="N42" i="9"/>
  <c r="G42" i="9"/>
  <c r="F42" i="9"/>
  <c r="E42" i="9"/>
  <c r="X41" i="9"/>
  <c r="W41" i="9"/>
  <c r="V41" i="9"/>
  <c r="P41" i="9"/>
  <c r="O41" i="9"/>
  <c r="N41" i="9"/>
  <c r="G41" i="9"/>
  <c r="F41" i="9"/>
  <c r="E41" i="9"/>
  <c r="X40" i="9"/>
  <c r="W40" i="9"/>
  <c r="V40" i="9"/>
  <c r="P40" i="9"/>
  <c r="O40" i="9"/>
  <c r="N40" i="9"/>
  <c r="G40" i="9"/>
  <c r="F40" i="9"/>
  <c r="E40" i="9"/>
  <c r="X39" i="9"/>
  <c r="W39" i="9"/>
  <c r="V39" i="9"/>
  <c r="P39" i="9"/>
  <c r="O39" i="9"/>
  <c r="N39" i="9"/>
  <c r="G39" i="9"/>
  <c r="F39" i="9"/>
  <c r="E39" i="9"/>
  <c r="X38" i="9"/>
  <c r="W38" i="9"/>
  <c r="V38" i="9"/>
  <c r="P38" i="9"/>
  <c r="O38" i="9"/>
  <c r="N38" i="9"/>
  <c r="G38" i="9"/>
  <c r="F38" i="9"/>
  <c r="E38" i="9"/>
  <c r="X37" i="9"/>
  <c r="W37" i="9"/>
  <c r="V37" i="9"/>
  <c r="P37" i="9"/>
  <c r="O37" i="9"/>
  <c r="N37" i="9"/>
  <c r="G37" i="9"/>
  <c r="F37" i="9"/>
  <c r="E37" i="9"/>
  <c r="X36" i="9"/>
  <c r="W36" i="9"/>
  <c r="V36" i="9"/>
  <c r="P36" i="9"/>
  <c r="O36" i="9"/>
  <c r="N36" i="9"/>
  <c r="G36" i="9"/>
  <c r="F36" i="9"/>
  <c r="E36" i="9"/>
  <c r="X35" i="9"/>
  <c r="W35" i="9"/>
  <c r="V35" i="9"/>
  <c r="P35" i="9"/>
  <c r="O35" i="9"/>
  <c r="N35" i="9"/>
  <c r="G35" i="9"/>
  <c r="F35" i="9"/>
  <c r="E35" i="9"/>
  <c r="X34" i="9"/>
  <c r="W34" i="9"/>
  <c r="V34" i="9"/>
  <c r="P34" i="9"/>
  <c r="O34" i="9"/>
  <c r="N34" i="9"/>
  <c r="G34" i="9"/>
  <c r="F34" i="9"/>
  <c r="E34" i="9"/>
  <c r="X33" i="9"/>
  <c r="W33" i="9"/>
  <c r="V33" i="9"/>
  <c r="P33" i="9"/>
  <c r="O33" i="9"/>
  <c r="N33" i="9"/>
  <c r="G33" i="9"/>
  <c r="F33" i="9"/>
  <c r="E33" i="9"/>
  <c r="X32" i="9"/>
  <c r="W32" i="9"/>
  <c r="V32" i="9"/>
  <c r="P32" i="9"/>
  <c r="O32" i="9"/>
  <c r="N32" i="9"/>
  <c r="G32" i="9"/>
  <c r="F32" i="9"/>
  <c r="E32" i="9"/>
  <c r="X31" i="9"/>
  <c r="W31" i="9"/>
  <c r="V31" i="9"/>
  <c r="P31" i="9"/>
  <c r="O31" i="9"/>
  <c r="N31" i="9"/>
  <c r="G31" i="9"/>
  <c r="F31" i="9"/>
  <c r="E31" i="9"/>
  <c r="X30" i="9"/>
  <c r="W30" i="9"/>
  <c r="V30" i="9"/>
  <c r="P30" i="9"/>
  <c r="O30" i="9"/>
  <c r="N30" i="9"/>
  <c r="G30" i="9"/>
  <c r="F30" i="9"/>
  <c r="E30" i="9"/>
  <c r="X29" i="9"/>
  <c r="W29" i="9"/>
  <c r="V29" i="9"/>
  <c r="P29" i="9"/>
  <c r="O29" i="9"/>
  <c r="N29" i="9"/>
  <c r="G29" i="9"/>
  <c r="F29" i="9"/>
  <c r="E29" i="9"/>
  <c r="X28" i="9"/>
  <c r="W28" i="9"/>
  <c r="V28" i="9"/>
  <c r="P28" i="9"/>
  <c r="O28" i="9"/>
  <c r="N28" i="9"/>
  <c r="G28" i="9"/>
  <c r="F28" i="9"/>
  <c r="E28" i="9"/>
  <c r="X27" i="9"/>
  <c r="W27" i="9"/>
  <c r="V27" i="9"/>
  <c r="P27" i="9"/>
  <c r="O27" i="9"/>
  <c r="N27" i="9"/>
  <c r="G27" i="9"/>
  <c r="F27" i="9"/>
  <c r="E27" i="9"/>
  <c r="X26" i="9"/>
  <c r="W26" i="9"/>
  <c r="V26" i="9"/>
  <c r="P26" i="9"/>
  <c r="O26" i="9"/>
  <c r="N26" i="9"/>
  <c r="G26" i="9"/>
  <c r="F26" i="9"/>
  <c r="E26" i="9"/>
  <c r="X25" i="9"/>
  <c r="W25" i="9"/>
  <c r="V25" i="9"/>
  <c r="P25" i="9"/>
  <c r="O25" i="9"/>
  <c r="N25" i="9"/>
  <c r="G25" i="9"/>
  <c r="F25" i="9"/>
  <c r="E25" i="9"/>
  <c r="X24" i="9"/>
  <c r="W24" i="9"/>
  <c r="V24" i="9"/>
  <c r="P24" i="9"/>
  <c r="O24" i="9"/>
  <c r="N24" i="9"/>
  <c r="G24" i="9"/>
  <c r="F24" i="9"/>
  <c r="E24" i="9"/>
  <c r="X23" i="9"/>
  <c r="W23" i="9"/>
  <c r="V23" i="9"/>
  <c r="P23" i="9"/>
  <c r="O23" i="9"/>
  <c r="N23" i="9"/>
  <c r="G23" i="9"/>
  <c r="F23" i="9"/>
  <c r="E23" i="9"/>
  <c r="X22" i="9"/>
  <c r="W22" i="9"/>
  <c r="V22" i="9"/>
  <c r="P22" i="9"/>
  <c r="O22" i="9"/>
  <c r="N22" i="9"/>
  <c r="G22" i="9"/>
  <c r="F22" i="9"/>
  <c r="E22" i="9"/>
  <c r="X21" i="9"/>
  <c r="W21" i="9"/>
  <c r="V21" i="9"/>
  <c r="P21" i="9"/>
  <c r="O21" i="9"/>
  <c r="N21" i="9"/>
  <c r="G21" i="9"/>
  <c r="F21" i="9"/>
  <c r="E21" i="9"/>
  <c r="X20" i="9"/>
  <c r="W20" i="9"/>
  <c r="V20" i="9"/>
  <c r="P20" i="9"/>
  <c r="O20" i="9"/>
  <c r="N20" i="9"/>
  <c r="G20" i="9"/>
  <c r="F20" i="9"/>
  <c r="E20" i="9"/>
  <c r="X19" i="9"/>
  <c r="W19" i="9"/>
  <c r="V19" i="9"/>
  <c r="P19" i="9"/>
  <c r="O19" i="9"/>
  <c r="N19" i="9"/>
  <c r="G19" i="9"/>
  <c r="F19" i="9"/>
  <c r="E19" i="9"/>
  <c r="X18" i="9"/>
  <c r="W18" i="9"/>
  <c r="V18" i="9"/>
  <c r="P18" i="9"/>
  <c r="O18" i="9"/>
  <c r="N18" i="9"/>
  <c r="G18" i="9"/>
  <c r="F18" i="9"/>
  <c r="E18" i="9"/>
  <c r="X17" i="9"/>
  <c r="W17" i="9"/>
  <c r="V17" i="9"/>
  <c r="P17" i="9"/>
  <c r="O17" i="9"/>
  <c r="N17" i="9"/>
  <c r="G17" i="9"/>
  <c r="F17" i="9"/>
  <c r="E17" i="9"/>
  <c r="X16" i="9"/>
  <c r="W16" i="9"/>
  <c r="V16" i="9"/>
  <c r="P16" i="9"/>
  <c r="O16" i="9"/>
  <c r="N16" i="9"/>
  <c r="G16" i="9"/>
  <c r="F16" i="9"/>
  <c r="E16" i="9"/>
  <c r="X15" i="9"/>
  <c r="W15" i="9"/>
  <c r="V15" i="9"/>
  <c r="P15" i="9"/>
  <c r="O15" i="9"/>
  <c r="N15" i="9"/>
  <c r="G15" i="9"/>
  <c r="F15" i="9"/>
  <c r="E15" i="9"/>
  <c r="X14" i="9"/>
  <c r="W14" i="9"/>
  <c r="V14" i="9"/>
  <c r="P14" i="9"/>
  <c r="O14" i="9"/>
  <c r="N14" i="9"/>
  <c r="G14" i="9"/>
  <c r="F14" i="9"/>
  <c r="E14" i="9"/>
  <c r="X13" i="9"/>
  <c r="W13" i="9"/>
  <c r="V13" i="9"/>
  <c r="P13" i="9"/>
  <c r="O13" i="9"/>
  <c r="N13" i="9"/>
  <c r="G13" i="9"/>
  <c r="F13" i="9"/>
  <c r="E13" i="9"/>
  <c r="X12" i="9"/>
  <c r="W12" i="9"/>
  <c r="V12" i="9"/>
  <c r="P12" i="9"/>
  <c r="O12" i="9"/>
  <c r="N12" i="9"/>
  <c r="G12" i="9"/>
  <c r="F12" i="9"/>
  <c r="E12" i="9"/>
  <c r="X11" i="9"/>
  <c r="W11" i="9"/>
  <c r="V11" i="9"/>
  <c r="P11" i="9"/>
  <c r="O11" i="9"/>
  <c r="N11" i="9"/>
  <c r="G11" i="9"/>
  <c r="F11" i="9"/>
  <c r="E11" i="9"/>
  <c r="X10" i="9"/>
  <c r="W10" i="9"/>
  <c r="V10" i="9"/>
  <c r="P10" i="9"/>
  <c r="O10" i="9"/>
  <c r="N10" i="9"/>
  <c r="G10" i="9"/>
  <c r="F10" i="9"/>
  <c r="E10" i="9"/>
  <c r="X9" i="9"/>
  <c r="W9" i="9"/>
  <c r="V9" i="9"/>
  <c r="P9" i="9"/>
  <c r="O9" i="9"/>
  <c r="N9" i="9"/>
  <c r="G9" i="9"/>
  <c r="F9" i="9"/>
  <c r="E9" i="9"/>
  <c r="X8" i="9"/>
  <c r="W8" i="9"/>
  <c r="V8" i="9"/>
  <c r="P8" i="9"/>
  <c r="O8" i="9"/>
  <c r="N8" i="9"/>
  <c r="G8" i="9"/>
  <c r="F8" i="9"/>
  <c r="E8" i="9"/>
  <c r="X7" i="9"/>
  <c r="W7" i="9"/>
  <c r="V7" i="9"/>
  <c r="P7" i="9"/>
  <c r="O7" i="9"/>
  <c r="N7" i="9"/>
  <c r="G7" i="9"/>
  <c r="F7" i="9"/>
  <c r="E7" i="9"/>
  <c r="X6" i="9"/>
  <c r="W6" i="9"/>
  <c r="V6" i="9"/>
  <c r="P6" i="9"/>
  <c r="O6" i="9"/>
  <c r="N6" i="9"/>
  <c r="G6" i="9"/>
  <c r="F6" i="9"/>
  <c r="E6" i="9"/>
  <c r="X5" i="9"/>
  <c r="W5" i="9"/>
  <c r="V5" i="9"/>
  <c r="G5" i="9"/>
  <c r="F5" i="9"/>
  <c r="E5" i="9"/>
  <c r="D112" i="8"/>
  <c r="C112" i="8"/>
  <c r="B112" i="8"/>
  <c r="D111" i="8"/>
  <c r="C111" i="8"/>
  <c r="B111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C100" i="8"/>
  <c r="B100" i="8"/>
  <c r="H99" i="8"/>
  <c r="G99" i="8"/>
  <c r="C99" i="8"/>
  <c r="B99" i="8"/>
  <c r="H98" i="8"/>
  <c r="G98" i="8"/>
  <c r="C98" i="8"/>
  <c r="B98" i="8"/>
  <c r="H97" i="8"/>
  <c r="G97" i="8"/>
  <c r="C97" i="8"/>
  <c r="B97" i="8"/>
  <c r="H96" i="8"/>
  <c r="G96" i="8"/>
  <c r="C96" i="8"/>
  <c r="B96" i="8"/>
  <c r="H95" i="8"/>
  <c r="G95" i="8"/>
  <c r="C95" i="8"/>
  <c r="B95" i="8"/>
  <c r="H94" i="8"/>
  <c r="G94" i="8"/>
  <c r="C94" i="8"/>
  <c r="B94" i="8"/>
  <c r="X93" i="8"/>
  <c r="W93" i="8"/>
  <c r="V93" i="8"/>
  <c r="H93" i="8"/>
  <c r="G93" i="8"/>
  <c r="C93" i="8"/>
  <c r="B93" i="8"/>
  <c r="X92" i="8"/>
  <c r="W92" i="8"/>
  <c r="V92" i="8"/>
  <c r="H92" i="8"/>
  <c r="G92" i="8"/>
  <c r="C92" i="8"/>
  <c r="B92" i="8"/>
  <c r="X91" i="8"/>
  <c r="W91" i="8"/>
  <c r="V91" i="8"/>
  <c r="H91" i="8"/>
  <c r="G91" i="8"/>
  <c r="C91" i="8"/>
  <c r="B91" i="8"/>
  <c r="X90" i="8"/>
  <c r="W90" i="8"/>
  <c r="V90" i="8"/>
  <c r="H90" i="8"/>
  <c r="G90" i="8"/>
  <c r="C90" i="8"/>
  <c r="B90" i="8"/>
  <c r="X89" i="8"/>
  <c r="W89" i="8"/>
  <c r="V89" i="8"/>
  <c r="H89" i="8"/>
  <c r="G89" i="8"/>
  <c r="C89" i="8"/>
  <c r="B89" i="8"/>
  <c r="X88" i="8"/>
  <c r="W88" i="8"/>
  <c r="V88" i="8"/>
  <c r="H88" i="8"/>
  <c r="G88" i="8"/>
  <c r="C88" i="8"/>
  <c r="B88" i="8"/>
  <c r="X87" i="8"/>
  <c r="W87" i="8"/>
  <c r="V87" i="8"/>
  <c r="H87" i="8"/>
  <c r="G87" i="8"/>
  <c r="C87" i="8"/>
  <c r="B87" i="8"/>
  <c r="X86" i="8"/>
  <c r="W86" i="8"/>
  <c r="V86" i="8"/>
  <c r="H86" i="8"/>
  <c r="G86" i="8"/>
  <c r="C86" i="8"/>
  <c r="B86" i="8"/>
  <c r="X85" i="8"/>
  <c r="W85" i="8"/>
  <c r="V85" i="8"/>
  <c r="H85" i="8"/>
  <c r="G85" i="8"/>
  <c r="C85" i="8"/>
  <c r="B85" i="8"/>
  <c r="X84" i="8"/>
  <c r="W84" i="8"/>
  <c r="V84" i="8"/>
  <c r="H84" i="8"/>
  <c r="G84" i="8"/>
  <c r="C84" i="8"/>
  <c r="B84" i="8"/>
  <c r="X83" i="8"/>
  <c r="W83" i="8"/>
  <c r="V83" i="8"/>
  <c r="H83" i="8"/>
  <c r="G83" i="8"/>
  <c r="C83" i="8"/>
  <c r="B83" i="8"/>
  <c r="X82" i="8"/>
  <c r="W82" i="8"/>
  <c r="V82" i="8"/>
  <c r="H82" i="8"/>
  <c r="G82" i="8"/>
  <c r="C82" i="8"/>
  <c r="B82" i="8"/>
  <c r="H81" i="8"/>
  <c r="G81" i="8"/>
  <c r="C81" i="8"/>
  <c r="B81" i="8"/>
  <c r="X80" i="8"/>
  <c r="W80" i="8"/>
  <c r="V80" i="8"/>
  <c r="H80" i="8"/>
  <c r="G80" i="8"/>
  <c r="C80" i="8"/>
  <c r="B80" i="8"/>
  <c r="X79" i="8"/>
  <c r="W79" i="8"/>
  <c r="V79" i="8"/>
  <c r="H79" i="8"/>
  <c r="G79" i="8"/>
  <c r="C79" i="8"/>
  <c r="B79" i="8"/>
  <c r="X78" i="8"/>
  <c r="W78" i="8"/>
  <c r="V78" i="8"/>
  <c r="H78" i="8"/>
  <c r="G78" i="8"/>
  <c r="C78" i="8"/>
  <c r="B78" i="8"/>
  <c r="X77" i="8"/>
  <c r="W77" i="8"/>
  <c r="V77" i="8"/>
  <c r="H77" i="8"/>
  <c r="G77" i="8"/>
  <c r="C77" i="8"/>
  <c r="B77" i="8"/>
  <c r="X76" i="8"/>
  <c r="W76" i="8"/>
  <c r="V76" i="8"/>
  <c r="H76" i="8"/>
  <c r="G76" i="8"/>
  <c r="C76" i="8"/>
  <c r="B76" i="8"/>
  <c r="X75" i="8"/>
  <c r="W75" i="8"/>
  <c r="V75" i="8"/>
  <c r="H75" i="8"/>
  <c r="G75" i="8"/>
  <c r="C75" i="8"/>
  <c r="B75" i="8"/>
  <c r="X74" i="8"/>
  <c r="W74" i="8"/>
  <c r="V74" i="8"/>
  <c r="H74" i="8"/>
  <c r="G74" i="8"/>
  <c r="C74" i="8"/>
  <c r="B74" i="8"/>
  <c r="X73" i="8"/>
  <c r="W73" i="8"/>
  <c r="V73" i="8"/>
  <c r="H73" i="8"/>
  <c r="G73" i="8"/>
  <c r="C73" i="8"/>
  <c r="B73" i="8"/>
  <c r="X72" i="8"/>
  <c r="W72" i="8"/>
  <c r="V72" i="8"/>
  <c r="H72" i="8"/>
  <c r="G72" i="8"/>
  <c r="C72" i="8"/>
  <c r="B72" i="8"/>
  <c r="H71" i="8"/>
  <c r="G71" i="8"/>
  <c r="C71" i="8"/>
  <c r="B71" i="8"/>
  <c r="H70" i="8"/>
  <c r="G70" i="8"/>
  <c r="C70" i="8"/>
  <c r="B70" i="8"/>
  <c r="X69" i="8"/>
  <c r="W69" i="8"/>
  <c r="V69" i="8"/>
  <c r="H69" i="8"/>
  <c r="G69" i="8"/>
  <c r="C69" i="8"/>
  <c r="B69" i="8"/>
  <c r="X68" i="8"/>
  <c r="W68" i="8"/>
  <c r="V68" i="8"/>
  <c r="H68" i="8"/>
  <c r="G68" i="8"/>
  <c r="C68" i="8"/>
  <c r="B68" i="8"/>
  <c r="X67" i="8"/>
  <c r="W67" i="8"/>
  <c r="V67" i="8"/>
  <c r="H67" i="8"/>
  <c r="G67" i="8"/>
  <c r="C67" i="8"/>
  <c r="B67" i="8"/>
  <c r="X66" i="8"/>
  <c r="W66" i="8"/>
  <c r="V66" i="8"/>
  <c r="H66" i="8"/>
  <c r="G66" i="8"/>
  <c r="C66" i="8"/>
  <c r="B66" i="8"/>
  <c r="X65" i="8"/>
  <c r="W65" i="8"/>
  <c r="V65" i="8"/>
  <c r="H65" i="8"/>
  <c r="G65" i="8"/>
  <c r="C65" i="8"/>
  <c r="B65" i="8"/>
  <c r="X64" i="8"/>
  <c r="W64" i="8"/>
  <c r="V64" i="8"/>
  <c r="H64" i="8"/>
  <c r="G64" i="8"/>
  <c r="C64" i="8"/>
  <c r="B64" i="8"/>
  <c r="X63" i="8"/>
  <c r="W63" i="8"/>
  <c r="V63" i="8"/>
  <c r="H63" i="8"/>
  <c r="G63" i="8"/>
  <c r="C63" i="8"/>
  <c r="B63" i="8"/>
  <c r="X62" i="8"/>
  <c r="W62" i="8"/>
  <c r="V62" i="8"/>
  <c r="H62" i="8"/>
  <c r="G62" i="8"/>
  <c r="C62" i="8"/>
  <c r="B62" i="8"/>
  <c r="X61" i="8"/>
  <c r="W61" i="8"/>
  <c r="V61" i="8"/>
  <c r="X60" i="8"/>
  <c r="W60" i="8"/>
  <c r="V60" i="8"/>
  <c r="X59" i="8"/>
  <c r="W59" i="8"/>
  <c r="V59" i="8"/>
  <c r="X58" i="8"/>
  <c r="W58" i="8"/>
  <c r="V58" i="8"/>
  <c r="X57" i="8"/>
  <c r="W57" i="8"/>
  <c r="V57" i="8"/>
  <c r="X56" i="8"/>
  <c r="W56" i="8"/>
  <c r="V56" i="8"/>
  <c r="X55" i="8"/>
  <c r="W55" i="8"/>
  <c r="V55" i="8"/>
  <c r="X54" i="8"/>
  <c r="W54" i="8"/>
  <c r="V54" i="8"/>
  <c r="X53" i="8"/>
  <c r="W53" i="8"/>
  <c r="V53" i="8"/>
  <c r="X52" i="8"/>
  <c r="W52" i="8"/>
  <c r="V52" i="8"/>
  <c r="X51" i="8"/>
  <c r="W51" i="8"/>
  <c r="V51" i="8"/>
  <c r="X50" i="8"/>
  <c r="W50" i="8"/>
  <c r="V50" i="8"/>
  <c r="P50" i="8"/>
  <c r="O50" i="8"/>
  <c r="N50" i="8"/>
  <c r="X49" i="8"/>
  <c r="W49" i="8"/>
  <c r="V49" i="8"/>
  <c r="P49" i="8"/>
  <c r="O49" i="8"/>
  <c r="N49" i="8"/>
  <c r="X48" i="8"/>
  <c r="W48" i="8"/>
  <c r="V48" i="8"/>
  <c r="P48" i="8"/>
  <c r="O48" i="8"/>
  <c r="N48" i="8"/>
  <c r="X47" i="8"/>
  <c r="W47" i="8"/>
  <c r="V47" i="8"/>
  <c r="P47" i="8"/>
  <c r="O47" i="8"/>
  <c r="N47" i="8"/>
  <c r="X46" i="8"/>
  <c r="W46" i="8"/>
  <c r="V46" i="8"/>
  <c r="P46" i="8"/>
  <c r="O46" i="8"/>
  <c r="N46" i="8"/>
  <c r="X45" i="8"/>
  <c r="W45" i="8"/>
  <c r="V45" i="8"/>
  <c r="P45" i="8"/>
  <c r="O45" i="8"/>
  <c r="N45" i="8"/>
  <c r="X44" i="8"/>
  <c r="W44" i="8"/>
  <c r="V44" i="8"/>
  <c r="P44" i="8"/>
  <c r="O44" i="8"/>
  <c r="N44" i="8"/>
  <c r="X43" i="8"/>
  <c r="W43" i="8"/>
  <c r="V43" i="8"/>
  <c r="P43" i="8"/>
  <c r="O43" i="8"/>
  <c r="N43" i="8"/>
  <c r="G43" i="8"/>
  <c r="F43" i="8"/>
  <c r="E43" i="8"/>
  <c r="X42" i="8"/>
  <c r="W42" i="8"/>
  <c r="V42" i="8"/>
  <c r="P42" i="8"/>
  <c r="O42" i="8"/>
  <c r="N42" i="8"/>
  <c r="G42" i="8"/>
  <c r="F42" i="8"/>
  <c r="E42" i="8"/>
  <c r="X41" i="8"/>
  <c r="W41" i="8"/>
  <c r="V41" i="8"/>
  <c r="P41" i="8"/>
  <c r="O41" i="8"/>
  <c r="N41" i="8"/>
  <c r="G41" i="8"/>
  <c r="F41" i="8"/>
  <c r="E41" i="8"/>
  <c r="X40" i="8"/>
  <c r="W40" i="8"/>
  <c r="V40" i="8"/>
  <c r="P40" i="8"/>
  <c r="O40" i="8"/>
  <c r="N40" i="8"/>
  <c r="G40" i="8"/>
  <c r="F40" i="8"/>
  <c r="E40" i="8"/>
  <c r="X39" i="8"/>
  <c r="W39" i="8"/>
  <c r="V39" i="8"/>
  <c r="P39" i="8"/>
  <c r="O39" i="8"/>
  <c r="N39" i="8"/>
  <c r="G39" i="8"/>
  <c r="F39" i="8"/>
  <c r="E39" i="8"/>
  <c r="X38" i="8"/>
  <c r="W38" i="8"/>
  <c r="V38" i="8"/>
  <c r="P38" i="8"/>
  <c r="O38" i="8"/>
  <c r="N38" i="8"/>
  <c r="G38" i="8"/>
  <c r="F38" i="8"/>
  <c r="E38" i="8"/>
  <c r="X37" i="8"/>
  <c r="W37" i="8"/>
  <c r="V37" i="8"/>
  <c r="P37" i="8"/>
  <c r="O37" i="8"/>
  <c r="N37" i="8"/>
  <c r="G37" i="8"/>
  <c r="F37" i="8"/>
  <c r="E37" i="8"/>
  <c r="X36" i="8"/>
  <c r="W36" i="8"/>
  <c r="V36" i="8"/>
  <c r="P36" i="8"/>
  <c r="O36" i="8"/>
  <c r="N36" i="8"/>
  <c r="G36" i="8"/>
  <c r="F36" i="8"/>
  <c r="E36" i="8"/>
  <c r="X35" i="8"/>
  <c r="W35" i="8"/>
  <c r="V35" i="8"/>
  <c r="P35" i="8"/>
  <c r="O35" i="8"/>
  <c r="N35" i="8"/>
  <c r="G35" i="8"/>
  <c r="F35" i="8"/>
  <c r="E35" i="8"/>
  <c r="X34" i="8"/>
  <c r="W34" i="8"/>
  <c r="V34" i="8"/>
  <c r="P34" i="8"/>
  <c r="O34" i="8"/>
  <c r="N34" i="8"/>
  <c r="G34" i="8"/>
  <c r="F34" i="8"/>
  <c r="E34" i="8"/>
  <c r="X33" i="8"/>
  <c r="W33" i="8"/>
  <c r="V33" i="8"/>
  <c r="P33" i="8"/>
  <c r="O33" i="8"/>
  <c r="N33" i="8"/>
  <c r="G33" i="8"/>
  <c r="F33" i="8"/>
  <c r="E33" i="8"/>
  <c r="X32" i="8"/>
  <c r="W32" i="8"/>
  <c r="V32" i="8"/>
  <c r="P32" i="8"/>
  <c r="O32" i="8"/>
  <c r="N32" i="8"/>
  <c r="G32" i="8"/>
  <c r="F32" i="8"/>
  <c r="E32" i="8"/>
  <c r="X31" i="8"/>
  <c r="W31" i="8"/>
  <c r="V31" i="8"/>
  <c r="P31" i="8"/>
  <c r="O31" i="8"/>
  <c r="N31" i="8"/>
  <c r="G31" i="8"/>
  <c r="F31" i="8"/>
  <c r="E31" i="8"/>
  <c r="X30" i="8"/>
  <c r="W30" i="8"/>
  <c r="V30" i="8"/>
  <c r="P30" i="8"/>
  <c r="O30" i="8"/>
  <c r="N30" i="8"/>
  <c r="G30" i="8"/>
  <c r="F30" i="8"/>
  <c r="E30" i="8"/>
  <c r="X29" i="8"/>
  <c r="W29" i="8"/>
  <c r="V29" i="8"/>
  <c r="P29" i="8"/>
  <c r="O29" i="8"/>
  <c r="N29" i="8"/>
  <c r="G29" i="8"/>
  <c r="F29" i="8"/>
  <c r="E29" i="8"/>
  <c r="X28" i="8"/>
  <c r="W28" i="8"/>
  <c r="V28" i="8"/>
  <c r="P28" i="8"/>
  <c r="O28" i="8"/>
  <c r="N28" i="8"/>
  <c r="G28" i="8"/>
  <c r="F28" i="8"/>
  <c r="E28" i="8"/>
  <c r="X27" i="8"/>
  <c r="W27" i="8"/>
  <c r="V27" i="8"/>
  <c r="P27" i="8"/>
  <c r="O27" i="8"/>
  <c r="N27" i="8"/>
  <c r="G27" i="8"/>
  <c r="F27" i="8"/>
  <c r="E27" i="8"/>
  <c r="X26" i="8"/>
  <c r="W26" i="8"/>
  <c r="V26" i="8"/>
  <c r="P26" i="8"/>
  <c r="O26" i="8"/>
  <c r="N26" i="8"/>
  <c r="G26" i="8"/>
  <c r="F26" i="8"/>
  <c r="E26" i="8"/>
  <c r="X25" i="8"/>
  <c r="W25" i="8"/>
  <c r="V25" i="8"/>
  <c r="P25" i="8"/>
  <c r="O25" i="8"/>
  <c r="N25" i="8"/>
  <c r="G25" i="8"/>
  <c r="F25" i="8"/>
  <c r="E25" i="8"/>
  <c r="X24" i="8"/>
  <c r="W24" i="8"/>
  <c r="V24" i="8"/>
  <c r="P24" i="8"/>
  <c r="O24" i="8"/>
  <c r="N24" i="8"/>
  <c r="G24" i="8"/>
  <c r="F24" i="8"/>
  <c r="E24" i="8"/>
  <c r="X23" i="8"/>
  <c r="W23" i="8"/>
  <c r="V23" i="8"/>
  <c r="P23" i="8"/>
  <c r="O23" i="8"/>
  <c r="N23" i="8"/>
  <c r="G23" i="8"/>
  <c r="F23" i="8"/>
  <c r="E23" i="8"/>
  <c r="X22" i="8"/>
  <c r="W22" i="8"/>
  <c r="V22" i="8"/>
  <c r="P22" i="8"/>
  <c r="O22" i="8"/>
  <c r="N22" i="8"/>
  <c r="G22" i="8"/>
  <c r="F22" i="8"/>
  <c r="E22" i="8"/>
  <c r="X21" i="8"/>
  <c r="W21" i="8"/>
  <c r="V21" i="8"/>
  <c r="P21" i="8"/>
  <c r="O21" i="8"/>
  <c r="N21" i="8"/>
  <c r="G21" i="8"/>
  <c r="F21" i="8"/>
  <c r="E21" i="8"/>
  <c r="X20" i="8"/>
  <c r="W20" i="8"/>
  <c r="V20" i="8"/>
  <c r="P20" i="8"/>
  <c r="O20" i="8"/>
  <c r="N20" i="8"/>
  <c r="G20" i="8"/>
  <c r="F20" i="8"/>
  <c r="E20" i="8"/>
  <c r="X19" i="8"/>
  <c r="W19" i="8"/>
  <c r="V19" i="8"/>
  <c r="P19" i="8"/>
  <c r="O19" i="8"/>
  <c r="N19" i="8"/>
  <c r="G19" i="8"/>
  <c r="F19" i="8"/>
  <c r="E19" i="8"/>
  <c r="X18" i="8"/>
  <c r="W18" i="8"/>
  <c r="V18" i="8"/>
  <c r="P18" i="8"/>
  <c r="O18" i="8"/>
  <c r="N18" i="8"/>
  <c r="G18" i="8"/>
  <c r="F18" i="8"/>
  <c r="E18" i="8"/>
  <c r="X17" i="8"/>
  <c r="W17" i="8"/>
  <c r="V17" i="8"/>
  <c r="P17" i="8"/>
  <c r="O17" i="8"/>
  <c r="N17" i="8"/>
  <c r="G17" i="8"/>
  <c r="F17" i="8"/>
  <c r="E17" i="8"/>
  <c r="X16" i="8"/>
  <c r="W16" i="8"/>
  <c r="V16" i="8"/>
  <c r="P16" i="8"/>
  <c r="O16" i="8"/>
  <c r="N16" i="8"/>
  <c r="G16" i="8"/>
  <c r="F16" i="8"/>
  <c r="E16" i="8"/>
  <c r="X15" i="8"/>
  <c r="W15" i="8"/>
  <c r="V15" i="8"/>
  <c r="P15" i="8"/>
  <c r="O15" i="8"/>
  <c r="N15" i="8"/>
  <c r="G15" i="8"/>
  <c r="F15" i="8"/>
  <c r="E15" i="8"/>
  <c r="X14" i="8"/>
  <c r="W14" i="8"/>
  <c r="V14" i="8"/>
  <c r="P14" i="8"/>
  <c r="O14" i="8"/>
  <c r="N14" i="8"/>
  <c r="G14" i="8"/>
  <c r="F14" i="8"/>
  <c r="E14" i="8"/>
  <c r="X13" i="8"/>
  <c r="W13" i="8"/>
  <c r="V13" i="8"/>
  <c r="P13" i="8"/>
  <c r="O13" i="8"/>
  <c r="N13" i="8"/>
  <c r="G13" i="8"/>
  <c r="F13" i="8"/>
  <c r="E13" i="8"/>
  <c r="X12" i="8"/>
  <c r="W12" i="8"/>
  <c r="V12" i="8"/>
  <c r="P12" i="8"/>
  <c r="O12" i="8"/>
  <c r="N12" i="8"/>
  <c r="G12" i="8"/>
  <c r="F12" i="8"/>
  <c r="E12" i="8"/>
  <c r="X11" i="8"/>
  <c r="W11" i="8"/>
  <c r="V11" i="8"/>
  <c r="P11" i="8"/>
  <c r="O11" i="8"/>
  <c r="N11" i="8"/>
  <c r="G11" i="8"/>
  <c r="F11" i="8"/>
  <c r="E11" i="8"/>
  <c r="X10" i="8"/>
  <c r="W10" i="8"/>
  <c r="V10" i="8"/>
  <c r="P10" i="8"/>
  <c r="O10" i="8"/>
  <c r="N10" i="8"/>
  <c r="G10" i="8"/>
  <c r="F10" i="8"/>
  <c r="E10" i="8"/>
  <c r="X9" i="8"/>
  <c r="W9" i="8"/>
  <c r="V9" i="8"/>
  <c r="P9" i="8"/>
  <c r="O9" i="8"/>
  <c r="N9" i="8"/>
  <c r="G9" i="8"/>
  <c r="F9" i="8"/>
  <c r="E9" i="8"/>
  <c r="X8" i="8"/>
  <c r="W8" i="8"/>
  <c r="V8" i="8"/>
  <c r="P8" i="8"/>
  <c r="O8" i="8"/>
  <c r="N8" i="8"/>
  <c r="G8" i="8"/>
  <c r="F8" i="8"/>
  <c r="E8" i="8"/>
  <c r="X7" i="8"/>
  <c r="W7" i="8"/>
  <c r="V7" i="8"/>
  <c r="P7" i="8"/>
  <c r="O7" i="8"/>
  <c r="N7" i="8"/>
  <c r="G7" i="8"/>
  <c r="F7" i="8"/>
  <c r="E7" i="8"/>
  <c r="X6" i="8"/>
  <c r="W6" i="8"/>
  <c r="V6" i="8"/>
  <c r="P6" i="8"/>
  <c r="O6" i="8"/>
  <c r="N6" i="8"/>
  <c r="G6" i="8"/>
  <c r="F6" i="8"/>
  <c r="E6" i="8"/>
  <c r="X5" i="8"/>
  <c r="W5" i="8"/>
  <c r="V5" i="8"/>
  <c r="G5" i="8"/>
  <c r="F5" i="8"/>
  <c r="E5" i="8"/>
  <c r="V72" i="7"/>
  <c r="W72" i="7"/>
  <c r="X72" i="7"/>
  <c r="V73" i="7"/>
  <c r="W73" i="7"/>
  <c r="X73" i="7"/>
  <c r="V74" i="7"/>
  <c r="W74" i="7"/>
  <c r="X74" i="7"/>
  <c r="V75" i="7"/>
  <c r="W75" i="7"/>
  <c r="X75" i="7"/>
  <c r="V76" i="7"/>
  <c r="W76" i="7"/>
  <c r="X76" i="7"/>
  <c r="V77" i="7"/>
  <c r="W77" i="7"/>
  <c r="X77" i="7"/>
  <c r="V78" i="7"/>
  <c r="W78" i="7"/>
  <c r="X78" i="7"/>
  <c r="V79" i="7"/>
  <c r="W79" i="7"/>
  <c r="X79" i="7"/>
  <c r="V80" i="7"/>
  <c r="W80" i="7"/>
  <c r="X80" i="7"/>
  <c r="V82" i="7"/>
  <c r="W82" i="7"/>
  <c r="X82" i="7"/>
  <c r="V83" i="7"/>
  <c r="W83" i="7"/>
  <c r="X83" i="7"/>
  <c r="V84" i="7"/>
  <c r="W84" i="7"/>
  <c r="X84" i="7"/>
  <c r="V85" i="7"/>
  <c r="W85" i="7"/>
  <c r="X85" i="7"/>
  <c r="V86" i="7"/>
  <c r="W86" i="7"/>
  <c r="X86" i="7"/>
  <c r="V87" i="7"/>
  <c r="W87" i="7"/>
  <c r="X87" i="7"/>
  <c r="V88" i="7"/>
  <c r="W88" i="7"/>
  <c r="X88" i="7"/>
  <c r="V89" i="7"/>
  <c r="W89" i="7"/>
  <c r="X89" i="7"/>
  <c r="V90" i="7"/>
  <c r="W90" i="7"/>
  <c r="X90" i="7"/>
  <c r="V91" i="7"/>
  <c r="W91" i="7"/>
  <c r="X91" i="7"/>
  <c r="V92" i="7"/>
  <c r="W92" i="7"/>
  <c r="X92" i="7"/>
  <c r="V93" i="7"/>
  <c r="W93" i="7"/>
  <c r="X93" i="7"/>
  <c r="X72" i="6"/>
  <c r="X73" i="6"/>
  <c r="X74" i="6"/>
  <c r="X75" i="6"/>
  <c r="X76" i="6"/>
  <c r="X77" i="6"/>
  <c r="X78" i="6"/>
  <c r="X79" i="6"/>
  <c r="X80" i="6"/>
  <c r="X82" i="6"/>
  <c r="X83" i="6"/>
  <c r="X84" i="6"/>
  <c r="X85" i="6"/>
  <c r="X86" i="6"/>
  <c r="X87" i="6"/>
  <c r="X88" i="6"/>
  <c r="X89" i="6"/>
  <c r="X90" i="6"/>
  <c r="X91" i="6"/>
  <c r="X92" i="6"/>
  <c r="X93" i="6"/>
  <c r="W72" i="6"/>
  <c r="W73" i="6"/>
  <c r="W74" i="6"/>
  <c r="W75" i="6"/>
  <c r="W76" i="6"/>
  <c r="W77" i="6"/>
  <c r="W78" i="6"/>
  <c r="W79" i="6"/>
  <c r="W80" i="6"/>
  <c r="W82" i="6"/>
  <c r="W83" i="6"/>
  <c r="W84" i="6"/>
  <c r="W85" i="6"/>
  <c r="W86" i="6"/>
  <c r="W87" i="6"/>
  <c r="W88" i="6"/>
  <c r="W89" i="6"/>
  <c r="W90" i="6"/>
  <c r="W91" i="6"/>
  <c r="W92" i="6"/>
  <c r="W93" i="6"/>
  <c r="V72" i="6"/>
  <c r="V73" i="6"/>
  <c r="V74" i="6"/>
  <c r="V75" i="6"/>
  <c r="V76" i="6"/>
  <c r="V77" i="6"/>
  <c r="V78" i="6"/>
  <c r="V79" i="6"/>
  <c r="V80" i="6"/>
  <c r="V82" i="6"/>
  <c r="V83" i="6"/>
  <c r="V84" i="6"/>
  <c r="V85" i="6"/>
  <c r="V86" i="6"/>
  <c r="V87" i="6"/>
  <c r="V88" i="6"/>
  <c r="V89" i="6"/>
  <c r="V90" i="6"/>
  <c r="V91" i="6"/>
  <c r="V92" i="6"/>
  <c r="V93" i="6"/>
  <c r="F13" i="6"/>
  <c r="D112" i="6"/>
  <c r="C112" i="6"/>
  <c r="B112" i="6"/>
  <c r="B111" i="6"/>
  <c r="B113" i="6"/>
  <c r="D111" i="6"/>
  <c r="C111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C100" i="6"/>
  <c r="B100" i="6"/>
  <c r="H99" i="6"/>
  <c r="G99" i="6"/>
  <c r="C99" i="6"/>
  <c r="B99" i="6"/>
  <c r="H98" i="6"/>
  <c r="G98" i="6"/>
  <c r="C98" i="6"/>
  <c r="B98" i="6"/>
  <c r="H97" i="6"/>
  <c r="G97" i="6"/>
  <c r="C97" i="6"/>
  <c r="B97" i="6"/>
  <c r="H96" i="6"/>
  <c r="G96" i="6"/>
  <c r="C96" i="6"/>
  <c r="B96" i="6"/>
  <c r="H95" i="6"/>
  <c r="G95" i="6"/>
  <c r="C95" i="6"/>
  <c r="B95" i="6"/>
  <c r="H94" i="6"/>
  <c r="G94" i="6"/>
  <c r="C94" i="6"/>
  <c r="B94" i="6"/>
  <c r="H93" i="6"/>
  <c r="G93" i="6"/>
  <c r="C93" i="6"/>
  <c r="B93" i="6"/>
  <c r="H92" i="6"/>
  <c r="G92" i="6"/>
  <c r="C92" i="6"/>
  <c r="B92" i="6"/>
  <c r="H91" i="6"/>
  <c r="G91" i="6"/>
  <c r="C91" i="6"/>
  <c r="B91" i="6"/>
  <c r="H90" i="6"/>
  <c r="G90" i="6"/>
  <c r="C90" i="6"/>
  <c r="B90" i="6"/>
  <c r="H89" i="6"/>
  <c r="G89" i="6"/>
  <c r="C89" i="6"/>
  <c r="B89" i="6"/>
  <c r="H88" i="6"/>
  <c r="G88" i="6"/>
  <c r="C88" i="6"/>
  <c r="B88" i="6"/>
  <c r="H87" i="6"/>
  <c r="G87" i="6"/>
  <c r="C87" i="6"/>
  <c r="B87" i="6"/>
  <c r="H86" i="6"/>
  <c r="G86" i="6"/>
  <c r="C86" i="6"/>
  <c r="B86" i="6"/>
  <c r="H85" i="6"/>
  <c r="G85" i="6"/>
  <c r="C85" i="6"/>
  <c r="B85" i="6"/>
  <c r="H84" i="6"/>
  <c r="G84" i="6"/>
  <c r="C84" i="6"/>
  <c r="B84" i="6"/>
  <c r="H83" i="6"/>
  <c r="G83" i="6"/>
  <c r="C83" i="6"/>
  <c r="B83" i="6"/>
  <c r="H82" i="6"/>
  <c r="G82" i="6"/>
  <c r="C82" i="6"/>
  <c r="B82" i="6"/>
  <c r="H81" i="6"/>
  <c r="G81" i="6"/>
  <c r="C81" i="6"/>
  <c r="B81" i="6"/>
  <c r="H80" i="6"/>
  <c r="G80" i="6"/>
  <c r="C80" i="6"/>
  <c r="B80" i="6"/>
  <c r="H79" i="6"/>
  <c r="G79" i="6"/>
  <c r="C79" i="6"/>
  <c r="B79" i="6"/>
  <c r="H78" i="6"/>
  <c r="G78" i="6"/>
  <c r="C78" i="6"/>
  <c r="B78" i="6"/>
  <c r="H77" i="6"/>
  <c r="G77" i="6"/>
  <c r="C77" i="6"/>
  <c r="B77" i="6"/>
  <c r="H76" i="6"/>
  <c r="G76" i="6"/>
  <c r="C76" i="6"/>
  <c r="B76" i="6"/>
  <c r="H75" i="6"/>
  <c r="G75" i="6"/>
  <c r="C75" i="6"/>
  <c r="B75" i="6"/>
  <c r="H74" i="6"/>
  <c r="G74" i="6"/>
  <c r="C74" i="6"/>
  <c r="B74" i="6"/>
  <c r="H73" i="6"/>
  <c r="G73" i="6"/>
  <c r="C73" i="6"/>
  <c r="B73" i="6"/>
  <c r="H72" i="6"/>
  <c r="G72" i="6"/>
  <c r="C72" i="6"/>
  <c r="B72" i="6"/>
  <c r="H71" i="6"/>
  <c r="G71" i="6"/>
  <c r="C71" i="6"/>
  <c r="B71" i="6"/>
  <c r="H70" i="6"/>
  <c r="G70" i="6"/>
  <c r="C70" i="6"/>
  <c r="B70" i="6"/>
  <c r="X69" i="6"/>
  <c r="W69" i="6"/>
  <c r="V69" i="6"/>
  <c r="H69" i="6"/>
  <c r="G69" i="6"/>
  <c r="C69" i="6"/>
  <c r="B69" i="6"/>
  <c r="X68" i="6"/>
  <c r="W68" i="6"/>
  <c r="V68" i="6"/>
  <c r="H68" i="6"/>
  <c r="G68" i="6"/>
  <c r="C68" i="6"/>
  <c r="B68" i="6"/>
  <c r="X67" i="6"/>
  <c r="W67" i="6"/>
  <c r="V67" i="6"/>
  <c r="H67" i="6"/>
  <c r="G67" i="6"/>
  <c r="C67" i="6"/>
  <c r="B67" i="6"/>
  <c r="X66" i="6"/>
  <c r="W66" i="6"/>
  <c r="V66" i="6"/>
  <c r="H66" i="6"/>
  <c r="G66" i="6"/>
  <c r="C66" i="6"/>
  <c r="B66" i="6"/>
  <c r="X65" i="6"/>
  <c r="W65" i="6"/>
  <c r="V65" i="6"/>
  <c r="H65" i="6"/>
  <c r="G65" i="6"/>
  <c r="C65" i="6"/>
  <c r="B65" i="6"/>
  <c r="X64" i="6"/>
  <c r="W64" i="6"/>
  <c r="V64" i="6"/>
  <c r="H64" i="6"/>
  <c r="G64" i="6"/>
  <c r="C64" i="6"/>
  <c r="B64" i="6"/>
  <c r="X63" i="6"/>
  <c r="W63" i="6"/>
  <c r="V63" i="6"/>
  <c r="H63" i="6"/>
  <c r="G63" i="6"/>
  <c r="C63" i="6"/>
  <c r="B63" i="6"/>
  <c r="X62" i="6"/>
  <c r="W62" i="6"/>
  <c r="V62" i="6"/>
  <c r="H62" i="6"/>
  <c r="G62" i="6"/>
  <c r="C62" i="6"/>
  <c r="B62" i="6"/>
  <c r="X61" i="6"/>
  <c r="W61" i="6"/>
  <c r="V61" i="6"/>
  <c r="X60" i="6"/>
  <c r="W60" i="6"/>
  <c r="V60" i="6"/>
  <c r="X59" i="6"/>
  <c r="W59" i="6"/>
  <c r="V59" i="6"/>
  <c r="X58" i="6"/>
  <c r="W58" i="6"/>
  <c r="V58" i="6"/>
  <c r="X57" i="6"/>
  <c r="W57" i="6"/>
  <c r="V57" i="6"/>
  <c r="X56" i="6"/>
  <c r="W56" i="6"/>
  <c r="V56" i="6"/>
  <c r="X55" i="6"/>
  <c r="W55" i="6"/>
  <c r="V55" i="6"/>
  <c r="X54" i="6"/>
  <c r="W54" i="6"/>
  <c r="V54" i="6"/>
  <c r="X53" i="6"/>
  <c r="W53" i="6"/>
  <c r="V53" i="6"/>
  <c r="X52" i="6"/>
  <c r="W52" i="6"/>
  <c r="V52" i="6"/>
  <c r="X51" i="6"/>
  <c r="W51" i="6"/>
  <c r="V51" i="6"/>
  <c r="X50" i="6"/>
  <c r="W50" i="6"/>
  <c r="V50" i="6"/>
  <c r="P50" i="6"/>
  <c r="O50" i="6"/>
  <c r="N50" i="6"/>
  <c r="X49" i="6"/>
  <c r="W49" i="6"/>
  <c r="V49" i="6"/>
  <c r="P49" i="6"/>
  <c r="O49" i="6"/>
  <c r="N49" i="6"/>
  <c r="X48" i="6"/>
  <c r="W48" i="6"/>
  <c r="V48" i="6"/>
  <c r="P48" i="6"/>
  <c r="O48" i="6"/>
  <c r="N48" i="6"/>
  <c r="X47" i="6"/>
  <c r="W47" i="6"/>
  <c r="V47" i="6"/>
  <c r="P47" i="6"/>
  <c r="O47" i="6"/>
  <c r="N47" i="6"/>
  <c r="X46" i="6"/>
  <c r="W46" i="6"/>
  <c r="V46" i="6"/>
  <c r="P46" i="6"/>
  <c r="O46" i="6"/>
  <c r="N46" i="6"/>
  <c r="X45" i="6"/>
  <c r="W45" i="6"/>
  <c r="V45" i="6"/>
  <c r="P45" i="6"/>
  <c r="O45" i="6"/>
  <c r="N45" i="6"/>
  <c r="X44" i="6"/>
  <c r="W44" i="6"/>
  <c r="V44" i="6"/>
  <c r="P44" i="6"/>
  <c r="O44" i="6"/>
  <c r="N44" i="6"/>
  <c r="X43" i="6"/>
  <c r="W43" i="6"/>
  <c r="V43" i="6"/>
  <c r="P43" i="6"/>
  <c r="O43" i="6"/>
  <c r="N43" i="6"/>
  <c r="G43" i="6"/>
  <c r="F43" i="6"/>
  <c r="E43" i="6"/>
  <c r="X42" i="6"/>
  <c r="W42" i="6"/>
  <c r="V42" i="6"/>
  <c r="P42" i="6"/>
  <c r="O42" i="6"/>
  <c r="N42" i="6"/>
  <c r="G42" i="6"/>
  <c r="F42" i="6"/>
  <c r="E42" i="6"/>
  <c r="X41" i="6"/>
  <c r="W41" i="6"/>
  <c r="V41" i="6"/>
  <c r="P41" i="6"/>
  <c r="O41" i="6"/>
  <c r="N41" i="6"/>
  <c r="G41" i="6"/>
  <c r="F41" i="6"/>
  <c r="E41" i="6"/>
  <c r="X40" i="6"/>
  <c r="W40" i="6"/>
  <c r="V40" i="6"/>
  <c r="P40" i="6"/>
  <c r="O40" i="6"/>
  <c r="N40" i="6"/>
  <c r="G40" i="6"/>
  <c r="F40" i="6"/>
  <c r="E40" i="6"/>
  <c r="X39" i="6"/>
  <c r="W39" i="6"/>
  <c r="V39" i="6"/>
  <c r="P39" i="6"/>
  <c r="O39" i="6"/>
  <c r="N39" i="6"/>
  <c r="G39" i="6"/>
  <c r="F39" i="6"/>
  <c r="E39" i="6"/>
  <c r="X38" i="6"/>
  <c r="W38" i="6"/>
  <c r="V38" i="6"/>
  <c r="P38" i="6"/>
  <c r="O38" i="6"/>
  <c r="N38" i="6"/>
  <c r="G38" i="6"/>
  <c r="F38" i="6"/>
  <c r="E38" i="6"/>
  <c r="X37" i="6"/>
  <c r="W37" i="6"/>
  <c r="V37" i="6"/>
  <c r="P37" i="6"/>
  <c r="O37" i="6"/>
  <c r="N37" i="6"/>
  <c r="G37" i="6"/>
  <c r="F37" i="6"/>
  <c r="E37" i="6"/>
  <c r="X36" i="6"/>
  <c r="W36" i="6"/>
  <c r="V36" i="6"/>
  <c r="P36" i="6"/>
  <c r="O36" i="6"/>
  <c r="N36" i="6"/>
  <c r="G36" i="6"/>
  <c r="F36" i="6"/>
  <c r="E36" i="6"/>
  <c r="X35" i="6"/>
  <c r="W35" i="6"/>
  <c r="V35" i="6"/>
  <c r="P35" i="6"/>
  <c r="O35" i="6"/>
  <c r="N35" i="6"/>
  <c r="G35" i="6"/>
  <c r="F35" i="6"/>
  <c r="E35" i="6"/>
  <c r="X34" i="6"/>
  <c r="W34" i="6"/>
  <c r="V34" i="6"/>
  <c r="P34" i="6"/>
  <c r="O34" i="6"/>
  <c r="N34" i="6"/>
  <c r="G34" i="6"/>
  <c r="F34" i="6"/>
  <c r="E34" i="6"/>
  <c r="X33" i="6"/>
  <c r="W33" i="6"/>
  <c r="V33" i="6"/>
  <c r="P33" i="6"/>
  <c r="O33" i="6"/>
  <c r="N33" i="6"/>
  <c r="G33" i="6"/>
  <c r="F33" i="6"/>
  <c r="E33" i="6"/>
  <c r="X32" i="6"/>
  <c r="W32" i="6"/>
  <c r="V32" i="6"/>
  <c r="P32" i="6"/>
  <c r="O32" i="6"/>
  <c r="N32" i="6"/>
  <c r="G32" i="6"/>
  <c r="F32" i="6"/>
  <c r="E32" i="6"/>
  <c r="X31" i="6"/>
  <c r="W31" i="6"/>
  <c r="V31" i="6"/>
  <c r="P31" i="6"/>
  <c r="O31" i="6"/>
  <c r="N31" i="6"/>
  <c r="G31" i="6"/>
  <c r="F31" i="6"/>
  <c r="E31" i="6"/>
  <c r="X30" i="6"/>
  <c r="W30" i="6"/>
  <c r="V30" i="6"/>
  <c r="P30" i="6"/>
  <c r="O30" i="6"/>
  <c r="N30" i="6"/>
  <c r="G30" i="6"/>
  <c r="F30" i="6"/>
  <c r="E30" i="6"/>
  <c r="X29" i="6"/>
  <c r="W29" i="6"/>
  <c r="V29" i="6"/>
  <c r="P29" i="6"/>
  <c r="O29" i="6"/>
  <c r="N29" i="6"/>
  <c r="G29" i="6"/>
  <c r="F29" i="6"/>
  <c r="E29" i="6"/>
  <c r="X28" i="6"/>
  <c r="W28" i="6"/>
  <c r="V28" i="6"/>
  <c r="P28" i="6"/>
  <c r="O28" i="6"/>
  <c r="N28" i="6"/>
  <c r="G28" i="6"/>
  <c r="F28" i="6"/>
  <c r="E28" i="6"/>
  <c r="X27" i="6"/>
  <c r="W27" i="6"/>
  <c r="V27" i="6"/>
  <c r="P27" i="6"/>
  <c r="O27" i="6"/>
  <c r="N27" i="6"/>
  <c r="G27" i="6"/>
  <c r="F27" i="6"/>
  <c r="E27" i="6"/>
  <c r="X26" i="6"/>
  <c r="W26" i="6"/>
  <c r="V26" i="6"/>
  <c r="P26" i="6"/>
  <c r="O26" i="6"/>
  <c r="N26" i="6"/>
  <c r="G26" i="6"/>
  <c r="F26" i="6"/>
  <c r="E26" i="6"/>
  <c r="X25" i="6"/>
  <c r="W25" i="6"/>
  <c r="V25" i="6"/>
  <c r="P25" i="6"/>
  <c r="O25" i="6"/>
  <c r="N25" i="6"/>
  <c r="G25" i="6"/>
  <c r="F25" i="6"/>
  <c r="E25" i="6"/>
  <c r="X24" i="6"/>
  <c r="W24" i="6"/>
  <c r="V24" i="6"/>
  <c r="P24" i="6"/>
  <c r="O24" i="6"/>
  <c r="N24" i="6"/>
  <c r="G24" i="6"/>
  <c r="F24" i="6"/>
  <c r="E24" i="6"/>
  <c r="X23" i="6"/>
  <c r="W23" i="6"/>
  <c r="V23" i="6"/>
  <c r="P23" i="6"/>
  <c r="O23" i="6"/>
  <c r="N23" i="6"/>
  <c r="G23" i="6"/>
  <c r="F23" i="6"/>
  <c r="E23" i="6"/>
  <c r="X22" i="6"/>
  <c r="W22" i="6"/>
  <c r="V22" i="6"/>
  <c r="P22" i="6"/>
  <c r="O22" i="6"/>
  <c r="N22" i="6"/>
  <c r="G22" i="6"/>
  <c r="F22" i="6"/>
  <c r="E22" i="6"/>
  <c r="X21" i="6"/>
  <c r="W21" i="6"/>
  <c r="V21" i="6"/>
  <c r="P21" i="6"/>
  <c r="O21" i="6"/>
  <c r="N21" i="6"/>
  <c r="G21" i="6"/>
  <c r="F21" i="6"/>
  <c r="E21" i="6"/>
  <c r="X20" i="6"/>
  <c r="W20" i="6"/>
  <c r="V20" i="6"/>
  <c r="P20" i="6"/>
  <c r="O20" i="6"/>
  <c r="N20" i="6"/>
  <c r="G20" i="6"/>
  <c r="F20" i="6"/>
  <c r="E20" i="6"/>
  <c r="X19" i="6"/>
  <c r="W19" i="6"/>
  <c r="V19" i="6"/>
  <c r="P19" i="6"/>
  <c r="O19" i="6"/>
  <c r="N19" i="6"/>
  <c r="G19" i="6"/>
  <c r="F19" i="6"/>
  <c r="E19" i="6"/>
  <c r="X18" i="6"/>
  <c r="W18" i="6"/>
  <c r="V18" i="6"/>
  <c r="P18" i="6"/>
  <c r="O18" i="6"/>
  <c r="N18" i="6"/>
  <c r="G18" i="6"/>
  <c r="F18" i="6"/>
  <c r="E18" i="6"/>
  <c r="X17" i="6"/>
  <c r="W17" i="6"/>
  <c r="V17" i="6"/>
  <c r="P17" i="6"/>
  <c r="O17" i="6"/>
  <c r="N17" i="6"/>
  <c r="G17" i="6"/>
  <c r="F17" i="6"/>
  <c r="E17" i="6"/>
  <c r="X16" i="6"/>
  <c r="W16" i="6"/>
  <c r="V16" i="6"/>
  <c r="P16" i="6"/>
  <c r="O16" i="6"/>
  <c r="N16" i="6"/>
  <c r="G16" i="6"/>
  <c r="F16" i="6"/>
  <c r="E16" i="6"/>
  <c r="X15" i="6"/>
  <c r="W15" i="6"/>
  <c r="V15" i="6"/>
  <c r="P15" i="6"/>
  <c r="O15" i="6"/>
  <c r="N15" i="6"/>
  <c r="G15" i="6"/>
  <c r="F15" i="6"/>
  <c r="E15" i="6"/>
  <c r="X14" i="6"/>
  <c r="W14" i="6"/>
  <c r="V14" i="6"/>
  <c r="P14" i="6"/>
  <c r="O14" i="6"/>
  <c r="N14" i="6"/>
  <c r="G14" i="6"/>
  <c r="F14" i="6"/>
  <c r="E14" i="6"/>
  <c r="X13" i="6"/>
  <c r="W13" i="6"/>
  <c r="V13" i="6"/>
  <c r="P13" i="6"/>
  <c r="O13" i="6"/>
  <c r="N13" i="6"/>
  <c r="G13" i="6"/>
  <c r="E13" i="6"/>
  <c r="X12" i="6"/>
  <c r="W12" i="6"/>
  <c r="V12" i="6"/>
  <c r="P12" i="6"/>
  <c r="O12" i="6"/>
  <c r="N12" i="6"/>
  <c r="G12" i="6"/>
  <c r="F12" i="6"/>
  <c r="E12" i="6"/>
  <c r="X11" i="6"/>
  <c r="W11" i="6"/>
  <c r="V11" i="6"/>
  <c r="P11" i="6"/>
  <c r="O11" i="6"/>
  <c r="N11" i="6"/>
  <c r="G11" i="6"/>
  <c r="F11" i="6"/>
  <c r="E11" i="6"/>
  <c r="X10" i="6"/>
  <c r="W10" i="6"/>
  <c r="V10" i="6"/>
  <c r="P10" i="6"/>
  <c r="O10" i="6"/>
  <c r="N10" i="6"/>
  <c r="G10" i="6"/>
  <c r="F10" i="6"/>
  <c r="E10" i="6"/>
  <c r="X9" i="6"/>
  <c r="W9" i="6"/>
  <c r="V9" i="6"/>
  <c r="P9" i="6"/>
  <c r="O9" i="6"/>
  <c r="N9" i="6"/>
  <c r="G9" i="6"/>
  <c r="F9" i="6"/>
  <c r="E9" i="6"/>
  <c r="X8" i="6"/>
  <c r="W8" i="6"/>
  <c r="V8" i="6"/>
  <c r="P8" i="6"/>
  <c r="O8" i="6"/>
  <c r="N8" i="6"/>
  <c r="G8" i="6"/>
  <c r="F8" i="6"/>
  <c r="E8" i="6"/>
  <c r="X7" i="6"/>
  <c r="W7" i="6"/>
  <c r="V7" i="6"/>
  <c r="P7" i="6"/>
  <c r="O7" i="6"/>
  <c r="N7" i="6"/>
  <c r="G7" i="6"/>
  <c r="F7" i="6"/>
  <c r="E7" i="6"/>
  <c r="X6" i="6"/>
  <c r="W6" i="6"/>
  <c r="V6" i="6"/>
  <c r="P6" i="6"/>
  <c r="O6" i="6"/>
  <c r="N6" i="6"/>
  <c r="G6" i="6"/>
  <c r="F6" i="6"/>
  <c r="E6" i="6"/>
  <c r="X5" i="6"/>
  <c r="W5" i="6"/>
  <c r="V5" i="6"/>
  <c r="G5" i="6"/>
  <c r="F5" i="6"/>
  <c r="E5" i="6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62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B112" i="7"/>
  <c r="B111" i="7"/>
  <c r="B113" i="7"/>
  <c r="D112" i="7"/>
  <c r="D111" i="7"/>
  <c r="D113" i="7"/>
  <c r="C112" i="7"/>
  <c r="C111" i="7"/>
  <c r="C113" i="7"/>
  <c r="X69" i="7"/>
  <c r="W69" i="7"/>
  <c r="V69" i="7"/>
  <c r="X68" i="7"/>
  <c r="W68" i="7"/>
  <c r="V68" i="7"/>
  <c r="X67" i="7"/>
  <c r="W67" i="7"/>
  <c r="V67" i="7"/>
  <c r="X66" i="7"/>
  <c r="W66" i="7"/>
  <c r="V66" i="7"/>
  <c r="X65" i="7"/>
  <c r="W65" i="7"/>
  <c r="V65" i="7"/>
  <c r="X64" i="7"/>
  <c r="W64" i="7"/>
  <c r="V64" i="7"/>
  <c r="X63" i="7"/>
  <c r="W63" i="7"/>
  <c r="V63" i="7"/>
  <c r="X62" i="7"/>
  <c r="W62" i="7"/>
  <c r="V62" i="7"/>
  <c r="X61" i="7"/>
  <c r="W61" i="7"/>
  <c r="V61" i="7"/>
  <c r="X60" i="7"/>
  <c r="W60" i="7"/>
  <c r="V60" i="7"/>
  <c r="X59" i="7"/>
  <c r="W59" i="7"/>
  <c r="V59" i="7"/>
  <c r="X58" i="7"/>
  <c r="W58" i="7"/>
  <c r="V58" i="7"/>
  <c r="X57" i="7"/>
  <c r="W57" i="7"/>
  <c r="V57" i="7"/>
  <c r="X56" i="7"/>
  <c r="W56" i="7"/>
  <c r="V56" i="7"/>
  <c r="X55" i="7"/>
  <c r="W55" i="7"/>
  <c r="V55" i="7"/>
  <c r="X54" i="7"/>
  <c r="W54" i="7"/>
  <c r="V54" i="7"/>
  <c r="X53" i="7"/>
  <c r="W53" i="7"/>
  <c r="V53" i="7"/>
  <c r="X52" i="7"/>
  <c r="W52" i="7"/>
  <c r="V52" i="7"/>
  <c r="X51" i="7"/>
  <c r="W51" i="7"/>
  <c r="V51" i="7"/>
  <c r="X50" i="7"/>
  <c r="W50" i="7"/>
  <c r="V50" i="7"/>
  <c r="P50" i="7"/>
  <c r="O50" i="7"/>
  <c r="N50" i="7"/>
  <c r="X49" i="7"/>
  <c r="W49" i="7"/>
  <c r="V49" i="7"/>
  <c r="P49" i="7"/>
  <c r="O49" i="7"/>
  <c r="N49" i="7"/>
  <c r="X48" i="7"/>
  <c r="W48" i="7"/>
  <c r="V48" i="7"/>
  <c r="P48" i="7"/>
  <c r="O48" i="7"/>
  <c r="N48" i="7"/>
  <c r="X47" i="7"/>
  <c r="W47" i="7"/>
  <c r="V47" i="7"/>
  <c r="P47" i="7"/>
  <c r="O47" i="7"/>
  <c r="N47" i="7"/>
  <c r="X46" i="7"/>
  <c r="W46" i="7"/>
  <c r="V46" i="7"/>
  <c r="P46" i="7"/>
  <c r="O46" i="7"/>
  <c r="N46" i="7"/>
  <c r="X45" i="7"/>
  <c r="W45" i="7"/>
  <c r="V45" i="7"/>
  <c r="P45" i="7"/>
  <c r="O45" i="7"/>
  <c r="N45" i="7"/>
  <c r="X44" i="7"/>
  <c r="W44" i="7"/>
  <c r="V44" i="7"/>
  <c r="P44" i="7"/>
  <c r="O44" i="7"/>
  <c r="N44" i="7"/>
  <c r="X43" i="7"/>
  <c r="W43" i="7"/>
  <c r="V43" i="7"/>
  <c r="P43" i="7"/>
  <c r="O43" i="7"/>
  <c r="N43" i="7"/>
  <c r="G43" i="7"/>
  <c r="F43" i="7"/>
  <c r="E43" i="7"/>
  <c r="X42" i="7"/>
  <c r="W42" i="7"/>
  <c r="V42" i="7"/>
  <c r="P42" i="7"/>
  <c r="O42" i="7"/>
  <c r="N42" i="7"/>
  <c r="G42" i="7"/>
  <c r="F42" i="7"/>
  <c r="E42" i="7"/>
  <c r="X41" i="7"/>
  <c r="W41" i="7"/>
  <c r="V41" i="7"/>
  <c r="P41" i="7"/>
  <c r="O41" i="7"/>
  <c r="N41" i="7"/>
  <c r="G41" i="7"/>
  <c r="F41" i="7"/>
  <c r="E41" i="7"/>
  <c r="X40" i="7"/>
  <c r="W40" i="7"/>
  <c r="V40" i="7"/>
  <c r="P40" i="7"/>
  <c r="O40" i="7"/>
  <c r="N40" i="7"/>
  <c r="G40" i="7"/>
  <c r="F40" i="7"/>
  <c r="E40" i="7"/>
  <c r="X39" i="7"/>
  <c r="W39" i="7"/>
  <c r="V39" i="7"/>
  <c r="P39" i="7"/>
  <c r="O39" i="7"/>
  <c r="N39" i="7"/>
  <c r="G39" i="7"/>
  <c r="F39" i="7"/>
  <c r="E39" i="7"/>
  <c r="X38" i="7"/>
  <c r="W38" i="7"/>
  <c r="V38" i="7"/>
  <c r="P38" i="7"/>
  <c r="O38" i="7"/>
  <c r="N38" i="7"/>
  <c r="G38" i="7"/>
  <c r="F38" i="7"/>
  <c r="E38" i="7"/>
  <c r="X37" i="7"/>
  <c r="W37" i="7"/>
  <c r="V37" i="7"/>
  <c r="P37" i="7"/>
  <c r="O37" i="7"/>
  <c r="N37" i="7"/>
  <c r="G37" i="7"/>
  <c r="F37" i="7"/>
  <c r="E37" i="7"/>
  <c r="X36" i="7"/>
  <c r="W36" i="7"/>
  <c r="V36" i="7"/>
  <c r="P36" i="7"/>
  <c r="O36" i="7"/>
  <c r="N36" i="7"/>
  <c r="G36" i="7"/>
  <c r="F36" i="7"/>
  <c r="E36" i="7"/>
  <c r="X35" i="7"/>
  <c r="W35" i="7"/>
  <c r="V35" i="7"/>
  <c r="P35" i="7"/>
  <c r="O35" i="7"/>
  <c r="N35" i="7"/>
  <c r="G35" i="7"/>
  <c r="F35" i="7"/>
  <c r="E35" i="7"/>
  <c r="X34" i="7"/>
  <c r="W34" i="7"/>
  <c r="V34" i="7"/>
  <c r="P34" i="7"/>
  <c r="O34" i="7"/>
  <c r="N34" i="7"/>
  <c r="G34" i="7"/>
  <c r="F34" i="7"/>
  <c r="E34" i="7"/>
  <c r="X33" i="7"/>
  <c r="W33" i="7"/>
  <c r="V33" i="7"/>
  <c r="P33" i="7"/>
  <c r="O33" i="7"/>
  <c r="N33" i="7"/>
  <c r="G33" i="7"/>
  <c r="F33" i="7"/>
  <c r="E33" i="7"/>
  <c r="X32" i="7"/>
  <c r="W32" i="7"/>
  <c r="V32" i="7"/>
  <c r="P32" i="7"/>
  <c r="O32" i="7"/>
  <c r="N32" i="7"/>
  <c r="G32" i="7"/>
  <c r="F32" i="7"/>
  <c r="E32" i="7"/>
  <c r="X31" i="7"/>
  <c r="W31" i="7"/>
  <c r="V31" i="7"/>
  <c r="P31" i="7"/>
  <c r="O31" i="7"/>
  <c r="N31" i="7"/>
  <c r="G31" i="7"/>
  <c r="F31" i="7"/>
  <c r="E31" i="7"/>
  <c r="X30" i="7"/>
  <c r="W30" i="7"/>
  <c r="V30" i="7"/>
  <c r="P30" i="7"/>
  <c r="O30" i="7"/>
  <c r="N30" i="7"/>
  <c r="G30" i="7"/>
  <c r="F30" i="7"/>
  <c r="E30" i="7"/>
  <c r="X29" i="7"/>
  <c r="W29" i="7"/>
  <c r="V29" i="7"/>
  <c r="P29" i="7"/>
  <c r="O29" i="7"/>
  <c r="N29" i="7"/>
  <c r="G29" i="7"/>
  <c r="F29" i="7"/>
  <c r="E29" i="7"/>
  <c r="X28" i="7"/>
  <c r="W28" i="7"/>
  <c r="V28" i="7"/>
  <c r="P28" i="7"/>
  <c r="O28" i="7"/>
  <c r="N28" i="7"/>
  <c r="G28" i="7"/>
  <c r="F28" i="7"/>
  <c r="E28" i="7"/>
  <c r="X27" i="7"/>
  <c r="W27" i="7"/>
  <c r="V27" i="7"/>
  <c r="P27" i="7"/>
  <c r="O27" i="7"/>
  <c r="N27" i="7"/>
  <c r="G27" i="7"/>
  <c r="F27" i="7"/>
  <c r="E27" i="7"/>
  <c r="X26" i="7"/>
  <c r="W26" i="7"/>
  <c r="V26" i="7"/>
  <c r="P26" i="7"/>
  <c r="O26" i="7"/>
  <c r="N26" i="7"/>
  <c r="G26" i="7"/>
  <c r="F26" i="7"/>
  <c r="E26" i="7"/>
  <c r="X25" i="7"/>
  <c r="W25" i="7"/>
  <c r="V25" i="7"/>
  <c r="P25" i="7"/>
  <c r="O25" i="7"/>
  <c r="N25" i="7"/>
  <c r="G25" i="7"/>
  <c r="F25" i="7"/>
  <c r="E25" i="7"/>
  <c r="X24" i="7"/>
  <c r="W24" i="7"/>
  <c r="V24" i="7"/>
  <c r="P24" i="7"/>
  <c r="O24" i="7"/>
  <c r="N24" i="7"/>
  <c r="G24" i="7"/>
  <c r="F24" i="7"/>
  <c r="E24" i="7"/>
  <c r="X23" i="7"/>
  <c r="W23" i="7"/>
  <c r="V23" i="7"/>
  <c r="P23" i="7"/>
  <c r="O23" i="7"/>
  <c r="N23" i="7"/>
  <c r="G23" i="7"/>
  <c r="F23" i="7"/>
  <c r="E23" i="7"/>
  <c r="X22" i="7"/>
  <c r="W22" i="7"/>
  <c r="V22" i="7"/>
  <c r="P22" i="7"/>
  <c r="O22" i="7"/>
  <c r="N22" i="7"/>
  <c r="G22" i="7"/>
  <c r="F22" i="7"/>
  <c r="E22" i="7"/>
  <c r="X21" i="7"/>
  <c r="W21" i="7"/>
  <c r="V21" i="7"/>
  <c r="P21" i="7"/>
  <c r="O21" i="7"/>
  <c r="N21" i="7"/>
  <c r="G21" i="7"/>
  <c r="F21" i="7"/>
  <c r="E21" i="7"/>
  <c r="X20" i="7"/>
  <c r="W20" i="7"/>
  <c r="V20" i="7"/>
  <c r="P20" i="7"/>
  <c r="O20" i="7"/>
  <c r="N20" i="7"/>
  <c r="G20" i="7"/>
  <c r="F20" i="7"/>
  <c r="E20" i="7"/>
  <c r="X19" i="7"/>
  <c r="W19" i="7"/>
  <c r="V19" i="7"/>
  <c r="P19" i="7"/>
  <c r="O19" i="7"/>
  <c r="N19" i="7"/>
  <c r="G19" i="7"/>
  <c r="F19" i="7"/>
  <c r="E19" i="7"/>
  <c r="X18" i="7"/>
  <c r="W18" i="7"/>
  <c r="V18" i="7"/>
  <c r="P18" i="7"/>
  <c r="O18" i="7"/>
  <c r="N18" i="7"/>
  <c r="G18" i="7"/>
  <c r="F18" i="7"/>
  <c r="E18" i="7"/>
  <c r="X17" i="7"/>
  <c r="W17" i="7"/>
  <c r="V17" i="7"/>
  <c r="P17" i="7"/>
  <c r="O17" i="7"/>
  <c r="N17" i="7"/>
  <c r="G17" i="7"/>
  <c r="F17" i="7"/>
  <c r="E17" i="7"/>
  <c r="X16" i="7"/>
  <c r="W16" i="7"/>
  <c r="V16" i="7"/>
  <c r="P16" i="7"/>
  <c r="O16" i="7"/>
  <c r="N16" i="7"/>
  <c r="G16" i="7"/>
  <c r="F16" i="7"/>
  <c r="E16" i="7"/>
  <c r="X15" i="7"/>
  <c r="W15" i="7"/>
  <c r="V15" i="7"/>
  <c r="P15" i="7"/>
  <c r="O15" i="7"/>
  <c r="N15" i="7"/>
  <c r="G15" i="7"/>
  <c r="F15" i="7"/>
  <c r="E15" i="7"/>
  <c r="X14" i="7"/>
  <c r="W14" i="7"/>
  <c r="V14" i="7"/>
  <c r="P14" i="7"/>
  <c r="O14" i="7"/>
  <c r="N14" i="7"/>
  <c r="G14" i="7"/>
  <c r="F14" i="7"/>
  <c r="E14" i="7"/>
  <c r="X13" i="7"/>
  <c r="W13" i="7"/>
  <c r="V13" i="7"/>
  <c r="P13" i="7"/>
  <c r="O13" i="7"/>
  <c r="N13" i="7"/>
  <c r="G13" i="7"/>
  <c r="F13" i="7"/>
  <c r="E13" i="7"/>
  <c r="X12" i="7"/>
  <c r="W12" i="7"/>
  <c r="V12" i="7"/>
  <c r="P12" i="7"/>
  <c r="O12" i="7"/>
  <c r="N12" i="7"/>
  <c r="G12" i="7"/>
  <c r="F12" i="7"/>
  <c r="E12" i="7"/>
  <c r="X11" i="7"/>
  <c r="W11" i="7"/>
  <c r="V11" i="7"/>
  <c r="P11" i="7"/>
  <c r="O11" i="7"/>
  <c r="N11" i="7"/>
  <c r="G11" i="7"/>
  <c r="F11" i="7"/>
  <c r="E11" i="7"/>
  <c r="X10" i="7"/>
  <c r="W10" i="7"/>
  <c r="V10" i="7"/>
  <c r="P10" i="7"/>
  <c r="O10" i="7"/>
  <c r="N10" i="7"/>
  <c r="G10" i="7"/>
  <c r="F10" i="7"/>
  <c r="E10" i="7"/>
  <c r="X9" i="7"/>
  <c r="W9" i="7"/>
  <c r="V9" i="7"/>
  <c r="P9" i="7"/>
  <c r="O9" i="7"/>
  <c r="N9" i="7"/>
  <c r="G9" i="7"/>
  <c r="F9" i="7"/>
  <c r="E9" i="7"/>
  <c r="X8" i="7"/>
  <c r="W8" i="7"/>
  <c r="V8" i="7"/>
  <c r="P8" i="7"/>
  <c r="O8" i="7"/>
  <c r="N8" i="7"/>
  <c r="G8" i="7"/>
  <c r="F8" i="7"/>
  <c r="E8" i="7"/>
  <c r="X7" i="7"/>
  <c r="W7" i="7"/>
  <c r="V7" i="7"/>
  <c r="P7" i="7"/>
  <c r="O7" i="7"/>
  <c r="N7" i="7"/>
  <c r="G7" i="7"/>
  <c r="F7" i="7"/>
  <c r="E7" i="7"/>
  <c r="X6" i="7"/>
  <c r="W6" i="7"/>
  <c r="V6" i="7"/>
  <c r="P6" i="7"/>
  <c r="O6" i="7"/>
  <c r="N6" i="7"/>
  <c r="G6" i="7"/>
  <c r="F6" i="7"/>
  <c r="E6" i="7"/>
  <c r="X5" i="7"/>
  <c r="W5" i="7"/>
  <c r="V5" i="7"/>
  <c r="G5" i="7"/>
  <c r="F5" i="7"/>
  <c r="E5" i="7"/>
  <c r="C113" i="10"/>
  <c r="D113" i="10"/>
  <c r="C113" i="9"/>
  <c r="D113" i="9"/>
  <c r="B113" i="8"/>
  <c r="C113" i="8"/>
  <c r="D113" i="8"/>
  <c r="C113" i="6"/>
  <c r="D113" i="6"/>
</calcChain>
</file>

<file path=xl/sharedStrings.xml><?xml version="1.0" encoding="utf-8"?>
<sst xmlns="http://schemas.openxmlformats.org/spreadsheetml/2006/main" count="3831" uniqueCount="388">
  <si>
    <t> Year</t>
  </si>
  <si>
    <t>Dec 16 </t>
  </si>
  <si>
    <t>Dec 17 </t>
  </si>
  <si>
    <t>Dec 18 </t>
  </si>
  <si>
    <t>   SOURCES OF FUNDS :</t>
  </si>
  <si>
    <t> Share Capital +</t>
  </si>
  <si>
    <t> Reserves Total +</t>
  </si>
  <si>
    <t>   Equity Share Warrants</t>
  </si>
  <si>
    <t>   Equity Application Money</t>
  </si>
  <si>
    <t>   Total Shareholders Funds</t>
  </si>
  <si>
    <t>   Minority Interest</t>
  </si>
  <si>
    <t> Secured Loans +</t>
  </si>
  <si>
    <t> Unsecured Loans +</t>
  </si>
  <si>
    <t>   Total Debt</t>
  </si>
  <si>
    <t>   Policy Holders Fund</t>
  </si>
  <si>
    <t> Other Liabilities+</t>
  </si>
  <si>
    <t>   Total Liabilities</t>
  </si>
  <si>
    <t>   APPLICATION OF FUNDS :</t>
  </si>
  <si>
    <t> Gross Block +</t>
  </si>
  <si>
    <t> Less: Accumulated Depreciation+</t>
  </si>
  <si>
    <t>   Less: Impairment of Assets</t>
  </si>
  <si>
    <t> Net Block+</t>
  </si>
  <si>
    <t>   Lease Adjustment</t>
  </si>
  <si>
    <t> Capital Work in Progress+</t>
  </si>
  <si>
    <t>   Producing Properties</t>
  </si>
  <si>
    <t> Investments +</t>
  </si>
  <si>
    <t>   Current Assets, Loans &amp; Advances</t>
  </si>
  <si>
    <t> Inventories +</t>
  </si>
  <si>
    <t> Sundry Debtors +</t>
  </si>
  <si>
    <t> Cash and Bank+</t>
  </si>
  <si>
    <t> Loans and Advances +</t>
  </si>
  <si>
    <t>   Total Current Assets</t>
  </si>
  <si>
    <t>   Less : Current Liabilities and Provisions</t>
  </si>
  <si>
    <t> Current Liabilities +</t>
  </si>
  <si>
    <t> Provisions +</t>
  </si>
  <si>
    <t>   Total Current Liabilities</t>
  </si>
  <si>
    <t>   Net Current Assets</t>
  </si>
  <si>
    <t> Miscellaneous Expenses not written off +</t>
  </si>
  <si>
    <t>   Deferred Tax Assets</t>
  </si>
  <si>
    <t>   Deferred Tax Liability</t>
  </si>
  <si>
    <t>   Net Deferred Tax</t>
  </si>
  <si>
    <t> Other Assets+</t>
  </si>
  <si>
    <t>   Total Assets</t>
  </si>
  <si>
    <t> Contingent Liabilities+</t>
  </si>
  <si>
    <t>Dec 16 (12) </t>
  </si>
  <si>
    <t>Dec 17 (12) </t>
  </si>
  <si>
    <t>Dec 18 (12) </t>
  </si>
  <si>
    <t>   INCOME :</t>
  </si>
  <si>
    <t> Sales Turnover +</t>
  </si>
  <si>
    <t>   Excise Duty</t>
  </si>
  <si>
    <t>   Net Sales</t>
  </si>
  <si>
    <t> Other Income +</t>
  </si>
  <si>
    <t> Stock Adjustments +</t>
  </si>
  <si>
    <t>   Total Income</t>
  </si>
  <si>
    <t>   EXPENDITURE :</t>
  </si>
  <si>
    <t> Raw Materials +</t>
  </si>
  <si>
    <t> Power &amp; Fuel Cost+</t>
  </si>
  <si>
    <t> Employee Cost +</t>
  </si>
  <si>
    <t> Other Manufacturing Expenses +</t>
  </si>
  <si>
    <t> Selling and Administration Expenses +</t>
  </si>
  <si>
    <t> Miscellaneous Expenses +</t>
  </si>
  <si>
    <t> Less: Pre-operative Expenses Capitalised+</t>
  </si>
  <si>
    <t>   Total Expenditure</t>
  </si>
  <si>
    <t>   Operating Profit</t>
  </si>
  <si>
    <t> Interest +</t>
  </si>
  <si>
    <t>   Gross Profit</t>
  </si>
  <si>
    <t> Depreciation+</t>
  </si>
  <si>
    <t>   Minority Interest (before tax)</t>
  </si>
  <si>
    <t>   Profit Before Tax</t>
  </si>
  <si>
    <t> Tax+</t>
  </si>
  <si>
    <t> Fringe Benefit Tax+</t>
  </si>
  <si>
    <t> Deferred Tax+</t>
  </si>
  <si>
    <t>   Net Profit</t>
  </si>
  <si>
    <t>   Minority Interest (after tax)</t>
  </si>
  <si>
    <t>   Profit/Loss of Associate Company</t>
  </si>
  <si>
    <t>   Net Profit after Minority Interest &amp; P/L Asso.Co.</t>
  </si>
  <si>
    <t> Extraordinary Items +</t>
  </si>
  <si>
    <t>   Adjusted Net Profit</t>
  </si>
  <si>
    <t> Adjst. below Net Profit +</t>
  </si>
  <si>
    <t>   P &amp; L Balance brought forward</t>
  </si>
  <si>
    <t>   Statutory Appropriations</t>
  </si>
  <si>
    <t>Balance Sheet</t>
  </si>
  <si>
    <t>Income Statement</t>
  </si>
  <si>
    <t> Appropriations +</t>
  </si>
  <si>
    <t>   P &amp; L Balance carried down</t>
  </si>
  <si>
    <t>   Dividend</t>
  </si>
  <si>
    <t>   Preference Dividend</t>
  </si>
  <si>
    <t>   Equity Dividend (%)</t>
  </si>
  <si>
    <t>   Dividend Per Share(Rs)</t>
  </si>
  <si>
    <t>   EPS before Minority Interest (Unit Curr.)</t>
  </si>
  <si>
    <t>   EPS before Minority Interest (Adj) (Unit Curr.)</t>
  </si>
  <si>
    <t>   EPS after Minority Interest (Unit Curr.)</t>
  </si>
  <si>
    <t>   EPS after Minority Interest (Adj) (Unit Curr.)</t>
  </si>
  <si>
    <t>   Book Value (Unit Curr.)</t>
  </si>
  <si>
    <t>   Book Value (Adj) (Unit Curr.)</t>
  </si>
  <si>
    <t>Cash Flow Statement</t>
  </si>
  <si>
    <t>  Year</t>
  </si>
  <si>
    <t>Cash Flow Summary</t>
  </si>
  <si>
    <t>Cash and Cash Equivalents at Beginning of the year</t>
  </si>
  <si>
    <t>Net Cash from Operating Activities  </t>
  </si>
  <si>
    <t>Cash Flow From Operating Activities</t>
  </si>
  <si>
    <t>Net Profit before Tax &amp; Extraordinary Items</t>
  </si>
  <si>
    <t>Adjustment For</t>
  </si>
  <si>
    <t>Depreciation</t>
  </si>
  <si>
    <t>Interest (Net)</t>
  </si>
  <si>
    <t>Dividend Received</t>
  </si>
  <si>
    <t>P/L on Sales of Assets</t>
  </si>
  <si>
    <t>P/L on Sales of Invest</t>
  </si>
  <si>
    <t>Prov. &amp; W/O (Net)</t>
  </si>
  <si>
    <t>P/L in Forex</t>
  </si>
  <si>
    <t>Fin. Lease &amp; Rental Chrgs</t>
  </si>
  <si>
    <t>Others</t>
  </si>
  <si>
    <t>Total Adjustments (PBT &amp; Extraordinary Items)</t>
  </si>
  <si>
    <t>Op. Profit before Working Capital Changes</t>
  </si>
  <si>
    <t>Trade &amp; 0th receivables</t>
  </si>
  <si>
    <t>Inventories</t>
  </si>
  <si>
    <t>Trade Payables</t>
  </si>
  <si>
    <t>Loans &amp; Advances</t>
  </si>
  <si>
    <t>Investments</t>
  </si>
  <si>
    <t>Net Stock on Hire</t>
  </si>
  <si>
    <t>Leased Assets Net of Sale</t>
  </si>
  <si>
    <t>Trade Bill(s) Purchased</t>
  </si>
  <si>
    <t>Change in Borrowing</t>
  </si>
  <si>
    <t>Change in Deposits</t>
  </si>
  <si>
    <t>Total (OP before Working Capital Changes)</t>
  </si>
  <si>
    <t>Cash Generated from/(used in) Operations</t>
  </si>
  <si>
    <t>Interest Paid(Net)</t>
  </si>
  <si>
    <t>Direct Taxes Paid</t>
  </si>
  <si>
    <t>Advance Tax Paid</t>
  </si>
  <si>
    <t>Total-others</t>
  </si>
  <si>
    <t>Cash Flow before Extraordinary Items</t>
  </si>
  <si>
    <t>Extraordinary Items</t>
  </si>
  <si>
    <t>Excess Depreciation W/b</t>
  </si>
  <si>
    <t>Premium on Lease of land</t>
  </si>
  <si>
    <t>Payment Towards VRS</t>
  </si>
  <si>
    <t>Prior Year 's Taxation</t>
  </si>
  <si>
    <t>Gain on Forex Exch. Tran</t>
  </si>
  <si>
    <t>Net Cash Used in Investing Activities  </t>
  </si>
  <si>
    <t>Cash Flow from Investing Activities</t>
  </si>
  <si>
    <t>Investment in Assets :</t>
  </si>
  <si>
    <t>Purchased of Fixed Assets</t>
  </si>
  <si>
    <t>Sale of Fixed Assets</t>
  </si>
  <si>
    <t>capital WIP</t>
  </si>
  <si>
    <t>Capital Subsidy Recd</t>
  </si>
  <si>
    <t>Financial/Capital Investment :</t>
  </si>
  <si>
    <t>Purchase of Investments</t>
  </si>
  <si>
    <t>Sale of Investments</t>
  </si>
  <si>
    <t>Investment Income</t>
  </si>
  <si>
    <t>Interest Received</t>
  </si>
  <si>
    <t>Invest.In Subsidiaires</t>
  </si>
  <si>
    <t>Loans to Subsidiaires</t>
  </si>
  <si>
    <t>Investment in Group Cos</t>
  </si>
  <si>
    <t>Issue of Sh. on Acqu. of Cos</t>
  </si>
  <si>
    <t>Canc. of Invest. in Cos Acq.</t>
  </si>
  <si>
    <t>Acquisition of Companies</t>
  </si>
  <si>
    <t>Inter Corporate Deposits</t>
  </si>
  <si>
    <t>Net Cash Used in Financing Activities  </t>
  </si>
  <si>
    <t>Cash Flow From Financing Activities</t>
  </si>
  <si>
    <t>Proceeds:</t>
  </si>
  <si>
    <t>Proceeds from Issue of shares (incl share premium)</t>
  </si>
  <si>
    <t>Proceed from Issue of Debentures</t>
  </si>
  <si>
    <t>Proceed from 0ther Long Term Borrowings</t>
  </si>
  <si>
    <t>Proceed from Bank Borrowings</t>
  </si>
  <si>
    <t>Proceed from Short Tem Borrowings</t>
  </si>
  <si>
    <t>Proceed from Deposits</t>
  </si>
  <si>
    <t>Share Application Money</t>
  </si>
  <si>
    <t>Cash/Capital Investment Subsidy</t>
  </si>
  <si>
    <t>Loans from a Corporate Body</t>
  </si>
  <si>
    <t>Payments:</t>
  </si>
  <si>
    <t>Share Application Money Refund</t>
  </si>
  <si>
    <t>On Redemption of Debenture</t>
  </si>
  <si>
    <t>Of the Long Tem Borrowings</t>
  </si>
  <si>
    <t>Of the short term Borrowings</t>
  </si>
  <si>
    <t>Of financial Liabilities</t>
  </si>
  <si>
    <t>Dividend Paid</t>
  </si>
  <si>
    <t>Shelter Assistance Reserve</t>
  </si>
  <si>
    <t>Interest Paid</t>
  </si>
  <si>
    <t>Net Cash Used in Financing Activities</t>
  </si>
  <si>
    <t>Net Inc/(Dec) in Cash and Cash Equivalent</t>
  </si>
  <si>
    <t>Cash and Cash Equivalents at End of the year</t>
  </si>
  <si>
    <t>Liquidity Ratios</t>
  </si>
  <si>
    <t>Quick Ratio</t>
  </si>
  <si>
    <t>(Total Current Assets - Inventory )/Current Liabilities</t>
  </si>
  <si>
    <t>Current Ratio</t>
  </si>
  <si>
    <t>Current Assets/Current Liabilities</t>
  </si>
  <si>
    <t>Cash Ratio</t>
  </si>
  <si>
    <t>Cash or Cash Equivalents/Current Liabilities</t>
  </si>
  <si>
    <t xml:space="preserve">                                                  Solvency Ratios                                           </t>
  </si>
  <si>
    <t>Debt to Equity Ratio</t>
  </si>
  <si>
    <t>Total Liabilities/Total Equity</t>
  </si>
  <si>
    <t>Equity Ratio</t>
  </si>
  <si>
    <t>Total Equity/Total Assets</t>
  </si>
  <si>
    <t>Debt Ratio</t>
  </si>
  <si>
    <t>Total Liabilities/Total Assets</t>
  </si>
  <si>
    <t>Times Interest Earned Ratio (Interest Coverage Ratio)</t>
  </si>
  <si>
    <t>Income before interest and Taxes or EBIT/Interest Expense</t>
  </si>
  <si>
    <t>Profitability Ratios</t>
  </si>
  <si>
    <t>Gross Profit</t>
  </si>
  <si>
    <t>Gross Margin/Net Sales</t>
  </si>
  <si>
    <t xml:space="preserve">Net Profit </t>
  </si>
  <si>
    <t>Net Income/Net Sales</t>
  </si>
  <si>
    <t>Return on Assets</t>
  </si>
  <si>
    <t>Net Income/Average Total Assets</t>
  </si>
  <si>
    <t>Return on Capital Employed</t>
  </si>
  <si>
    <t>Net Operating Profit/Employed Capital</t>
  </si>
  <si>
    <t>Return on Equity</t>
  </si>
  <si>
    <t>Net Income/Shareholder's Equity</t>
  </si>
  <si>
    <t>Total Liabilities</t>
  </si>
  <si>
    <t>Total Assets</t>
  </si>
  <si>
    <t xml:space="preserve">Capital Employed </t>
  </si>
  <si>
    <t>Average Total Assets</t>
  </si>
  <si>
    <t> Less: AF2umulated Depreciation+</t>
  </si>
  <si>
    <t>COGS</t>
  </si>
  <si>
    <t>Debtors turnover ratio</t>
  </si>
  <si>
    <t>Debtors day</t>
  </si>
  <si>
    <t>Average total assets</t>
  </si>
  <si>
    <t>Asset turnover ratio</t>
  </si>
  <si>
    <t>Average inventory</t>
  </si>
  <si>
    <t>Inventory turnover ratio</t>
  </si>
  <si>
    <t>Inventory days</t>
  </si>
  <si>
    <t>Collection period</t>
  </si>
  <si>
    <t>Trade receivable</t>
  </si>
  <si>
    <t>Average TR</t>
  </si>
  <si>
    <t>Receivable Turnover ratio</t>
  </si>
  <si>
    <t>EPS</t>
  </si>
  <si>
    <t>Outstanding shares</t>
  </si>
  <si>
    <t>EPS Basic</t>
  </si>
  <si>
    <t>EPS diluted</t>
  </si>
  <si>
    <t>EPS cash</t>
  </si>
  <si>
    <t>Price per earning</t>
  </si>
  <si>
    <t>Share price</t>
  </si>
  <si>
    <t>P/E</t>
  </si>
  <si>
    <t>Dividend per share</t>
  </si>
  <si>
    <t>Pro Forma Ratios</t>
  </si>
  <si>
    <t>Actual</t>
  </si>
  <si>
    <t>Historical</t>
  </si>
  <si>
    <t>Average</t>
  </si>
  <si>
    <t>Sales Turnover/Net Sales</t>
  </si>
  <si>
    <t>Excise Duty/Net Sales</t>
  </si>
  <si>
    <t>Other Income/Net Sales</t>
  </si>
  <si>
    <t>Stock Adjustments/Net Sales</t>
  </si>
  <si>
    <t>Raw Materials/Net Sales</t>
  </si>
  <si>
    <t>Power &amp; Fuel Cost/Net Sales</t>
  </si>
  <si>
    <t>Employee Cost/Net Sales</t>
  </si>
  <si>
    <t>Other Manufacturing Expenses/Net Sales</t>
  </si>
  <si>
    <t>Selling and Administration Expenses/Net Sales</t>
  </si>
  <si>
    <t>Miscellaneous Expenses/Net Sales</t>
  </si>
  <si>
    <t>Less: Pre-operative Expenses Capitalised/Net Sales</t>
  </si>
  <si>
    <t>Interest/Net Sales</t>
  </si>
  <si>
    <t>Gross Profit/Net Sales</t>
  </si>
  <si>
    <t>Depreciation/Gross Block</t>
  </si>
  <si>
    <t>Minority Interest (before tax/Net Sales</t>
  </si>
  <si>
    <t>Tax/Net Sales</t>
  </si>
  <si>
    <t>Fringe Benefit Tax/Net Sales</t>
  </si>
  <si>
    <t>Deferred Tax/Net Sales</t>
  </si>
  <si>
    <t>Minority Interest (after tax/Net Sales</t>
  </si>
  <si>
    <t>Profit/Loss of Associate Company/Net Sales</t>
  </si>
  <si>
    <t>Extraordinary Items/Net Sales</t>
  </si>
  <si>
    <t>Adjusted Net Profit/Net Sales</t>
  </si>
  <si>
    <t>Adjst. below Net Profit/Net Sales</t>
  </si>
  <si>
    <t>P &amp; L Balance brought forward/Net Sales</t>
  </si>
  <si>
    <t>Statutory Appropriations/Net Sales</t>
  </si>
  <si>
    <t>Appropriations/Net Sales</t>
  </si>
  <si>
    <t>P &amp; L Balance carried down/Net Sales</t>
  </si>
  <si>
    <t>Dividend/Net Sales</t>
  </si>
  <si>
    <t>Preference Dividend/Net Sales</t>
  </si>
  <si>
    <t>Equity Dividend/Net Sales</t>
  </si>
  <si>
    <t>Dividend Per Share(Rs/Net Sales</t>
  </si>
  <si>
    <t>EPS before Minority Interest (Unit Curr/Net Sales</t>
  </si>
  <si>
    <t>EPS before Minority Interest (Adj) (Unit Curr/Net Sales</t>
  </si>
  <si>
    <t>EPS after Minority Interest (Unit Curr/Net Sales</t>
  </si>
  <si>
    <t>EPS after Minority Interest (Adj) (Unit Curr/Net Sales</t>
  </si>
  <si>
    <t>Book Value (Unit Curr/Net Sales</t>
  </si>
  <si>
    <t>Book Value (Adj) (Unit Curr/Net Sales</t>
  </si>
  <si>
    <t>Forecast</t>
  </si>
  <si>
    <t>Growth Rate</t>
  </si>
  <si>
    <t>Minority Interest/Net Sales</t>
  </si>
  <si>
    <t>Secured Loans/Net Sales</t>
  </si>
  <si>
    <t>Unsecured Loans/Net Sales</t>
  </si>
  <si>
    <t>Policy Holders Fund/Net Sales</t>
  </si>
  <si>
    <t>Other Liabilities/Net Sales</t>
  </si>
  <si>
    <t>Gross Block/Net Sales</t>
  </si>
  <si>
    <t>Less: Accumulated Depreciation/Net Sales</t>
  </si>
  <si>
    <t>Less: Impairment of Assets/Net Sales</t>
  </si>
  <si>
    <t>Lease Adjustment/Net Sales</t>
  </si>
  <si>
    <t>Capital Work in Progress/Net Sales</t>
  </si>
  <si>
    <t>Producing Properties/Net Sales</t>
  </si>
  <si>
    <t>Investments/Net Sales</t>
  </si>
  <si>
    <t>Inventories/Net Sales</t>
  </si>
  <si>
    <t>Sundry Debtors/Net Sales</t>
  </si>
  <si>
    <t>Cash and Bank/Net Sales</t>
  </si>
  <si>
    <t>Loans and Advances/Net Sales</t>
  </si>
  <si>
    <t>Current Liabilities/Net Sales</t>
  </si>
  <si>
    <t>Provisions/Net Sales</t>
  </si>
  <si>
    <t>Net Current Assets/Net Sales</t>
  </si>
  <si>
    <t>Miscellaneous Expenses not written off/Net Sales</t>
  </si>
  <si>
    <t>Deferred Tax Assets/Net Sales</t>
  </si>
  <si>
    <t>Deferred Tax Liability/Net Sales</t>
  </si>
  <si>
    <t>Other Assets/Net Sales</t>
  </si>
  <si>
    <t>Contingent Liabilities/Net Sales</t>
  </si>
  <si>
    <t>Mar 17 </t>
  </si>
  <si>
    <t>Mar 18 </t>
  </si>
  <si>
    <t>Mar 19 </t>
  </si>
  <si>
    <t>Mar 17 (12) </t>
  </si>
  <si>
    <t>Mar 18 (12) </t>
  </si>
  <si>
    <t>Mar 19 (12) </t>
  </si>
  <si>
    <t>Total assets(Dec - 15)</t>
  </si>
  <si>
    <t>Inventory(Dec - 15)</t>
  </si>
  <si>
    <t>Turnover</t>
  </si>
  <si>
    <t>Valuation</t>
  </si>
  <si>
    <t xml:space="preserve">Common Size - Balance Sheet </t>
  </si>
  <si>
    <t xml:space="preserve">Common Size Income Statement </t>
  </si>
  <si>
    <t xml:space="preserve">Common Size Cash flow </t>
  </si>
  <si>
    <t>Trend Analysis</t>
  </si>
  <si>
    <t>Particulars</t>
  </si>
  <si>
    <t>DuPont Analysis</t>
  </si>
  <si>
    <t>MVA Analysis</t>
  </si>
  <si>
    <t>Equity Multiplier  - Total Assets/ Total Equity</t>
  </si>
  <si>
    <t>ROA - Net Income/Total Assets</t>
  </si>
  <si>
    <t>ROE - ROA*Equity Multiplier</t>
  </si>
  <si>
    <t>MVA</t>
  </si>
  <si>
    <t>2019-2023</t>
  </si>
  <si>
    <t>2020-2024</t>
  </si>
  <si>
    <t>Share outstanding</t>
  </si>
  <si>
    <t>share price</t>
  </si>
  <si>
    <t>Total common equity</t>
  </si>
  <si>
    <t>Total assets(Dec - 16)</t>
  </si>
  <si>
    <t>Inventory(Dec - 16)</t>
  </si>
  <si>
    <t>AFN is added to cash and Bank</t>
  </si>
  <si>
    <t>AFN is added to cash and banks in Year 2021 and to loans in remaining years</t>
  </si>
  <si>
    <t>AFN is added to secured loans</t>
  </si>
  <si>
    <t>Stock:</t>
  </si>
  <si>
    <t>Raw Materials</t>
  </si>
  <si>
    <t>Work in Progress</t>
  </si>
  <si>
    <t>Finished Goods</t>
  </si>
  <si>
    <t>Purchases</t>
  </si>
  <si>
    <t>Cost of goods sold</t>
  </si>
  <si>
    <t>Sales</t>
  </si>
  <si>
    <t>Debtors</t>
  </si>
  <si>
    <t>Creditors</t>
  </si>
  <si>
    <t>Assuming 360 days per year for computational purpose</t>
  </si>
  <si>
    <t>Calculation of Operating Cycle</t>
  </si>
  <si>
    <t>Raw Materials Stock</t>
  </si>
  <si>
    <t>Creditors Period</t>
  </si>
  <si>
    <t>WIP Period</t>
  </si>
  <si>
    <t>Finished Goods Period</t>
  </si>
  <si>
    <t>Debtors Period</t>
  </si>
  <si>
    <t>Net Operating Cycle</t>
  </si>
  <si>
    <t>ACC Working Capital Ratios</t>
  </si>
  <si>
    <t>Dependent Variable</t>
  </si>
  <si>
    <t>Independent Variable</t>
  </si>
  <si>
    <t>Gross margin</t>
  </si>
  <si>
    <t>Operating Profit Margin</t>
  </si>
  <si>
    <t>Net profit margin</t>
  </si>
  <si>
    <t>ROCE</t>
  </si>
  <si>
    <t>ROE</t>
  </si>
  <si>
    <t>ROA</t>
  </si>
  <si>
    <t>Working capital ratio</t>
  </si>
  <si>
    <t>Operating cycle</t>
  </si>
  <si>
    <t>Debtors period</t>
  </si>
  <si>
    <t>Creditors period</t>
  </si>
  <si>
    <t>Stock turnover ratio</t>
  </si>
  <si>
    <t>Quick ratio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</si>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</sst>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2" borderId="0" xfId="0" applyFont="1" applyFill="1"/>
    <xf numFmtId="2" fontId="0" fillId="0" borderId="1" xfId="0" applyNumberFormat="1" applyBorder="1"/>
    <xf numFmtId="2" fontId="0" fillId="0" borderId="0" xfId="0" applyNumberFormat="1"/>
    <xf numFmtId="0" fontId="0" fillId="2" borderId="2" xfId="0" applyFill="1" applyBorder="1"/>
    <xf numFmtId="17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3" borderId="1" xfId="0" applyFill="1" applyBorder="1"/>
    <xf numFmtId="4" fontId="0" fillId="4" borderId="1" xfId="0" applyNumberFormat="1" applyFill="1" applyBorder="1" applyAlignment="1">
      <alignment horizontal="right"/>
    </xf>
    <xf numFmtId="2" fontId="4" fillId="0" borderId="1" xfId="2" applyNumberFormat="1" applyBorder="1"/>
    <xf numFmtId="4" fontId="0" fillId="0" borderId="1" xfId="0" applyNumberFormat="1" applyBorder="1"/>
    <xf numFmtId="9" fontId="0" fillId="0" borderId="1" xfId="0" applyNumberFormat="1" applyBorder="1"/>
    <xf numFmtId="17" fontId="0" fillId="2" borderId="0" xfId="0" applyNumberFormat="1" applyFill="1"/>
    <xf numFmtId="0" fontId="0" fillId="0" borderId="3" xfId="0" applyBorder="1"/>
    <xf numFmtId="0" fontId="5" fillId="5" borderId="1" xfId="0" applyFont="1" applyFill="1" applyBorder="1"/>
    <xf numFmtId="0" fontId="5" fillId="0" borderId="0" xfId="0" applyFont="1"/>
    <xf numFmtId="0" fontId="5" fillId="0" borderId="1" xfId="0" applyFont="1" applyBorder="1"/>
    <xf numFmtId="9" fontId="5" fillId="0" borderId="1" xfId="0" applyNumberFormat="1" applyFont="1" applyBorder="1"/>
    <xf numFmtId="10" fontId="5" fillId="0" borderId="1" xfId="0" applyNumberFormat="1" applyFont="1" applyBorder="1"/>
    <xf numFmtId="4" fontId="5" fillId="0" borderId="1" xfId="0" applyNumberFormat="1" applyFont="1" applyBorder="1"/>
    <xf numFmtId="0" fontId="0" fillId="0" borderId="1" xfId="0" applyFill="1" applyBorder="1"/>
    <xf numFmtId="0" fontId="0" fillId="0" borderId="0" xfId="0" applyFill="1" applyBorder="1"/>
    <xf numFmtId="17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10" fontId="0" fillId="0" borderId="0" xfId="0" applyNumberFormat="1" applyFill="1" applyBorder="1"/>
    <xf numFmtId="0" fontId="4" fillId="0" borderId="1" xfId="0" applyFont="1" applyBorder="1"/>
    <xf numFmtId="0" fontId="2" fillId="2" borderId="1" xfId="0" applyFont="1" applyFill="1" applyBorder="1"/>
    <xf numFmtId="164" fontId="0" fillId="0" borderId="1" xfId="0" applyNumberFormat="1" applyBorder="1"/>
    <xf numFmtId="0" fontId="0" fillId="0" borderId="0" xfId="0" applyBorder="1"/>
    <xf numFmtId="3" fontId="0" fillId="0" borderId="0" xfId="0" applyNumberFormat="1" applyBorder="1"/>
    <xf numFmtId="0" fontId="2" fillId="0" borderId="0" xfId="0" applyFont="1" applyFill="1" applyBorder="1"/>
    <xf numFmtId="0" fontId="5" fillId="0" borderId="0" xfId="0" applyFont="1" applyFill="1" applyBorder="1"/>
    <xf numFmtId="17" fontId="5" fillId="0" borderId="0" xfId="0" applyNumberFormat="1" applyFont="1" applyFill="1" applyBorder="1"/>
    <xf numFmtId="4" fontId="5" fillId="0" borderId="0" xfId="0" applyNumberFormat="1" applyFont="1" applyFill="1" applyBorder="1"/>
    <xf numFmtId="2" fontId="5" fillId="0" borderId="0" xfId="0" applyNumberFormat="1" applyFont="1" applyFill="1" applyBorder="1"/>
    <xf numFmtId="9" fontId="5" fillId="0" borderId="0" xfId="0" applyNumberFormat="1" applyFont="1" applyFill="1" applyBorder="1"/>
    <xf numFmtId="10" fontId="5" fillId="0" borderId="0" xfId="0" applyNumberFormat="1" applyFont="1" applyFill="1" applyBorder="1"/>
    <xf numFmtId="17" fontId="6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4" fillId="0" borderId="0" xfId="2" applyNumberFormat="1" applyFill="1" applyBorder="1"/>
    <xf numFmtId="0" fontId="4" fillId="0" borderId="0" xfId="0" applyFont="1" applyFill="1" applyBorder="1"/>
    <xf numFmtId="0" fontId="0" fillId="6" borderId="0" xfId="0" applyFill="1"/>
    <xf numFmtId="0" fontId="8" fillId="0" borderId="0" xfId="0" applyFont="1"/>
    <xf numFmtId="0" fontId="7" fillId="2" borderId="4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4" xfId="0" applyFont="1" applyBorder="1"/>
    <xf numFmtId="1" fontId="8" fillId="0" borderId="4" xfId="0" applyNumberFormat="1" applyFont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0" fontId="10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2" fontId="8" fillId="0" borderId="0" xfId="0" applyNumberFormat="1" applyFont="1"/>
    <xf numFmtId="0" fontId="7" fillId="0" borderId="0" xfId="0" applyFont="1"/>
    <xf numFmtId="10" fontId="8" fillId="0" borderId="0" xfId="0" applyNumberFormat="1" applyFont="1"/>
    <xf numFmtId="10" fontId="8" fillId="0" borderId="1" xfId="1" applyNumberFormat="1" applyFont="1" applyBorder="1" applyAlignment="1">
      <alignment horizontal="left"/>
    </xf>
    <xf numFmtId="10" fontId="8" fillId="0" borderId="1" xfId="1" applyNumberFormat="1" applyFont="1" applyBorder="1"/>
    <xf numFmtId="1" fontId="8" fillId="0" borderId="0" xfId="0" applyNumberFormat="1" applyFont="1"/>
    <xf numFmtId="1" fontId="8" fillId="0" borderId="1" xfId="0" applyNumberFormat="1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8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</cellXfs>
  <cellStyles count="3">
    <cellStyle name="Normal" xfId="0" builtinId="0"/>
    <cellStyle name="Normal 2" xfId="2" xr:uid="{27D2B48B-3C16-4FCA-B479-B9662AED4D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GP</a:t>
            </a:r>
            <a:r>
              <a:rPr lang="en-IN" baseline="0"/>
              <a:t> VS WC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WC'!$B$3:$B$5</c:f>
              <c:numCache>
                <c:formatCode>0.00%</c:formatCode>
                <c:ptCount val="3"/>
                <c:pt idx="0">
                  <c:v>0.58100570351200942</c:v>
                </c:pt>
                <c:pt idx="1">
                  <c:v>0.56990586165568369</c:v>
                </c:pt>
                <c:pt idx="2">
                  <c:v>0.58201688654909656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A51-9C28-889958AD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9592"/>
        <c:axId val="554197952"/>
      </c:scatterChart>
      <c:valAx>
        <c:axId val="5541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952"/>
        <c:crosses val="autoZero"/>
        <c:crossBetween val="midCat"/>
      </c:valAx>
      <c:valAx>
        <c:axId val="5541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</a:t>
            </a:r>
            <a:r>
              <a:rPr lang="en-IN" baseline="0"/>
              <a:t> VS WC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WC'!$C$3:$C$5</c:f>
              <c:numCache>
                <c:formatCode>0.00%</c:formatCode>
                <c:ptCount val="3"/>
                <c:pt idx="0">
                  <c:v>0.13598981593707574</c:v>
                </c:pt>
                <c:pt idx="1">
                  <c:v>0.14705765016977629</c:v>
                </c:pt>
                <c:pt idx="2">
                  <c:v>0.14277693928097057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1-4F8E-A97F-99B5182A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3840"/>
        <c:axId val="556774168"/>
      </c:scatterChart>
      <c:valAx>
        <c:axId val="5567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4168"/>
        <c:crosses val="autoZero"/>
        <c:crossBetween val="midCat"/>
      </c:valAx>
      <c:valAx>
        <c:axId val="5567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3840"/>
        <c:crosses val="autoZero"/>
        <c:crossBetween val="midCat"/>
      </c:valAx>
      <c:spPr>
        <a:noFill/>
        <a:ln>
          <a:solidFill>
            <a:schemeClr val="accent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NP</a:t>
            </a:r>
            <a:r>
              <a:rPr lang="en-IN" baseline="0"/>
              <a:t> VS WC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WC'!$D$3:$D$5</c:f>
              <c:numCache>
                <c:formatCode>0.00%</c:formatCode>
                <c:ptCount val="3"/>
                <c:pt idx="0">
                  <c:v>5.9912354454890571E-2</c:v>
                </c:pt>
                <c:pt idx="1">
                  <c:v>6.9589834649717394E-2</c:v>
                </c:pt>
                <c:pt idx="2">
                  <c:v>0.10273334945769448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E-4A13-B5EA-84CBB888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9264"/>
        <c:axId val="775919592"/>
      </c:scatterChart>
      <c:valAx>
        <c:axId val="7759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9592"/>
        <c:crosses val="autoZero"/>
        <c:crossBetween val="midCat"/>
      </c:valAx>
      <c:valAx>
        <c:axId val="7759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  <a:r>
              <a:rPr lang="en-IN" baseline="0"/>
              <a:t> VS WC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WC'!$E$3:$E$5</c:f>
              <c:numCache>
                <c:formatCode>0.00%</c:formatCode>
                <c:ptCount val="3"/>
                <c:pt idx="0">
                  <c:v>0.15915439238645596</c:v>
                </c:pt>
                <c:pt idx="1">
                  <c:v>0.19410481154748699</c:v>
                </c:pt>
                <c:pt idx="2">
                  <c:v>0.19041448087809879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4-4CAA-B709-5A0A53D7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63368"/>
        <c:axId val="556776136"/>
      </c:scatterChart>
      <c:valAx>
        <c:axId val="905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6136"/>
        <c:crosses val="autoZero"/>
        <c:crossBetween val="midCat"/>
      </c:valAx>
      <c:valAx>
        <c:axId val="5567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ROE</a:t>
            </a:r>
            <a:r>
              <a:rPr lang="en-IN" baseline="0"/>
              <a:t> VS WC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WC'!$F$3:$F$5</c:f>
              <c:numCache>
                <c:formatCode>0.00%</c:formatCode>
                <c:ptCount val="3"/>
                <c:pt idx="0">
                  <c:v>7.4706442327221068E-2</c:v>
                </c:pt>
                <c:pt idx="1">
                  <c:v>9.8816248657257216E-2</c:v>
                </c:pt>
                <c:pt idx="2">
                  <c:v>0.14438230518709824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B-4D96-B661-CCF94042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73840"/>
        <c:axId val="778475152"/>
      </c:scatterChart>
      <c:valAx>
        <c:axId val="778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75152"/>
        <c:crosses val="autoZero"/>
        <c:crossBetween val="midCat"/>
      </c:valAx>
      <c:valAx>
        <c:axId val="7784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</a:t>
            </a:r>
            <a:r>
              <a:rPr lang="en-IN" baseline="0"/>
              <a:t> VS WC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on WC'!$G$3:$G$5</c:f>
              <c:numCache>
                <c:formatCode>0.00%</c:formatCode>
                <c:ptCount val="3"/>
                <c:pt idx="0">
                  <c:v>7.5242754505114487E-2</c:v>
                </c:pt>
                <c:pt idx="1">
                  <c:v>0.10016858911711742</c:v>
                </c:pt>
                <c:pt idx="2">
                  <c:v>0.15072999899884718</c:v>
                </c:pt>
              </c:numCache>
            </c:numRef>
          </c:xVal>
          <c:yVal>
            <c:numRef>
              <c:f>'Impact on WC'!$H$3:$H$5</c:f>
              <c:numCache>
                <c:formatCode>0.00%</c:formatCode>
                <c:ptCount val="3"/>
                <c:pt idx="0">
                  <c:v>4.5435188521636583E-2</c:v>
                </c:pt>
                <c:pt idx="1">
                  <c:v>1.934568950397926E-2</c:v>
                </c:pt>
                <c:pt idx="2">
                  <c:v>4.1921087016150951E-2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C-4B8A-82FF-779FBA32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28288"/>
        <c:axId val="553028616"/>
      </c:scatterChart>
      <c:valAx>
        <c:axId val="553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8616"/>
        <c:crosses val="autoZero"/>
        <c:crossBetween val="midCat"/>
      </c:valAx>
      <c:valAx>
        <c:axId val="5530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171450</xdr:rowOff>
    </xdr:from>
    <xdr:to>
      <xdr:col>2</xdr:col>
      <xdr:colOff>723900</xdr:colOff>
      <xdr:row>15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61C7F-A934-4F5E-8A8A-0F8A44AB6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923925</xdr:colOff>
      <xdr:row>6</xdr:row>
      <xdr:rowOff>28575</xdr:rowOff>
    </xdr:from>
    <xdr:to>
      <xdr:col>6</xdr:col>
      <xdr:colOff>457201</xdr:colOff>
      <xdr:row>15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613158-A4DF-4A9E-8BB7-5152653A3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6</xdr:row>
      <xdr:rowOff>9525</xdr:rowOff>
    </xdr:from>
    <xdr:to>
      <xdr:col>10</xdr:col>
      <xdr:colOff>114299</xdr:colOff>
      <xdr:row>14</xdr:row>
      <xdr:rowOff>195262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FD7D34-BB33-406A-AA78-611042F97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15</xdr:row>
      <xdr:rowOff>171450</xdr:rowOff>
    </xdr:from>
    <xdr:to>
      <xdr:col>2</xdr:col>
      <xdr:colOff>742951</xdr:colOff>
      <xdr:row>25</xdr:row>
      <xdr:rowOff>138111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EDCDC2-3986-4595-8823-E2E04BFF6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900112</xdr:colOff>
      <xdr:row>16</xdr:row>
      <xdr:rowOff>38099</xdr:rowOff>
    </xdr:from>
    <xdr:to>
      <xdr:col>7</xdr:col>
      <xdr:colOff>161925</xdr:colOff>
      <xdr:row>26</xdr:row>
      <xdr:rowOff>109536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78A7D-596E-4287-A93D-59D36D37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428624</xdr:colOff>
      <xdr:row>16</xdr:row>
      <xdr:rowOff>0</xdr:rowOff>
    </xdr:from>
    <xdr:to>
      <xdr:col>10</xdr:col>
      <xdr:colOff>342899</xdr:colOff>
      <xdr:row>26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55418C-3422-4D09-B91A-AD0CC85C1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ED57-F486-4EB9-B732-F87B0011B236}">
  <sheetPr codeName="Sheet1"/>
  <dimension ref="A1:AR426"/>
  <sheetViews>
    <sheetView topLeftCell="A34" workbookViewId="0">
      <selection activeCell="C26" sqref="C26"/>
    </sheetView>
  </sheetViews>
  <sheetFormatPr defaultRowHeight="15" x14ac:dyDescent="0.2"/>
  <cols>
    <col min="1" max="1" width="56.09375" bestFit="1" customWidth="1"/>
    <col min="2" max="2" width="54.078125" bestFit="1" customWidth="1"/>
    <col min="3" max="5" width="11.97265625" bestFit="1" customWidth="1"/>
    <col min="6" max="6" width="8.609375" bestFit="1" customWidth="1"/>
    <col min="11" max="11" width="50.4453125" bestFit="1" customWidth="1"/>
  </cols>
  <sheetData>
    <row r="1" spans="1:4" x14ac:dyDescent="0.2">
      <c r="A1" s="3" t="s">
        <v>81</v>
      </c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2" t="s">
        <v>4</v>
      </c>
      <c r="B3" s="2"/>
      <c r="C3" s="2"/>
      <c r="D3" s="2"/>
    </row>
    <row r="4" spans="1:4" x14ac:dyDescent="0.2">
      <c r="A4" s="2" t="s">
        <v>5</v>
      </c>
      <c r="B4" s="2">
        <v>187.99</v>
      </c>
      <c r="C4" s="2">
        <v>187.99</v>
      </c>
      <c r="D4" s="2">
        <v>187.99</v>
      </c>
    </row>
    <row r="5" spans="1:4" x14ac:dyDescent="0.2">
      <c r="A5" s="2" t="s">
        <v>6</v>
      </c>
      <c r="B5" s="2">
        <v>8625.44</v>
      </c>
      <c r="C5" s="2">
        <v>9167.86</v>
      </c>
      <c r="D5" s="2">
        <v>10343.91</v>
      </c>
    </row>
    <row r="6" spans="1:4" x14ac:dyDescent="0.2">
      <c r="A6" s="2" t="s">
        <v>7</v>
      </c>
      <c r="B6" s="2">
        <v>0</v>
      </c>
      <c r="C6" s="2">
        <v>0</v>
      </c>
      <c r="D6" s="2">
        <v>0</v>
      </c>
    </row>
    <row r="7" spans="1:4" x14ac:dyDescent="0.2">
      <c r="A7" s="2" t="s">
        <v>8</v>
      </c>
      <c r="B7" s="2">
        <v>0</v>
      </c>
      <c r="C7" s="2">
        <v>0</v>
      </c>
      <c r="D7" s="2">
        <v>0</v>
      </c>
    </row>
    <row r="8" spans="1:4" x14ac:dyDescent="0.2">
      <c r="A8" s="2" t="s">
        <v>9</v>
      </c>
      <c r="B8" s="2">
        <v>8813.43</v>
      </c>
      <c r="C8" s="2">
        <v>9355.85</v>
      </c>
      <c r="D8" s="2">
        <v>10531.9</v>
      </c>
    </row>
    <row r="9" spans="1:4" x14ac:dyDescent="0.2">
      <c r="A9" s="2" t="s">
        <v>10</v>
      </c>
      <c r="B9" s="2">
        <v>2.78</v>
      </c>
      <c r="C9" s="2">
        <v>2.88</v>
      </c>
      <c r="D9" s="2">
        <v>3.03</v>
      </c>
    </row>
    <row r="10" spans="1:4" x14ac:dyDescent="0.2">
      <c r="A10" s="2" t="s">
        <v>11</v>
      </c>
      <c r="B10" s="2">
        <v>0</v>
      </c>
      <c r="C10" s="2">
        <v>0</v>
      </c>
      <c r="D10" s="2">
        <v>0</v>
      </c>
    </row>
    <row r="11" spans="1:4" x14ac:dyDescent="0.2">
      <c r="A11" s="2" t="s">
        <v>12</v>
      </c>
      <c r="B11" s="2">
        <v>0</v>
      </c>
      <c r="C11" s="2">
        <v>0</v>
      </c>
      <c r="D11" s="2">
        <v>0</v>
      </c>
    </row>
    <row r="12" spans="1:4" x14ac:dyDescent="0.2">
      <c r="A12" s="2" t="s">
        <v>13</v>
      </c>
      <c r="B12" s="2">
        <v>0</v>
      </c>
      <c r="C12" s="2">
        <v>0</v>
      </c>
      <c r="D12" s="2">
        <v>0</v>
      </c>
    </row>
    <row r="13" spans="1:4" x14ac:dyDescent="0.2">
      <c r="A13" s="2" t="s">
        <v>14</v>
      </c>
      <c r="B13" s="2">
        <v>0</v>
      </c>
      <c r="C13" s="2">
        <v>0</v>
      </c>
      <c r="D13" s="2">
        <v>0</v>
      </c>
    </row>
    <row r="14" spans="1:4" x14ac:dyDescent="0.2">
      <c r="A14" s="2" t="s">
        <v>15</v>
      </c>
      <c r="B14" s="2">
        <v>141.36000000000001</v>
      </c>
      <c r="C14" s="2">
        <v>142.79</v>
      </c>
      <c r="D14" s="2">
        <v>140.29</v>
      </c>
    </row>
    <row r="15" spans="1:4" x14ac:dyDescent="0.2">
      <c r="A15" s="2" t="s">
        <v>16</v>
      </c>
      <c r="B15" s="2">
        <v>8957.57</v>
      </c>
      <c r="C15" s="2">
        <v>9501.52</v>
      </c>
      <c r="D15" s="2">
        <v>10675.22</v>
      </c>
    </row>
    <row r="16" spans="1:4" x14ac:dyDescent="0.2">
      <c r="A16" s="2" t="s">
        <v>17</v>
      </c>
      <c r="B16" s="2"/>
      <c r="C16" s="2"/>
      <c r="D16" s="2"/>
    </row>
    <row r="17" spans="1:4" x14ac:dyDescent="0.2">
      <c r="A17" s="2" t="s">
        <v>18</v>
      </c>
      <c r="B17" s="2">
        <v>8176.63</v>
      </c>
      <c r="C17" s="2">
        <v>8526.82</v>
      </c>
      <c r="D17" s="2">
        <v>8927.23</v>
      </c>
    </row>
    <row r="18" spans="1:4" x14ac:dyDescent="0.2">
      <c r="A18" s="2" t="s">
        <v>211</v>
      </c>
      <c r="B18" s="2">
        <v>608.86</v>
      </c>
      <c r="C18" s="2">
        <v>1246.76</v>
      </c>
      <c r="D18" s="2">
        <v>1839.06</v>
      </c>
    </row>
    <row r="19" spans="1:4" x14ac:dyDescent="0.2">
      <c r="A19" s="2" t="s">
        <v>20</v>
      </c>
      <c r="B19" s="2">
        <v>0</v>
      </c>
      <c r="C19" s="2">
        <v>0</v>
      </c>
      <c r="D19" s="2">
        <v>0</v>
      </c>
    </row>
    <row r="20" spans="1:4" x14ac:dyDescent="0.2">
      <c r="A20" s="2" t="s">
        <v>21</v>
      </c>
      <c r="B20" s="2">
        <v>7567.77</v>
      </c>
      <c r="C20" s="2">
        <v>7280.06</v>
      </c>
      <c r="D20" s="2">
        <v>7088.17</v>
      </c>
    </row>
    <row r="21" spans="1:4" x14ac:dyDescent="0.2">
      <c r="A21" s="2" t="s">
        <v>22</v>
      </c>
      <c r="B21" s="2">
        <v>0</v>
      </c>
      <c r="C21" s="2">
        <v>0</v>
      </c>
      <c r="D21" s="2">
        <v>0</v>
      </c>
    </row>
    <row r="22" spans="1:4" x14ac:dyDescent="0.2">
      <c r="A22" s="2" t="s">
        <v>23</v>
      </c>
      <c r="B22" s="2">
        <v>260.98</v>
      </c>
      <c r="C22" s="2">
        <v>269.25</v>
      </c>
      <c r="D22" s="2">
        <v>397.78</v>
      </c>
    </row>
    <row r="23" spans="1:4" x14ac:dyDescent="0.2">
      <c r="A23" s="2" t="s">
        <v>24</v>
      </c>
      <c r="B23" s="2">
        <v>0</v>
      </c>
      <c r="C23" s="2">
        <v>0</v>
      </c>
      <c r="D23" s="2">
        <v>0</v>
      </c>
    </row>
    <row r="24" spans="1:4" x14ac:dyDescent="0.2">
      <c r="A24" s="2" t="s">
        <v>25</v>
      </c>
      <c r="B24" s="2">
        <v>117.18</v>
      </c>
      <c r="C24" s="2">
        <v>94.86</v>
      </c>
      <c r="D24" s="2">
        <v>104.1</v>
      </c>
    </row>
    <row r="25" spans="1:4" x14ac:dyDescent="0.2">
      <c r="A25" s="2" t="s">
        <v>26</v>
      </c>
      <c r="B25" s="2"/>
      <c r="C25" s="2"/>
      <c r="D25" s="2"/>
    </row>
    <row r="26" spans="1:4" x14ac:dyDescent="0.2">
      <c r="A26" s="2" t="s">
        <v>27</v>
      </c>
      <c r="B26" s="2">
        <v>1224.6300000000001</v>
      </c>
      <c r="C26" s="2">
        <v>1404.78</v>
      </c>
      <c r="D26" s="2">
        <v>1679.39</v>
      </c>
    </row>
    <row r="27" spans="1:4" x14ac:dyDescent="0.2">
      <c r="A27" s="2" t="s">
        <v>28</v>
      </c>
      <c r="B27" s="2">
        <v>533.17999999999995</v>
      </c>
      <c r="C27" s="2">
        <v>665.97</v>
      </c>
      <c r="D27" s="2">
        <v>867.37</v>
      </c>
    </row>
    <row r="28" spans="1:4" x14ac:dyDescent="0.2">
      <c r="A28" s="2" t="s">
        <v>29</v>
      </c>
      <c r="B28" s="2">
        <v>1977.16</v>
      </c>
      <c r="C28" s="2">
        <v>2728.55</v>
      </c>
      <c r="D28" s="2">
        <v>3096.98</v>
      </c>
    </row>
    <row r="29" spans="1:4" x14ac:dyDescent="0.2">
      <c r="A29" s="2" t="s">
        <v>30</v>
      </c>
      <c r="B29" s="2">
        <v>369.75</v>
      </c>
      <c r="C29" s="2">
        <v>855.62</v>
      </c>
      <c r="D29" s="2">
        <v>1040.7</v>
      </c>
    </row>
    <row r="30" spans="1:4" x14ac:dyDescent="0.2">
      <c r="A30" s="2" t="s">
        <v>31</v>
      </c>
      <c r="B30" s="2">
        <v>4104.72</v>
      </c>
      <c r="C30" s="2">
        <v>5654.92</v>
      </c>
      <c r="D30" s="2">
        <v>6684.44</v>
      </c>
    </row>
    <row r="31" spans="1:4" x14ac:dyDescent="0.2">
      <c r="A31" s="2" t="s">
        <v>32</v>
      </c>
      <c r="B31" s="2"/>
      <c r="C31" s="2"/>
      <c r="D31" s="2"/>
    </row>
    <row r="32" spans="1:4" x14ac:dyDescent="0.2">
      <c r="A32" s="2" t="s">
        <v>33</v>
      </c>
      <c r="B32" s="2">
        <v>3509.45</v>
      </c>
      <c r="C32" s="2">
        <v>4273.05</v>
      </c>
      <c r="D32" s="2">
        <v>4496.43</v>
      </c>
    </row>
    <row r="33" spans="1:4" x14ac:dyDescent="0.2">
      <c r="A33" s="2" t="s">
        <v>34</v>
      </c>
      <c r="B33" s="2">
        <v>470.61</v>
      </c>
      <c r="C33" s="2">
        <v>519.61</v>
      </c>
      <c r="D33" s="2">
        <v>209.73</v>
      </c>
    </row>
    <row r="34" spans="1:4" x14ac:dyDescent="0.2">
      <c r="A34" s="2" t="s">
        <v>35</v>
      </c>
      <c r="B34" s="2">
        <v>3980.06</v>
      </c>
      <c r="C34" s="2">
        <v>4792.66</v>
      </c>
      <c r="D34" s="2">
        <v>4706.16</v>
      </c>
    </row>
    <row r="35" spans="1:4" x14ac:dyDescent="0.2">
      <c r="A35" s="2" t="s">
        <v>36</v>
      </c>
      <c r="B35" s="2">
        <v>124.66</v>
      </c>
      <c r="C35" s="2">
        <v>862.26</v>
      </c>
      <c r="D35" s="2">
        <v>1978.28</v>
      </c>
    </row>
    <row r="36" spans="1:4" x14ac:dyDescent="0.2">
      <c r="A36" s="2" t="s">
        <v>37</v>
      </c>
      <c r="B36" s="2">
        <v>0</v>
      </c>
      <c r="C36" s="2">
        <v>0</v>
      </c>
      <c r="D36" s="2">
        <v>0</v>
      </c>
    </row>
    <row r="37" spans="1:4" x14ac:dyDescent="0.2">
      <c r="A37" s="2" t="s">
        <v>38</v>
      </c>
      <c r="B37" s="2">
        <v>328.51</v>
      </c>
      <c r="C37" s="2">
        <v>319.8</v>
      </c>
      <c r="D37" s="2">
        <v>232.08</v>
      </c>
    </row>
    <row r="38" spans="1:4" x14ac:dyDescent="0.2">
      <c r="A38" s="2" t="s">
        <v>39</v>
      </c>
      <c r="B38" s="2">
        <v>784.82</v>
      </c>
      <c r="C38" s="2">
        <v>871.36</v>
      </c>
      <c r="D38" s="2">
        <v>906.65</v>
      </c>
    </row>
    <row r="39" spans="1:4" x14ac:dyDescent="0.2">
      <c r="A39" s="2" t="s">
        <v>40</v>
      </c>
      <c r="B39" s="2">
        <v>-456.31</v>
      </c>
      <c r="C39" s="2">
        <v>-551.55999999999995</v>
      </c>
      <c r="D39" s="2">
        <v>-674.57</v>
      </c>
    </row>
    <row r="40" spans="1:4" x14ac:dyDescent="0.2">
      <c r="A40" s="2" t="s">
        <v>41</v>
      </c>
      <c r="B40" s="2">
        <v>1343.29</v>
      </c>
      <c r="C40" s="2">
        <v>1546.65</v>
      </c>
      <c r="D40" s="2">
        <v>1781.46</v>
      </c>
    </row>
    <row r="41" spans="1:4" x14ac:dyDescent="0.2">
      <c r="A41" s="2" t="s">
        <v>42</v>
      </c>
      <c r="B41" s="2">
        <v>8957.57</v>
      </c>
      <c r="C41" s="2">
        <v>9501.52</v>
      </c>
      <c r="D41" s="2">
        <v>10675.22</v>
      </c>
    </row>
    <row r="42" spans="1:4" x14ac:dyDescent="0.2">
      <c r="A42" s="2" t="s">
        <v>43</v>
      </c>
      <c r="B42" s="2">
        <v>1580.83</v>
      </c>
      <c r="C42" s="2">
        <v>1621.89</v>
      </c>
      <c r="D42" s="2">
        <v>2345.34</v>
      </c>
    </row>
    <row r="44" spans="1:4" x14ac:dyDescent="0.2">
      <c r="A44" s="36" t="s">
        <v>82</v>
      </c>
    </row>
    <row r="45" spans="1:4" x14ac:dyDescent="0.2">
      <c r="A45" s="1" t="s">
        <v>0</v>
      </c>
      <c r="B45" s="1" t="s">
        <v>44</v>
      </c>
      <c r="C45" s="1" t="s">
        <v>45</v>
      </c>
      <c r="D45" s="1" t="s">
        <v>46</v>
      </c>
    </row>
    <row r="46" spans="1:4" x14ac:dyDescent="0.2">
      <c r="A46" s="2" t="s">
        <v>47</v>
      </c>
      <c r="B46" s="2"/>
      <c r="C46" s="2"/>
      <c r="D46" s="2"/>
    </row>
    <row r="47" spans="1:4" x14ac:dyDescent="0.2">
      <c r="A47" s="2" t="s">
        <v>48</v>
      </c>
      <c r="B47" s="2">
        <v>12523.39</v>
      </c>
      <c r="C47" s="2">
        <v>14200.72</v>
      </c>
      <c r="D47" s="2">
        <v>14801.62</v>
      </c>
    </row>
    <row r="48" spans="1:4" x14ac:dyDescent="0.2">
      <c r="A48" s="2" t="s">
        <v>49</v>
      </c>
      <c r="B48" s="2">
        <v>1533.67</v>
      </c>
      <c r="C48" s="2">
        <v>915.59</v>
      </c>
      <c r="D48" s="2">
        <v>0</v>
      </c>
    </row>
    <row r="49" spans="1:4" x14ac:dyDescent="0.2">
      <c r="A49" s="2" t="s">
        <v>50</v>
      </c>
      <c r="B49" s="2">
        <v>10989.72</v>
      </c>
      <c r="C49" s="2">
        <v>13285.13</v>
      </c>
      <c r="D49" s="2">
        <v>14801.62</v>
      </c>
    </row>
    <row r="50" spans="1:4" x14ac:dyDescent="0.2">
      <c r="A50" s="2" t="s">
        <v>51</v>
      </c>
      <c r="B50" s="2">
        <v>133.26</v>
      </c>
      <c r="C50" s="2">
        <v>139.78</v>
      </c>
      <c r="D50" s="2">
        <v>152.97999999999999</v>
      </c>
    </row>
    <row r="51" spans="1:4" x14ac:dyDescent="0.2">
      <c r="A51" s="2" t="s">
        <v>52</v>
      </c>
      <c r="B51" s="2">
        <v>-16.989999999999998</v>
      </c>
      <c r="C51" s="2">
        <v>14.9</v>
      </c>
      <c r="D51" s="2">
        <v>124.98</v>
      </c>
    </row>
    <row r="52" spans="1:4" x14ac:dyDescent="0.2">
      <c r="A52" s="2" t="s">
        <v>53</v>
      </c>
      <c r="B52" s="2">
        <v>11105.99</v>
      </c>
      <c r="C52" s="2">
        <v>13439.81</v>
      </c>
      <c r="D52" s="2">
        <v>15079.58</v>
      </c>
    </row>
    <row r="53" spans="1:4" x14ac:dyDescent="0.2">
      <c r="A53" s="2" t="s">
        <v>54</v>
      </c>
      <c r="B53" s="2"/>
      <c r="C53" s="2"/>
      <c r="D53" s="2"/>
    </row>
    <row r="54" spans="1:4" x14ac:dyDescent="0.2">
      <c r="A54" s="2" t="s">
        <v>55</v>
      </c>
      <c r="B54" s="2">
        <v>1589.78</v>
      </c>
      <c r="C54" s="2">
        <v>1980.88</v>
      </c>
      <c r="D54" s="2">
        <v>2457.4299999999998</v>
      </c>
    </row>
    <row r="55" spans="1:4" x14ac:dyDescent="0.2">
      <c r="A55" s="2" t="s">
        <v>56</v>
      </c>
      <c r="B55" s="2">
        <v>2159.91</v>
      </c>
      <c r="C55" s="2">
        <v>2716.94</v>
      </c>
      <c r="D55" s="2">
        <v>3000.83</v>
      </c>
    </row>
    <row r="56" spans="1:4" x14ac:dyDescent="0.2">
      <c r="A56" s="2" t="s">
        <v>57</v>
      </c>
      <c r="B56" s="2">
        <v>756.72</v>
      </c>
      <c r="C56" s="2">
        <v>821.36</v>
      </c>
      <c r="D56" s="2">
        <v>883.58</v>
      </c>
    </row>
    <row r="57" spans="1:4" x14ac:dyDescent="0.2">
      <c r="A57" s="2" t="s">
        <v>58</v>
      </c>
      <c r="B57" s="2">
        <v>854.94</v>
      </c>
      <c r="C57" s="2">
        <v>855.14</v>
      </c>
      <c r="D57" s="2">
        <v>907.83</v>
      </c>
    </row>
    <row r="58" spans="1:4" x14ac:dyDescent="0.2">
      <c r="A58" s="2" t="s">
        <v>59</v>
      </c>
      <c r="B58" s="2">
        <v>3377.96</v>
      </c>
      <c r="C58" s="2">
        <v>4269.84</v>
      </c>
      <c r="D58" s="2">
        <v>4878.26</v>
      </c>
    </row>
    <row r="59" spans="1:4" x14ac:dyDescent="0.2">
      <c r="A59" s="2" t="s">
        <v>60</v>
      </c>
      <c r="B59" s="2">
        <v>793.52</v>
      </c>
      <c r="C59" s="2">
        <v>743.44</v>
      </c>
      <c r="D59" s="2">
        <v>750.55</v>
      </c>
    </row>
    <row r="60" spans="1:4" x14ac:dyDescent="0.2">
      <c r="A60" s="2" t="s">
        <v>61</v>
      </c>
      <c r="B60" s="2">
        <v>0</v>
      </c>
      <c r="C60" s="2">
        <v>0</v>
      </c>
      <c r="D60" s="2">
        <v>0</v>
      </c>
    </row>
    <row r="61" spans="1:4" x14ac:dyDescent="0.2">
      <c r="A61" s="2" t="s">
        <v>62</v>
      </c>
      <c r="B61" s="2">
        <v>9532.83</v>
      </c>
      <c r="C61" s="2">
        <v>11387.6</v>
      </c>
      <c r="D61" s="2">
        <v>12878.48</v>
      </c>
    </row>
    <row r="62" spans="1:4" x14ac:dyDescent="0.2">
      <c r="A62" s="2" t="s">
        <v>63</v>
      </c>
      <c r="B62" s="2">
        <v>1573.16</v>
      </c>
      <c r="C62" s="2">
        <v>2052.21</v>
      </c>
      <c r="D62" s="2">
        <v>2201.1</v>
      </c>
    </row>
    <row r="63" spans="1:4" x14ac:dyDescent="0.2">
      <c r="A63" s="2" t="s">
        <v>64</v>
      </c>
      <c r="B63" s="2">
        <v>78.67</v>
      </c>
      <c r="C63" s="2">
        <v>98.53</v>
      </c>
      <c r="D63" s="2">
        <v>87.77</v>
      </c>
    </row>
    <row r="64" spans="1:4" x14ac:dyDescent="0.2">
      <c r="A64" s="2" t="s">
        <v>65</v>
      </c>
      <c r="B64" s="2">
        <v>1494.49</v>
      </c>
      <c r="C64" s="2">
        <v>1953.68</v>
      </c>
      <c r="D64" s="2">
        <v>2113.33</v>
      </c>
    </row>
    <row r="65" spans="1:4" x14ac:dyDescent="0.2">
      <c r="A65" s="2" t="s">
        <v>66</v>
      </c>
      <c r="B65" s="2">
        <v>609.17999999999995</v>
      </c>
      <c r="C65" s="2">
        <v>643.62</v>
      </c>
      <c r="D65" s="2">
        <v>603.22</v>
      </c>
    </row>
    <row r="66" spans="1:4" x14ac:dyDescent="0.2">
      <c r="A66" s="2" t="s">
        <v>67</v>
      </c>
      <c r="B66" s="2">
        <v>0</v>
      </c>
      <c r="C66" s="2">
        <v>0</v>
      </c>
      <c r="D66" s="2">
        <v>0</v>
      </c>
    </row>
    <row r="67" spans="1:4" x14ac:dyDescent="0.2">
      <c r="A67" s="2" t="s">
        <v>68</v>
      </c>
      <c r="B67" s="2">
        <v>885.31</v>
      </c>
      <c r="C67" s="2">
        <v>1310.06</v>
      </c>
      <c r="D67" s="2">
        <v>1510.11</v>
      </c>
    </row>
    <row r="68" spans="1:4" x14ac:dyDescent="0.2">
      <c r="A68" s="2" t="s">
        <v>69</v>
      </c>
      <c r="B68" s="2">
        <v>237.66</v>
      </c>
      <c r="C68" s="2">
        <v>352.65</v>
      </c>
      <c r="D68" s="2">
        <v>-43.06</v>
      </c>
    </row>
    <row r="69" spans="1:4" x14ac:dyDescent="0.2">
      <c r="A69" s="2" t="s">
        <v>70</v>
      </c>
      <c r="B69" s="2">
        <v>0</v>
      </c>
      <c r="C69" s="2">
        <v>0</v>
      </c>
      <c r="D69" s="2">
        <v>0</v>
      </c>
    </row>
    <row r="70" spans="1:4" x14ac:dyDescent="0.2">
      <c r="A70" s="2" t="s">
        <v>71</v>
      </c>
      <c r="B70" s="2">
        <v>-10.77</v>
      </c>
      <c r="C70" s="2">
        <v>32.9</v>
      </c>
      <c r="D70" s="2">
        <v>32.549999999999997</v>
      </c>
    </row>
    <row r="71" spans="1:4" x14ac:dyDescent="0.2">
      <c r="A71" s="2" t="s">
        <v>72</v>
      </c>
      <c r="B71" s="2">
        <v>658.42</v>
      </c>
      <c r="C71" s="2">
        <v>924.51</v>
      </c>
      <c r="D71" s="2">
        <v>1520.62</v>
      </c>
    </row>
    <row r="72" spans="1:4" x14ac:dyDescent="0.2">
      <c r="A72" s="2" t="s">
        <v>73</v>
      </c>
      <c r="B72" s="2">
        <v>0.13</v>
      </c>
      <c r="C72" s="2">
        <v>0.1</v>
      </c>
      <c r="D72" s="2">
        <v>0.15</v>
      </c>
    </row>
    <row r="73" spans="1:4" x14ac:dyDescent="0.2">
      <c r="A73" s="2" t="s">
        <v>74</v>
      </c>
      <c r="B73" s="2">
        <v>0</v>
      </c>
      <c r="C73" s="2">
        <v>0</v>
      </c>
      <c r="D73" s="2">
        <v>0</v>
      </c>
    </row>
    <row r="74" spans="1:4" x14ac:dyDescent="0.2">
      <c r="A74" s="2" t="s">
        <v>75</v>
      </c>
      <c r="B74" s="2">
        <v>658.29</v>
      </c>
      <c r="C74" s="2">
        <v>924.41</v>
      </c>
      <c r="D74" s="2">
        <v>1520.47</v>
      </c>
    </row>
    <row r="75" spans="1:4" x14ac:dyDescent="0.2">
      <c r="A75" s="2" t="s">
        <v>76</v>
      </c>
      <c r="B75" s="2">
        <v>-13.26</v>
      </c>
      <c r="C75" s="2">
        <v>-2.0699999999999998</v>
      </c>
      <c r="D75" s="2">
        <v>0.63</v>
      </c>
    </row>
    <row r="76" spans="1:4" x14ac:dyDescent="0.2">
      <c r="A76" s="2" t="s">
        <v>77</v>
      </c>
      <c r="B76" s="2">
        <v>671.55</v>
      </c>
      <c r="C76" s="2">
        <v>926.48</v>
      </c>
      <c r="D76" s="2">
        <v>1519.84</v>
      </c>
    </row>
    <row r="77" spans="1:4" x14ac:dyDescent="0.2">
      <c r="A77" s="2" t="s">
        <v>78</v>
      </c>
      <c r="B77" s="2">
        <v>-80.599999999999994</v>
      </c>
      <c r="C77" s="2">
        <v>-62.75</v>
      </c>
      <c r="D77" s="2">
        <v>-62.74</v>
      </c>
    </row>
    <row r="78" spans="1:4" x14ac:dyDescent="0.2">
      <c r="A78" s="2" t="s">
        <v>79</v>
      </c>
      <c r="B78" s="2">
        <v>4755.16</v>
      </c>
      <c r="C78" s="2">
        <v>4983.63</v>
      </c>
      <c r="D78" s="2">
        <v>5526.05</v>
      </c>
    </row>
    <row r="79" spans="1:4" x14ac:dyDescent="0.2">
      <c r="A79" s="2" t="s">
        <v>80</v>
      </c>
      <c r="B79" s="2">
        <v>0</v>
      </c>
      <c r="C79" s="2">
        <v>0</v>
      </c>
      <c r="D79" s="2">
        <v>0</v>
      </c>
    </row>
    <row r="80" spans="1:4" x14ac:dyDescent="0.2">
      <c r="A80" s="2" t="s">
        <v>83</v>
      </c>
      <c r="B80" s="2">
        <v>349.22</v>
      </c>
      <c r="C80" s="2">
        <v>319.24</v>
      </c>
      <c r="D80" s="2">
        <v>281.68</v>
      </c>
    </row>
    <row r="81" spans="1:4" x14ac:dyDescent="0.2">
      <c r="A81" s="2" t="s">
        <v>84</v>
      </c>
      <c r="B81" s="2">
        <v>4983.63</v>
      </c>
      <c r="C81" s="2">
        <v>5526.05</v>
      </c>
      <c r="D81" s="2">
        <v>6702.1</v>
      </c>
    </row>
    <row r="82" spans="1:4" x14ac:dyDescent="0.2">
      <c r="A82" s="2" t="s">
        <v>85</v>
      </c>
      <c r="B82" s="2">
        <v>206.57</v>
      </c>
      <c r="C82" s="2">
        <v>206.57</v>
      </c>
      <c r="D82" s="2">
        <v>0</v>
      </c>
    </row>
    <row r="83" spans="1:4" x14ac:dyDescent="0.2">
      <c r="A83" s="2" t="s">
        <v>86</v>
      </c>
      <c r="B83" s="2">
        <v>0</v>
      </c>
      <c r="C83" s="2">
        <v>0</v>
      </c>
      <c r="D83" s="2">
        <v>0</v>
      </c>
    </row>
    <row r="84" spans="1:4" x14ac:dyDescent="0.2">
      <c r="A84" s="2" t="s">
        <v>87</v>
      </c>
      <c r="B84" s="2">
        <v>170</v>
      </c>
      <c r="C84" s="2">
        <v>260</v>
      </c>
      <c r="D84" s="2">
        <v>140</v>
      </c>
    </row>
    <row r="85" spans="1:4" x14ac:dyDescent="0.2">
      <c r="A85" s="2" t="s">
        <v>88</v>
      </c>
      <c r="B85" s="2">
        <v>17</v>
      </c>
      <c r="C85" s="2">
        <v>26</v>
      </c>
      <c r="D85" s="2">
        <v>14</v>
      </c>
    </row>
    <row r="86" spans="1:4" x14ac:dyDescent="0.2">
      <c r="A86" s="2" t="s">
        <v>89</v>
      </c>
      <c r="B86" s="2">
        <v>35.020000000000003</v>
      </c>
      <c r="C86" s="2">
        <v>49.18</v>
      </c>
      <c r="D86" s="2">
        <v>80.89</v>
      </c>
    </row>
    <row r="87" spans="1:4" x14ac:dyDescent="0.2">
      <c r="A87" s="2" t="s">
        <v>90</v>
      </c>
      <c r="B87" s="2">
        <v>35.020000000000003</v>
      </c>
      <c r="C87" s="2">
        <v>49.18</v>
      </c>
      <c r="D87" s="2">
        <v>80.89</v>
      </c>
    </row>
    <row r="88" spans="1:4" x14ac:dyDescent="0.2">
      <c r="A88" s="2" t="s">
        <v>91</v>
      </c>
      <c r="B88" s="2">
        <v>35.020000000000003</v>
      </c>
      <c r="C88" s="2">
        <v>49.17</v>
      </c>
      <c r="D88" s="2">
        <v>80.88</v>
      </c>
    </row>
    <row r="89" spans="1:4" x14ac:dyDescent="0.2">
      <c r="A89" s="2" t="s">
        <v>92</v>
      </c>
      <c r="B89" s="2">
        <v>35.020000000000003</v>
      </c>
      <c r="C89" s="2">
        <v>49.17</v>
      </c>
      <c r="D89" s="2">
        <v>80.88</v>
      </c>
    </row>
    <row r="90" spans="1:4" x14ac:dyDescent="0.2">
      <c r="A90" s="2" t="s">
        <v>93</v>
      </c>
      <c r="B90" s="2">
        <v>468.82</v>
      </c>
      <c r="C90" s="2">
        <v>497.68</v>
      </c>
      <c r="D90" s="2">
        <v>560.24</v>
      </c>
    </row>
    <row r="91" spans="1:4" x14ac:dyDescent="0.2">
      <c r="A91" s="2" t="s">
        <v>94</v>
      </c>
      <c r="B91" s="2">
        <v>468.82</v>
      </c>
      <c r="C91" s="2">
        <v>497.68</v>
      </c>
      <c r="D91" s="2">
        <v>560.24</v>
      </c>
    </row>
    <row r="93" spans="1:4" x14ac:dyDescent="0.2">
      <c r="A93" s="36" t="s">
        <v>95</v>
      </c>
    </row>
    <row r="94" spans="1:4" x14ac:dyDescent="0.2">
      <c r="A94" s="1" t="s">
        <v>96</v>
      </c>
      <c r="B94" s="1" t="s">
        <v>1</v>
      </c>
      <c r="C94" s="1" t="s">
        <v>2</v>
      </c>
      <c r="D94" s="1" t="s">
        <v>3</v>
      </c>
    </row>
    <row r="95" spans="1:4" x14ac:dyDescent="0.2">
      <c r="A95" s="2" t="s">
        <v>97</v>
      </c>
      <c r="B95" s="2"/>
      <c r="C95" s="2"/>
      <c r="D95" s="2"/>
    </row>
    <row r="96" spans="1:4" x14ac:dyDescent="0.2">
      <c r="A96" s="2" t="s">
        <v>98</v>
      </c>
      <c r="B96" s="2">
        <v>1383.3</v>
      </c>
      <c r="C96" s="2">
        <v>1809.63</v>
      </c>
      <c r="D96" s="2">
        <v>2559.66</v>
      </c>
    </row>
    <row r="97" spans="1:4" x14ac:dyDescent="0.2">
      <c r="A97" s="2" t="s">
        <v>99</v>
      </c>
      <c r="B97" s="2">
        <v>1389.54</v>
      </c>
      <c r="C97" s="2">
        <v>1554.45</v>
      </c>
      <c r="D97" s="2">
        <v>1117.54</v>
      </c>
    </row>
    <row r="98" spans="1:4" x14ac:dyDescent="0.2">
      <c r="A98" s="2" t="s">
        <v>100</v>
      </c>
      <c r="B98" s="2"/>
      <c r="C98" s="2"/>
      <c r="D98" s="2"/>
    </row>
    <row r="99" spans="1:4" x14ac:dyDescent="0.2">
      <c r="A99" s="2" t="s">
        <v>101</v>
      </c>
      <c r="B99" s="2">
        <v>885.31</v>
      </c>
      <c r="C99" s="2">
        <v>1310.06</v>
      </c>
      <c r="D99" s="2">
        <v>1510.11</v>
      </c>
    </row>
    <row r="100" spans="1:4" x14ac:dyDescent="0.2">
      <c r="A100" s="2" t="s">
        <v>102</v>
      </c>
      <c r="B100" s="2"/>
      <c r="C100" s="2"/>
      <c r="D100" s="2"/>
    </row>
    <row r="101" spans="1:4" x14ac:dyDescent="0.2">
      <c r="A101" s="2" t="s">
        <v>103</v>
      </c>
      <c r="B101" s="2">
        <v>609.17999999999995</v>
      </c>
      <c r="C101" s="2">
        <v>643.62</v>
      </c>
      <c r="D101" s="2">
        <v>603.22</v>
      </c>
    </row>
    <row r="102" spans="1:4" x14ac:dyDescent="0.2">
      <c r="A102" s="2" t="s">
        <v>104</v>
      </c>
      <c r="B102" s="2">
        <v>13.08</v>
      </c>
      <c r="C102" s="2">
        <v>6.66</v>
      </c>
      <c r="D102" s="2">
        <v>-17.13</v>
      </c>
    </row>
    <row r="103" spans="1:4" x14ac:dyDescent="0.2">
      <c r="A103" s="2" t="s">
        <v>105</v>
      </c>
      <c r="B103" s="2">
        <v>0</v>
      </c>
      <c r="C103" s="2">
        <v>0</v>
      </c>
      <c r="D103" s="2">
        <v>0</v>
      </c>
    </row>
    <row r="104" spans="1:4" x14ac:dyDescent="0.2">
      <c r="A104" s="2" t="s">
        <v>106</v>
      </c>
      <c r="B104" s="2">
        <v>-20.46</v>
      </c>
      <c r="C104" s="2">
        <v>2.93</v>
      </c>
      <c r="D104" s="2">
        <v>-0.94</v>
      </c>
    </row>
    <row r="105" spans="1:4" x14ac:dyDescent="0.2">
      <c r="A105" s="2" t="s">
        <v>107</v>
      </c>
      <c r="B105" s="2">
        <v>0</v>
      </c>
      <c r="C105" s="2">
        <v>0</v>
      </c>
      <c r="D105" s="2">
        <v>0</v>
      </c>
    </row>
    <row r="106" spans="1:4" x14ac:dyDescent="0.2">
      <c r="A106" s="2" t="s">
        <v>108</v>
      </c>
      <c r="B106" s="2">
        <v>38.35</v>
      </c>
      <c r="C106" s="2">
        <v>-54.68</v>
      </c>
      <c r="D106" s="2">
        <v>-14.93</v>
      </c>
    </row>
    <row r="107" spans="1:4" x14ac:dyDescent="0.2">
      <c r="A107" s="2" t="s">
        <v>109</v>
      </c>
      <c r="B107" s="2">
        <v>-2.8</v>
      </c>
      <c r="C107" s="2">
        <v>-0.12</v>
      </c>
      <c r="D107" s="2">
        <v>-1.1000000000000001</v>
      </c>
    </row>
    <row r="108" spans="1:4" x14ac:dyDescent="0.2">
      <c r="A108" s="2" t="s">
        <v>110</v>
      </c>
      <c r="B108" s="2">
        <v>0</v>
      </c>
      <c r="C108" s="2">
        <v>0</v>
      </c>
      <c r="D108" s="2">
        <v>0</v>
      </c>
    </row>
    <row r="109" spans="1:4" x14ac:dyDescent="0.2">
      <c r="A109" s="2" t="s">
        <v>111</v>
      </c>
      <c r="B109" s="2">
        <v>-42.47</v>
      </c>
      <c r="C109" s="2">
        <v>-44.19</v>
      </c>
      <c r="D109" s="2">
        <v>-43.17</v>
      </c>
    </row>
    <row r="110" spans="1:4" x14ac:dyDescent="0.2">
      <c r="A110" s="2" t="s">
        <v>112</v>
      </c>
      <c r="B110" s="2">
        <v>594.88</v>
      </c>
      <c r="C110" s="2">
        <v>554.22</v>
      </c>
      <c r="D110" s="2">
        <v>525.95000000000005</v>
      </c>
    </row>
    <row r="111" spans="1:4" x14ac:dyDescent="0.2">
      <c r="A111" s="2" t="s">
        <v>113</v>
      </c>
      <c r="B111" s="2">
        <v>1480.19</v>
      </c>
      <c r="C111" s="2">
        <v>1864.28</v>
      </c>
      <c r="D111" s="2">
        <v>2036.06</v>
      </c>
    </row>
    <row r="112" spans="1:4" x14ac:dyDescent="0.2">
      <c r="A112" s="2" t="s">
        <v>102</v>
      </c>
      <c r="B112" s="2"/>
      <c r="C112" s="2"/>
      <c r="D112" s="2"/>
    </row>
    <row r="113" spans="1:4" x14ac:dyDescent="0.2">
      <c r="A113" s="2" t="s">
        <v>114</v>
      </c>
      <c r="B113" s="2">
        <v>-69.66</v>
      </c>
      <c r="C113" s="2">
        <v>-779.48</v>
      </c>
      <c r="D113" s="2">
        <v>-268.37</v>
      </c>
    </row>
    <row r="114" spans="1:4" x14ac:dyDescent="0.2">
      <c r="A114" s="2" t="s">
        <v>115</v>
      </c>
      <c r="B114" s="2">
        <v>-47.89</v>
      </c>
      <c r="C114" s="2">
        <v>-173.76</v>
      </c>
      <c r="D114" s="2">
        <v>-279.02999999999997</v>
      </c>
    </row>
    <row r="115" spans="1:4" x14ac:dyDescent="0.2">
      <c r="A115" s="2" t="s">
        <v>116</v>
      </c>
      <c r="B115" s="2">
        <v>300.58999999999997</v>
      </c>
      <c r="C115" s="2">
        <v>862.5</v>
      </c>
      <c r="D115" s="2">
        <v>156.77000000000001</v>
      </c>
    </row>
    <row r="116" spans="1:4" x14ac:dyDescent="0.2">
      <c r="A116" s="2" t="s">
        <v>117</v>
      </c>
      <c r="B116" s="2">
        <v>0</v>
      </c>
      <c r="C116" s="2">
        <v>0</v>
      </c>
      <c r="D116" s="2">
        <v>0</v>
      </c>
    </row>
    <row r="117" spans="1:4" x14ac:dyDescent="0.2">
      <c r="A117" s="2" t="s">
        <v>118</v>
      </c>
      <c r="B117" s="2">
        <v>0</v>
      </c>
      <c r="C117" s="2">
        <v>0</v>
      </c>
      <c r="D117" s="2">
        <v>0</v>
      </c>
    </row>
    <row r="118" spans="1:4" x14ac:dyDescent="0.2">
      <c r="A118" s="2" t="s">
        <v>119</v>
      </c>
      <c r="B118" s="2">
        <v>0</v>
      </c>
      <c r="C118" s="2">
        <v>0</v>
      </c>
      <c r="D118" s="2">
        <v>0</v>
      </c>
    </row>
    <row r="119" spans="1:4" x14ac:dyDescent="0.2">
      <c r="A119" s="2" t="s">
        <v>120</v>
      </c>
      <c r="B119" s="2">
        <v>0</v>
      </c>
      <c r="C119" s="2">
        <v>0</v>
      </c>
      <c r="D119" s="2">
        <v>0</v>
      </c>
    </row>
    <row r="120" spans="1:4" x14ac:dyDescent="0.2">
      <c r="A120" s="2" t="s">
        <v>121</v>
      </c>
      <c r="B120" s="2">
        <v>0</v>
      </c>
      <c r="C120" s="2">
        <v>0</v>
      </c>
      <c r="D120" s="2">
        <v>0</v>
      </c>
    </row>
    <row r="121" spans="1:4" x14ac:dyDescent="0.2">
      <c r="A121" s="2" t="s">
        <v>122</v>
      </c>
      <c r="B121" s="2">
        <v>0</v>
      </c>
      <c r="C121" s="2">
        <v>0</v>
      </c>
      <c r="D121" s="2">
        <v>0</v>
      </c>
    </row>
    <row r="122" spans="1:4" x14ac:dyDescent="0.2">
      <c r="A122" s="2" t="s">
        <v>123</v>
      </c>
      <c r="B122" s="2">
        <v>0</v>
      </c>
      <c r="C122" s="2">
        <v>0</v>
      </c>
      <c r="D122" s="2">
        <v>0</v>
      </c>
    </row>
    <row r="123" spans="1:4" x14ac:dyDescent="0.2">
      <c r="A123" s="2" t="s">
        <v>111</v>
      </c>
      <c r="B123" s="2">
        <v>0</v>
      </c>
      <c r="C123" s="2">
        <v>0</v>
      </c>
      <c r="D123" s="2">
        <v>0</v>
      </c>
    </row>
    <row r="124" spans="1:4" x14ac:dyDescent="0.2">
      <c r="A124" s="2" t="s">
        <v>124</v>
      </c>
      <c r="B124" s="2">
        <v>183.04</v>
      </c>
      <c r="C124" s="2">
        <v>-90.74</v>
      </c>
      <c r="D124" s="2">
        <v>-390.63</v>
      </c>
    </row>
    <row r="125" spans="1:4" x14ac:dyDescent="0.2">
      <c r="A125" s="2" t="s">
        <v>125</v>
      </c>
      <c r="B125" s="2">
        <v>1663.23</v>
      </c>
      <c r="C125" s="2">
        <v>1773.54</v>
      </c>
      <c r="D125" s="2">
        <v>1645.43</v>
      </c>
    </row>
    <row r="126" spans="1:4" x14ac:dyDescent="0.2">
      <c r="A126" s="2" t="s">
        <v>126</v>
      </c>
      <c r="B126" s="2">
        <v>0</v>
      </c>
      <c r="C126" s="2">
        <v>0</v>
      </c>
      <c r="D126" s="2">
        <v>0</v>
      </c>
    </row>
    <row r="127" spans="1:4" x14ac:dyDescent="0.2">
      <c r="A127" s="2" t="s">
        <v>127</v>
      </c>
      <c r="B127" s="2">
        <v>-273.69</v>
      </c>
      <c r="C127" s="2">
        <v>-219.09</v>
      </c>
      <c r="D127" s="2">
        <v>-527.89</v>
      </c>
    </row>
    <row r="128" spans="1:4" x14ac:dyDescent="0.2">
      <c r="A128" s="2" t="s">
        <v>128</v>
      </c>
      <c r="B128" s="2">
        <v>0</v>
      </c>
      <c r="C128" s="2">
        <v>0</v>
      </c>
      <c r="D128" s="2">
        <v>0</v>
      </c>
    </row>
    <row r="129" spans="1:4" x14ac:dyDescent="0.2">
      <c r="A129" s="2" t="s">
        <v>111</v>
      </c>
      <c r="B129" s="2">
        <v>0</v>
      </c>
      <c r="C129" s="2">
        <v>0</v>
      </c>
      <c r="D129" s="2">
        <v>0</v>
      </c>
    </row>
    <row r="130" spans="1:4" x14ac:dyDescent="0.2">
      <c r="A130" s="2" t="s">
        <v>129</v>
      </c>
      <c r="B130" s="2">
        <v>-273.69</v>
      </c>
      <c r="C130" s="2">
        <v>-219.09</v>
      </c>
      <c r="D130" s="2">
        <v>-527.89</v>
      </c>
    </row>
    <row r="131" spans="1:4" x14ac:dyDescent="0.2">
      <c r="A131" s="2" t="s">
        <v>130</v>
      </c>
      <c r="B131" s="2">
        <v>1389.54</v>
      </c>
      <c r="C131" s="2">
        <v>1554.45</v>
      </c>
      <c r="D131" s="2">
        <v>1117.54</v>
      </c>
    </row>
    <row r="132" spans="1:4" x14ac:dyDescent="0.2">
      <c r="A132" s="2" t="s">
        <v>131</v>
      </c>
      <c r="B132" s="2"/>
      <c r="C132" s="2"/>
      <c r="D132" s="2"/>
    </row>
    <row r="133" spans="1:4" x14ac:dyDescent="0.2">
      <c r="A133" s="2" t="s">
        <v>132</v>
      </c>
      <c r="B133" s="2">
        <v>0</v>
      </c>
      <c r="C133" s="2">
        <v>0</v>
      </c>
      <c r="D133" s="2">
        <v>0</v>
      </c>
    </row>
    <row r="134" spans="1:4" x14ac:dyDescent="0.2">
      <c r="A134" s="2" t="s">
        <v>133</v>
      </c>
      <c r="B134" s="2">
        <v>0</v>
      </c>
      <c r="C134" s="2">
        <v>0</v>
      </c>
      <c r="D134" s="2">
        <v>0</v>
      </c>
    </row>
    <row r="135" spans="1:4" x14ac:dyDescent="0.2">
      <c r="A135" s="2" t="s">
        <v>134</v>
      </c>
      <c r="B135" s="2">
        <v>0</v>
      </c>
      <c r="C135" s="2">
        <v>0</v>
      </c>
      <c r="D135" s="2">
        <v>0</v>
      </c>
    </row>
    <row r="136" spans="1:4" x14ac:dyDescent="0.2">
      <c r="A136" s="2" t="s">
        <v>135</v>
      </c>
      <c r="B136" s="2">
        <v>0</v>
      </c>
      <c r="C136" s="2">
        <v>0</v>
      </c>
      <c r="D136" s="2">
        <v>0</v>
      </c>
    </row>
    <row r="137" spans="1:4" x14ac:dyDescent="0.2">
      <c r="A137" s="2" t="s">
        <v>136</v>
      </c>
      <c r="B137" s="2">
        <v>0</v>
      </c>
      <c r="C137" s="2">
        <v>0</v>
      </c>
      <c r="D137" s="2">
        <v>0</v>
      </c>
    </row>
    <row r="138" spans="1:4" x14ac:dyDescent="0.2">
      <c r="A138" s="2" t="s">
        <v>111</v>
      </c>
      <c r="B138" s="2">
        <v>0</v>
      </c>
      <c r="C138" s="2">
        <v>0</v>
      </c>
      <c r="D138" s="2">
        <v>0</v>
      </c>
    </row>
    <row r="139" spans="1:4" x14ac:dyDescent="0.2">
      <c r="A139" s="2" t="s">
        <v>137</v>
      </c>
      <c r="B139" s="2">
        <v>-533.33000000000004</v>
      </c>
      <c r="C139" s="2">
        <v>-378.64</v>
      </c>
      <c r="D139" s="2">
        <v>-363.53</v>
      </c>
    </row>
    <row r="140" spans="1:4" x14ac:dyDescent="0.2">
      <c r="A140" s="2" t="s">
        <v>138</v>
      </c>
      <c r="B140" s="2"/>
      <c r="C140" s="2"/>
      <c r="D140" s="2"/>
    </row>
    <row r="141" spans="1:4" x14ac:dyDescent="0.2">
      <c r="A141" s="2" t="s">
        <v>139</v>
      </c>
      <c r="B141" s="2"/>
      <c r="C141" s="2"/>
      <c r="D141" s="2"/>
    </row>
    <row r="142" spans="1:4" x14ac:dyDescent="0.2">
      <c r="A142" s="2" t="s">
        <v>140</v>
      </c>
      <c r="B142" s="2">
        <v>-522.15</v>
      </c>
      <c r="C142" s="2">
        <v>-534.9</v>
      </c>
      <c r="D142" s="2">
        <v>-519.67999999999995</v>
      </c>
    </row>
    <row r="143" spans="1:4" x14ac:dyDescent="0.2">
      <c r="A143" s="2" t="s">
        <v>141</v>
      </c>
      <c r="B143" s="2">
        <v>21.33</v>
      </c>
      <c r="C143" s="2">
        <v>14.47</v>
      </c>
      <c r="D143" s="2">
        <v>22.57</v>
      </c>
    </row>
    <row r="144" spans="1:4" x14ac:dyDescent="0.2">
      <c r="A144" s="2" t="s">
        <v>142</v>
      </c>
      <c r="B144" s="2">
        <v>0</v>
      </c>
      <c r="C144" s="2">
        <v>0</v>
      </c>
      <c r="D144" s="2">
        <v>0</v>
      </c>
    </row>
    <row r="145" spans="1:4" x14ac:dyDescent="0.2">
      <c r="A145" s="2" t="s">
        <v>143</v>
      </c>
      <c r="B145" s="2">
        <v>0</v>
      </c>
      <c r="C145" s="2">
        <v>0</v>
      </c>
      <c r="D145" s="2">
        <v>0</v>
      </c>
    </row>
    <row r="146" spans="1:4" x14ac:dyDescent="0.2">
      <c r="A146" s="2" t="s">
        <v>144</v>
      </c>
      <c r="B146" s="2"/>
      <c r="C146" s="2"/>
      <c r="D146" s="2"/>
    </row>
    <row r="147" spans="1:4" x14ac:dyDescent="0.2">
      <c r="A147" s="2" t="s">
        <v>145</v>
      </c>
      <c r="B147" s="2">
        <v>0</v>
      </c>
      <c r="C147" s="2">
        <v>0</v>
      </c>
      <c r="D147" s="2">
        <v>0</v>
      </c>
    </row>
    <row r="148" spans="1:4" x14ac:dyDescent="0.2">
      <c r="A148" s="2" t="s">
        <v>146</v>
      </c>
      <c r="B148" s="2">
        <v>23.25</v>
      </c>
      <c r="C148" s="2">
        <v>64.42</v>
      </c>
      <c r="D148" s="2">
        <v>35.909999999999997</v>
      </c>
    </row>
    <row r="149" spans="1:4" x14ac:dyDescent="0.2">
      <c r="A149" s="2" t="s">
        <v>147</v>
      </c>
      <c r="B149" s="2">
        <v>0</v>
      </c>
      <c r="C149" s="2">
        <v>0</v>
      </c>
      <c r="D149" s="2">
        <v>0</v>
      </c>
    </row>
    <row r="150" spans="1:4" x14ac:dyDescent="0.2">
      <c r="A150" s="2" t="s">
        <v>148</v>
      </c>
      <c r="B150" s="2">
        <v>65.28</v>
      </c>
      <c r="C150" s="2">
        <v>69.69</v>
      </c>
      <c r="D150" s="2">
        <v>92.03</v>
      </c>
    </row>
    <row r="151" spans="1:4" x14ac:dyDescent="0.2">
      <c r="A151" s="2" t="s">
        <v>105</v>
      </c>
      <c r="B151" s="2">
        <v>7.64</v>
      </c>
      <c r="C151" s="2">
        <v>4.75</v>
      </c>
      <c r="D151" s="2">
        <v>1.0900000000000001</v>
      </c>
    </row>
    <row r="152" spans="1:4" x14ac:dyDescent="0.2">
      <c r="A152" s="2" t="s">
        <v>149</v>
      </c>
      <c r="B152" s="2">
        <v>0</v>
      </c>
      <c r="C152" s="2">
        <v>0</v>
      </c>
      <c r="D152" s="2">
        <v>0</v>
      </c>
    </row>
    <row r="153" spans="1:4" x14ac:dyDescent="0.2">
      <c r="A153" s="2" t="s">
        <v>150</v>
      </c>
      <c r="B153" s="2">
        <v>0</v>
      </c>
      <c r="C153" s="2">
        <v>0</v>
      </c>
      <c r="D153" s="2">
        <v>0</v>
      </c>
    </row>
    <row r="154" spans="1:4" x14ac:dyDescent="0.2">
      <c r="A154" s="2" t="s">
        <v>151</v>
      </c>
      <c r="B154" s="2">
        <v>0</v>
      </c>
      <c r="C154" s="2">
        <v>0</v>
      </c>
      <c r="D154" s="2">
        <v>0</v>
      </c>
    </row>
    <row r="155" spans="1:4" x14ac:dyDescent="0.2">
      <c r="A155" s="2" t="s">
        <v>152</v>
      </c>
      <c r="B155" s="2">
        <v>0</v>
      </c>
      <c r="C155" s="2">
        <v>0</v>
      </c>
      <c r="D155" s="2">
        <v>0</v>
      </c>
    </row>
    <row r="156" spans="1:4" x14ac:dyDescent="0.2">
      <c r="A156" s="2" t="s">
        <v>153</v>
      </c>
      <c r="B156" s="2">
        <v>0</v>
      </c>
      <c r="C156" s="2">
        <v>0</v>
      </c>
      <c r="D156" s="2">
        <v>0</v>
      </c>
    </row>
    <row r="157" spans="1:4" x14ac:dyDescent="0.2">
      <c r="A157" s="2" t="s">
        <v>154</v>
      </c>
      <c r="B157" s="2">
        <v>0</v>
      </c>
      <c r="C157" s="2">
        <v>0</v>
      </c>
      <c r="D157" s="2">
        <v>0</v>
      </c>
    </row>
    <row r="158" spans="1:4" x14ac:dyDescent="0.2">
      <c r="A158" s="2" t="s">
        <v>155</v>
      </c>
      <c r="B158" s="2">
        <v>0</v>
      </c>
      <c r="C158" s="2">
        <v>0</v>
      </c>
      <c r="D158" s="2">
        <v>0</v>
      </c>
    </row>
    <row r="159" spans="1:4" x14ac:dyDescent="0.2">
      <c r="A159" s="2" t="s">
        <v>111</v>
      </c>
      <c r="B159" s="2">
        <v>-128.68</v>
      </c>
      <c r="C159" s="2">
        <v>2.93</v>
      </c>
      <c r="D159" s="2">
        <v>4.55</v>
      </c>
    </row>
    <row r="160" spans="1:4" x14ac:dyDescent="0.2">
      <c r="A160" s="2" t="s">
        <v>156</v>
      </c>
      <c r="B160" s="2">
        <v>-429.88</v>
      </c>
      <c r="C160" s="2">
        <v>-425.78</v>
      </c>
      <c r="D160" s="2">
        <v>-380.46</v>
      </c>
    </row>
    <row r="161" spans="1:4" x14ac:dyDescent="0.2">
      <c r="A161" s="2" t="s">
        <v>157</v>
      </c>
      <c r="B161" s="2"/>
      <c r="C161" s="2"/>
      <c r="D161" s="2"/>
    </row>
    <row r="162" spans="1:4" x14ac:dyDescent="0.2">
      <c r="A162" s="2" t="s">
        <v>158</v>
      </c>
      <c r="B162" s="2"/>
      <c r="C162" s="2"/>
      <c r="D162" s="2"/>
    </row>
    <row r="163" spans="1:4" x14ac:dyDescent="0.2">
      <c r="A163" s="2" t="s">
        <v>159</v>
      </c>
      <c r="B163" s="2">
        <v>0.23</v>
      </c>
      <c r="C163" s="2">
        <v>0</v>
      </c>
      <c r="D163" s="2">
        <v>0</v>
      </c>
    </row>
    <row r="164" spans="1:4" x14ac:dyDescent="0.2">
      <c r="A164" s="2" t="s">
        <v>160</v>
      </c>
      <c r="B164" s="2">
        <v>0</v>
      </c>
      <c r="C164" s="2">
        <v>0</v>
      </c>
      <c r="D164" s="2">
        <v>0</v>
      </c>
    </row>
    <row r="165" spans="1:4" x14ac:dyDescent="0.2">
      <c r="A165" s="2" t="s">
        <v>161</v>
      </c>
      <c r="B165" s="2">
        <v>0</v>
      </c>
      <c r="C165" s="2">
        <v>0</v>
      </c>
      <c r="D165" s="2">
        <v>0</v>
      </c>
    </row>
    <row r="166" spans="1:4" x14ac:dyDescent="0.2">
      <c r="A166" s="2" t="s">
        <v>162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163</v>
      </c>
      <c r="B167" s="2">
        <v>0</v>
      </c>
      <c r="C167" s="2">
        <v>0</v>
      </c>
      <c r="D167" s="2">
        <v>0</v>
      </c>
    </row>
    <row r="168" spans="1:4" x14ac:dyDescent="0.2">
      <c r="A168" s="2" t="s">
        <v>164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165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166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167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168</v>
      </c>
      <c r="B172" s="2"/>
      <c r="C172" s="2"/>
      <c r="D172" s="2"/>
    </row>
    <row r="173" spans="1:4" x14ac:dyDescent="0.2">
      <c r="A173" s="2" t="s">
        <v>169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170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171</v>
      </c>
      <c r="B175" s="2">
        <v>0</v>
      </c>
      <c r="C175" s="2">
        <v>0</v>
      </c>
      <c r="D175" s="2">
        <v>0</v>
      </c>
    </row>
    <row r="176" spans="1:4" x14ac:dyDescent="0.2">
      <c r="A176" s="2" t="s">
        <v>172</v>
      </c>
      <c r="B176" s="2">
        <v>0</v>
      </c>
      <c r="C176" s="2">
        <v>0</v>
      </c>
      <c r="D176" s="2">
        <v>0</v>
      </c>
    </row>
    <row r="177" spans="1:7" x14ac:dyDescent="0.2">
      <c r="A177" s="2" t="s">
        <v>173</v>
      </c>
      <c r="B177" s="2">
        <v>0</v>
      </c>
      <c r="C177" s="2">
        <v>0</v>
      </c>
      <c r="D177" s="2">
        <v>0</v>
      </c>
    </row>
    <row r="178" spans="1:7" x14ac:dyDescent="0.2">
      <c r="A178" s="2" t="s">
        <v>174</v>
      </c>
      <c r="B178" s="2">
        <v>-319.20999999999998</v>
      </c>
      <c r="C178" s="2">
        <v>-319.24</v>
      </c>
      <c r="D178" s="2">
        <v>-281.68</v>
      </c>
    </row>
    <row r="179" spans="1:7" x14ac:dyDescent="0.2">
      <c r="A179" s="2" t="s">
        <v>175</v>
      </c>
      <c r="B179" s="2">
        <v>0</v>
      </c>
      <c r="C179" s="2">
        <v>0</v>
      </c>
      <c r="D179" s="2">
        <v>0</v>
      </c>
    </row>
    <row r="180" spans="1:7" x14ac:dyDescent="0.2">
      <c r="A180" s="2" t="s">
        <v>176</v>
      </c>
      <c r="B180" s="2">
        <v>-45.92</v>
      </c>
      <c r="C180" s="2">
        <v>-41.55</v>
      </c>
      <c r="D180" s="2">
        <v>-40.880000000000003</v>
      </c>
    </row>
    <row r="181" spans="1:7" x14ac:dyDescent="0.2">
      <c r="A181" s="2" t="s">
        <v>111</v>
      </c>
      <c r="B181" s="2">
        <v>-64.98</v>
      </c>
      <c r="C181" s="2">
        <v>-64.989999999999995</v>
      </c>
      <c r="D181" s="2">
        <v>-57.9</v>
      </c>
    </row>
    <row r="182" spans="1:7" x14ac:dyDescent="0.2">
      <c r="A182" s="2" t="s">
        <v>177</v>
      </c>
      <c r="B182" s="2">
        <v>-429.88</v>
      </c>
      <c r="C182" s="2">
        <v>-425.78</v>
      </c>
      <c r="D182" s="2">
        <v>-380.46</v>
      </c>
    </row>
    <row r="183" spans="1:7" x14ac:dyDescent="0.2">
      <c r="A183" s="2" t="s">
        <v>178</v>
      </c>
      <c r="B183" s="2">
        <v>426.33</v>
      </c>
      <c r="C183" s="2">
        <v>750.03</v>
      </c>
      <c r="D183" s="2">
        <v>373.55</v>
      </c>
    </row>
    <row r="184" spans="1:7" x14ac:dyDescent="0.2">
      <c r="A184" s="2" t="s">
        <v>179</v>
      </c>
      <c r="B184" s="2">
        <v>1809.63</v>
      </c>
      <c r="C184" s="2">
        <v>2559.66</v>
      </c>
      <c r="D184" s="2">
        <v>2933.21</v>
      </c>
    </row>
    <row r="186" spans="1:7" x14ac:dyDescent="0.2">
      <c r="A186" s="27"/>
      <c r="B186" s="27"/>
      <c r="C186" s="27"/>
      <c r="D186" s="27"/>
      <c r="E186" s="27"/>
      <c r="F186" s="27"/>
      <c r="G186" s="27"/>
    </row>
    <row r="187" spans="1:7" x14ac:dyDescent="0.2">
      <c r="A187" s="27"/>
      <c r="B187" s="27"/>
      <c r="C187" s="28"/>
      <c r="D187" s="28"/>
      <c r="E187" s="28"/>
      <c r="F187" s="27"/>
      <c r="G187" s="27"/>
    </row>
    <row r="188" spans="1:7" x14ac:dyDescent="0.2">
      <c r="A188" s="27"/>
      <c r="B188" s="27"/>
      <c r="C188" s="31"/>
      <c r="D188" s="31"/>
      <c r="E188" s="31"/>
      <c r="F188" s="27"/>
      <c r="G188" s="27"/>
    </row>
    <row r="189" spans="1:7" x14ac:dyDescent="0.2">
      <c r="A189" s="27"/>
      <c r="B189" s="27"/>
      <c r="C189" s="31"/>
      <c r="D189" s="31"/>
      <c r="E189" s="31"/>
      <c r="F189" s="27"/>
      <c r="G189" s="27"/>
    </row>
    <row r="190" spans="1:7" x14ac:dyDescent="0.2">
      <c r="A190" s="27"/>
      <c r="B190" s="27"/>
      <c r="C190" s="31"/>
      <c r="D190" s="31"/>
      <c r="E190" s="31"/>
      <c r="F190" s="27"/>
      <c r="G190" s="27"/>
    </row>
    <row r="191" spans="1:7" x14ac:dyDescent="0.2">
      <c r="A191" s="27"/>
      <c r="B191" s="27"/>
      <c r="C191" s="27"/>
      <c r="D191" s="27"/>
      <c r="E191" s="27"/>
      <c r="F191" s="27"/>
      <c r="G191" s="27"/>
    </row>
    <row r="192" spans="1:7" x14ac:dyDescent="0.2">
      <c r="A192" s="27"/>
      <c r="B192" s="27"/>
      <c r="C192" s="27"/>
      <c r="D192" s="27"/>
      <c r="E192" s="27"/>
      <c r="F192" s="27"/>
      <c r="G192" s="27"/>
    </row>
    <row r="193" spans="1:7" x14ac:dyDescent="0.2">
      <c r="A193" s="27"/>
      <c r="B193" s="27"/>
      <c r="C193" s="28"/>
      <c r="D193" s="28"/>
      <c r="E193" s="28"/>
      <c r="F193" s="27"/>
      <c r="G193" s="27"/>
    </row>
    <row r="194" spans="1:7" x14ac:dyDescent="0.2">
      <c r="A194" s="27"/>
      <c r="B194" s="27"/>
      <c r="C194" s="31"/>
      <c r="D194" s="31"/>
      <c r="E194" s="31"/>
      <c r="F194" s="27"/>
      <c r="G194" s="27"/>
    </row>
    <row r="195" spans="1:7" x14ac:dyDescent="0.2">
      <c r="A195" s="27"/>
      <c r="B195" s="27"/>
      <c r="C195" s="31"/>
      <c r="D195" s="31"/>
      <c r="E195" s="31"/>
      <c r="F195" s="27"/>
      <c r="G195" s="27"/>
    </row>
    <row r="196" spans="1:7" x14ac:dyDescent="0.2">
      <c r="A196" s="27"/>
      <c r="B196" s="27"/>
      <c r="C196" s="31"/>
      <c r="D196" s="31"/>
      <c r="E196" s="31"/>
      <c r="F196" s="27"/>
      <c r="G196" s="27"/>
    </row>
    <row r="197" spans="1:7" x14ac:dyDescent="0.2">
      <c r="A197" s="27"/>
      <c r="B197" s="27"/>
      <c r="C197" s="31"/>
      <c r="D197" s="31"/>
      <c r="E197" s="31"/>
      <c r="F197" s="27"/>
      <c r="G197" s="27"/>
    </row>
    <row r="198" spans="1:7" x14ac:dyDescent="0.2">
      <c r="A198" s="27"/>
      <c r="B198" s="27"/>
      <c r="C198" s="31"/>
      <c r="D198" s="31"/>
      <c r="E198" s="31"/>
      <c r="F198" s="27"/>
      <c r="G198" s="27"/>
    </row>
    <row r="199" spans="1:7" x14ac:dyDescent="0.2">
      <c r="A199" s="27"/>
      <c r="B199" s="27"/>
      <c r="C199" s="31"/>
      <c r="D199" s="31"/>
      <c r="E199" s="31"/>
      <c r="F199" s="27"/>
      <c r="G199" s="27"/>
    </row>
    <row r="200" spans="1:7" x14ac:dyDescent="0.2">
      <c r="A200" s="27"/>
      <c r="B200" s="27"/>
      <c r="C200" s="31"/>
      <c r="D200" s="31"/>
      <c r="E200" s="31"/>
      <c r="F200" s="27"/>
      <c r="G200" s="27"/>
    </row>
    <row r="201" spans="1:7" x14ac:dyDescent="0.2">
      <c r="A201" s="27"/>
      <c r="B201" s="27"/>
      <c r="C201" s="28"/>
      <c r="D201" s="28"/>
      <c r="E201" s="28"/>
      <c r="F201" s="27"/>
      <c r="G201" s="27"/>
    </row>
    <row r="202" spans="1:7" x14ac:dyDescent="0.2">
      <c r="A202" s="27"/>
      <c r="B202" s="27"/>
      <c r="C202" s="31"/>
      <c r="D202" s="31"/>
      <c r="E202" s="31"/>
      <c r="F202" s="27"/>
      <c r="G202" s="27"/>
    </row>
    <row r="203" spans="1:7" x14ac:dyDescent="0.2">
      <c r="A203" s="27"/>
      <c r="B203" s="27"/>
      <c r="C203" s="31"/>
      <c r="D203" s="31"/>
      <c r="E203" s="31"/>
      <c r="F203" s="27"/>
      <c r="G203" s="27"/>
    </row>
    <row r="204" spans="1:7" x14ac:dyDescent="0.2">
      <c r="A204" s="27"/>
      <c r="B204" s="27"/>
      <c r="C204" s="31"/>
      <c r="D204" s="31"/>
      <c r="E204" s="31"/>
      <c r="F204" s="27"/>
      <c r="G204" s="27"/>
    </row>
    <row r="205" spans="1:7" x14ac:dyDescent="0.2">
      <c r="A205" s="27"/>
      <c r="B205" s="27"/>
      <c r="C205" s="31"/>
      <c r="D205" s="31"/>
      <c r="E205" s="31"/>
      <c r="F205" s="27"/>
      <c r="G205" s="27"/>
    </row>
    <row r="206" spans="1:7" x14ac:dyDescent="0.2">
      <c r="A206" s="27"/>
      <c r="B206" s="27"/>
      <c r="C206" s="31"/>
      <c r="D206" s="31"/>
      <c r="E206" s="31"/>
      <c r="F206" s="27"/>
      <c r="G206" s="27"/>
    </row>
    <row r="207" spans="1:7" x14ac:dyDescent="0.2">
      <c r="A207" s="27"/>
      <c r="B207" s="27"/>
      <c r="C207" s="27"/>
      <c r="D207" s="27"/>
      <c r="E207" s="27"/>
      <c r="F207" s="27"/>
      <c r="G207" s="27"/>
    </row>
    <row r="208" spans="1:7" x14ac:dyDescent="0.2">
      <c r="A208" s="27"/>
      <c r="B208" s="27"/>
      <c r="C208" s="27"/>
      <c r="D208" s="27"/>
      <c r="E208" s="27"/>
      <c r="F208" s="27"/>
      <c r="G208" s="27"/>
    </row>
    <row r="209" spans="1:7" x14ac:dyDescent="0.2">
      <c r="A209" s="27"/>
      <c r="B209" s="27"/>
      <c r="C209" s="27"/>
      <c r="D209" s="27"/>
      <c r="E209" s="27"/>
      <c r="F209" s="27"/>
      <c r="G209" s="27"/>
    </row>
    <row r="210" spans="1:7" x14ac:dyDescent="0.2">
      <c r="A210" s="27"/>
      <c r="B210" s="27"/>
      <c r="C210" s="27"/>
      <c r="D210" s="27"/>
      <c r="E210" s="27"/>
      <c r="F210" s="27"/>
      <c r="G210" s="27"/>
    </row>
    <row r="211" spans="1:7" x14ac:dyDescent="0.2">
      <c r="A211" s="27"/>
      <c r="B211" s="27"/>
      <c r="C211" s="27"/>
      <c r="D211" s="27"/>
      <c r="E211" s="27"/>
      <c r="F211" s="27"/>
      <c r="G211" s="27"/>
    </row>
    <row r="212" spans="1:7" x14ac:dyDescent="0.2">
      <c r="A212" s="27"/>
      <c r="B212" s="27"/>
      <c r="C212" s="27"/>
      <c r="D212" s="27"/>
      <c r="E212" s="27"/>
      <c r="F212" s="27"/>
      <c r="G212" s="27"/>
    </row>
    <row r="213" spans="1:7" x14ac:dyDescent="0.2">
      <c r="A213" s="27"/>
      <c r="B213" s="27"/>
      <c r="C213" s="27"/>
      <c r="D213" s="27"/>
      <c r="E213" s="27"/>
      <c r="F213" s="27"/>
      <c r="G213" s="27"/>
    </row>
    <row r="214" spans="1:7" x14ac:dyDescent="0.2">
      <c r="A214" s="27"/>
      <c r="B214" s="28"/>
      <c r="C214" s="28"/>
      <c r="D214" s="28"/>
      <c r="E214" s="28"/>
      <c r="F214" s="27"/>
      <c r="G214" s="27"/>
    </row>
    <row r="215" spans="1:7" x14ac:dyDescent="0.2">
      <c r="A215" s="27"/>
      <c r="B215" s="27"/>
      <c r="C215" s="27"/>
      <c r="D215" s="27"/>
      <c r="E215" s="27"/>
      <c r="F215" s="27"/>
      <c r="G215" s="27"/>
    </row>
    <row r="216" spans="1:7" x14ac:dyDescent="0.2">
      <c r="A216" s="27"/>
      <c r="B216" s="27"/>
      <c r="C216" s="27"/>
      <c r="D216" s="27"/>
      <c r="E216" s="27"/>
      <c r="F216" s="27"/>
      <c r="G216" s="27"/>
    </row>
    <row r="217" spans="1:7" x14ac:dyDescent="0.2">
      <c r="A217" s="27"/>
      <c r="B217" s="27"/>
      <c r="C217" s="27"/>
      <c r="D217" s="27"/>
      <c r="E217" s="27"/>
      <c r="F217" s="27"/>
      <c r="G217" s="27"/>
    </row>
    <row r="218" spans="1:7" x14ac:dyDescent="0.2">
      <c r="A218" s="27"/>
      <c r="B218" s="27"/>
      <c r="C218" s="27"/>
      <c r="D218" s="27"/>
      <c r="E218" s="27"/>
      <c r="F218" s="27"/>
      <c r="G218" s="27"/>
    </row>
    <row r="219" spans="1:7" x14ac:dyDescent="0.2">
      <c r="A219" s="27"/>
      <c r="B219" s="27"/>
      <c r="C219" s="27"/>
      <c r="D219" s="27"/>
      <c r="E219" s="27"/>
      <c r="F219" s="27"/>
      <c r="G219" s="27"/>
    </row>
    <row r="220" spans="1:7" x14ac:dyDescent="0.2">
      <c r="A220" s="27"/>
      <c r="B220" s="27"/>
      <c r="C220" s="27"/>
      <c r="D220" s="27"/>
      <c r="E220" s="27"/>
      <c r="F220" s="27"/>
      <c r="G220" s="27"/>
    </row>
    <row r="221" spans="1:7" x14ac:dyDescent="0.2">
      <c r="A221" s="27"/>
      <c r="B221" s="27"/>
      <c r="C221" s="27"/>
      <c r="D221" s="27"/>
      <c r="E221" s="27"/>
      <c r="F221" s="27"/>
      <c r="G221" s="27"/>
    </row>
    <row r="222" spans="1:7" x14ac:dyDescent="0.2">
      <c r="A222" s="27"/>
      <c r="B222" s="27"/>
      <c r="C222" s="27"/>
      <c r="D222" s="27"/>
      <c r="E222" s="27"/>
      <c r="F222" s="27"/>
      <c r="G222" s="27"/>
    </row>
    <row r="223" spans="1:7" x14ac:dyDescent="0.2">
      <c r="A223" s="27"/>
      <c r="B223" s="27"/>
      <c r="C223" s="27"/>
      <c r="D223" s="27"/>
      <c r="E223" s="27"/>
      <c r="F223" s="27"/>
      <c r="G223" s="27"/>
    </row>
    <row r="224" spans="1:7" x14ac:dyDescent="0.2">
      <c r="A224" s="27"/>
      <c r="B224" s="27"/>
      <c r="C224" s="27"/>
      <c r="D224" s="27"/>
      <c r="E224" s="27"/>
      <c r="F224" s="27"/>
      <c r="G224" s="27"/>
    </row>
    <row r="225" spans="1:7" x14ac:dyDescent="0.2">
      <c r="A225" s="27"/>
      <c r="B225" s="27"/>
      <c r="C225" s="27"/>
      <c r="D225" s="27"/>
      <c r="E225" s="27"/>
      <c r="F225" s="27"/>
      <c r="G225" s="27"/>
    </row>
    <row r="226" spans="1:7" x14ac:dyDescent="0.2">
      <c r="A226" s="27"/>
      <c r="B226" s="27"/>
      <c r="C226" s="27"/>
      <c r="D226" s="27"/>
      <c r="E226" s="27"/>
      <c r="F226" s="27"/>
      <c r="G226" s="27"/>
    </row>
    <row r="227" spans="1:7" x14ac:dyDescent="0.2">
      <c r="A227" s="27"/>
      <c r="B227" s="27"/>
      <c r="C227" s="27"/>
      <c r="D227" s="27"/>
      <c r="E227" s="27"/>
      <c r="F227" s="27"/>
      <c r="G227" s="27"/>
    </row>
    <row r="228" spans="1:7" x14ac:dyDescent="0.2">
      <c r="A228" s="27"/>
      <c r="B228" s="27"/>
      <c r="C228" s="27"/>
      <c r="D228" s="27"/>
      <c r="E228" s="27"/>
      <c r="F228" s="27"/>
      <c r="G228" s="27"/>
    </row>
    <row r="229" spans="1:7" x14ac:dyDescent="0.2">
      <c r="A229" s="27"/>
      <c r="B229" s="27"/>
      <c r="C229" s="27"/>
      <c r="D229" s="27"/>
      <c r="E229" s="27"/>
      <c r="F229" s="27"/>
      <c r="G229" s="27"/>
    </row>
    <row r="230" spans="1:7" x14ac:dyDescent="0.2">
      <c r="A230" s="27"/>
      <c r="B230" s="27"/>
      <c r="C230" s="27"/>
      <c r="D230" s="27"/>
      <c r="E230" s="27"/>
      <c r="F230" s="27"/>
      <c r="G230" s="27"/>
    </row>
    <row r="231" spans="1:7" x14ac:dyDescent="0.2">
      <c r="A231" s="27"/>
      <c r="B231" s="27"/>
      <c r="C231" s="27"/>
      <c r="D231" s="27"/>
      <c r="E231" s="27"/>
      <c r="F231" s="27"/>
      <c r="G231" s="27"/>
    </row>
    <row r="232" spans="1:7" x14ac:dyDescent="0.2">
      <c r="A232" s="27"/>
      <c r="B232" s="27"/>
      <c r="C232" s="27"/>
      <c r="D232" s="27"/>
      <c r="E232" s="27"/>
      <c r="F232" s="27"/>
      <c r="G232" s="27"/>
    </row>
    <row r="233" spans="1:7" x14ac:dyDescent="0.2">
      <c r="A233" s="27"/>
      <c r="B233" s="27"/>
      <c r="C233" s="27"/>
      <c r="D233" s="27"/>
      <c r="E233" s="27"/>
      <c r="F233" s="27"/>
      <c r="G233" s="27"/>
    </row>
    <row r="234" spans="1:7" x14ac:dyDescent="0.2">
      <c r="A234" s="27"/>
      <c r="B234" s="27"/>
      <c r="C234" s="27"/>
      <c r="D234" s="27"/>
      <c r="E234" s="27"/>
      <c r="F234" s="27"/>
      <c r="G234" s="27"/>
    </row>
    <row r="235" spans="1:7" x14ac:dyDescent="0.2">
      <c r="A235" s="27"/>
      <c r="B235" s="27"/>
      <c r="C235" s="27"/>
      <c r="D235" s="27"/>
      <c r="E235" s="27"/>
      <c r="F235" s="27"/>
      <c r="G235" s="27"/>
    </row>
    <row r="236" spans="1:7" x14ac:dyDescent="0.2">
      <c r="A236" s="27"/>
      <c r="B236" s="27"/>
      <c r="C236" s="27"/>
      <c r="D236" s="27"/>
      <c r="E236" s="27"/>
      <c r="F236" s="27"/>
      <c r="G236" s="27"/>
    </row>
    <row r="237" spans="1:7" x14ac:dyDescent="0.2">
      <c r="A237" s="27"/>
      <c r="B237" s="27"/>
      <c r="C237" s="27"/>
      <c r="D237" s="27"/>
      <c r="E237" s="27"/>
      <c r="F237" s="27"/>
      <c r="G237" s="27"/>
    </row>
    <row r="238" spans="1:7" x14ac:dyDescent="0.2">
      <c r="A238" s="27"/>
      <c r="B238" s="27"/>
      <c r="C238" s="27"/>
      <c r="D238" s="27"/>
      <c r="E238" s="27"/>
      <c r="F238" s="27"/>
      <c r="G238" s="27"/>
    </row>
    <row r="239" spans="1:7" x14ac:dyDescent="0.2">
      <c r="A239" s="27"/>
      <c r="B239" s="27"/>
      <c r="C239" s="27"/>
      <c r="D239" s="27"/>
      <c r="E239" s="27"/>
      <c r="F239" s="27"/>
      <c r="G239" s="27"/>
    </row>
    <row r="240" spans="1:7" x14ac:dyDescent="0.2">
      <c r="A240" s="27"/>
      <c r="B240" s="27"/>
      <c r="C240" s="27"/>
      <c r="D240" s="27"/>
      <c r="E240" s="27"/>
      <c r="F240" s="27"/>
      <c r="G240" s="27"/>
    </row>
    <row r="241" spans="1:44" x14ac:dyDescent="0.2">
      <c r="A241" s="27"/>
      <c r="B241" s="27"/>
      <c r="C241" s="27"/>
      <c r="D241" s="27"/>
      <c r="E241" s="27"/>
      <c r="F241" s="27"/>
      <c r="G241" s="27"/>
    </row>
    <row r="242" spans="1:44" x14ac:dyDescent="0.2">
      <c r="A242" s="27"/>
      <c r="B242" s="27"/>
      <c r="C242" s="27"/>
      <c r="D242" s="27"/>
      <c r="E242" s="27"/>
      <c r="F242" s="27"/>
      <c r="G242" s="27"/>
    </row>
    <row r="243" spans="1:44" x14ac:dyDescent="0.2">
      <c r="A243" s="27"/>
      <c r="B243" s="27"/>
      <c r="C243" s="27"/>
      <c r="D243" s="27"/>
      <c r="E243" s="27"/>
      <c r="F243" s="27"/>
      <c r="G243" s="27"/>
      <c r="H243" s="27"/>
      <c r="I243" s="27"/>
    </row>
    <row r="244" spans="1:44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</row>
    <row r="245" spans="1:44" x14ac:dyDescent="0.2">
      <c r="A245" s="27"/>
      <c r="B245" s="27"/>
      <c r="C245" s="27"/>
      <c r="D245" s="27"/>
      <c r="E245" s="28"/>
      <c r="F245" s="28"/>
      <c r="G245" s="28"/>
      <c r="H245" s="28"/>
      <c r="I245" s="28"/>
      <c r="J245" s="27"/>
      <c r="K245" s="29"/>
      <c r="L245" s="82"/>
      <c r="M245" s="82"/>
      <c r="N245" s="82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</row>
    <row r="246" spans="1:44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</row>
    <row r="247" spans="1:44" x14ac:dyDescent="0.2">
      <c r="A247" s="27"/>
      <c r="B247" s="27"/>
      <c r="C247" s="27"/>
      <c r="D247" s="27"/>
      <c r="E247" s="31"/>
      <c r="F247" s="31"/>
      <c r="G247" s="31"/>
      <c r="H247" s="31"/>
      <c r="I247" s="31"/>
      <c r="J247" s="27"/>
      <c r="K247" s="27"/>
      <c r="L247" s="32"/>
      <c r="M247" s="33"/>
      <c r="N247" s="33"/>
      <c r="O247" s="34"/>
      <c r="P247" s="27"/>
      <c r="Q247" s="34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</row>
    <row r="248" spans="1:44" x14ac:dyDescent="0.2">
      <c r="A248" s="27"/>
      <c r="B248" s="27"/>
      <c r="C248" s="27"/>
      <c r="D248" s="27"/>
      <c r="E248" s="31"/>
      <c r="F248" s="31"/>
      <c r="G248" s="31"/>
      <c r="H248" s="31"/>
      <c r="I248" s="31"/>
      <c r="J248" s="27"/>
      <c r="K248" s="27"/>
      <c r="L248" s="33"/>
      <c r="M248" s="33"/>
      <c r="N248" s="33"/>
      <c r="O248" s="34"/>
      <c r="P248" s="27"/>
      <c r="Q248" s="34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</row>
    <row r="249" spans="1:44" x14ac:dyDescent="0.2">
      <c r="A249" s="27"/>
      <c r="B249" s="27"/>
      <c r="C249" s="27"/>
      <c r="D249" s="27"/>
      <c r="E249" s="31"/>
      <c r="F249" s="31"/>
      <c r="G249" s="31"/>
      <c r="H249" s="31"/>
      <c r="I249" s="31"/>
      <c r="J249" s="27"/>
      <c r="K249" s="27"/>
      <c r="L249" s="33"/>
      <c r="M249" s="33"/>
      <c r="N249" s="33"/>
      <c r="O249" s="34"/>
      <c r="P249" s="27"/>
      <c r="Q249" s="34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</row>
    <row r="250" spans="1:44" x14ac:dyDescent="0.2">
      <c r="A250" s="27"/>
      <c r="B250" s="27"/>
      <c r="C250" s="27"/>
      <c r="D250" s="27"/>
      <c r="E250" s="31"/>
      <c r="F250" s="31"/>
      <c r="G250" s="31"/>
      <c r="H250" s="31"/>
      <c r="I250" s="31"/>
      <c r="J250" s="27"/>
      <c r="K250" s="27"/>
      <c r="L250" s="33"/>
      <c r="M250" s="33"/>
      <c r="N250" s="33"/>
      <c r="O250" s="34"/>
      <c r="P250" s="27"/>
      <c r="Q250" s="34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</row>
    <row r="251" spans="1:44" x14ac:dyDescent="0.2">
      <c r="A251" s="27"/>
      <c r="B251" s="27"/>
      <c r="C251" s="27"/>
      <c r="D251" s="27"/>
      <c r="E251" s="31"/>
      <c r="F251" s="31"/>
      <c r="G251" s="31"/>
      <c r="H251" s="31"/>
      <c r="I251" s="31"/>
      <c r="J251" s="27"/>
      <c r="K251" s="27"/>
      <c r="L251" s="33"/>
      <c r="M251" s="33"/>
      <c r="N251" s="33"/>
      <c r="O251" s="34"/>
      <c r="P251" s="27"/>
      <c r="Q251" s="34"/>
      <c r="R251" s="27"/>
      <c r="S251" s="27"/>
      <c r="T251" s="33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</row>
    <row r="252" spans="1:44" x14ac:dyDescent="0.2">
      <c r="A252" s="27"/>
      <c r="B252" s="27"/>
      <c r="C252" s="27"/>
      <c r="D252" s="27"/>
      <c r="E252" s="31"/>
      <c r="F252" s="31"/>
      <c r="G252" s="31"/>
      <c r="H252" s="31"/>
      <c r="I252" s="31"/>
      <c r="J252" s="27"/>
      <c r="K252" s="27"/>
      <c r="L252" s="33"/>
      <c r="M252" s="33"/>
      <c r="N252" s="33"/>
      <c r="O252" s="34"/>
      <c r="P252" s="27"/>
      <c r="Q252" s="34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</row>
    <row r="253" spans="1:44" x14ac:dyDescent="0.2">
      <c r="A253" s="27"/>
      <c r="B253" s="27"/>
      <c r="C253" s="27"/>
      <c r="D253" s="27"/>
      <c r="E253" s="31"/>
      <c r="F253" s="31"/>
      <c r="G253" s="31"/>
      <c r="H253" s="31"/>
      <c r="I253" s="31"/>
      <c r="J253" s="27"/>
      <c r="K253" s="27"/>
      <c r="L253" s="33"/>
      <c r="M253" s="33"/>
      <c r="N253" s="33"/>
      <c r="O253" s="34"/>
      <c r="P253" s="27"/>
      <c r="Q253" s="34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</row>
    <row r="254" spans="1:44" x14ac:dyDescent="0.2">
      <c r="A254" s="27"/>
      <c r="B254" s="27"/>
      <c r="C254" s="27"/>
      <c r="D254" s="27"/>
      <c r="E254" s="31"/>
      <c r="F254" s="31"/>
      <c r="G254" s="31"/>
      <c r="H254" s="31"/>
      <c r="I254" s="31"/>
      <c r="J254" s="27"/>
      <c r="K254" s="27"/>
      <c r="L254" s="33"/>
      <c r="M254" s="33"/>
      <c r="N254" s="33"/>
      <c r="O254" s="34"/>
      <c r="P254" s="27"/>
      <c r="Q254" s="34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</row>
    <row r="255" spans="1:44" x14ac:dyDescent="0.2">
      <c r="A255" s="27"/>
      <c r="B255" s="27"/>
      <c r="C255" s="27"/>
      <c r="D255" s="27"/>
      <c r="E255" s="31"/>
      <c r="F255" s="31"/>
      <c r="G255" s="31"/>
      <c r="H255" s="31"/>
      <c r="I255" s="31"/>
      <c r="J255" s="27"/>
      <c r="K255" s="27"/>
      <c r="L255" s="33"/>
      <c r="M255" s="33"/>
      <c r="N255" s="33"/>
      <c r="O255" s="34"/>
      <c r="P255" s="27"/>
      <c r="Q255" s="34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</row>
    <row r="256" spans="1:44" x14ac:dyDescent="0.2">
      <c r="A256" s="27"/>
      <c r="B256" s="27"/>
      <c r="C256" s="27"/>
      <c r="D256" s="27"/>
      <c r="E256" s="31"/>
      <c r="F256" s="31"/>
      <c r="G256" s="31"/>
      <c r="H256" s="31"/>
      <c r="I256" s="31"/>
      <c r="J256" s="27"/>
      <c r="K256" s="27"/>
      <c r="L256" s="33"/>
      <c r="M256" s="33"/>
      <c r="N256" s="33"/>
      <c r="O256" s="34"/>
      <c r="P256" s="27"/>
      <c r="Q256" s="34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</row>
    <row r="257" spans="1:44" x14ac:dyDescent="0.2">
      <c r="A257" s="27"/>
      <c r="B257" s="27"/>
      <c r="C257" s="27"/>
      <c r="D257" s="27"/>
      <c r="E257" s="31"/>
      <c r="F257" s="31"/>
      <c r="G257" s="31"/>
      <c r="H257" s="31"/>
      <c r="I257" s="31"/>
      <c r="J257" s="27"/>
      <c r="K257" s="27"/>
      <c r="L257" s="33"/>
      <c r="M257" s="33"/>
      <c r="N257" s="33"/>
      <c r="O257" s="34"/>
      <c r="P257" s="27"/>
      <c r="Q257" s="34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</row>
    <row r="258" spans="1:44" x14ac:dyDescent="0.2">
      <c r="A258" s="27"/>
      <c r="B258" s="27"/>
      <c r="C258" s="27"/>
      <c r="D258" s="27"/>
      <c r="E258" s="31"/>
      <c r="F258" s="31"/>
      <c r="G258" s="31"/>
      <c r="H258" s="31"/>
      <c r="I258" s="31"/>
      <c r="J258" s="27"/>
      <c r="K258" s="27"/>
      <c r="L258" s="33"/>
      <c r="M258" s="33"/>
      <c r="N258" s="33"/>
      <c r="O258" s="34"/>
      <c r="P258" s="27"/>
      <c r="Q258" s="34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</row>
    <row r="259" spans="1:44" x14ac:dyDescent="0.2">
      <c r="A259" s="27"/>
      <c r="B259" s="27"/>
      <c r="C259" s="27"/>
      <c r="D259" s="27"/>
      <c r="E259" s="31"/>
      <c r="F259" s="31"/>
      <c r="G259" s="31"/>
      <c r="H259" s="31"/>
      <c r="I259" s="31"/>
      <c r="J259" s="27"/>
      <c r="K259" s="27"/>
      <c r="L259" s="33"/>
      <c r="M259" s="33"/>
      <c r="N259" s="33"/>
      <c r="O259" s="34"/>
      <c r="P259" s="27"/>
      <c r="Q259" s="34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</row>
    <row r="260" spans="1:44" x14ac:dyDescent="0.2">
      <c r="A260" s="27"/>
      <c r="B260" s="27"/>
      <c r="C260" s="27"/>
      <c r="D260" s="27"/>
      <c r="E260" s="31"/>
      <c r="F260" s="31"/>
      <c r="G260" s="31"/>
      <c r="H260" s="31"/>
      <c r="I260" s="31"/>
      <c r="J260" s="27"/>
      <c r="K260" s="27"/>
      <c r="L260" s="33"/>
      <c r="M260" s="33"/>
      <c r="N260" s="33"/>
      <c r="O260" s="34"/>
      <c r="P260" s="27"/>
      <c r="Q260" s="34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</row>
    <row r="261" spans="1:44" x14ac:dyDescent="0.2">
      <c r="A261" s="27"/>
      <c r="B261" s="27"/>
      <c r="C261" s="27"/>
      <c r="D261" s="27"/>
      <c r="E261" s="31"/>
      <c r="F261" s="31"/>
      <c r="G261" s="31"/>
      <c r="H261" s="31"/>
      <c r="I261" s="31"/>
      <c r="J261" s="27"/>
      <c r="K261" s="27"/>
      <c r="L261" s="33"/>
      <c r="M261" s="33"/>
      <c r="N261" s="33"/>
      <c r="O261" s="34"/>
      <c r="P261" s="27"/>
      <c r="Q261" s="34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</row>
    <row r="262" spans="1:44" x14ac:dyDescent="0.2">
      <c r="A262" s="27"/>
      <c r="B262" s="27"/>
      <c r="C262" s="27"/>
      <c r="D262" s="27"/>
      <c r="E262" s="31"/>
      <c r="F262" s="31"/>
      <c r="G262" s="31"/>
      <c r="H262" s="31"/>
      <c r="I262" s="31"/>
      <c r="J262" s="27"/>
      <c r="K262" s="27"/>
      <c r="L262" s="33"/>
      <c r="M262" s="33"/>
      <c r="N262" s="33"/>
      <c r="O262" s="34"/>
      <c r="P262" s="27"/>
      <c r="Q262" s="34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</row>
    <row r="263" spans="1:44" x14ac:dyDescent="0.2">
      <c r="A263" s="27"/>
      <c r="B263" s="27"/>
      <c r="C263" s="27"/>
      <c r="D263" s="27"/>
      <c r="E263" s="31"/>
      <c r="F263" s="31"/>
      <c r="G263" s="31"/>
      <c r="H263" s="31"/>
      <c r="I263" s="31"/>
      <c r="J263" s="27"/>
      <c r="K263" s="27"/>
      <c r="L263" s="33"/>
      <c r="M263" s="33"/>
      <c r="N263" s="33"/>
      <c r="O263" s="34"/>
      <c r="P263" s="27"/>
      <c r="Q263" s="34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</row>
    <row r="264" spans="1:44" x14ac:dyDescent="0.2">
      <c r="A264" s="27"/>
      <c r="B264" s="27"/>
      <c r="C264" s="27"/>
      <c r="D264" s="27"/>
      <c r="E264" s="31"/>
      <c r="F264" s="31"/>
      <c r="G264" s="31"/>
      <c r="H264" s="31"/>
      <c r="I264" s="31"/>
      <c r="J264" s="27"/>
      <c r="K264" s="27"/>
      <c r="L264" s="33"/>
      <c r="M264" s="33"/>
      <c r="N264" s="33"/>
      <c r="O264" s="34"/>
      <c r="P264" s="27"/>
      <c r="Q264" s="34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</row>
    <row r="265" spans="1:44" x14ac:dyDescent="0.2">
      <c r="A265" s="27"/>
      <c r="B265" s="27"/>
      <c r="C265" s="27"/>
      <c r="D265" s="27"/>
      <c r="E265" s="31"/>
      <c r="F265" s="31"/>
      <c r="G265" s="31"/>
      <c r="H265" s="31"/>
      <c r="I265" s="31"/>
      <c r="J265" s="27"/>
      <c r="K265" s="27"/>
      <c r="L265" s="33"/>
      <c r="M265" s="33"/>
      <c r="N265" s="33"/>
      <c r="O265" s="34"/>
      <c r="P265" s="27"/>
      <c r="Q265" s="34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</row>
    <row r="266" spans="1:44" x14ac:dyDescent="0.2">
      <c r="A266" s="27"/>
      <c r="B266" s="27"/>
      <c r="C266" s="27"/>
      <c r="D266" s="27"/>
      <c r="E266" s="31"/>
      <c r="F266" s="31"/>
      <c r="G266" s="31"/>
      <c r="H266" s="31"/>
      <c r="I266" s="31"/>
      <c r="J266" s="27"/>
      <c r="K266" s="27"/>
      <c r="L266" s="33"/>
      <c r="M266" s="33"/>
      <c r="N266" s="33"/>
      <c r="O266" s="34"/>
      <c r="P266" s="27"/>
      <c r="Q266" s="34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</row>
    <row r="267" spans="1:44" x14ac:dyDescent="0.2">
      <c r="A267" s="27"/>
      <c r="B267" s="27"/>
      <c r="C267" s="27"/>
      <c r="D267" s="27"/>
      <c r="E267" s="31"/>
      <c r="F267" s="31"/>
      <c r="G267" s="31"/>
      <c r="H267" s="31"/>
      <c r="I267" s="31"/>
      <c r="J267" s="27"/>
      <c r="K267" s="27"/>
      <c r="L267" s="33"/>
      <c r="M267" s="33"/>
      <c r="N267" s="33"/>
      <c r="O267" s="34"/>
      <c r="P267" s="27"/>
      <c r="Q267" s="34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</row>
    <row r="268" spans="1:44" x14ac:dyDescent="0.2">
      <c r="A268" s="27"/>
      <c r="B268" s="27"/>
      <c r="C268" s="27"/>
      <c r="D268" s="27"/>
      <c r="E268" s="31"/>
      <c r="F268" s="31"/>
      <c r="G268" s="31"/>
      <c r="H268" s="31"/>
      <c r="I268" s="31"/>
      <c r="J268" s="27"/>
      <c r="K268" s="27"/>
      <c r="L268" s="33"/>
      <c r="M268" s="33"/>
      <c r="N268" s="33"/>
      <c r="O268" s="34"/>
      <c r="P268" s="27"/>
      <c r="Q268" s="34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</row>
    <row r="269" spans="1:44" x14ac:dyDescent="0.2">
      <c r="A269" s="27"/>
      <c r="B269" s="27"/>
      <c r="C269" s="27"/>
      <c r="D269" s="27"/>
      <c r="E269" s="31"/>
      <c r="F269" s="31"/>
      <c r="G269" s="31"/>
      <c r="H269" s="31"/>
      <c r="I269" s="31"/>
      <c r="J269" s="27"/>
      <c r="K269" s="27"/>
      <c r="L269" s="33"/>
      <c r="M269" s="33"/>
      <c r="N269" s="33"/>
      <c r="O269" s="34"/>
      <c r="P269" s="27"/>
      <c r="Q269" s="34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</row>
    <row r="270" spans="1:44" x14ac:dyDescent="0.2">
      <c r="A270" s="27"/>
      <c r="B270" s="27"/>
      <c r="C270" s="27"/>
      <c r="D270" s="27"/>
      <c r="E270" s="31"/>
      <c r="F270" s="31"/>
      <c r="G270" s="31"/>
      <c r="H270" s="31"/>
      <c r="I270" s="31"/>
      <c r="J270" s="27"/>
      <c r="K270" s="27"/>
      <c r="L270" s="33"/>
      <c r="M270" s="33"/>
      <c r="N270" s="33"/>
      <c r="O270" s="34"/>
      <c r="P270" s="27"/>
      <c r="Q270" s="34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</row>
    <row r="271" spans="1:44" x14ac:dyDescent="0.2">
      <c r="A271" s="27"/>
      <c r="B271" s="27"/>
      <c r="C271" s="27"/>
      <c r="D271" s="27"/>
      <c r="E271" s="31"/>
      <c r="F271" s="31"/>
      <c r="G271" s="31"/>
      <c r="H271" s="31"/>
      <c r="I271" s="31"/>
      <c r="J271" s="27"/>
      <c r="K271" s="27"/>
      <c r="L271" s="33"/>
      <c r="M271" s="33"/>
      <c r="N271" s="33"/>
      <c r="O271" s="34"/>
      <c r="P271" s="27"/>
      <c r="Q271" s="34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</row>
    <row r="272" spans="1:44" x14ac:dyDescent="0.2">
      <c r="A272" s="27"/>
      <c r="B272" s="27"/>
      <c r="C272" s="27"/>
      <c r="D272" s="27"/>
      <c r="E272" s="31"/>
      <c r="F272" s="31"/>
      <c r="G272" s="31"/>
      <c r="H272" s="31"/>
      <c r="I272" s="31"/>
      <c r="J272" s="27"/>
      <c r="K272" s="27"/>
      <c r="L272" s="33"/>
      <c r="M272" s="33"/>
      <c r="N272" s="33"/>
      <c r="O272" s="34"/>
      <c r="P272" s="27"/>
      <c r="Q272" s="34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</row>
    <row r="273" spans="1:44" x14ac:dyDescent="0.2">
      <c r="A273" s="27"/>
      <c r="B273" s="27"/>
      <c r="C273" s="27"/>
      <c r="D273" s="27"/>
      <c r="E273" s="31"/>
      <c r="F273" s="31"/>
      <c r="G273" s="31"/>
      <c r="H273" s="31"/>
      <c r="I273" s="31"/>
      <c r="J273" s="27"/>
      <c r="K273" s="27"/>
      <c r="L273" s="33"/>
      <c r="M273" s="33"/>
      <c r="N273" s="33"/>
      <c r="O273" s="34"/>
      <c r="P273" s="27"/>
      <c r="Q273" s="34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</row>
    <row r="274" spans="1:44" x14ac:dyDescent="0.2">
      <c r="A274" s="27"/>
      <c r="B274" s="27"/>
      <c r="C274" s="27"/>
      <c r="D274" s="27"/>
      <c r="E274" s="31"/>
      <c r="F274" s="31"/>
      <c r="G274" s="31"/>
      <c r="H274" s="31"/>
      <c r="I274" s="31"/>
      <c r="J274" s="27"/>
      <c r="K274" s="27"/>
      <c r="L274" s="33"/>
      <c r="M274" s="33"/>
      <c r="N274" s="33"/>
      <c r="O274" s="34"/>
      <c r="P274" s="27"/>
      <c r="Q274" s="34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</row>
    <row r="275" spans="1:44" x14ac:dyDescent="0.2">
      <c r="A275" s="27"/>
      <c r="B275" s="27"/>
      <c r="C275" s="27"/>
      <c r="D275" s="27"/>
      <c r="E275" s="31"/>
      <c r="F275" s="31"/>
      <c r="G275" s="31"/>
      <c r="H275" s="31"/>
      <c r="I275" s="31"/>
      <c r="J275" s="27"/>
      <c r="K275" s="27"/>
      <c r="L275" s="33"/>
      <c r="M275" s="33"/>
      <c r="N275" s="33"/>
      <c r="O275" s="34"/>
      <c r="P275" s="27"/>
      <c r="Q275" s="34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</row>
    <row r="276" spans="1:44" x14ac:dyDescent="0.2">
      <c r="A276" s="27"/>
      <c r="B276" s="27"/>
      <c r="C276" s="27"/>
      <c r="D276" s="27"/>
      <c r="E276" s="31"/>
      <c r="F276" s="31"/>
      <c r="G276" s="31"/>
      <c r="H276" s="31"/>
      <c r="I276" s="31"/>
      <c r="J276" s="27"/>
      <c r="K276" s="27"/>
      <c r="L276" s="33"/>
      <c r="M276" s="33"/>
      <c r="N276" s="33"/>
      <c r="O276" s="34"/>
      <c r="P276" s="27"/>
      <c r="Q276" s="34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</row>
    <row r="277" spans="1:44" x14ac:dyDescent="0.2">
      <c r="A277" s="27"/>
      <c r="B277" s="27"/>
      <c r="C277" s="27"/>
      <c r="D277" s="27"/>
      <c r="E277" s="31"/>
      <c r="F277" s="31"/>
      <c r="G277" s="31"/>
      <c r="H277" s="31"/>
      <c r="I277" s="31"/>
      <c r="J277" s="27"/>
      <c r="K277" s="27"/>
      <c r="L277" s="33"/>
      <c r="M277" s="33"/>
      <c r="N277" s="33"/>
      <c r="O277" s="34"/>
      <c r="P277" s="27"/>
      <c r="Q277" s="34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</row>
    <row r="278" spans="1:44" x14ac:dyDescent="0.2">
      <c r="A278" s="27"/>
      <c r="B278" s="27"/>
      <c r="C278" s="27"/>
      <c r="D278" s="27"/>
      <c r="E278" s="31"/>
      <c r="F278" s="31"/>
      <c r="G278" s="31"/>
      <c r="H278" s="31"/>
      <c r="I278" s="31"/>
      <c r="J278" s="27"/>
      <c r="K278" s="27"/>
      <c r="L278" s="33"/>
      <c r="M278" s="33"/>
      <c r="N278" s="33"/>
      <c r="O278" s="34"/>
      <c r="P278" s="27"/>
      <c r="Q278" s="34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</row>
    <row r="279" spans="1:44" x14ac:dyDescent="0.2">
      <c r="A279" s="27"/>
      <c r="B279" s="27"/>
      <c r="C279" s="27"/>
      <c r="D279" s="27"/>
      <c r="E279" s="31"/>
      <c r="F279" s="31"/>
      <c r="G279" s="31"/>
      <c r="H279" s="31"/>
      <c r="I279" s="31"/>
      <c r="J279" s="27"/>
      <c r="K279" s="27"/>
      <c r="L279" s="33"/>
      <c r="M279" s="33"/>
      <c r="N279" s="33"/>
      <c r="O279" s="34"/>
      <c r="P279" s="27"/>
      <c r="Q279" s="34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</row>
    <row r="280" spans="1:44" x14ac:dyDescent="0.2">
      <c r="A280" s="27"/>
      <c r="B280" s="27"/>
      <c r="C280" s="27"/>
      <c r="D280" s="27"/>
      <c r="E280" s="31"/>
      <c r="F280" s="31"/>
      <c r="G280" s="31"/>
      <c r="H280" s="31"/>
      <c r="I280" s="31"/>
      <c r="J280" s="27"/>
      <c r="K280" s="27"/>
      <c r="L280" s="33"/>
      <c r="M280" s="33"/>
      <c r="N280" s="33"/>
      <c r="O280" s="34"/>
      <c r="P280" s="27"/>
      <c r="Q280" s="34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</row>
    <row r="281" spans="1:44" x14ac:dyDescent="0.2">
      <c r="A281" s="27"/>
      <c r="B281" s="27"/>
      <c r="C281" s="27"/>
      <c r="D281" s="27"/>
      <c r="E281" s="31"/>
      <c r="F281" s="31"/>
      <c r="G281" s="31"/>
      <c r="H281" s="31"/>
      <c r="I281" s="31"/>
      <c r="J281" s="27"/>
      <c r="K281" s="27"/>
      <c r="L281" s="33"/>
      <c r="M281" s="33"/>
      <c r="N281" s="33"/>
      <c r="O281" s="34"/>
      <c r="P281" s="27"/>
      <c r="Q281" s="34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</row>
    <row r="282" spans="1:44" x14ac:dyDescent="0.2">
      <c r="A282" s="27"/>
      <c r="B282" s="27"/>
      <c r="C282" s="27"/>
      <c r="D282" s="27"/>
      <c r="E282" s="31"/>
      <c r="F282" s="31"/>
      <c r="G282" s="31"/>
      <c r="H282" s="31"/>
      <c r="I282" s="31"/>
      <c r="J282" s="27"/>
      <c r="K282" s="27"/>
      <c r="L282" s="33"/>
      <c r="M282" s="33"/>
      <c r="N282" s="33"/>
      <c r="O282" s="34"/>
      <c r="P282" s="27"/>
      <c r="Q282" s="34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</row>
    <row r="283" spans="1:44" x14ac:dyDescent="0.2">
      <c r="A283" s="27"/>
      <c r="B283" s="27"/>
      <c r="C283" s="27"/>
      <c r="D283" s="27"/>
      <c r="E283" s="31"/>
      <c r="F283" s="31"/>
      <c r="G283" s="31"/>
      <c r="H283" s="31"/>
      <c r="I283" s="31"/>
      <c r="J283" s="27"/>
      <c r="K283" s="27"/>
      <c r="L283" s="33"/>
      <c r="M283" s="33"/>
      <c r="N283" s="33"/>
      <c r="O283" s="34"/>
      <c r="P283" s="27"/>
      <c r="Q283" s="34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</row>
    <row r="284" spans="1:44" x14ac:dyDescent="0.2">
      <c r="A284" s="27"/>
      <c r="B284" s="27"/>
      <c r="C284" s="27"/>
      <c r="D284" s="27"/>
      <c r="E284" s="31"/>
      <c r="F284" s="31"/>
      <c r="G284" s="31"/>
      <c r="H284" s="31"/>
      <c r="I284" s="31"/>
      <c r="J284" s="27"/>
      <c r="K284" s="27"/>
      <c r="L284" s="33"/>
      <c r="M284" s="33"/>
      <c r="N284" s="33"/>
      <c r="O284" s="34"/>
      <c r="P284" s="27"/>
      <c r="Q284" s="34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</row>
    <row r="285" spans="1:44" x14ac:dyDescent="0.2">
      <c r="A285" s="27"/>
      <c r="B285" s="27"/>
      <c r="C285" s="27"/>
      <c r="D285" s="27"/>
      <c r="E285" s="31"/>
      <c r="F285" s="31"/>
      <c r="G285" s="31"/>
      <c r="H285" s="31"/>
      <c r="I285" s="31"/>
      <c r="J285" s="27"/>
      <c r="K285" s="27"/>
      <c r="L285" s="33"/>
      <c r="M285" s="33"/>
      <c r="N285" s="33"/>
      <c r="O285" s="34"/>
      <c r="P285" s="27"/>
      <c r="Q285" s="34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</row>
    <row r="286" spans="1:44" x14ac:dyDescent="0.2">
      <c r="A286" s="27"/>
      <c r="B286" s="27"/>
      <c r="C286" s="27"/>
      <c r="D286" s="27"/>
      <c r="E286" s="31"/>
      <c r="F286" s="31"/>
      <c r="G286" s="31"/>
      <c r="H286" s="31"/>
      <c r="I286" s="31"/>
      <c r="J286" s="27"/>
      <c r="K286" s="27"/>
      <c r="L286" s="33"/>
      <c r="M286" s="33"/>
      <c r="N286" s="33"/>
      <c r="O286" s="34"/>
      <c r="P286" s="27"/>
      <c r="Q286" s="34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</row>
    <row r="287" spans="1:44" x14ac:dyDescent="0.2">
      <c r="A287" s="27"/>
      <c r="B287" s="27"/>
      <c r="C287" s="27"/>
      <c r="D287" s="27"/>
      <c r="E287" s="31"/>
      <c r="F287" s="31"/>
      <c r="G287" s="31"/>
      <c r="H287" s="31"/>
      <c r="I287" s="31"/>
      <c r="J287" s="27"/>
      <c r="K287" s="27"/>
      <c r="L287" s="33"/>
      <c r="M287" s="33"/>
      <c r="N287" s="33"/>
      <c r="O287" s="34"/>
      <c r="P287" s="27"/>
      <c r="Q287" s="34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</row>
    <row r="288" spans="1:44" x14ac:dyDescent="0.2">
      <c r="A288" s="27"/>
      <c r="B288" s="27"/>
      <c r="C288" s="27"/>
      <c r="D288" s="27"/>
      <c r="E288" s="31"/>
      <c r="F288" s="31"/>
      <c r="G288" s="31"/>
      <c r="H288" s="31"/>
      <c r="I288" s="31"/>
      <c r="J288" s="27"/>
      <c r="K288" s="27"/>
      <c r="L288" s="33"/>
      <c r="M288" s="33"/>
      <c r="N288" s="33"/>
      <c r="O288" s="34"/>
      <c r="P288" s="27"/>
      <c r="Q288" s="34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</row>
    <row r="289" spans="1:44" x14ac:dyDescent="0.2">
      <c r="A289" s="27"/>
      <c r="B289" s="27"/>
      <c r="C289" s="27"/>
      <c r="D289" s="27"/>
      <c r="E289" s="31"/>
      <c r="F289" s="31"/>
      <c r="G289" s="31"/>
      <c r="H289" s="31"/>
      <c r="I289" s="31"/>
      <c r="J289" s="27"/>
      <c r="K289" s="27"/>
      <c r="L289" s="33"/>
      <c r="M289" s="33"/>
      <c r="N289" s="33"/>
      <c r="O289" s="34"/>
      <c r="P289" s="27"/>
      <c r="Q289" s="34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</row>
    <row r="290" spans="1:44" x14ac:dyDescent="0.2">
      <c r="A290" s="27"/>
      <c r="B290" s="27"/>
      <c r="C290" s="27"/>
      <c r="D290" s="27"/>
      <c r="E290" s="31"/>
      <c r="F290" s="31"/>
      <c r="G290" s="31"/>
      <c r="H290" s="31"/>
      <c r="I290" s="31"/>
      <c r="J290" s="27"/>
      <c r="K290" s="27"/>
      <c r="L290" s="33"/>
      <c r="M290" s="33"/>
      <c r="N290" s="33"/>
      <c r="O290" s="34"/>
      <c r="P290" s="27"/>
      <c r="Q290" s="34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</row>
    <row r="291" spans="1:44" x14ac:dyDescent="0.2">
      <c r="A291" s="27"/>
      <c r="B291" s="27"/>
      <c r="C291" s="27"/>
      <c r="D291" s="27"/>
      <c r="E291" s="31"/>
      <c r="F291" s="31"/>
      <c r="G291" s="31"/>
      <c r="H291" s="31"/>
      <c r="I291" s="31"/>
      <c r="J291" s="27"/>
      <c r="K291" s="27"/>
      <c r="L291" s="33"/>
      <c r="M291" s="33"/>
      <c r="N291" s="33"/>
      <c r="O291" s="34"/>
      <c r="P291" s="27"/>
      <c r="Q291" s="34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</row>
    <row r="292" spans="1:44" x14ac:dyDescent="0.2">
      <c r="A292" s="27"/>
      <c r="B292" s="27"/>
      <c r="C292" s="27"/>
      <c r="D292" s="27"/>
      <c r="E292" s="31"/>
      <c r="F292" s="31"/>
      <c r="G292" s="31"/>
      <c r="H292" s="31"/>
      <c r="I292" s="31"/>
      <c r="J292" s="27"/>
      <c r="K292" s="27"/>
      <c r="L292" s="33"/>
      <c r="M292" s="33"/>
      <c r="N292" s="33"/>
      <c r="O292" s="34"/>
      <c r="P292" s="27"/>
      <c r="Q292" s="34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</row>
    <row r="293" spans="1:44" x14ac:dyDescent="0.2">
      <c r="A293" s="27"/>
      <c r="B293" s="27"/>
      <c r="C293" s="27"/>
      <c r="D293" s="27"/>
      <c r="E293" s="28"/>
      <c r="F293" s="28"/>
      <c r="G293" s="28"/>
      <c r="H293" s="28"/>
      <c r="I293" s="28"/>
      <c r="J293" s="27"/>
      <c r="K293" s="27"/>
      <c r="L293" s="33"/>
      <c r="M293" s="33"/>
      <c r="N293" s="33"/>
      <c r="O293" s="27"/>
      <c r="P293" s="27"/>
      <c r="Q293" s="34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</row>
    <row r="294" spans="1:44" x14ac:dyDescent="0.2">
      <c r="A294" s="27"/>
      <c r="B294" s="27"/>
      <c r="C294" s="27"/>
      <c r="D294" s="27"/>
      <c r="E294" s="31"/>
      <c r="F294" s="31"/>
      <c r="G294" s="31"/>
      <c r="H294" s="31"/>
      <c r="I294" s="31"/>
      <c r="J294" s="27"/>
      <c r="K294" s="27"/>
      <c r="L294" s="33"/>
      <c r="M294" s="33"/>
      <c r="N294" s="33"/>
      <c r="O294" s="34"/>
      <c r="P294" s="27"/>
      <c r="Q294" s="34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</row>
    <row r="295" spans="1:44" x14ac:dyDescent="0.2">
      <c r="A295" s="27"/>
      <c r="B295" s="27"/>
      <c r="C295" s="27"/>
      <c r="D295" s="27"/>
      <c r="E295" s="31"/>
      <c r="F295" s="31"/>
      <c r="G295" s="31"/>
      <c r="H295" s="31"/>
      <c r="I295" s="31"/>
      <c r="J295" s="27"/>
      <c r="K295" s="27"/>
      <c r="L295" s="33"/>
      <c r="M295" s="33"/>
      <c r="N295" s="33"/>
      <c r="O295" s="34"/>
      <c r="P295" s="27"/>
      <c r="Q295" s="34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</row>
    <row r="296" spans="1:44" x14ac:dyDescent="0.2">
      <c r="A296" s="27"/>
      <c r="B296" s="27"/>
      <c r="C296" s="27"/>
      <c r="D296" s="27"/>
      <c r="E296" s="31"/>
      <c r="F296" s="31"/>
      <c r="G296" s="31"/>
      <c r="H296" s="31"/>
      <c r="I296" s="31"/>
      <c r="J296" s="27"/>
      <c r="K296" s="27"/>
      <c r="L296" s="33"/>
      <c r="M296" s="33"/>
      <c r="N296" s="33"/>
      <c r="O296" s="34"/>
      <c r="P296" s="27"/>
      <c r="Q296" s="34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</row>
    <row r="297" spans="1:44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33"/>
      <c r="M297" s="33"/>
      <c r="N297" s="33"/>
      <c r="O297" s="34"/>
      <c r="P297" s="27"/>
      <c r="Q297" s="34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</row>
    <row r="298" spans="1:44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33"/>
      <c r="M298" s="33"/>
      <c r="N298" s="33"/>
      <c r="O298" s="34"/>
      <c r="P298" s="27"/>
      <c r="Q298" s="34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</row>
    <row r="299" spans="1:44" x14ac:dyDescent="0.2">
      <c r="A299" s="27"/>
      <c r="B299" s="27"/>
      <c r="C299" s="27"/>
      <c r="D299" s="27"/>
      <c r="E299" s="31"/>
      <c r="F299" s="31"/>
      <c r="G299" s="31"/>
      <c r="H299" s="31"/>
      <c r="I299" s="31"/>
      <c r="J299" s="27"/>
      <c r="K299" s="27"/>
      <c r="L299" s="33"/>
      <c r="M299" s="33"/>
      <c r="N299" s="33"/>
      <c r="O299" s="34"/>
      <c r="P299" s="27"/>
      <c r="Q299" s="34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</row>
    <row r="300" spans="1:44" x14ac:dyDescent="0.2">
      <c r="A300" s="27"/>
      <c r="B300" s="27"/>
      <c r="C300" s="27"/>
      <c r="D300" s="27"/>
      <c r="E300" s="31"/>
      <c r="F300" s="31"/>
      <c r="G300" s="31"/>
      <c r="H300" s="31"/>
      <c r="I300" s="31"/>
      <c r="J300" s="27"/>
      <c r="K300" s="27"/>
      <c r="L300" s="33"/>
      <c r="M300" s="33"/>
      <c r="N300" s="33"/>
      <c r="O300" s="34"/>
      <c r="P300" s="27"/>
      <c r="Q300" s="34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</row>
    <row r="301" spans="1:44" x14ac:dyDescent="0.2">
      <c r="A301" s="27"/>
      <c r="B301" s="27"/>
      <c r="C301" s="27"/>
      <c r="D301" s="27"/>
      <c r="E301" s="31"/>
      <c r="F301" s="31"/>
      <c r="G301" s="31"/>
      <c r="H301" s="31"/>
      <c r="I301" s="31"/>
      <c r="J301" s="27"/>
      <c r="K301" s="27"/>
      <c r="L301" s="33"/>
      <c r="M301" s="33"/>
      <c r="N301" s="33"/>
      <c r="O301" s="34"/>
      <c r="P301" s="27"/>
      <c r="Q301" s="34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</row>
    <row r="302" spans="1:44" x14ac:dyDescent="0.2">
      <c r="A302" s="27"/>
      <c r="B302" s="27"/>
      <c r="C302" s="27"/>
      <c r="D302" s="27"/>
      <c r="E302" s="31"/>
      <c r="F302" s="31"/>
      <c r="G302" s="31"/>
      <c r="H302" s="31"/>
      <c r="I302" s="31"/>
      <c r="J302" s="27"/>
      <c r="K302" s="27"/>
      <c r="L302" s="33"/>
      <c r="M302" s="33"/>
      <c r="N302" s="33"/>
      <c r="O302" s="34"/>
      <c r="P302" s="27"/>
      <c r="Q302" s="34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</row>
    <row r="303" spans="1:44" x14ac:dyDescent="0.2">
      <c r="A303" s="27"/>
      <c r="B303" s="27"/>
      <c r="C303" s="27"/>
      <c r="D303" s="27"/>
      <c r="E303" s="31"/>
      <c r="F303" s="31"/>
      <c r="G303" s="31"/>
      <c r="H303" s="31"/>
      <c r="I303" s="31"/>
      <c r="J303" s="27"/>
      <c r="K303" s="27"/>
      <c r="L303" s="33"/>
      <c r="M303" s="33"/>
      <c r="N303" s="33"/>
      <c r="O303" s="34"/>
      <c r="P303" s="27"/>
      <c r="Q303" s="34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</row>
    <row r="304" spans="1:44" x14ac:dyDescent="0.2">
      <c r="A304" s="27"/>
      <c r="B304" s="27"/>
      <c r="C304" s="27"/>
      <c r="D304" s="27"/>
      <c r="E304" s="31"/>
      <c r="F304" s="31"/>
      <c r="G304" s="31"/>
      <c r="H304" s="31"/>
      <c r="I304" s="31"/>
      <c r="J304" s="27"/>
      <c r="K304" s="27"/>
      <c r="L304" s="33"/>
      <c r="M304" s="33"/>
      <c r="N304" s="33"/>
      <c r="O304" s="34"/>
      <c r="P304" s="27"/>
      <c r="Q304" s="34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</row>
    <row r="305" spans="1:44" x14ac:dyDescent="0.2">
      <c r="A305" s="27"/>
      <c r="B305" s="27"/>
      <c r="C305" s="27"/>
      <c r="D305" s="27"/>
      <c r="E305" s="31"/>
      <c r="F305" s="31"/>
      <c r="G305" s="31"/>
      <c r="H305" s="31"/>
      <c r="I305" s="31"/>
      <c r="J305" s="27"/>
      <c r="K305" s="27"/>
      <c r="L305" s="33"/>
      <c r="M305" s="33"/>
      <c r="N305" s="33"/>
      <c r="O305" s="34"/>
      <c r="P305" s="27"/>
      <c r="Q305" s="34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</row>
    <row r="306" spans="1:44" x14ac:dyDescent="0.2">
      <c r="A306" s="27"/>
      <c r="B306" s="27"/>
      <c r="C306" s="27"/>
      <c r="D306" s="27"/>
      <c r="E306" s="31"/>
      <c r="F306" s="31"/>
      <c r="G306" s="31"/>
      <c r="H306" s="31"/>
      <c r="I306" s="31"/>
      <c r="J306" s="27"/>
      <c r="K306" s="27"/>
      <c r="L306" s="33"/>
      <c r="M306" s="33"/>
      <c r="N306" s="33"/>
      <c r="O306" s="34"/>
      <c r="P306" s="27"/>
      <c r="Q306" s="34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</row>
    <row r="307" spans="1:44" x14ac:dyDescent="0.2">
      <c r="A307" s="27"/>
      <c r="B307" s="27"/>
      <c r="C307" s="27"/>
      <c r="D307" s="27"/>
      <c r="E307" s="31"/>
      <c r="F307" s="31"/>
      <c r="G307" s="31"/>
      <c r="H307" s="31"/>
      <c r="I307" s="31"/>
      <c r="J307" s="27"/>
      <c r="K307" s="27"/>
      <c r="L307" s="33"/>
      <c r="M307" s="33"/>
      <c r="N307" s="33"/>
      <c r="O307" s="34"/>
      <c r="P307" s="27"/>
      <c r="Q307" s="34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</row>
    <row r="308" spans="1:44" x14ac:dyDescent="0.2">
      <c r="A308" s="27"/>
      <c r="B308" s="27"/>
      <c r="C308" s="27"/>
      <c r="D308" s="27"/>
      <c r="E308" s="31"/>
      <c r="F308" s="31"/>
      <c r="G308" s="31"/>
      <c r="H308" s="31"/>
      <c r="I308" s="31"/>
      <c r="J308" s="27"/>
      <c r="K308" s="27"/>
      <c r="L308" s="33"/>
      <c r="M308" s="33"/>
      <c r="N308" s="33"/>
      <c r="O308" s="34"/>
      <c r="P308" s="27"/>
      <c r="Q308" s="34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</row>
    <row r="309" spans="1:44" x14ac:dyDescent="0.2">
      <c r="A309" s="27"/>
      <c r="B309" s="27"/>
      <c r="C309" s="27"/>
      <c r="D309" s="27"/>
      <c r="E309" s="31"/>
      <c r="F309" s="31"/>
      <c r="G309" s="31"/>
      <c r="H309" s="31"/>
      <c r="I309" s="31"/>
      <c r="J309" s="27"/>
      <c r="K309" s="27"/>
      <c r="L309" s="33"/>
      <c r="M309" s="33"/>
      <c r="N309" s="33"/>
      <c r="O309" s="34"/>
      <c r="P309" s="27"/>
      <c r="Q309" s="34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</row>
    <row r="310" spans="1:44" x14ac:dyDescent="0.2">
      <c r="A310" s="27"/>
      <c r="B310" s="27"/>
      <c r="C310" s="27"/>
      <c r="D310" s="27"/>
      <c r="E310" s="31"/>
      <c r="F310" s="31"/>
      <c r="G310" s="31"/>
      <c r="H310" s="31"/>
      <c r="I310" s="31"/>
      <c r="J310" s="27"/>
      <c r="K310" s="27"/>
      <c r="L310" s="33"/>
      <c r="M310" s="33"/>
      <c r="N310" s="33"/>
      <c r="O310" s="34"/>
      <c r="P310" s="27"/>
      <c r="Q310" s="34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</row>
    <row r="311" spans="1:44" x14ac:dyDescent="0.2">
      <c r="A311" s="27"/>
      <c r="B311" s="27"/>
      <c r="C311" s="27"/>
      <c r="D311" s="27"/>
      <c r="E311" s="31"/>
      <c r="F311" s="31"/>
      <c r="G311" s="31"/>
      <c r="H311" s="31"/>
      <c r="I311" s="31"/>
      <c r="J311" s="27"/>
      <c r="K311" s="27"/>
      <c r="L311" s="33"/>
      <c r="M311" s="33"/>
      <c r="N311" s="33"/>
      <c r="O311" s="34"/>
      <c r="P311" s="27"/>
      <c r="Q311" s="34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</row>
    <row r="312" spans="1:44" x14ac:dyDescent="0.2">
      <c r="A312" s="27"/>
      <c r="B312" s="27"/>
      <c r="C312" s="27"/>
      <c r="D312" s="27"/>
      <c r="E312" s="31"/>
      <c r="F312" s="31"/>
      <c r="G312" s="31"/>
      <c r="H312" s="31"/>
      <c r="I312" s="31"/>
      <c r="J312" s="27"/>
      <c r="K312" s="27"/>
      <c r="L312" s="33"/>
      <c r="M312" s="33"/>
      <c r="N312" s="33"/>
      <c r="O312" s="34"/>
      <c r="P312" s="27"/>
      <c r="Q312" s="34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</row>
    <row r="313" spans="1:44" x14ac:dyDescent="0.2">
      <c r="A313" s="27"/>
      <c r="B313" s="27"/>
      <c r="C313" s="27"/>
      <c r="D313" s="27"/>
      <c r="E313" s="31"/>
      <c r="F313" s="31"/>
      <c r="G313" s="31"/>
      <c r="H313" s="31"/>
      <c r="I313" s="31"/>
      <c r="J313" s="27"/>
      <c r="K313" s="27"/>
      <c r="L313" s="33"/>
      <c r="M313" s="33"/>
      <c r="N313" s="33"/>
      <c r="O313" s="34"/>
      <c r="P313" s="27"/>
      <c r="Q313" s="34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</row>
    <row r="314" spans="1:44" x14ac:dyDescent="0.2">
      <c r="A314" s="27"/>
      <c r="B314" s="27"/>
      <c r="C314" s="27"/>
      <c r="D314" s="27"/>
      <c r="E314" s="31"/>
      <c r="F314" s="31"/>
      <c r="G314" s="31"/>
      <c r="H314" s="31"/>
      <c r="I314" s="31"/>
      <c r="J314" s="27"/>
      <c r="K314" s="27"/>
      <c r="L314" s="33"/>
      <c r="M314" s="33"/>
      <c r="N314" s="33"/>
      <c r="O314" s="34"/>
      <c r="P314" s="27"/>
      <c r="Q314" s="34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</row>
    <row r="315" spans="1:44" x14ac:dyDescent="0.2">
      <c r="A315" s="27"/>
      <c r="B315" s="27"/>
      <c r="C315" s="27"/>
      <c r="D315" s="27"/>
      <c r="E315" s="31"/>
      <c r="F315" s="31"/>
      <c r="G315" s="31"/>
      <c r="H315" s="31"/>
      <c r="I315" s="31"/>
      <c r="J315" s="27"/>
      <c r="K315" s="27"/>
      <c r="L315" s="33"/>
      <c r="M315" s="33"/>
      <c r="N315" s="33"/>
      <c r="O315" s="34"/>
      <c r="P315" s="27"/>
      <c r="Q315" s="34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</row>
    <row r="316" spans="1:44" x14ac:dyDescent="0.2">
      <c r="A316" s="27"/>
      <c r="B316" s="27"/>
      <c r="C316" s="27"/>
      <c r="D316" s="27"/>
      <c r="E316" s="31"/>
      <c r="F316" s="31"/>
      <c r="G316" s="31"/>
      <c r="H316" s="31"/>
      <c r="I316" s="31"/>
      <c r="J316" s="27"/>
      <c r="K316" s="27"/>
      <c r="L316" s="33"/>
      <c r="M316" s="33"/>
      <c r="N316" s="33"/>
      <c r="O316" s="34"/>
      <c r="P316" s="27"/>
      <c r="Q316" s="34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</row>
    <row r="317" spans="1:44" x14ac:dyDescent="0.2">
      <c r="A317" s="27"/>
      <c r="B317" s="27"/>
      <c r="C317" s="27"/>
      <c r="D317" s="27"/>
      <c r="E317" s="31"/>
      <c r="F317" s="31"/>
      <c r="G317" s="31"/>
      <c r="H317" s="31"/>
      <c r="I317" s="31"/>
      <c r="J317" s="27"/>
      <c r="K317" s="27"/>
      <c r="L317" s="33"/>
      <c r="M317" s="33"/>
      <c r="N317" s="33"/>
      <c r="O317" s="34"/>
      <c r="P317" s="27"/>
      <c r="Q317" s="34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</row>
    <row r="318" spans="1:44" x14ac:dyDescent="0.2">
      <c r="A318" s="27"/>
      <c r="B318" s="27"/>
      <c r="C318" s="27"/>
      <c r="D318" s="27"/>
      <c r="E318" s="31"/>
      <c r="F318" s="31"/>
      <c r="G318" s="31"/>
      <c r="H318" s="31"/>
      <c r="I318" s="31"/>
      <c r="J318" s="27"/>
      <c r="K318" s="27"/>
      <c r="L318" s="33"/>
      <c r="M318" s="33"/>
      <c r="N318" s="33"/>
      <c r="O318" s="34"/>
      <c r="P318" s="27"/>
      <c r="Q318" s="34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</row>
    <row r="319" spans="1:44" x14ac:dyDescent="0.2">
      <c r="A319" s="27"/>
      <c r="B319" s="27"/>
      <c r="C319" s="27"/>
      <c r="D319" s="27"/>
      <c r="E319" s="31"/>
      <c r="F319" s="31"/>
      <c r="G319" s="31"/>
      <c r="H319" s="31"/>
      <c r="I319" s="31"/>
      <c r="J319" s="27"/>
      <c r="K319" s="27"/>
      <c r="L319" s="33"/>
      <c r="M319" s="33"/>
      <c r="N319" s="33"/>
      <c r="O319" s="34"/>
      <c r="P319" s="27"/>
      <c r="Q319" s="34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</row>
    <row r="320" spans="1:44" x14ac:dyDescent="0.2">
      <c r="A320" s="27"/>
      <c r="B320" s="27"/>
      <c r="C320" s="27"/>
      <c r="D320" s="27"/>
      <c r="E320" s="31"/>
      <c r="F320" s="31"/>
      <c r="G320" s="31"/>
      <c r="H320" s="31"/>
      <c r="I320" s="31"/>
      <c r="J320" s="27"/>
      <c r="K320" s="27"/>
      <c r="L320" s="33"/>
      <c r="M320" s="33"/>
      <c r="N320" s="33"/>
      <c r="O320" s="34"/>
      <c r="P320" s="27"/>
      <c r="Q320" s="34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</row>
    <row r="321" spans="1:44" x14ac:dyDescent="0.2">
      <c r="A321" s="27"/>
      <c r="B321" s="27"/>
      <c r="C321" s="27"/>
      <c r="D321" s="27"/>
      <c r="E321" s="31"/>
      <c r="F321" s="31"/>
      <c r="G321" s="31"/>
      <c r="H321" s="31"/>
      <c r="I321" s="31"/>
      <c r="J321" s="27"/>
      <c r="K321" s="27"/>
      <c r="L321" s="33"/>
      <c r="M321" s="33"/>
      <c r="N321" s="33"/>
      <c r="O321" s="34"/>
      <c r="P321" s="27"/>
      <c r="Q321" s="34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</row>
    <row r="322" spans="1:44" x14ac:dyDescent="0.2">
      <c r="A322" s="27"/>
      <c r="B322" s="27"/>
      <c r="C322" s="27"/>
      <c r="D322" s="27"/>
      <c r="E322" s="31"/>
      <c r="F322" s="31"/>
      <c r="G322" s="31"/>
      <c r="H322" s="31"/>
      <c r="I322" s="31"/>
      <c r="J322" s="27"/>
      <c r="K322" s="27"/>
      <c r="L322" s="33"/>
      <c r="M322" s="33"/>
      <c r="N322" s="33"/>
      <c r="O322" s="34"/>
      <c r="P322" s="27"/>
      <c r="Q322" s="34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</row>
    <row r="323" spans="1:44" x14ac:dyDescent="0.2">
      <c r="A323" s="27"/>
      <c r="B323" s="27"/>
      <c r="C323" s="27"/>
      <c r="D323" s="27"/>
      <c r="E323" s="31"/>
      <c r="F323" s="31"/>
      <c r="G323" s="31"/>
      <c r="H323" s="31"/>
      <c r="I323" s="31"/>
      <c r="J323" s="27"/>
      <c r="K323" s="27"/>
      <c r="L323" s="33"/>
      <c r="M323" s="33"/>
      <c r="N323" s="33"/>
      <c r="O323" s="34"/>
      <c r="P323" s="27"/>
      <c r="Q323" s="34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</row>
    <row r="324" spans="1:44" x14ac:dyDescent="0.2">
      <c r="A324" s="27"/>
      <c r="B324" s="27"/>
      <c r="C324" s="27"/>
      <c r="D324" s="27"/>
      <c r="E324" s="31"/>
      <c r="F324" s="31"/>
      <c r="G324" s="31"/>
      <c r="H324" s="31"/>
      <c r="I324" s="31"/>
      <c r="J324" s="27"/>
      <c r="K324" s="27"/>
      <c r="L324" s="33"/>
      <c r="M324" s="33"/>
      <c r="N324" s="33"/>
      <c r="O324" s="34"/>
      <c r="P324" s="27"/>
      <c r="Q324" s="34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</row>
    <row r="325" spans="1:44" x14ac:dyDescent="0.2">
      <c r="A325" s="27"/>
      <c r="B325" s="27"/>
      <c r="C325" s="27"/>
      <c r="D325" s="27"/>
      <c r="E325" s="31"/>
      <c r="F325" s="31"/>
      <c r="G325" s="31"/>
      <c r="H325" s="31"/>
      <c r="I325" s="31"/>
      <c r="J325" s="27"/>
      <c r="K325" s="27"/>
      <c r="L325" s="33"/>
      <c r="M325" s="33"/>
      <c r="N325" s="33"/>
      <c r="O325" s="34"/>
      <c r="P325" s="27"/>
      <c r="Q325" s="34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</row>
    <row r="326" spans="1:44" x14ac:dyDescent="0.2">
      <c r="A326" s="27"/>
      <c r="B326" s="27"/>
      <c r="C326" s="27"/>
      <c r="D326" s="27"/>
      <c r="E326" s="31"/>
      <c r="F326" s="31"/>
      <c r="G326" s="31"/>
      <c r="H326" s="31"/>
      <c r="I326" s="31"/>
      <c r="J326" s="27"/>
      <c r="K326" s="27"/>
      <c r="L326" s="33"/>
      <c r="M326" s="33"/>
      <c r="N326" s="33"/>
      <c r="O326" s="34"/>
      <c r="P326" s="27"/>
      <c r="Q326" s="34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</row>
    <row r="327" spans="1:44" x14ac:dyDescent="0.2">
      <c r="A327" s="27"/>
      <c r="B327" s="27"/>
      <c r="C327" s="27"/>
      <c r="D327" s="27"/>
      <c r="E327" s="31"/>
      <c r="F327" s="31"/>
      <c r="G327" s="31"/>
      <c r="H327" s="31"/>
      <c r="I327" s="31"/>
      <c r="J327" s="27"/>
      <c r="K327" s="27"/>
      <c r="L327" s="33"/>
      <c r="M327" s="33"/>
      <c r="N327" s="33"/>
      <c r="O327" s="34"/>
      <c r="P327" s="27"/>
      <c r="Q327" s="34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</row>
    <row r="328" spans="1:44" x14ac:dyDescent="0.2">
      <c r="A328" s="27"/>
      <c r="B328" s="27"/>
      <c r="C328" s="27"/>
      <c r="D328" s="27"/>
      <c r="E328" s="31"/>
      <c r="F328" s="31"/>
      <c r="G328" s="31"/>
      <c r="H328" s="31"/>
      <c r="I328" s="31"/>
      <c r="J328" s="27"/>
      <c r="K328" s="27"/>
      <c r="L328" s="33"/>
      <c r="M328" s="33"/>
      <c r="N328" s="33"/>
      <c r="O328" s="34"/>
      <c r="P328" s="27"/>
      <c r="Q328" s="34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</row>
    <row r="329" spans="1:44" x14ac:dyDescent="0.2">
      <c r="A329" s="27"/>
      <c r="B329" s="27"/>
      <c r="C329" s="27"/>
      <c r="D329" s="27"/>
      <c r="E329" s="31"/>
      <c r="F329" s="31"/>
      <c r="G329" s="31"/>
      <c r="H329" s="31"/>
      <c r="I329" s="31"/>
      <c r="J329" s="27"/>
      <c r="K329" s="27"/>
      <c r="L329" s="33"/>
      <c r="M329" s="33"/>
      <c r="N329" s="33"/>
      <c r="O329" s="34"/>
      <c r="P329" s="27"/>
      <c r="Q329" s="34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</row>
    <row r="330" spans="1:44" x14ac:dyDescent="0.2">
      <c r="A330" s="27"/>
      <c r="B330" s="27"/>
      <c r="C330" s="27"/>
      <c r="D330" s="27"/>
      <c r="E330" s="31"/>
      <c r="F330" s="31"/>
      <c r="G330" s="31"/>
      <c r="H330" s="31"/>
      <c r="I330" s="31"/>
      <c r="J330" s="27"/>
      <c r="K330" s="27"/>
      <c r="L330" s="33"/>
      <c r="M330" s="33"/>
      <c r="N330" s="33"/>
      <c r="O330" s="34"/>
      <c r="P330" s="27"/>
      <c r="Q330" s="34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</row>
    <row r="331" spans="1:44" x14ac:dyDescent="0.2">
      <c r="A331" s="27"/>
      <c r="B331" s="27"/>
      <c r="C331" s="27"/>
      <c r="D331" s="27"/>
      <c r="E331" s="31"/>
      <c r="F331" s="31"/>
      <c r="G331" s="31"/>
      <c r="H331" s="31"/>
      <c r="I331" s="31"/>
      <c r="J331" s="27"/>
      <c r="K331" s="27"/>
      <c r="L331" s="33"/>
      <c r="M331" s="33"/>
      <c r="N331" s="33"/>
      <c r="O331" s="34"/>
      <c r="P331" s="27"/>
      <c r="Q331" s="34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</row>
    <row r="332" spans="1:44" x14ac:dyDescent="0.2">
      <c r="A332" s="27"/>
      <c r="B332" s="27"/>
      <c r="C332" s="27"/>
      <c r="D332" s="27"/>
      <c r="E332" s="31"/>
      <c r="F332" s="31"/>
      <c r="G332" s="31"/>
      <c r="H332" s="31"/>
      <c r="I332" s="31"/>
      <c r="J332" s="27"/>
      <c r="K332" s="27"/>
      <c r="L332" s="33"/>
      <c r="M332" s="33"/>
      <c r="N332" s="33"/>
      <c r="O332" s="34"/>
      <c r="P332" s="27"/>
      <c r="Q332" s="34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</row>
    <row r="333" spans="1:44" x14ac:dyDescent="0.2">
      <c r="A333" s="27"/>
      <c r="B333" s="27"/>
      <c r="C333" s="27"/>
      <c r="D333" s="27"/>
      <c r="E333" s="31"/>
      <c r="F333" s="31"/>
      <c r="G333" s="31"/>
      <c r="H333" s="31"/>
      <c r="I333" s="31"/>
      <c r="J333" s="27"/>
      <c r="K333" s="27"/>
      <c r="L333" s="33"/>
      <c r="M333" s="33"/>
      <c r="N333" s="33"/>
      <c r="O333" s="34"/>
      <c r="P333" s="27"/>
      <c r="Q333" s="34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</row>
    <row r="334" spans="1:44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</row>
    <row r="335" spans="1:44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</row>
    <row r="336" spans="1:44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</row>
    <row r="337" spans="1:44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</row>
    <row r="338" spans="1:44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</row>
    <row r="339" spans="1:44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</row>
    <row r="340" spans="1:44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</row>
    <row r="341" spans="1:44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</row>
    <row r="342" spans="1:44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</row>
    <row r="343" spans="1:44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</row>
    <row r="344" spans="1:44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</row>
    <row r="345" spans="1:44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</row>
    <row r="346" spans="1:44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</row>
    <row r="347" spans="1:44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</row>
    <row r="348" spans="1:44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</row>
    <row r="349" spans="1:44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</row>
    <row r="350" spans="1:44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</row>
    <row r="351" spans="1:44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</row>
    <row r="352" spans="1:44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</row>
    <row r="353" spans="1:44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</row>
    <row r="354" spans="1:44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</row>
    <row r="355" spans="1:44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</row>
    <row r="356" spans="1:44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</row>
    <row r="357" spans="1:44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</row>
    <row r="358" spans="1:44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</row>
    <row r="359" spans="1:44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</row>
    <row r="360" spans="1:44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</row>
    <row r="361" spans="1:44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</row>
    <row r="362" spans="1:44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</row>
    <row r="363" spans="1:44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</row>
    <row r="364" spans="1:44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</row>
    <row r="365" spans="1:44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</row>
    <row r="366" spans="1:44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</row>
    <row r="367" spans="1:44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</row>
    <row r="368" spans="1:44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</row>
    <row r="369" spans="1:44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</row>
    <row r="370" spans="1:44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</row>
    <row r="371" spans="1:44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</row>
    <row r="372" spans="1:44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</row>
    <row r="373" spans="1:44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</row>
    <row r="374" spans="1:44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</row>
    <row r="375" spans="1:44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</row>
    <row r="376" spans="1:44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</row>
    <row r="377" spans="1:44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</row>
    <row r="378" spans="1:44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</row>
    <row r="379" spans="1:44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</row>
    <row r="380" spans="1:44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1:44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1:44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1:44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1:44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1:22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1:22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1:22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1:22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1:22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1:22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1:22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1:22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1:22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1:22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1:22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1:22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1:22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1:22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1:22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1:22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1:22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1:22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1:22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1:22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1:22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1:22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1:22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1:22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1:22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1:22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1:22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1:22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1:22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1:22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1:22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1:22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1:22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1:22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1:22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1:22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1:22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1:22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1:22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1:22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1:22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1:22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</sheetData>
  <mergeCells count="1">
    <mergeCell ref="L245:N24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4E06-0129-4A9F-AD38-B9567A5773DE}">
  <sheetPr codeName="Sheet10"/>
  <dimension ref="A1:X173"/>
  <sheetViews>
    <sheetView topLeftCell="A136" workbookViewId="0">
      <selection activeCell="C145" sqref="C145:E145"/>
    </sheetView>
  </sheetViews>
  <sheetFormatPr defaultRowHeight="15" x14ac:dyDescent="0.2"/>
  <cols>
    <col min="1" max="1" width="41.1640625" bestFit="1" customWidth="1"/>
    <col min="2" max="2" width="54.078125" bestFit="1" customWidth="1"/>
    <col min="6" max="6" width="24.6171875" customWidth="1"/>
    <col min="10" max="10" width="45.46875" bestFit="1" customWidth="1"/>
    <col min="18" max="18" width="46.8125" bestFit="1" customWidth="1"/>
  </cols>
  <sheetData>
    <row r="1" spans="1:24" x14ac:dyDescent="0.2">
      <c r="A1" s="1" t="s">
        <v>310</v>
      </c>
      <c r="B1" s="2"/>
      <c r="C1" s="2"/>
      <c r="D1" s="2"/>
      <c r="E1" s="2"/>
      <c r="F1" s="2"/>
      <c r="G1" s="2"/>
      <c r="J1" s="1" t="s">
        <v>311</v>
      </c>
      <c r="K1" s="2"/>
      <c r="L1" s="2"/>
      <c r="M1" s="2"/>
      <c r="N1" s="2"/>
      <c r="O1" s="2"/>
      <c r="P1" s="2"/>
      <c r="R1" s="1" t="s">
        <v>312</v>
      </c>
      <c r="S1" s="2"/>
      <c r="T1" s="2"/>
      <c r="U1" s="2"/>
      <c r="V1" s="2"/>
      <c r="W1" s="2"/>
      <c r="X1" s="2"/>
    </row>
    <row r="2" spans="1:24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</row>
    <row r="3" spans="1:24" x14ac:dyDescent="0.2">
      <c r="A3" s="1" t="s">
        <v>0</v>
      </c>
      <c r="B3" s="7">
        <v>43070</v>
      </c>
      <c r="C3" s="7">
        <v>43435</v>
      </c>
      <c r="D3" s="7">
        <v>43800</v>
      </c>
      <c r="E3" s="7">
        <v>43070</v>
      </c>
      <c r="F3" s="7">
        <v>43435</v>
      </c>
      <c r="G3" s="7">
        <v>43800</v>
      </c>
      <c r="J3" s="1" t="s">
        <v>0</v>
      </c>
      <c r="K3" s="7">
        <v>43070</v>
      </c>
      <c r="L3" s="7">
        <v>43435</v>
      </c>
      <c r="M3" s="7">
        <v>43800</v>
      </c>
      <c r="N3" s="7">
        <v>43070</v>
      </c>
      <c r="O3" s="7">
        <v>43435</v>
      </c>
      <c r="P3" s="7">
        <v>43800</v>
      </c>
      <c r="R3" s="1" t="s">
        <v>96</v>
      </c>
      <c r="S3" s="7">
        <v>43070</v>
      </c>
      <c r="T3" s="7">
        <v>43435</v>
      </c>
      <c r="U3" s="7">
        <v>43800</v>
      </c>
      <c r="V3" s="7">
        <v>43070</v>
      </c>
      <c r="W3" s="7">
        <v>43435</v>
      </c>
      <c r="X3" s="7">
        <v>43800</v>
      </c>
    </row>
    <row r="4" spans="1:24" x14ac:dyDescent="0.2">
      <c r="A4" s="2" t="s">
        <v>4</v>
      </c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R4" s="2" t="s">
        <v>97</v>
      </c>
      <c r="S4" s="2"/>
      <c r="T4" s="2"/>
      <c r="U4" s="2"/>
      <c r="V4" s="2"/>
      <c r="W4" s="2"/>
      <c r="X4" s="2"/>
    </row>
    <row r="5" spans="1:24" x14ac:dyDescent="0.2">
      <c r="A5" s="2" t="s">
        <v>5</v>
      </c>
      <c r="B5" s="2">
        <v>274.51</v>
      </c>
      <c r="C5" s="2">
        <v>274.61</v>
      </c>
      <c r="D5" s="2">
        <v>274.64</v>
      </c>
      <c r="E5" s="12">
        <f>(B5/$B$16)</f>
        <v>8.2654930194507523E-3</v>
      </c>
      <c r="F5" s="12">
        <f>C5/$C$16</f>
        <v>5.9608245260980627E-3</v>
      </c>
      <c r="G5" s="12">
        <f>D5/$D$16</f>
        <v>5.3440328145096787E-3</v>
      </c>
      <c r="J5" s="2" t="s">
        <v>47</v>
      </c>
      <c r="K5" s="2"/>
      <c r="L5" s="2"/>
      <c r="M5" s="2"/>
      <c r="N5" s="2"/>
      <c r="O5" s="2"/>
      <c r="P5" s="2"/>
      <c r="R5" s="2" t="s">
        <v>98</v>
      </c>
      <c r="S5" s="2">
        <v>90.18</v>
      </c>
      <c r="T5" s="2">
        <v>58.8</v>
      </c>
      <c r="U5" s="2">
        <v>77.19</v>
      </c>
      <c r="V5" s="12">
        <f>S5/$K$6</f>
        <v>3.1480911948049864E-3</v>
      </c>
      <c r="W5" s="12">
        <f>T5/$L$6</f>
        <v>1.8448534706305914E-3</v>
      </c>
      <c r="X5" s="12">
        <f>U5/$M$6</f>
        <v>2.0650522215563739E-3</v>
      </c>
    </row>
    <row r="6" spans="1:24" x14ac:dyDescent="0.2">
      <c r="A6" s="2" t="s">
        <v>6</v>
      </c>
      <c r="B6" s="2">
        <v>24117.38</v>
      </c>
      <c r="C6" s="2">
        <v>26106.55</v>
      </c>
      <c r="D6" s="2">
        <v>28113.66</v>
      </c>
      <c r="E6" s="12">
        <f t="shared" ref="E6:E17" si="0">(B6/$B$16)</f>
        <v>0.72617404115493489</v>
      </c>
      <c r="F6" s="12">
        <f t="shared" ref="F6:F17" si="1">C6/$C$16</f>
        <v>0.56668207105278523</v>
      </c>
      <c r="G6" s="12">
        <f t="shared" ref="G6:G17" si="2">D6/$D$16</f>
        <v>0.54704457317203681</v>
      </c>
      <c r="J6" s="2" t="s">
        <v>48</v>
      </c>
      <c r="K6" s="2">
        <v>28645.93</v>
      </c>
      <c r="L6" s="2">
        <v>31872.45</v>
      </c>
      <c r="M6" s="2">
        <v>37379.199999999997</v>
      </c>
      <c r="N6" s="12">
        <f>K6/$K$6</f>
        <v>1</v>
      </c>
      <c r="O6" s="12">
        <f>L6/$L$6</f>
        <v>1</v>
      </c>
      <c r="P6" s="12">
        <f>M6/$M$6</f>
        <v>1</v>
      </c>
      <c r="R6" s="2" t="s">
        <v>99</v>
      </c>
      <c r="S6" s="2">
        <v>5005.0200000000004</v>
      </c>
      <c r="T6" s="2">
        <v>3887.72</v>
      </c>
      <c r="U6" s="2">
        <v>5159.87</v>
      </c>
      <c r="V6" s="12">
        <f t="shared" ref="V6:V69" si="3">S6/$K$6</f>
        <v>0.17472010858086998</v>
      </c>
      <c r="W6" s="12">
        <f t="shared" ref="W6:W69" si="4">T6/$L$6</f>
        <v>0.12197744447006741</v>
      </c>
      <c r="X6" s="12">
        <f t="shared" ref="X6:X69" si="5">U6/$M$6</f>
        <v>0.13804121008475304</v>
      </c>
    </row>
    <row r="7" spans="1:24" x14ac:dyDescent="0.2">
      <c r="A7" s="2" t="s">
        <v>7</v>
      </c>
      <c r="B7" s="2">
        <v>0</v>
      </c>
      <c r="C7" s="2">
        <v>0</v>
      </c>
      <c r="D7" s="2">
        <v>0</v>
      </c>
      <c r="E7" s="12">
        <f t="shared" si="0"/>
        <v>0</v>
      </c>
      <c r="F7" s="12">
        <f t="shared" si="1"/>
        <v>0</v>
      </c>
      <c r="G7" s="12">
        <f t="shared" si="2"/>
        <v>0</v>
      </c>
      <c r="J7" s="2" t="s">
        <v>49</v>
      </c>
      <c r="K7" s="2">
        <v>3270.99</v>
      </c>
      <c r="L7" s="2">
        <v>893.83</v>
      </c>
      <c r="M7" s="2">
        <v>0</v>
      </c>
      <c r="N7" s="12">
        <f t="shared" ref="N7:N50" si="6">K7/$K$6</f>
        <v>0.11418690194383634</v>
      </c>
      <c r="O7" s="12">
        <f t="shared" ref="O7:O50" si="7">L7/$L$6</f>
        <v>2.8043969007716697E-2</v>
      </c>
      <c r="P7" s="12">
        <f t="shared" ref="P7:P50" si="8">M7/$M$6</f>
        <v>0</v>
      </c>
      <c r="R7" s="2" t="s">
        <v>100</v>
      </c>
      <c r="S7" s="2"/>
      <c r="T7" s="2"/>
      <c r="U7" s="2"/>
      <c r="V7" s="12">
        <f t="shared" si="3"/>
        <v>0</v>
      </c>
      <c r="W7" s="12">
        <f t="shared" si="4"/>
        <v>0</v>
      </c>
      <c r="X7" s="12">
        <f t="shared" si="5"/>
        <v>0</v>
      </c>
    </row>
    <row r="8" spans="1:24" x14ac:dyDescent="0.2">
      <c r="A8" s="2" t="s">
        <v>8</v>
      </c>
      <c r="B8" s="2">
        <v>0</v>
      </c>
      <c r="C8" s="2">
        <v>0</v>
      </c>
      <c r="D8" s="2">
        <v>0.65</v>
      </c>
      <c r="E8" s="12">
        <f t="shared" si="0"/>
        <v>0</v>
      </c>
      <c r="F8" s="12">
        <f t="shared" si="1"/>
        <v>0</v>
      </c>
      <c r="G8" s="12">
        <f t="shared" si="2"/>
        <v>1.2647907549633309E-5</v>
      </c>
      <c r="J8" s="2" t="s">
        <v>50</v>
      </c>
      <c r="K8" s="2">
        <v>25374.94</v>
      </c>
      <c r="L8" s="2">
        <v>30978.62</v>
      </c>
      <c r="M8" s="2">
        <v>37379.199999999997</v>
      </c>
      <c r="N8" s="12">
        <f t="shared" si="6"/>
        <v>0.88581309805616359</v>
      </c>
      <c r="O8" s="12">
        <f t="shared" si="7"/>
        <v>0.97195603099228323</v>
      </c>
      <c r="P8" s="12">
        <f t="shared" si="8"/>
        <v>1</v>
      </c>
      <c r="R8" s="2" t="s">
        <v>101</v>
      </c>
      <c r="S8" s="2">
        <v>3872.05</v>
      </c>
      <c r="T8" s="2">
        <v>3301.47</v>
      </c>
      <c r="U8" s="2">
        <v>3538.37</v>
      </c>
      <c r="V8" s="12">
        <f t="shared" si="3"/>
        <v>0.13516928931963459</v>
      </c>
      <c r="W8" s="12">
        <f t="shared" si="4"/>
        <v>0.10358381611705406</v>
      </c>
      <c r="X8" s="12">
        <f t="shared" si="5"/>
        <v>9.4661469480352714E-2</v>
      </c>
    </row>
    <row r="9" spans="1:24" x14ac:dyDescent="0.2">
      <c r="A9" s="2" t="s">
        <v>9</v>
      </c>
      <c r="B9" s="2">
        <v>24391.89</v>
      </c>
      <c r="C9" s="2">
        <v>26381.16</v>
      </c>
      <c r="D9" s="2">
        <v>28388.95</v>
      </c>
      <c r="E9" s="12">
        <f t="shared" si="0"/>
        <v>0.73443953417438557</v>
      </c>
      <c r="F9" s="12">
        <f t="shared" si="1"/>
        <v>0.57264289557888337</v>
      </c>
      <c r="G9" s="12">
        <f t="shared" si="2"/>
        <v>0.55240125389409611</v>
      </c>
      <c r="J9" s="2" t="s">
        <v>51</v>
      </c>
      <c r="K9" s="2">
        <v>648.12</v>
      </c>
      <c r="L9" s="2">
        <v>588.57000000000005</v>
      </c>
      <c r="M9" s="2">
        <v>438.61</v>
      </c>
      <c r="N9" s="12">
        <f t="shared" si="6"/>
        <v>2.2625203650221862E-2</v>
      </c>
      <c r="O9" s="12">
        <f t="shared" si="7"/>
        <v>1.8466418489949784E-2</v>
      </c>
      <c r="P9" s="12">
        <f t="shared" si="8"/>
        <v>1.1734066004622894E-2</v>
      </c>
      <c r="R9" s="2" t="s">
        <v>102</v>
      </c>
      <c r="S9" s="2"/>
      <c r="T9" s="2"/>
      <c r="U9" s="2"/>
      <c r="V9" s="12">
        <f t="shared" si="3"/>
        <v>0</v>
      </c>
      <c r="W9" s="12">
        <f t="shared" si="4"/>
        <v>0</v>
      </c>
      <c r="X9" s="12">
        <f t="shared" si="5"/>
        <v>0</v>
      </c>
    </row>
    <row r="10" spans="1:24" x14ac:dyDescent="0.2">
      <c r="A10" s="2" t="s">
        <v>10</v>
      </c>
      <c r="B10" s="2">
        <v>9.7100000000000009</v>
      </c>
      <c r="C10" s="2">
        <v>16.02</v>
      </c>
      <c r="D10" s="2">
        <v>12.15</v>
      </c>
      <c r="E10" s="12">
        <f t="shared" si="0"/>
        <v>2.9236799103444979E-4</v>
      </c>
      <c r="F10" s="12">
        <f t="shared" si="1"/>
        <v>3.4773827940749047E-4</v>
      </c>
      <c r="G10" s="12">
        <f t="shared" si="2"/>
        <v>2.3641857958160722E-4</v>
      </c>
      <c r="J10" s="2" t="s">
        <v>52</v>
      </c>
      <c r="K10" s="2">
        <v>-75.69</v>
      </c>
      <c r="L10" s="2">
        <v>111.2</v>
      </c>
      <c r="M10" s="2">
        <v>120.45</v>
      </c>
      <c r="N10" s="12">
        <f t="shared" si="6"/>
        <v>-2.6422601744820291E-3</v>
      </c>
      <c r="O10" s="12">
        <f t="shared" si="7"/>
        <v>3.4889065635054727E-3</v>
      </c>
      <c r="P10" s="12">
        <f t="shared" si="8"/>
        <v>3.2223803612704393E-3</v>
      </c>
      <c r="R10" s="2" t="s">
        <v>103</v>
      </c>
      <c r="S10" s="2">
        <v>1348.41</v>
      </c>
      <c r="T10" s="2">
        <v>1847.93</v>
      </c>
      <c r="U10" s="2">
        <v>2139.8000000000002</v>
      </c>
      <c r="V10" s="12">
        <f t="shared" si="3"/>
        <v>4.7071608427445018E-2</v>
      </c>
      <c r="W10" s="12">
        <f t="shared" si="4"/>
        <v>5.7978912822829749E-2</v>
      </c>
      <c r="X10" s="12">
        <f t="shared" si="5"/>
        <v>5.7245740946836751E-2</v>
      </c>
    </row>
    <row r="11" spans="1:24" x14ac:dyDescent="0.2">
      <c r="A11" s="2" t="s">
        <v>11</v>
      </c>
      <c r="B11" s="2">
        <v>3057.89</v>
      </c>
      <c r="C11" s="2">
        <v>13057.15</v>
      </c>
      <c r="D11" s="2">
        <v>16233.68</v>
      </c>
      <c r="E11" s="12">
        <f t="shared" si="0"/>
        <v>9.2073033584380376E-2</v>
      </c>
      <c r="F11" s="12">
        <f t="shared" si="1"/>
        <v>0.28342514825003207</v>
      </c>
      <c r="G11" s="12">
        <f t="shared" si="2"/>
        <v>0.31588012896974038</v>
      </c>
      <c r="J11" s="2" t="s">
        <v>53</v>
      </c>
      <c r="K11" s="2">
        <v>25947.37</v>
      </c>
      <c r="L11" s="2">
        <v>31678.39</v>
      </c>
      <c r="M11" s="2">
        <v>37938.26</v>
      </c>
      <c r="N11" s="12">
        <f t="shared" si="6"/>
        <v>0.90579604153190341</v>
      </c>
      <c r="O11" s="12">
        <f t="shared" si="7"/>
        <v>0.99391135604573855</v>
      </c>
      <c r="P11" s="12">
        <f t="shared" si="8"/>
        <v>1.0149564463658935</v>
      </c>
      <c r="R11" s="2" t="s">
        <v>104</v>
      </c>
      <c r="S11" s="2">
        <v>582.19000000000005</v>
      </c>
      <c r="T11" s="2">
        <v>1171.49</v>
      </c>
      <c r="U11" s="2">
        <v>1454.09</v>
      </c>
      <c r="V11" s="12">
        <f t="shared" si="3"/>
        <v>2.032365505326586E-2</v>
      </c>
      <c r="W11" s="12">
        <f t="shared" si="4"/>
        <v>3.6755567896412107E-2</v>
      </c>
      <c r="X11" s="12">
        <f t="shared" si="5"/>
        <v>3.8901046571355194E-2</v>
      </c>
    </row>
    <row r="12" spans="1:24" x14ac:dyDescent="0.2">
      <c r="A12" s="2" t="s">
        <v>12</v>
      </c>
      <c r="B12" s="2">
        <v>5416.6</v>
      </c>
      <c r="C12" s="2">
        <v>6423.07</v>
      </c>
      <c r="D12" s="2">
        <v>6584.67</v>
      </c>
      <c r="E12" s="12">
        <f t="shared" si="0"/>
        <v>0.16309376521495372</v>
      </c>
      <c r="F12" s="12">
        <f t="shared" si="1"/>
        <v>0.13942242885854367</v>
      </c>
      <c r="G12" s="12">
        <f t="shared" si="2"/>
        <v>0.12812661139206763</v>
      </c>
      <c r="J12" s="2" t="s">
        <v>54</v>
      </c>
      <c r="K12" s="2"/>
      <c r="L12" s="2"/>
      <c r="M12" s="2"/>
      <c r="N12" s="12">
        <f t="shared" si="6"/>
        <v>0</v>
      </c>
      <c r="O12" s="12">
        <f t="shared" si="7"/>
        <v>0</v>
      </c>
      <c r="P12" s="12">
        <f t="shared" si="8"/>
        <v>0</v>
      </c>
      <c r="R12" s="2" t="s">
        <v>105</v>
      </c>
      <c r="S12" s="2">
        <v>0</v>
      </c>
      <c r="T12" s="2">
        <v>0</v>
      </c>
      <c r="U12" s="2">
        <v>0</v>
      </c>
      <c r="V12" s="12">
        <f t="shared" si="3"/>
        <v>0</v>
      </c>
      <c r="W12" s="12">
        <f t="shared" si="4"/>
        <v>0</v>
      </c>
      <c r="X12" s="12">
        <f t="shared" si="5"/>
        <v>0</v>
      </c>
    </row>
    <row r="13" spans="1:24" x14ac:dyDescent="0.2">
      <c r="A13" s="2" t="s">
        <v>13</v>
      </c>
      <c r="B13" s="2">
        <v>8474.49</v>
      </c>
      <c r="C13" s="2">
        <v>19480.22</v>
      </c>
      <c r="D13" s="2">
        <v>22818.35</v>
      </c>
      <c r="E13" s="12">
        <f t="shared" si="0"/>
        <v>0.25516679879933407</v>
      </c>
      <c r="F13" s="12">
        <f t="shared" si="1"/>
        <v>0.42284757710857579</v>
      </c>
      <c r="G13" s="12">
        <f t="shared" si="2"/>
        <v>0.44400674036180793</v>
      </c>
      <c r="J13" s="2" t="s">
        <v>55</v>
      </c>
      <c r="K13" s="2">
        <v>4416.8999999999996</v>
      </c>
      <c r="L13" s="2">
        <v>5399.98</v>
      </c>
      <c r="M13" s="2">
        <v>6647.55</v>
      </c>
      <c r="N13" s="12">
        <f t="shared" si="6"/>
        <v>0.15418944331707854</v>
      </c>
      <c r="O13" s="12">
        <f t="shared" si="7"/>
        <v>0.16942469123020035</v>
      </c>
      <c r="P13" s="12">
        <f t="shared" si="8"/>
        <v>0.17784088477013957</v>
      </c>
      <c r="R13" s="2" t="s">
        <v>106</v>
      </c>
      <c r="S13" s="2">
        <v>-0.01</v>
      </c>
      <c r="T13" s="2">
        <v>5.44</v>
      </c>
      <c r="U13" s="2">
        <v>-3.33</v>
      </c>
      <c r="V13" s="12">
        <f t="shared" si="3"/>
        <v>-3.4908973107174389E-7</v>
      </c>
      <c r="W13" s="12">
        <f t="shared" si="4"/>
        <v>1.7068032109235405E-4</v>
      </c>
      <c r="X13" s="12">
        <f t="shared" si="5"/>
        <v>-8.908697885455013E-5</v>
      </c>
    </row>
    <row r="14" spans="1:24" x14ac:dyDescent="0.2">
      <c r="A14" s="2" t="s">
        <v>14</v>
      </c>
      <c r="B14" s="2">
        <v>0</v>
      </c>
      <c r="C14" s="2">
        <v>0</v>
      </c>
      <c r="D14" s="2">
        <v>0</v>
      </c>
      <c r="E14" s="12">
        <f t="shared" si="0"/>
        <v>0</v>
      </c>
      <c r="F14" s="12">
        <f t="shared" si="1"/>
        <v>0</v>
      </c>
      <c r="G14" s="12">
        <f t="shared" si="2"/>
        <v>0</v>
      </c>
      <c r="J14" s="2" t="s">
        <v>56</v>
      </c>
      <c r="K14" s="2">
        <v>4271.9799999999996</v>
      </c>
      <c r="L14" s="2">
        <v>6334.07</v>
      </c>
      <c r="M14" s="2">
        <v>8427.9</v>
      </c>
      <c r="N14" s="12">
        <f t="shared" si="6"/>
        <v>0.14913043493438682</v>
      </c>
      <c r="O14" s="12">
        <f t="shared" si="7"/>
        <v>0.19873182011423657</v>
      </c>
      <c r="P14" s="12">
        <f t="shared" si="8"/>
        <v>0.22547031504152043</v>
      </c>
      <c r="R14" s="2" t="s">
        <v>107</v>
      </c>
      <c r="S14" s="2">
        <v>-68.349999999999994</v>
      </c>
      <c r="T14" s="2">
        <v>-114.68</v>
      </c>
      <c r="U14" s="2">
        <v>-122.62</v>
      </c>
      <c r="V14" s="12">
        <f t="shared" si="3"/>
        <v>-2.386028311875369E-3</v>
      </c>
      <c r="W14" s="12">
        <f t="shared" si="4"/>
        <v>-3.5980917689101403E-3</v>
      </c>
      <c r="X14" s="12">
        <f t="shared" si="5"/>
        <v>-3.2804340381816627E-3</v>
      </c>
    </row>
    <row r="15" spans="1:24" x14ac:dyDescent="0.2">
      <c r="A15" s="2" t="s">
        <v>15</v>
      </c>
      <c r="B15" s="2">
        <v>335.48</v>
      </c>
      <c r="C15" s="2">
        <v>191.73</v>
      </c>
      <c r="D15" s="2">
        <v>172.45</v>
      </c>
      <c r="E15" s="12">
        <f t="shared" si="0"/>
        <v>1.0101299035245851E-2</v>
      </c>
      <c r="F15" s="12">
        <f t="shared" si="1"/>
        <v>4.1617890331334673E-3</v>
      </c>
      <c r="G15" s="12">
        <f t="shared" si="2"/>
        <v>3.3555871645142518E-3</v>
      </c>
      <c r="J15" s="2" t="s">
        <v>57</v>
      </c>
      <c r="K15" s="2">
        <v>1522.34</v>
      </c>
      <c r="L15" s="2">
        <v>1810.24</v>
      </c>
      <c r="M15" s="2">
        <v>2058.79</v>
      </c>
      <c r="N15" s="12">
        <f t="shared" si="6"/>
        <v>5.3143326119975853E-2</v>
      </c>
      <c r="O15" s="12">
        <f t="shared" si="7"/>
        <v>5.6796386848202755E-2</v>
      </c>
      <c r="P15" s="12">
        <f t="shared" si="8"/>
        <v>5.5078492851639418E-2</v>
      </c>
      <c r="R15" s="2" t="s">
        <v>108</v>
      </c>
      <c r="S15" s="2">
        <v>-139.22999999999999</v>
      </c>
      <c r="T15" s="2">
        <v>36.96</v>
      </c>
      <c r="U15" s="2">
        <v>-44.84</v>
      </c>
      <c r="V15" s="12">
        <f t="shared" si="3"/>
        <v>-4.8603763257118893E-3</v>
      </c>
      <c r="W15" s="12">
        <f t="shared" si="4"/>
        <v>1.1596221815392291E-3</v>
      </c>
      <c r="X15" s="12">
        <f t="shared" si="5"/>
        <v>-1.199597637188597E-3</v>
      </c>
    </row>
    <row r="16" spans="1:24" x14ac:dyDescent="0.2">
      <c r="A16" s="2" t="s">
        <v>16</v>
      </c>
      <c r="B16" s="2">
        <v>33211.57</v>
      </c>
      <c r="C16" s="2">
        <v>46069.13</v>
      </c>
      <c r="D16" s="2">
        <v>51391.9</v>
      </c>
      <c r="E16" s="12">
        <f t="shared" si="0"/>
        <v>1</v>
      </c>
      <c r="F16" s="12">
        <f t="shared" si="1"/>
        <v>1</v>
      </c>
      <c r="G16" s="12">
        <f t="shared" si="2"/>
        <v>1</v>
      </c>
      <c r="J16" s="2" t="s">
        <v>58</v>
      </c>
      <c r="K16" s="2">
        <v>1991.28</v>
      </c>
      <c r="L16" s="2">
        <v>2289.5300000000002</v>
      </c>
      <c r="M16" s="2">
        <v>2642.12</v>
      </c>
      <c r="N16" s="12">
        <f t="shared" si="6"/>
        <v>6.9513539968854218E-2</v>
      </c>
      <c r="O16" s="12">
        <f t="shared" si="7"/>
        <v>7.1834138887973784E-2</v>
      </c>
      <c r="P16" s="12">
        <f t="shared" si="8"/>
        <v>7.0684230802157355E-2</v>
      </c>
      <c r="R16" s="2" t="s">
        <v>109</v>
      </c>
      <c r="S16" s="2">
        <v>0</v>
      </c>
      <c r="T16" s="2">
        <v>0</v>
      </c>
      <c r="U16" s="2">
        <v>32.19</v>
      </c>
      <c r="V16" s="12">
        <f t="shared" si="3"/>
        <v>0</v>
      </c>
      <c r="W16" s="12">
        <f t="shared" si="4"/>
        <v>0</v>
      </c>
      <c r="X16" s="12">
        <f t="shared" si="5"/>
        <v>8.6117412892731786E-4</v>
      </c>
    </row>
    <row r="17" spans="1:24" x14ac:dyDescent="0.2">
      <c r="A17" s="2" t="s">
        <v>17</v>
      </c>
      <c r="B17" s="2"/>
      <c r="C17" s="2"/>
      <c r="D17" s="2"/>
      <c r="E17" s="12">
        <f t="shared" si="0"/>
        <v>0</v>
      </c>
      <c r="F17" s="12">
        <f t="shared" si="1"/>
        <v>0</v>
      </c>
      <c r="G17" s="12">
        <f t="shared" si="2"/>
        <v>0</v>
      </c>
      <c r="J17" s="2" t="s">
        <v>59</v>
      </c>
      <c r="K17" s="2">
        <v>7174.55</v>
      </c>
      <c r="L17" s="2">
        <v>8341.85</v>
      </c>
      <c r="M17" s="2">
        <v>10046.44</v>
      </c>
      <c r="N17" s="12">
        <f t="shared" si="6"/>
        <v>0.25045617300607803</v>
      </c>
      <c r="O17" s="12">
        <f t="shared" si="7"/>
        <v>0.26172603612210549</v>
      </c>
      <c r="P17" s="12">
        <f t="shared" si="8"/>
        <v>0.26877086722027227</v>
      </c>
      <c r="R17" s="2" t="s">
        <v>110</v>
      </c>
      <c r="S17" s="2">
        <v>0</v>
      </c>
      <c r="T17" s="2">
        <v>0</v>
      </c>
      <c r="U17" s="2">
        <v>0</v>
      </c>
      <c r="V17" s="12">
        <f t="shared" si="3"/>
        <v>0</v>
      </c>
      <c r="W17" s="12">
        <f t="shared" si="4"/>
        <v>0</v>
      </c>
      <c r="X17" s="12">
        <f t="shared" si="5"/>
        <v>0</v>
      </c>
    </row>
    <row r="18" spans="1:24" x14ac:dyDescent="0.2">
      <c r="A18" s="2" t="s">
        <v>18</v>
      </c>
      <c r="B18" s="2">
        <v>28498.09</v>
      </c>
      <c r="C18" s="2">
        <v>44081.78</v>
      </c>
      <c r="D18" s="2">
        <v>52562.43</v>
      </c>
      <c r="E18" s="12">
        <f>(B18/$B$42)</f>
        <v>0.85807717009463869</v>
      </c>
      <c r="F18" s="12">
        <f>C18/$C$42</f>
        <v>0.95686156869035732</v>
      </c>
      <c r="G18" s="12">
        <f>D18/$D$42</f>
        <v>1.0227765464985727</v>
      </c>
      <c r="J18" s="2" t="s">
        <v>60</v>
      </c>
      <c r="K18" s="2">
        <v>709.76</v>
      </c>
      <c r="L18" s="2">
        <v>1115.72</v>
      </c>
      <c r="M18" s="2">
        <v>888.72</v>
      </c>
      <c r="N18" s="12">
        <f t="shared" si="6"/>
        <v>2.4776992752548091E-2</v>
      </c>
      <c r="O18" s="12">
        <f t="shared" si="7"/>
        <v>3.5005780854625232E-2</v>
      </c>
      <c r="P18" s="12">
        <f t="shared" si="8"/>
        <v>2.3775789744028768E-2</v>
      </c>
      <c r="R18" s="2" t="s">
        <v>111</v>
      </c>
      <c r="S18" s="2">
        <v>-375.44</v>
      </c>
      <c r="T18" s="2">
        <v>-262.64999999999998</v>
      </c>
      <c r="U18" s="2">
        <v>-186.32</v>
      </c>
      <c r="V18" s="12">
        <f t="shared" si="3"/>
        <v>-1.3106224863357552E-2</v>
      </c>
      <c r="W18" s="12">
        <f t="shared" si="4"/>
        <v>-8.2406592527402185E-3</v>
      </c>
      <c r="X18" s="12">
        <f t="shared" si="5"/>
        <v>-4.9845903604143482E-3</v>
      </c>
    </row>
    <row r="19" spans="1:24" x14ac:dyDescent="0.2">
      <c r="A19" s="2" t="s">
        <v>19</v>
      </c>
      <c r="B19" s="2">
        <v>2594.34</v>
      </c>
      <c r="C19" s="2">
        <v>4366.4799999999996</v>
      </c>
      <c r="D19" s="2">
        <v>6426.59</v>
      </c>
      <c r="E19" s="12">
        <f t="shared" ref="E19:E43" si="9">(B19/$B$42)</f>
        <v>7.8115548286335157E-2</v>
      </c>
      <c r="F19" s="12">
        <f t="shared" ref="F19:F43" si="10">C19/$C$42</f>
        <v>9.4781038843147244E-2</v>
      </c>
      <c r="G19" s="12">
        <f t="shared" ref="G19:G43" si="11">D19/$D$42</f>
        <v>0.1250506402759968</v>
      </c>
      <c r="J19" s="2" t="s">
        <v>61</v>
      </c>
      <c r="K19" s="2">
        <v>0</v>
      </c>
      <c r="L19" s="2">
        <v>0</v>
      </c>
      <c r="M19" s="2">
        <v>0</v>
      </c>
      <c r="N19" s="12">
        <f t="shared" si="6"/>
        <v>0</v>
      </c>
      <c r="O19" s="12">
        <f t="shared" si="7"/>
        <v>0</v>
      </c>
      <c r="P19" s="12">
        <f t="shared" si="8"/>
        <v>0</v>
      </c>
      <c r="R19" s="2" t="s">
        <v>112</v>
      </c>
      <c r="S19" s="2">
        <v>1347.57</v>
      </c>
      <c r="T19" s="2">
        <v>2684.49</v>
      </c>
      <c r="U19" s="2">
        <v>3268.97</v>
      </c>
      <c r="V19" s="12">
        <f t="shared" si="3"/>
        <v>4.7042284890034987E-2</v>
      </c>
      <c r="W19" s="12">
        <f t="shared" si="4"/>
        <v>8.4226032200223067E-2</v>
      </c>
      <c r="X19" s="12">
        <f t="shared" si="5"/>
        <v>8.7454252632480092E-2</v>
      </c>
    </row>
    <row r="20" spans="1:24" x14ac:dyDescent="0.2">
      <c r="A20" s="2" t="s">
        <v>20</v>
      </c>
      <c r="B20" s="2">
        <v>0</v>
      </c>
      <c r="C20" s="2">
        <v>0</v>
      </c>
      <c r="D20" s="2">
        <v>0</v>
      </c>
      <c r="E20" s="12">
        <f t="shared" si="9"/>
        <v>0</v>
      </c>
      <c r="F20" s="12">
        <f t="shared" si="10"/>
        <v>0</v>
      </c>
      <c r="G20" s="12">
        <f t="shared" si="11"/>
        <v>0</v>
      </c>
      <c r="J20" s="2" t="s">
        <v>62</v>
      </c>
      <c r="K20" s="2">
        <v>20086.810000000001</v>
      </c>
      <c r="L20" s="2">
        <v>25291.39</v>
      </c>
      <c r="M20" s="2">
        <v>30711.52</v>
      </c>
      <c r="N20" s="12">
        <f t="shared" si="6"/>
        <v>0.70120991009892164</v>
      </c>
      <c r="O20" s="12">
        <f t="shared" si="7"/>
        <v>0.79351885405734413</v>
      </c>
      <c r="P20" s="12">
        <f t="shared" si="8"/>
        <v>0.82162058042975783</v>
      </c>
      <c r="R20" s="2" t="s">
        <v>113</v>
      </c>
      <c r="S20" s="2">
        <v>5219.62</v>
      </c>
      <c r="T20" s="2">
        <v>5985.96</v>
      </c>
      <c r="U20" s="2">
        <v>6807.34</v>
      </c>
      <c r="V20" s="12">
        <f t="shared" si="3"/>
        <v>0.18221157420966957</v>
      </c>
      <c r="W20" s="12">
        <f t="shared" si="4"/>
        <v>0.18780984831727715</v>
      </c>
      <c r="X20" s="12">
        <f t="shared" si="5"/>
        <v>0.18211572211283283</v>
      </c>
    </row>
    <row r="21" spans="1:24" x14ac:dyDescent="0.2">
      <c r="A21" s="2" t="s">
        <v>21</v>
      </c>
      <c r="B21" s="2">
        <v>25903.75</v>
      </c>
      <c r="C21" s="2">
        <v>39715.300000000003</v>
      </c>
      <c r="D21" s="2">
        <v>46135.839999999997</v>
      </c>
      <c r="E21" s="12">
        <f t="shared" si="9"/>
        <v>0.77996162180830353</v>
      </c>
      <c r="F21" s="12">
        <f t="shared" si="10"/>
        <v>0.86208052984721018</v>
      </c>
      <c r="G21" s="12">
        <f t="shared" si="11"/>
        <v>0.89772590622257586</v>
      </c>
      <c r="J21" s="2" t="s">
        <v>63</v>
      </c>
      <c r="K21" s="2">
        <v>5860.56</v>
      </c>
      <c r="L21" s="2">
        <v>6387</v>
      </c>
      <c r="M21" s="2">
        <v>7226.74</v>
      </c>
      <c r="N21" s="12">
        <f t="shared" si="6"/>
        <v>0.20458613143298193</v>
      </c>
      <c r="O21" s="12">
        <f t="shared" si="7"/>
        <v>0.20039250198839437</v>
      </c>
      <c r="P21" s="12">
        <f t="shared" si="8"/>
        <v>0.19333586593613561</v>
      </c>
      <c r="R21" s="2" t="s">
        <v>102</v>
      </c>
      <c r="S21" s="2"/>
      <c r="T21" s="2"/>
      <c r="U21" s="2"/>
      <c r="V21" s="12">
        <f t="shared" si="3"/>
        <v>0</v>
      </c>
      <c r="W21" s="12">
        <f t="shared" si="4"/>
        <v>0</v>
      </c>
      <c r="X21" s="12">
        <f t="shared" si="5"/>
        <v>0</v>
      </c>
    </row>
    <row r="22" spans="1:24" x14ac:dyDescent="0.2">
      <c r="A22" s="2" t="s">
        <v>22</v>
      </c>
      <c r="B22" s="2">
        <v>0</v>
      </c>
      <c r="C22" s="2">
        <v>0</v>
      </c>
      <c r="D22" s="2">
        <v>0</v>
      </c>
      <c r="E22" s="12">
        <f t="shared" si="9"/>
        <v>0</v>
      </c>
      <c r="F22" s="12">
        <f t="shared" si="10"/>
        <v>0</v>
      </c>
      <c r="G22" s="12">
        <f t="shared" si="11"/>
        <v>0</v>
      </c>
      <c r="J22" s="2" t="s">
        <v>64</v>
      </c>
      <c r="K22" s="2">
        <v>640.1</v>
      </c>
      <c r="L22" s="2">
        <v>1237.5999999999999</v>
      </c>
      <c r="M22" s="2">
        <v>1548.57</v>
      </c>
      <c r="N22" s="12">
        <f t="shared" si="6"/>
        <v>2.2345233685902327E-2</v>
      </c>
      <c r="O22" s="12">
        <f t="shared" si="7"/>
        <v>3.8829773048510541E-2</v>
      </c>
      <c r="P22" s="12">
        <f t="shared" si="8"/>
        <v>4.1428655508946151E-2</v>
      </c>
      <c r="R22" s="2" t="s">
        <v>114</v>
      </c>
      <c r="S22" s="2">
        <v>155.81</v>
      </c>
      <c r="T22" s="2">
        <v>-454</v>
      </c>
      <c r="U22" s="2">
        <v>-313.39</v>
      </c>
      <c r="V22" s="12">
        <f t="shared" si="3"/>
        <v>5.4391670998288413E-3</v>
      </c>
      <c r="W22" s="12">
        <f t="shared" si="4"/>
        <v>-1.4244276797045725E-2</v>
      </c>
      <c r="X22" s="12">
        <f t="shared" si="5"/>
        <v>-8.3840745655337726E-3</v>
      </c>
    </row>
    <row r="23" spans="1:24" x14ac:dyDescent="0.2">
      <c r="A23" s="2" t="s">
        <v>23</v>
      </c>
      <c r="B23" s="2">
        <v>921.48</v>
      </c>
      <c r="C23" s="2">
        <v>1511.21</v>
      </c>
      <c r="D23" s="2">
        <v>1122.0899999999999</v>
      </c>
      <c r="E23" s="12">
        <f t="shared" si="9"/>
        <v>2.7745752459158061E-2</v>
      </c>
      <c r="F23" s="12">
        <f t="shared" si="10"/>
        <v>3.2803093959013339E-2</v>
      </c>
      <c r="G23" s="12">
        <f t="shared" si="11"/>
        <v>2.1833985511335443E-2</v>
      </c>
      <c r="J23" s="2" t="s">
        <v>65</v>
      </c>
      <c r="K23" s="2">
        <v>5220.46</v>
      </c>
      <c r="L23" s="2">
        <v>5149.3999999999996</v>
      </c>
      <c r="M23" s="2">
        <v>5678.17</v>
      </c>
      <c r="N23" s="12">
        <f t="shared" si="6"/>
        <v>0.18224089774707961</v>
      </c>
      <c r="O23" s="12">
        <f t="shared" si="7"/>
        <v>0.1615627289398838</v>
      </c>
      <c r="P23" s="12">
        <f t="shared" si="8"/>
        <v>0.15190721042718947</v>
      </c>
      <c r="R23" s="2" t="s">
        <v>115</v>
      </c>
      <c r="S23" s="2">
        <v>53.94</v>
      </c>
      <c r="T23" s="2">
        <v>-622.62</v>
      </c>
      <c r="U23" s="2">
        <v>-241.61</v>
      </c>
      <c r="V23" s="12">
        <f t="shared" si="3"/>
        <v>1.8829900094009865E-3</v>
      </c>
      <c r="W23" s="12">
        <f t="shared" si="4"/>
        <v>-1.9534739249728213E-2</v>
      </c>
      <c r="X23" s="12">
        <f t="shared" si="5"/>
        <v>-6.463755243557915E-3</v>
      </c>
    </row>
    <row r="24" spans="1:24" x14ac:dyDescent="0.2">
      <c r="A24" s="2" t="s">
        <v>24</v>
      </c>
      <c r="B24" s="2">
        <v>0</v>
      </c>
      <c r="C24" s="2">
        <v>0</v>
      </c>
      <c r="D24" s="2">
        <v>0</v>
      </c>
      <c r="E24" s="12">
        <f t="shared" si="9"/>
        <v>0</v>
      </c>
      <c r="F24" s="12">
        <f t="shared" si="10"/>
        <v>0</v>
      </c>
      <c r="G24" s="12">
        <f t="shared" si="11"/>
        <v>0</v>
      </c>
      <c r="J24" s="2" t="s">
        <v>66</v>
      </c>
      <c r="K24" s="2">
        <v>1348.41</v>
      </c>
      <c r="L24" s="2">
        <v>1847.93</v>
      </c>
      <c r="M24" s="2">
        <v>2139.8000000000002</v>
      </c>
      <c r="N24" s="12">
        <f t="shared" si="6"/>
        <v>4.7071608427445018E-2</v>
      </c>
      <c r="O24" s="12">
        <f t="shared" si="7"/>
        <v>5.7978912822829749E-2</v>
      </c>
      <c r="P24" s="12">
        <f t="shared" si="8"/>
        <v>5.7245740946836751E-2</v>
      </c>
      <c r="R24" s="2" t="s">
        <v>116</v>
      </c>
      <c r="S24" s="2">
        <v>481.88</v>
      </c>
      <c r="T24" s="2">
        <v>346.15</v>
      </c>
      <c r="U24" s="2">
        <v>1053.6600000000001</v>
      </c>
      <c r="V24" s="12">
        <f t="shared" si="3"/>
        <v>1.6821935960885194E-2</v>
      </c>
      <c r="W24" s="12">
        <f t="shared" si="4"/>
        <v>1.0860476681271755E-2</v>
      </c>
      <c r="X24" s="12">
        <f t="shared" si="5"/>
        <v>2.8188404246211801E-2</v>
      </c>
    </row>
    <row r="25" spans="1:24" x14ac:dyDescent="0.2">
      <c r="A25" s="2" t="s">
        <v>25</v>
      </c>
      <c r="B25" s="2">
        <v>6690.51</v>
      </c>
      <c r="C25" s="2">
        <v>5446.9</v>
      </c>
      <c r="D25" s="2">
        <v>2921.33</v>
      </c>
      <c r="E25" s="12">
        <f t="shared" si="9"/>
        <v>0.20145118101914483</v>
      </c>
      <c r="F25" s="12">
        <f t="shared" si="10"/>
        <v>0.11823318564947938</v>
      </c>
      <c r="G25" s="12">
        <f t="shared" si="11"/>
        <v>5.6844171941492723E-2</v>
      </c>
      <c r="J25" s="2" t="s">
        <v>67</v>
      </c>
      <c r="K25" s="2">
        <v>0</v>
      </c>
      <c r="L25" s="2">
        <v>0</v>
      </c>
      <c r="M25" s="2">
        <v>0</v>
      </c>
      <c r="N25" s="12">
        <f t="shared" si="6"/>
        <v>0</v>
      </c>
      <c r="O25" s="12">
        <f t="shared" si="7"/>
        <v>0</v>
      </c>
      <c r="P25" s="12">
        <f t="shared" si="8"/>
        <v>0</v>
      </c>
      <c r="R25" s="2" t="s">
        <v>117</v>
      </c>
      <c r="S25" s="2">
        <v>0</v>
      </c>
      <c r="T25" s="2">
        <v>0</v>
      </c>
      <c r="U25" s="2">
        <v>0</v>
      </c>
      <c r="V25" s="12">
        <f t="shared" si="3"/>
        <v>0</v>
      </c>
      <c r="W25" s="12">
        <f t="shared" si="4"/>
        <v>0</v>
      </c>
      <c r="X25" s="12">
        <f t="shared" si="5"/>
        <v>0</v>
      </c>
    </row>
    <row r="26" spans="1:24" x14ac:dyDescent="0.2">
      <c r="A26" s="2" t="s">
        <v>26</v>
      </c>
      <c r="B26" s="2"/>
      <c r="C26" s="2"/>
      <c r="D26" s="2"/>
      <c r="E26" s="12">
        <f t="shared" si="9"/>
        <v>0</v>
      </c>
      <c r="F26" s="12">
        <f t="shared" si="10"/>
        <v>0</v>
      </c>
      <c r="G26" s="12">
        <f t="shared" si="11"/>
        <v>0</v>
      </c>
      <c r="J26" s="2" t="s">
        <v>68</v>
      </c>
      <c r="K26" s="2">
        <v>3872.05</v>
      </c>
      <c r="L26" s="2">
        <v>3301.47</v>
      </c>
      <c r="M26" s="2">
        <v>3538.37</v>
      </c>
      <c r="N26" s="12">
        <f t="shared" si="6"/>
        <v>0.13516928931963459</v>
      </c>
      <c r="O26" s="12">
        <f t="shared" si="7"/>
        <v>0.10358381611705406</v>
      </c>
      <c r="P26" s="12">
        <f t="shared" si="8"/>
        <v>9.4661469480352714E-2</v>
      </c>
      <c r="R26" s="2" t="s">
        <v>118</v>
      </c>
      <c r="S26" s="2">
        <v>0</v>
      </c>
      <c r="T26" s="2">
        <v>0</v>
      </c>
      <c r="U26" s="2">
        <v>0</v>
      </c>
      <c r="V26" s="12">
        <f t="shared" si="3"/>
        <v>0</v>
      </c>
      <c r="W26" s="12">
        <f t="shared" si="4"/>
        <v>0</v>
      </c>
      <c r="X26" s="12">
        <f t="shared" si="5"/>
        <v>0</v>
      </c>
    </row>
    <row r="27" spans="1:24" x14ac:dyDescent="0.2">
      <c r="A27" s="2" t="s">
        <v>27</v>
      </c>
      <c r="B27" s="2">
        <v>2400.64</v>
      </c>
      <c r="C27" s="2">
        <v>3267.59</v>
      </c>
      <c r="D27" s="2">
        <v>3585.11</v>
      </c>
      <c r="E27" s="12">
        <f t="shared" si="9"/>
        <v>7.228324346003516E-2</v>
      </c>
      <c r="F27" s="12">
        <f t="shared" si="10"/>
        <v>7.0927972809558162E-2</v>
      </c>
      <c r="G27" s="12">
        <f t="shared" si="11"/>
        <v>6.9760215131178263E-2</v>
      </c>
      <c r="J27" s="2" t="s">
        <v>69</v>
      </c>
      <c r="K27" s="2">
        <v>816.95</v>
      </c>
      <c r="L27" s="2">
        <v>684.56</v>
      </c>
      <c r="M27" s="2">
        <v>735.16</v>
      </c>
      <c r="N27" s="12">
        <f t="shared" si="6"/>
        <v>2.8518885579906117E-2</v>
      </c>
      <c r="O27" s="12">
        <f t="shared" si="7"/>
        <v>2.1478110405695198E-2</v>
      </c>
      <c r="P27" s="12">
        <f t="shared" si="8"/>
        <v>1.9667622635048371E-2</v>
      </c>
      <c r="R27" s="2" t="s">
        <v>119</v>
      </c>
      <c r="S27" s="2">
        <v>0</v>
      </c>
      <c r="T27" s="2">
        <v>0</v>
      </c>
      <c r="U27" s="2">
        <v>0</v>
      </c>
      <c r="V27" s="12">
        <f t="shared" si="3"/>
        <v>0</v>
      </c>
      <c r="W27" s="12">
        <f t="shared" si="4"/>
        <v>0</v>
      </c>
      <c r="X27" s="12">
        <f t="shared" si="5"/>
        <v>0</v>
      </c>
    </row>
    <row r="28" spans="1:24" x14ac:dyDescent="0.2">
      <c r="A28" s="2" t="s">
        <v>28</v>
      </c>
      <c r="B28" s="2">
        <v>1757.09</v>
      </c>
      <c r="C28" s="2">
        <v>2220.63</v>
      </c>
      <c r="D28" s="2">
        <v>2531.4299999999998</v>
      </c>
      <c r="E28" s="12">
        <f t="shared" si="9"/>
        <v>5.2905960181948639E-2</v>
      </c>
      <c r="F28" s="12">
        <f t="shared" si="10"/>
        <v>4.8202125805284365E-2</v>
      </c>
      <c r="G28" s="12">
        <f t="shared" si="11"/>
        <v>4.9257373243643446E-2</v>
      </c>
      <c r="J28" s="2" t="s">
        <v>70</v>
      </c>
      <c r="K28" s="2">
        <v>0</v>
      </c>
      <c r="L28" s="2">
        <v>0</v>
      </c>
      <c r="M28" s="2">
        <v>0</v>
      </c>
      <c r="N28" s="12">
        <f t="shared" si="6"/>
        <v>0</v>
      </c>
      <c r="O28" s="12">
        <f t="shared" si="7"/>
        <v>0</v>
      </c>
      <c r="P28" s="12">
        <f t="shared" si="8"/>
        <v>0</v>
      </c>
      <c r="R28" s="2" t="s">
        <v>120</v>
      </c>
      <c r="S28" s="2">
        <v>0</v>
      </c>
      <c r="T28" s="2">
        <v>0</v>
      </c>
      <c r="U28" s="2">
        <v>0</v>
      </c>
      <c r="V28" s="12">
        <f t="shared" si="3"/>
        <v>0</v>
      </c>
      <c r="W28" s="12">
        <f t="shared" si="4"/>
        <v>0</v>
      </c>
      <c r="X28" s="12">
        <f t="shared" si="5"/>
        <v>0</v>
      </c>
    </row>
    <row r="29" spans="1:24" x14ac:dyDescent="0.2">
      <c r="A29" s="2" t="s">
        <v>29</v>
      </c>
      <c r="B29" s="2">
        <v>2248.7800000000002</v>
      </c>
      <c r="C29" s="2">
        <v>219.07</v>
      </c>
      <c r="D29" s="2">
        <v>707.17</v>
      </c>
      <c r="E29" s="12">
        <f t="shared" si="9"/>
        <v>6.7710740564206992E-2</v>
      </c>
      <c r="F29" s="12">
        <f t="shared" si="10"/>
        <v>4.7552449981147901E-3</v>
      </c>
      <c r="G29" s="12">
        <f t="shared" si="11"/>
        <v>1.3760339664421825E-2</v>
      </c>
      <c r="J29" s="2" t="s">
        <v>71</v>
      </c>
      <c r="K29" s="2">
        <v>341.59</v>
      </c>
      <c r="L29" s="2">
        <v>392.45</v>
      </c>
      <c r="M29" s="2">
        <v>371.62</v>
      </c>
      <c r="N29" s="12">
        <f t="shared" si="6"/>
        <v>1.1924556123679698E-2</v>
      </c>
      <c r="O29" s="12">
        <f t="shared" si="7"/>
        <v>1.2313141914098226E-2</v>
      </c>
      <c r="P29" s="12">
        <f t="shared" si="8"/>
        <v>9.9418928173957716E-3</v>
      </c>
      <c r="R29" s="2" t="s">
        <v>121</v>
      </c>
      <c r="S29" s="2">
        <v>0</v>
      </c>
      <c r="T29" s="2">
        <v>0</v>
      </c>
      <c r="U29" s="2">
        <v>0</v>
      </c>
      <c r="V29" s="12">
        <f t="shared" si="3"/>
        <v>0</v>
      </c>
      <c r="W29" s="12">
        <f t="shared" si="4"/>
        <v>0</v>
      </c>
      <c r="X29" s="12">
        <f t="shared" si="5"/>
        <v>0</v>
      </c>
    </row>
    <row r="30" spans="1:24" x14ac:dyDescent="0.2">
      <c r="A30" s="2" t="s">
        <v>30</v>
      </c>
      <c r="B30" s="2">
        <v>1508.15</v>
      </c>
      <c r="C30" s="2">
        <v>1804.9</v>
      </c>
      <c r="D30" s="2">
        <v>3414.96</v>
      </c>
      <c r="E30" s="12">
        <f t="shared" si="9"/>
        <v>4.5410379575551538E-2</v>
      </c>
      <c r="F30" s="12">
        <f t="shared" si="10"/>
        <v>3.91780786830574E-2</v>
      </c>
      <c r="G30" s="12">
        <f t="shared" si="11"/>
        <v>6.6449382101070403E-2</v>
      </c>
      <c r="J30" s="2" t="s">
        <v>72</v>
      </c>
      <c r="K30" s="2">
        <v>2713.51</v>
      </c>
      <c r="L30" s="2">
        <v>2224.46</v>
      </c>
      <c r="M30" s="2">
        <v>2431.59</v>
      </c>
      <c r="N30" s="12">
        <f t="shared" si="6"/>
        <v>9.4725847616048783E-2</v>
      </c>
      <c r="O30" s="12">
        <f t="shared" si="7"/>
        <v>6.9792563797260648E-2</v>
      </c>
      <c r="P30" s="12">
        <f t="shared" si="8"/>
        <v>6.5051954027908573E-2</v>
      </c>
      <c r="R30" s="2" t="s">
        <v>122</v>
      </c>
      <c r="S30" s="2">
        <v>0</v>
      </c>
      <c r="T30" s="2">
        <v>0</v>
      </c>
      <c r="U30" s="2">
        <v>0</v>
      </c>
      <c r="V30" s="12">
        <f t="shared" si="3"/>
        <v>0</v>
      </c>
      <c r="W30" s="12">
        <f t="shared" si="4"/>
        <v>0</v>
      </c>
      <c r="X30" s="12">
        <f t="shared" si="5"/>
        <v>0</v>
      </c>
    </row>
    <row r="31" spans="1:24" x14ac:dyDescent="0.2">
      <c r="A31" s="2" t="s">
        <v>31</v>
      </c>
      <c r="B31" s="2">
        <v>7914.66</v>
      </c>
      <c r="C31" s="2">
        <v>7512.19</v>
      </c>
      <c r="D31" s="2">
        <v>10238.67</v>
      </c>
      <c r="E31" s="12">
        <f t="shared" si="9"/>
        <v>0.23831032378174233</v>
      </c>
      <c r="F31" s="12">
        <f t="shared" si="10"/>
        <v>0.1630634222960147</v>
      </c>
      <c r="G31" s="12">
        <f t="shared" si="11"/>
        <v>0.19922731014031395</v>
      </c>
      <c r="J31" s="2" t="s">
        <v>73</v>
      </c>
      <c r="K31" s="2">
        <v>-1.41</v>
      </c>
      <c r="L31" s="2">
        <v>2.29</v>
      </c>
      <c r="M31" s="2">
        <v>-3.13</v>
      </c>
      <c r="N31" s="12">
        <f t="shared" si="6"/>
        <v>-4.9221652081115885E-5</v>
      </c>
      <c r="O31" s="12">
        <f t="shared" si="7"/>
        <v>7.1848885165715215E-5</v>
      </c>
      <c r="P31" s="12">
        <f t="shared" si="8"/>
        <v>-8.3736409553976547E-5</v>
      </c>
      <c r="R31" s="2" t="s">
        <v>123</v>
      </c>
      <c r="S31" s="2">
        <v>0</v>
      </c>
      <c r="T31" s="2">
        <v>0</v>
      </c>
      <c r="U31" s="2">
        <v>0</v>
      </c>
      <c r="V31" s="12">
        <f t="shared" si="3"/>
        <v>0</v>
      </c>
      <c r="W31" s="12">
        <f t="shared" si="4"/>
        <v>0</v>
      </c>
      <c r="X31" s="12">
        <f t="shared" si="5"/>
        <v>0</v>
      </c>
    </row>
    <row r="32" spans="1:24" x14ac:dyDescent="0.2">
      <c r="A32" s="2" t="s">
        <v>32</v>
      </c>
      <c r="B32" s="2"/>
      <c r="C32" s="2"/>
      <c r="D32" s="2"/>
      <c r="E32" s="12">
        <f t="shared" si="9"/>
        <v>0</v>
      </c>
      <c r="F32" s="12">
        <f t="shared" si="10"/>
        <v>0</v>
      </c>
      <c r="G32" s="12">
        <f t="shared" si="11"/>
        <v>0</v>
      </c>
      <c r="J32" s="2" t="s">
        <v>74</v>
      </c>
      <c r="K32" s="2">
        <v>0</v>
      </c>
      <c r="L32" s="2">
        <v>0</v>
      </c>
      <c r="M32" s="2">
        <v>0</v>
      </c>
      <c r="N32" s="12">
        <f t="shared" si="6"/>
        <v>0</v>
      </c>
      <c r="O32" s="12">
        <f t="shared" si="7"/>
        <v>0</v>
      </c>
      <c r="P32" s="12">
        <f t="shared" si="8"/>
        <v>0</v>
      </c>
      <c r="R32" s="2" t="s">
        <v>111</v>
      </c>
      <c r="S32" s="2">
        <v>-162.5</v>
      </c>
      <c r="T32" s="2">
        <v>-524.88</v>
      </c>
      <c r="U32" s="2">
        <v>-1436.08</v>
      </c>
      <c r="V32" s="12">
        <f t="shared" si="3"/>
        <v>-5.6727081299158379E-3</v>
      </c>
      <c r="W32" s="12">
        <f t="shared" si="4"/>
        <v>-1.6468140980690219E-2</v>
      </c>
      <c r="X32" s="12">
        <f t="shared" si="5"/>
        <v>-3.8419227805838542E-2</v>
      </c>
    </row>
    <row r="33" spans="1:24" x14ac:dyDescent="0.2">
      <c r="A33" s="2" t="s">
        <v>33</v>
      </c>
      <c r="B33" s="2">
        <v>5493.92</v>
      </c>
      <c r="C33" s="2">
        <v>6958.98</v>
      </c>
      <c r="D33" s="2">
        <v>8682.32</v>
      </c>
      <c r="E33" s="12">
        <f t="shared" si="9"/>
        <v>0.16542186954726923</v>
      </c>
      <c r="F33" s="12">
        <f t="shared" si="10"/>
        <v>0.15105516427160662</v>
      </c>
      <c r="G33" s="12">
        <f t="shared" si="11"/>
        <v>0.16894335488666501</v>
      </c>
      <c r="J33" s="2" t="s">
        <v>75</v>
      </c>
      <c r="K33" s="2">
        <v>2714.92</v>
      </c>
      <c r="L33" s="2">
        <v>2222.17</v>
      </c>
      <c r="M33" s="2">
        <v>2434.7199999999998</v>
      </c>
      <c r="N33" s="12">
        <f t="shared" si="6"/>
        <v>9.4775069268129883E-2</v>
      </c>
      <c r="O33" s="12">
        <f t="shared" si="7"/>
        <v>6.972071491209493E-2</v>
      </c>
      <c r="P33" s="12">
        <f t="shared" si="8"/>
        <v>6.5135690437462548E-2</v>
      </c>
      <c r="R33" s="2" t="s">
        <v>124</v>
      </c>
      <c r="S33" s="2">
        <v>529.13</v>
      </c>
      <c r="T33" s="2">
        <v>-1255.3499999999999</v>
      </c>
      <c r="U33" s="2">
        <v>-937.42</v>
      </c>
      <c r="V33" s="12">
        <f t="shared" si="3"/>
        <v>1.8471384940199183E-2</v>
      </c>
      <c r="W33" s="12">
        <f t="shared" si="4"/>
        <v>-3.9386680346192394E-2</v>
      </c>
      <c r="X33" s="12">
        <f t="shared" si="5"/>
        <v>-2.5078653368718434E-2</v>
      </c>
    </row>
    <row r="34" spans="1:24" x14ac:dyDescent="0.2">
      <c r="A34" s="2" t="s">
        <v>34</v>
      </c>
      <c r="B34" s="2">
        <v>731.04</v>
      </c>
      <c r="C34" s="2">
        <v>939.71</v>
      </c>
      <c r="D34" s="2">
        <v>907.55</v>
      </c>
      <c r="E34" s="12">
        <f t="shared" si="9"/>
        <v>2.2011606196274371E-2</v>
      </c>
      <c r="F34" s="12">
        <f t="shared" si="10"/>
        <v>2.039782387902702E-2</v>
      </c>
      <c r="G34" s="12">
        <f t="shared" si="11"/>
        <v>1.7659397687184167E-2</v>
      </c>
      <c r="J34" s="2" t="s">
        <v>76</v>
      </c>
      <c r="K34" s="2">
        <v>47.89</v>
      </c>
      <c r="L34" s="2">
        <v>-153.79</v>
      </c>
      <c r="M34" s="2">
        <v>86.05</v>
      </c>
      <c r="N34" s="12">
        <f t="shared" si="6"/>
        <v>1.6717907221025813E-3</v>
      </c>
      <c r="O34" s="12">
        <f t="shared" si="7"/>
        <v>-4.825170327351678E-3</v>
      </c>
      <c r="P34" s="12">
        <f t="shared" si="8"/>
        <v>2.3020824415717835E-3</v>
      </c>
      <c r="R34" s="2" t="s">
        <v>125</v>
      </c>
      <c r="S34" s="2">
        <v>5748.75</v>
      </c>
      <c r="T34" s="2">
        <v>4730.6099999999997</v>
      </c>
      <c r="U34" s="2">
        <v>5869.92</v>
      </c>
      <c r="V34" s="12">
        <f t="shared" si="3"/>
        <v>0.20068295914986875</v>
      </c>
      <c r="W34" s="12">
        <f t="shared" si="4"/>
        <v>0.14842316797108474</v>
      </c>
      <c r="X34" s="12">
        <f t="shared" si="5"/>
        <v>0.15703706874411438</v>
      </c>
    </row>
    <row r="35" spans="1:24" x14ac:dyDescent="0.2">
      <c r="A35" s="2" t="s">
        <v>35</v>
      </c>
      <c r="B35" s="2">
        <v>6224.96</v>
      </c>
      <c r="C35" s="2">
        <v>7898.69</v>
      </c>
      <c r="D35" s="2">
        <v>9589.8700000000008</v>
      </c>
      <c r="E35" s="12">
        <f t="shared" si="9"/>
        <v>0.1874334757435436</v>
      </c>
      <c r="F35" s="12">
        <f t="shared" si="10"/>
        <v>0.17145298815063362</v>
      </c>
      <c r="G35" s="12">
        <f t="shared" si="11"/>
        <v>0.1866027525738492</v>
      </c>
      <c r="J35" s="2" t="s">
        <v>77</v>
      </c>
      <c r="K35" s="2">
        <v>2667.03</v>
      </c>
      <c r="L35" s="2">
        <v>2375.96</v>
      </c>
      <c r="M35" s="2">
        <v>2348.67</v>
      </c>
      <c r="N35" s="12">
        <f t="shared" si="6"/>
        <v>9.3103278546027318E-2</v>
      </c>
      <c r="O35" s="12">
        <f t="shared" si="7"/>
        <v>7.4545885239446608E-2</v>
      </c>
      <c r="P35" s="12">
        <f t="shared" si="8"/>
        <v>6.2833607995890772E-2</v>
      </c>
      <c r="R35" s="2" t="s">
        <v>126</v>
      </c>
      <c r="S35" s="2">
        <v>0</v>
      </c>
      <c r="T35" s="2">
        <v>0</v>
      </c>
      <c r="U35" s="2">
        <v>0</v>
      </c>
      <c r="V35" s="12">
        <f t="shared" si="3"/>
        <v>0</v>
      </c>
      <c r="W35" s="12">
        <f t="shared" si="4"/>
        <v>0</v>
      </c>
      <c r="X35" s="12">
        <f t="shared" si="5"/>
        <v>0</v>
      </c>
    </row>
    <row r="36" spans="1:24" x14ac:dyDescent="0.2">
      <c r="A36" s="2" t="s">
        <v>36</v>
      </c>
      <c r="B36" s="2">
        <v>1689.7</v>
      </c>
      <c r="C36" s="2">
        <v>-386.5</v>
      </c>
      <c r="D36" s="2">
        <v>648.79999999999995</v>
      </c>
      <c r="E36" s="12">
        <f t="shared" si="9"/>
        <v>5.0876848038198738E-2</v>
      </c>
      <c r="F36" s="12">
        <f t="shared" si="10"/>
        <v>-8.3895658546189172E-3</v>
      </c>
      <c r="G36" s="12">
        <f t="shared" si="11"/>
        <v>1.2624557566464753E-2</v>
      </c>
      <c r="J36" s="2" t="s">
        <v>78</v>
      </c>
      <c r="K36" s="2">
        <v>-62.87</v>
      </c>
      <c r="L36" s="2">
        <v>-26.4</v>
      </c>
      <c r="M36" s="2">
        <v>-69.66</v>
      </c>
      <c r="N36" s="12">
        <f t="shared" si="6"/>
        <v>-2.1947271392480537E-3</v>
      </c>
      <c r="O36" s="12">
        <f t="shared" si="7"/>
        <v>-8.2830155824230637E-4</v>
      </c>
      <c r="P36" s="12">
        <f t="shared" si="8"/>
        <v>-1.8636032873897783E-3</v>
      </c>
      <c r="R36" s="2" t="s">
        <v>127</v>
      </c>
      <c r="S36" s="2">
        <v>-743.73</v>
      </c>
      <c r="T36" s="2">
        <v>-842.89</v>
      </c>
      <c r="U36" s="2">
        <v>-710.05</v>
      </c>
      <c r="V36" s="12">
        <f t="shared" si="3"/>
        <v>-2.5962850568998809E-2</v>
      </c>
      <c r="W36" s="12">
        <f t="shared" si="4"/>
        <v>-2.6445723501017336E-2</v>
      </c>
      <c r="X36" s="12">
        <f t="shared" si="5"/>
        <v>-1.8995858659361355E-2</v>
      </c>
    </row>
    <row r="37" spans="1:24" x14ac:dyDescent="0.2">
      <c r="A37" s="2" t="s">
        <v>37</v>
      </c>
      <c r="B37" s="2">
        <v>0</v>
      </c>
      <c r="C37" s="2">
        <v>0</v>
      </c>
      <c r="D37" s="2">
        <v>0</v>
      </c>
      <c r="E37" s="12">
        <f t="shared" si="9"/>
        <v>0</v>
      </c>
      <c r="F37" s="12">
        <f t="shared" si="10"/>
        <v>0</v>
      </c>
      <c r="G37" s="12">
        <f t="shared" si="11"/>
        <v>0</v>
      </c>
      <c r="J37" s="2" t="s">
        <v>79</v>
      </c>
      <c r="K37" s="2">
        <v>4613.3500000000004</v>
      </c>
      <c r="L37" s="2">
        <v>5100.5200000000004</v>
      </c>
      <c r="M37" s="2">
        <v>5338.86</v>
      </c>
      <c r="N37" s="12">
        <f t="shared" si="6"/>
        <v>0.16104731108398296</v>
      </c>
      <c r="O37" s="12">
        <f t="shared" si="7"/>
        <v>0.1600291160547746</v>
      </c>
      <c r="P37" s="12">
        <f t="shared" si="8"/>
        <v>0.14282970208030135</v>
      </c>
      <c r="R37" s="2" t="s">
        <v>128</v>
      </c>
      <c r="S37" s="2">
        <v>0</v>
      </c>
      <c r="T37" s="2">
        <v>0</v>
      </c>
      <c r="U37" s="2">
        <v>0</v>
      </c>
      <c r="V37" s="12">
        <f t="shared" si="3"/>
        <v>0</v>
      </c>
      <c r="W37" s="12">
        <f t="shared" si="4"/>
        <v>0</v>
      </c>
      <c r="X37" s="12">
        <f t="shared" si="5"/>
        <v>0</v>
      </c>
    </row>
    <row r="38" spans="1:24" x14ac:dyDescent="0.2">
      <c r="A38" s="2" t="s">
        <v>38</v>
      </c>
      <c r="B38" s="2">
        <v>1186.96</v>
      </c>
      <c r="C38" s="2">
        <v>1467.16</v>
      </c>
      <c r="D38" s="2">
        <v>1671.41</v>
      </c>
      <c r="E38" s="12">
        <f t="shared" si="9"/>
        <v>3.5739352279943404E-2</v>
      </c>
      <c r="F38" s="12">
        <f t="shared" si="10"/>
        <v>3.1846922223189369E-2</v>
      </c>
      <c r="G38" s="12">
        <f t="shared" si="11"/>
        <v>3.2522829473127089E-2</v>
      </c>
      <c r="J38" s="2" t="s">
        <v>80</v>
      </c>
      <c r="K38" s="2">
        <v>0</v>
      </c>
      <c r="L38" s="2">
        <v>0</v>
      </c>
      <c r="M38" s="2">
        <v>0</v>
      </c>
      <c r="N38" s="12">
        <f t="shared" si="6"/>
        <v>0</v>
      </c>
      <c r="O38" s="12">
        <f t="shared" si="7"/>
        <v>0</v>
      </c>
      <c r="P38" s="12">
        <f t="shared" si="8"/>
        <v>0</v>
      </c>
      <c r="R38" s="2" t="s">
        <v>111</v>
      </c>
      <c r="S38" s="2">
        <v>0</v>
      </c>
      <c r="T38" s="2">
        <v>0</v>
      </c>
      <c r="U38" s="2">
        <v>0</v>
      </c>
      <c r="V38" s="12">
        <f t="shared" si="3"/>
        <v>0</v>
      </c>
      <c r="W38" s="12">
        <f t="shared" si="4"/>
        <v>0</v>
      </c>
      <c r="X38" s="12">
        <f t="shared" si="5"/>
        <v>0</v>
      </c>
    </row>
    <row r="39" spans="1:24" x14ac:dyDescent="0.2">
      <c r="A39" s="2" t="s">
        <v>39</v>
      </c>
      <c r="B39" s="2">
        <v>3959.54</v>
      </c>
      <c r="C39" s="2">
        <v>4640.43</v>
      </c>
      <c r="D39" s="2">
        <v>5213.24</v>
      </c>
      <c r="E39" s="12">
        <f t="shared" si="9"/>
        <v>0.11922170496607055</v>
      </c>
      <c r="F39" s="12">
        <f t="shared" si="10"/>
        <v>0.10072753707308996</v>
      </c>
      <c r="G39" s="12">
        <f t="shared" si="11"/>
        <v>0.10144088854469284</v>
      </c>
      <c r="J39" s="2" t="s">
        <v>83</v>
      </c>
      <c r="K39" s="2">
        <v>2164.88</v>
      </c>
      <c r="L39" s="2">
        <v>1957.43</v>
      </c>
      <c r="M39" s="2">
        <v>2130.42</v>
      </c>
      <c r="N39" s="12">
        <f t="shared" si="6"/>
        <v>7.5573737700259686E-2</v>
      </c>
      <c r="O39" s="12">
        <f t="shared" si="7"/>
        <v>6.141448178599386E-2</v>
      </c>
      <c r="P39" s="12">
        <f t="shared" si="8"/>
        <v>5.6994799246639846E-2</v>
      </c>
      <c r="R39" s="2" t="s">
        <v>129</v>
      </c>
      <c r="S39" s="2">
        <v>-743.73</v>
      </c>
      <c r="T39" s="2">
        <v>-842.89</v>
      </c>
      <c r="U39" s="2">
        <v>-710.05</v>
      </c>
      <c r="V39" s="12">
        <f t="shared" si="3"/>
        <v>-2.5962850568998809E-2</v>
      </c>
      <c r="W39" s="12">
        <f t="shared" si="4"/>
        <v>-2.6445723501017336E-2</v>
      </c>
      <c r="X39" s="12">
        <f t="shared" si="5"/>
        <v>-1.8995858659361355E-2</v>
      </c>
    </row>
    <row r="40" spans="1:24" x14ac:dyDescent="0.2">
      <c r="A40" s="2" t="s">
        <v>40</v>
      </c>
      <c r="B40" s="2">
        <v>-2772.58</v>
      </c>
      <c r="C40" s="2">
        <v>-3173.27</v>
      </c>
      <c r="D40" s="2">
        <v>-3541.83</v>
      </c>
      <c r="E40" s="12">
        <f t="shared" si="9"/>
        <v>-8.3482352686127151E-2</v>
      </c>
      <c r="F40" s="12">
        <f t="shared" si="10"/>
        <v>-6.8880614849900573E-2</v>
      </c>
      <c r="G40" s="12">
        <f t="shared" si="11"/>
        <v>-6.8918059071565743E-2</v>
      </c>
      <c r="J40" s="2" t="s">
        <v>84</v>
      </c>
      <c r="K40" s="2">
        <v>5100.5200000000004</v>
      </c>
      <c r="L40" s="2">
        <v>5338.86</v>
      </c>
      <c r="M40" s="2">
        <v>5573.5</v>
      </c>
      <c r="N40" s="12">
        <f t="shared" si="6"/>
        <v>0.17805391551260513</v>
      </c>
      <c r="O40" s="12">
        <f t="shared" si="7"/>
        <v>0.16750704762263333</v>
      </c>
      <c r="P40" s="12">
        <f t="shared" si="8"/>
        <v>0.14910698998373428</v>
      </c>
      <c r="R40" s="2" t="s">
        <v>130</v>
      </c>
      <c r="S40" s="2">
        <v>5005.0200000000004</v>
      </c>
      <c r="T40" s="2">
        <v>3887.72</v>
      </c>
      <c r="U40" s="2">
        <v>5159.87</v>
      </c>
      <c r="V40" s="12">
        <f t="shared" si="3"/>
        <v>0.17472010858086998</v>
      </c>
      <c r="W40" s="12">
        <f t="shared" si="4"/>
        <v>0.12197744447006741</v>
      </c>
      <c r="X40" s="12">
        <f t="shared" si="5"/>
        <v>0.13804121008475304</v>
      </c>
    </row>
    <row r="41" spans="1:24" x14ac:dyDescent="0.2">
      <c r="A41" s="2" t="s">
        <v>41</v>
      </c>
      <c r="B41" s="2">
        <v>778.71</v>
      </c>
      <c r="C41" s="2">
        <v>2955.49</v>
      </c>
      <c r="D41" s="2">
        <v>4105.67</v>
      </c>
      <c r="E41" s="12">
        <f t="shared" si="9"/>
        <v>2.3446949361321974E-2</v>
      </c>
      <c r="F41" s="12">
        <f t="shared" si="10"/>
        <v>6.4153371248816718E-2</v>
      </c>
      <c r="G41" s="12">
        <f t="shared" si="11"/>
        <v>7.9889437829696902E-2</v>
      </c>
      <c r="J41" s="2" t="s">
        <v>85</v>
      </c>
      <c r="K41" s="2">
        <v>0</v>
      </c>
      <c r="L41" s="2">
        <v>0</v>
      </c>
      <c r="M41" s="2">
        <v>0</v>
      </c>
      <c r="N41" s="12">
        <f t="shared" si="6"/>
        <v>0</v>
      </c>
      <c r="O41" s="12">
        <f t="shared" si="7"/>
        <v>0</v>
      </c>
      <c r="P41" s="12">
        <f t="shared" si="8"/>
        <v>0</v>
      </c>
      <c r="R41" s="2" t="s">
        <v>131</v>
      </c>
      <c r="S41" s="2"/>
      <c r="T41" s="2"/>
      <c r="U41" s="2"/>
      <c r="V41" s="12">
        <f t="shared" si="3"/>
        <v>0</v>
      </c>
      <c r="W41" s="12">
        <f t="shared" si="4"/>
        <v>0</v>
      </c>
      <c r="X41" s="12">
        <f t="shared" si="5"/>
        <v>0</v>
      </c>
    </row>
    <row r="42" spans="1:24" x14ac:dyDescent="0.2">
      <c r="A42" s="2" t="s">
        <v>42</v>
      </c>
      <c r="B42" s="2">
        <v>33211.57</v>
      </c>
      <c r="C42" s="2">
        <v>46069.13</v>
      </c>
      <c r="D42" s="2">
        <v>51391.9</v>
      </c>
      <c r="E42" s="12">
        <f t="shared" si="9"/>
        <v>1</v>
      </c>
      <c r="F42" s="12">
        <f t="shared" si="10"/>
        <v>1</v>
      </c>
      <c r="G42" s="12">
        <f t="shared" si="11"/>
        <v>1</v>
      </c>
      <c r="J42" s="2" t="s">
        <v>86</v>
      </c>
      <c r="K42" s="2">
        <v>0</v>
      </c>
      <c r="L42" s="2">
        <v>0</v>
      </c>
      <c r="M42" s="2">
        <v>0</v>
      </c>
      <c r="N42" s="12">
        <f t="shared" si="6"/>
        <v>0</v>
      </c>
      <c r="O42" s="12">
        <f t="shared" si="7"/>
        <v>0</v>
      </c>
      <c r="P42" s="12">
        <f t="shared" si="8"/>
        <v>0</v>
      </c>
      <c r="R42" s="2" t="s">
        <v>132</v>
      </c>
      <c r="S42" s="2">
        <v>0</v>
      </c>
      <c r="T42" s="2">
        <v>0</v>
      </c>
      <c r="U42" s="2">
        <v>0</v>
      </c>
      <c r="V42" s="12">
        <f t="shared" si="3"/>
        <v>0</v>
      </c>
      <c r="W42" s="12">
        <f t="shared" si="4"/>
        <v>0</v>
      </c>
      <c r="X42" s="12">
        <f t="shared" si="5"/>
        <v>0</v>
      </c>
    </row>
    <row r="43" spans="1:24" x14ac:dyDescent="0.2">
      <c r="A43" s="2" t="s">
        <v>43</v>
      </c>
      <c r="B43" s="2">
        <v>2757.61</v>
      </c>
      <c r="C43" s="2">
        <v>2651.71</v>
      </c>
      <c r="D43" s="2">
        <v>3475.23</v>
      </c>
      <c r="E43" s="12">
        <f t="shared" si="9"/>
        <v>8.3031606154120391E-2</v>
      </c>
      <c r="F43" s="12">
        <f t="shared" si="10"/>
        <v>5.7559367845670194E-2</v>
      </c>
      <c r="G43" s="12">
        <f t="shared" si="11"/>
        <v>6.7622135005711015E-2</v>
      </c>
      <c r="J43" s="2" t="s">
        <v>87</v>
      </c>
      <c r="K43" s="2">
        <v>100</v>
      </c>
      <c r="L43" s="2">
        <v>105</v>
      </c>
      <c r="M43" s="2">
        <v>115</v>
      </c>
      <c r="N43" s="12">
        <f t="shared" si="6"/>
        <v>3.4908973107174385E-3</v>
      </c>
      <c r="O43" s="12">
        <f t="shared" si="7"/>
        <v>3.2943811975546279E-3</v>
      </c>
      <c r="P43" s="12">
        <f t="shared" si="8"/>
        <v>3.0765773478298093E-3</v>
      </c>
      <c r="R43" s="2" t="s">
        <v>133</v>
      </c>
      <c r="S43" s="2">
        <v>0</v>
      </c>
      <c r="T43" s="2">
        <v>0</v>
      </c>
      <c r="U43" s="2">
        <v>0</v>
      </c>
      <c r="V43" s="12">
        <f t="shared" si="3"/>
        <v>0</v>
      </c>
      <c r="W43" s="12">
        <f t="shared" si="4"/>
        <v>0</v>
      </c>
      <c r="X43" s="12">
        <f t="shared" si="5"/>
        <v>0</v>
      </c>
    </row>
    <row r="44" spans="1:24" x14ac:dyDescent="0.2">
      <c r="J44" s="2" t="s">
        <v>88</v>
      </c>
      <c r="K44" s="2">
        <v>10</v>
      </c>
      <c r="L44" s="2">
        <v>10.5</v>
      </c>
      <c r="M44" s="2">
        <v>11.5</v>
      </c>
      <c r="N44" s="12">
        <f t="shared" si="6"/>
        <v>3.4908973107174385E-4</v>
      </c>
      <c r="O44" s="12">
        <f t="shared" si="7"/>
        <v>3.294381197554628E-4</v>
      </c>
      <c r="P44" s="12">
        <f t="shared" si="8"/>
        <v>3.0765773478298096E-4</v>
      </c>
      <c r="R44" s="2" t="s">
        <v>134</v>
      </c>
      <c r="S44" s="2">
        <v>0</v>
      </c>
      <c r="T44" s="2">
        <v>0</v>
      </c>
      <c r="U44" s="2">
        <v>0</v>
      </c>
      <c r="V44" s="12">
        <f t="shared" si="3"/>
        <v>0</v>
      </c>
      <c r="W44" s="12">
        <f t="shared" si="4"/>
        <v>0</v>
      </c>
      <c r="X44" s="12">
        <f t="shared" si="5"/>
        <v>0</v>
      </c>
    </row>
    <row r="45" spans="1:24" x14ac:dyDescent="0.2">
      <c r="J45" s="2" t="s">
        <v>89</v>
      </c>
      <c r="K45" s="2">
        <v>98.85</v>
      </c>
      <c r="L45" s="2">
        <v>81</v>
      </c>
      <c r="M45" s="2">
        <v>88.54</v>
      </c>
      <c r="N45" s="12">
        <f t="shared" si="6"/>
        <v>3.4507519916441879E-3</v>
      </c>
      <c r="O45" s="12">
        <f t="shared" si="7"/>
        <v>2.5413797809707129E-3</v>
      </c>
      <c r="P45" s="12">
        <f t="shared" si="8"/>
        <v>2.3686970293639248E-3</v>
      </c>
      <c r="R45" s="2" t="s">
        <v>135</v>
      </c>
      <c r="S45" s="2">
        <v>0</v>
      </c>
      <c r="T45" s="2">
        <v>0</v>
      </c>
      <c r="U45" s="2">
        <v>0</v>
      </c>
      <c r="V45" s="12">
        <f t="shared" si="3"/>
        <v>0</v>
      </c>
      <c r="W45" s="12">
        <f t="shared" si="4"/>
        <v>0</v>
      </c>
      <c r="X45" s="12">
        <f t="shared" si="5"/>
        <v>0</v>
      </c>
    </row>
    <row r="46" spans="1:24" x14ac:dyDescent="0.2">
      <c r="J46" s="2" t="s">
        <v>90</v>
      </c>
      <c r="K46" s="2">
        <v>98.85</v>
      </c>
      <c r="L46" s="2">
        <v>81</v>
      </c>
      <c r="M46" s="2">
        <v>88.54</v>
      </c>
      <c r="N46" s="12">
        <f t="shared" si="6"/>
        <v>3.4507519916441879E-3</v>
      </c>
      <c r="O46" s="12">
        <f t="shared" si="7"/>
        <v>2.5413797809707129E-3</v>
      </c>
      <c r="P46" s="12">
        <f t="shared" si="8"/>
        <v>2.3686970293639248E-3</v>
      </c>
      <c r="R46" s="2" t="s">
        <v>136</v>
      </c>
      <c r="S46" s="2">
        <v>0</v>
      </c>
      <c r="T46" s="2">
        <v>0</v>
      </c>
      <c r="U46" s="2">
        <v>0</v>
      </c>
      <c r="V46" s="12">
        <f t="shared" si="3"/>
        <v>0</v>
      </c>
      <c r="W46" s="12">
        <f t="shared" si="4"/>
        <v>0</v>
      </c>
      <c r="X46" s="12">
        <f t="shared" si="5"/>
        <v>0</v>
      </c>
    </row>
    <row r="47" spans="1:24" x14ac:dyDescent="0.2">
      <c r="J47" s="2" t="s">
        <v>91</v>
      </c>
      <c r="K47" s="2">
        <v>98.9</v>
      </c>
      <c r="L47" s="2">
        <v>80.92</v>
      </c>
      <c r="M47" s="2">
        <v>88.65</v>
      </c>
      <c r="N47" s="12">
        <f t="shared" si="6"/>
        <v>3.4524974402995469E-3</v>
      </c>
      <c r="O47" s="12">
        <f t="shared" si="7"/>
        <v>2.5388697762487667E-3</v>
      </c>
      <c r="P47" s="12">
        <f t="shared" si="8"/>
        <v>2.3716398424792401E-3</v>
      </c>
      <c r="R47" s="2" t="s">
        <v>111</v>
      </c>
      <c r="S47" s="2">
        <v>0</v>
      </c>
      <c r="T47" s="2">
        <v>0</v>
      </c>
      <c r="U47" s="2">
        <v>0</v>
      </c>
      <c r="V47" s="12">
        <f t="shared" si="3"/>
        <v>0</v>
      </c>
      <c r="W47" s="12">
        <f t="shared" si="4"/>
        <v>0</v>
      </c>
      <c r="X47" s="12">
        <f t="shared" si="5"/>
        <v>0</v>
      </c>
    </row>
    <row r="48" spans="1:24" x14ac:dyDescent="0.2">
      <c r="J48" s="2" t="s">
        <v>92</v>
      </c>
      <c r="K48" s="2">
        <v>98.9</v>
      </c>
      <c r="L48" s="2">
        <v>80.92</v>
      </c>
      <c r="M48" s="2">
        <v>88.65</v>
      </c>
      <c r="N48" s="12">
        <f t="shared" si="6"/>
        <v>3.4524974402995469E-3</v>
      </c>
      <c r="O48" s="12">
        <f t="shared" si="7"/>
        <v>2.5388697762487667E-3</v>
      </c>
      <c r="P48" s="12">
        <f t="shared" si="8"/>
        <v>2.3716398424792401E-3</v>
      </c>
      <c r="R48" s="2" t="s">
        <v>137</v>
      </c>
      <c r="S48" s="2">
        <v>-2501.44</v>
      </c>
      <c r="T48" s="2">
        <v>1865.72</v>
      </c>
      <c r="U48" s="2">
        <v>1245.21</v>
      </c>
      <c r="V48" s="12">
        <f t="shared" si="3"/>
        <v>-8.7322701689210303E-2</v>
      </c>
      <c r="W48" s="12">
        <f t="shared" si="4"/>
        <v>5.8537075122872574E-2</v>
      </c>
      <c r="X48" s="12">
        <f t="shared" si="5"/>
        <v>3.3312911993836146E-2</v>
      </c>
    </row>
    <row r="49" spans="1:24" x14ac:dyDescent="0.2">
      <c r="J49" s="2" t="s">
        <v>93</v>
      </c>
      <c r="K49" s="2">
        <v>888.56</v>
      </c>
      <c r="L49" s="2">
        <v>960.68</v>
      </c>
      <c r="M49" s="2">
        <v>1033.6500000000001</v>
      </c>
      <c r="N49" s="12">
        <f t="shared" si="6"/>
        <v>3.101871714411087E-2</v>
      </c>
      <c r="O49" s="12">
        <f t="shared" si="7"/>
        <v>3.0141391703493139E-2</v>
      </c>
      <c r="P49" s="12">
        <f t="shared" si="8"/>
        <v>2.7653079787689414E-2</v>
      </c>
      <c r="R49" s="2" t="s">
        <v>138</v>
      </c>
      <c r="S49" s="2"/>
      <c r="T49" s="2"/>
      <c r="U49" s="2"/>
      <c r="V49" s="12">
        <f t="shared" si="3"/>
        <v>0</v>
      </c>
      <c r="W49" s="12">
        <f t="shared" si="4"/>
        <v>0</v>
      </c>
      <c r="X49" s="12">
        <f t="shared" si="5"/>
        <v>0</v>
      </c>
    </row>
    <row r="50" spans="1:24" x14ac:dyDescent="0.2">
      <c r="J50" s="2" t="s">
        <v>94</v>
      </c>
      <c r="K50" s="2">
        <v>888.56</v>
      </c>
      <c r="L50" s="2">
        <v>960.68</v>
      </c>
      <c r="M50" s="2">
        <v>1033.6500000000001</v>
      </c>
      <c r="N50" s="12">
        <f t="shared" si="6"/>
        <v>3.101871714411087E-2</v>
      </c>
      <c r="O50" s="12">
        <f t="shared" si="7"/>
        <v>3.0141391703493139E-2</v>
      </c>
      <c r="P50" s="12">
        <f t="shared" si="8"/>
        <v>2.7653079787689414E-2</v>
      </c>
      <c r="R50" s="2" t="s">
        <v>139</v>
      </c>
      <c r="S50" s="2"/>
      <c r="T50" s="2"/>
      <c r="U50" s="2"/>
      <c r="V50" s="12">
        <f t="shared" si="3"/>
        <v>0</v>
      </c>
      <c r="W50" s="12">
        <f t="shared" si="4"/>
        <v>0</v>
      </c>
      <c r="X50" s="12">
        <f t="shared" si="5"/>
        <v>0</v>
      </c>
    </row>
    <row r="51" spans="1:24" x14ac:dyDescent="0.2">
      <c r="R51" s="2" t="s">
        <v>140</v>
      </c>
      <c r="S51" s="2">
        <v>-1398.13</v>
      </c>
      <c r="T51" s="2">
        <v>-2096.5</v>
      </c>
      <c r="U51" s="2">
        <v>-1660.67</v>
      </c>
      <c r="V51" s="12">
        <f t="shared" si="3"/>
        <v>-4.8807282570333732E-2</v>
      </c>
      <c r="W51" s="12">
        <f t="shared" si="4"/>
        <v>-6.5777811244507406E-2</v>
      </c>
      <c r="X51" s="12">
        <f t="shared" si="5"/>
        <v>-4.4427649601917647E-2</v>
      </c>
    </row>
    <row r="52" spans="1:24" x14ac:dyDescent="0.2">
      <c r="R52" s="2" t="s">
        <v>141</v>
      </c>
      <c r="S52" s="2">
        <v>34.54</v>
      </c>
      <c r="T52" s="2">
        <v>219.9</v>
      </c>
      <c r="U52" s="2">
        <v>156.76</v>
      </c>
      <c r="V52" s="12">
        <f t="shared" si="3"/>
        <v>1.2057559311218033E-3</v>
      </c>
      <c r="W52" s="12">
        <f t="shared" si="4"/>
        <v>6.8993754794501204E-3</v>
      </c>
      <c r="X52" s="12">
        <f t="shared" si="5"/>
        <v>4.1937762177895726E-3</v>
      </c>
    </row>
    <row r="53" spans="1:24" x14ac:dyDescent="0.2">
      <c r="R53" s="2" t="s">
        <v>142</v>
      </c>
      <c r="S53" s="2">
        <v>0</v>
      </c>
      <c r="T53" s="2">
        <v>0</v>
      </c>
      <c r="U53" s="2">
        <v>0</v>
      </c>
      <c r="V53" s="12">
        <f t="shared" si="3"/>
        <v>0</v>
      </c>
      <c r="W53" s="12">
        <f t="shared" si="4"/>
        <v>0</v>
      </c>
      <c r="X53" s="12">
        <f t="shared" si="5"/>
        <v>0</v>
      </c>
    </row>
    <row r="54" spans="1:24" x14ac:dyDescent="0.2">
      <c r="R54" s="2" t="s">
        <v>143</v>
      </c>
      <c r="S54" s="2">
        <v>0</v>
      </c>
      <c r="T54" s="2">
        <v>0</v>
      </c>
      <c r="U54" s="2">
        <v>0</v>
      </c>
      <c r="V54" s="12">
        <f t="shared" si="3"/>
        <v>0</v>
      </c>
      <c r="W54" s="12">
        <f t="shared" si="4"/>
        <v>0</v>
      </c>
      <c r="X54" s="12">
        <f t="shared" si="5"/>
        <v>0</v>
      </c>
    </row>
    <row r="55" spans="1:24" x14ac:dyDescent="0.2">
      <c r="R55" s="2" t="s">
        <v>144</v>
      </c>
      <c r="S55" s="2"/>
      <c r="T55" s="2"/>
      <c r="U55" s="2"/>
      <c r="V55" s="12">
        <f t="shared" si="3"/>
        <v>0</v>
      </c>
      <c r="W55" s="12">
        <f t="shared" si="4"/>
        <v>0</v>
      </c>
      <c r="X55" s="12">
        <f t="shared" si="5"/>
        <v>0</v>
      </c>
    </row>
    <row r="56" spans="1:24" x14ac:dyDescent="0.2">
      <c r="R56" s="2" t="s">
        <v>145</v>
      </c>
      <c r="S56" s="2">
        <v>-3376.88</v>
      </c>
      <c r="T56" s="2">
        <v>-3960.23</v>
      </c>
      <c r="U56" s="2">
        <v>-1700</v>
      </c>
      <c r="V56" s="12">
        <f t="shared" si="3"/>
        <v>-0.11788341310615505</v>
      </c>
      <c r="W56" s="12">
        <f t="shared" si="4"/>
        <v>-0.12425244999992156</v>
      </c>
      <c r="X56" s="12">
        <f t="shared" si="5"/>
        <v>-4.5479839054875446E-2</v>
      </c>
    </row>
    <row r="57" spans="1:24" x14ac:dyDescent="0.2">
      <c r="R57" s="2" t="s">
        <v>146</v>
      </c>
      <c r="S57" s="2">
        <v>2228.4499999999998</v>
      </c>
      <c r="T57" s="2">
        <v>5588.02</v>
      </c>
      <c r="U57" s="2">
        <v>4478.43</v>
      </c>
      <c r="V57" s="12">
        <f t="shared" si="3"/>
        <v>7.7792901120682753E-2</v>
      </c>
      <c r="W57" s="12">
        <f t="shared" si="4"/>
        <v>0.17532445732913535</v>
      </c>
      <c r="X57" s="12">
        <f t="shared" si="5"/>
        <v>0.11981075036383873</v>
      </c>
    </row>
    <row r="58" spans="1:24" x14ac:dyDescent="0.2">
      <c r="A58" t="s">
        <v>313</v>
      </c>
      <c r="R58" s="2" t="s">
        <v>147</v>
      </c>
      <c r="S58" s="2">
        <v>0</v>
      </c>
      <c r="T58" s="2">
        <v>0</v>
      </c>
      <c r="U58" s="2">
        <v>0</v>
      </c>
      <c r="V58" s="12">
        <f t="shared" si="3"/>
        <v>0</v>
      </c>
      <c r="W58" s="12">
        <f t="shared" si="4"/>
        <v>0</v>
      </c>
      <c r="X58" s="12">
        <f t="shared" si="5"/>
        <v>0</v>
      </c>
    </row>
    <row r="59" spans="1:24" x14ac:dyDescent="0.2">
      <c r="R59" s="2" t="s">
        <v>148</v>
      </c>
      <c r="S59" s="2">
        <v>46.83</v>
      </c>
      <c r="T59" s="2">
        <v>66.95</v>
      </c>
      <c r="U59" s="2">
        <v>102.1</v>
      </c>
      <c r="V59" s="12">
        <f t="shared" si="3"/>
        <v>1.6347872106089764E-3</v>
      </c>
      <c r="W59" s="12">
        <f t="shared" si="4"/>
        <v>2.1005602016788793E-3</v>
      </c>
      <c r="X59" s="12">
        <f t="shared" si="5"/>
        <v>2.731465627942813E-3</v>
      </c>
    </row>
    <row r="60" spans="1:24" x14ac:dyDescent="0.2">
      <c r="A60" s="1" t="s">
        <v>81</v>
      </c>
      <c r="B60" s="2"/>
      <c r="C60" s="2"/>
      <c r="F60" s="1" t="s">
        <v>82</v>
      </c>
      <c r="G60" s="2"/>
      <c r="H60" s="2"/>
      <c r="R60" s="2" t="s">
        <v>105</v>
      </c>
      <c r="S60" s="2">
        <v>0</v>
      </c>
      <c r="T60" s="2">
        <v>0</v>
      </c>
      <c r="U60" s="2">
        <v>0</v>
      </c>
      <c r="V60" s="12">
        <f t="shared" si="3"/>
        <v>0</v>
      </c>
      <c r="W60" s="12">
        <f t="shared" si="4"/>
        <v>0</v>
      </c>
      <c r="X60" s="12">
        <f t="shared" si="5"/>
        <v>0</v>
      </c>
    </row>
    <row r="61" spans="1:24" x14ac:dyDescent="0.2">
      <c r="A61" s="2"/>
      <c r="B61" s="1">
        <v>2018</v>
      </c>
      <c r="C61" s="1">
        <v>2019</v>
      </c>
      <c r="F61" s="1" t="s">
        <v>314</v>
      </c>
      <c r="G61" s="1">
        <v>2018</v>
      </c>
      <c r="H61" s="1">
        <v>2019</v>
      </c>
      <c r="R61" s="2" t="s">
        <v>149</v>
      </c>
      <c r="S61" s="2">
        <v>0</v>
      </c>
      <c r="T61" s="2">
        <v>0</v>
      </c>
      <c r="U61" s="2">
        <v>0</v>
      </c>
      <c r="V61" s="12">
        <f t="shared" si="3"/>
        <v>0</v>
      </c>
      <c r="W61" s="12">
        <f t="shared" si="4"/>
        <v>0</v>
      </c>
      <c r="X61" s="12">
        <f t="shared" si="5"/>
        <v>0</v>
      </c>
    </row>
    <row r="62" spans="1:24" x14ac:dyDescent="0.2">
      <c r="A62" s="2" t="s">
        <v>5</v>
      </c>
      <c r="B62" s="2">
        <f>C5-B5</f>
        <v>0.10000000000002274</v>
      </c>
      <c r="C62" s="2">
        <f>D5-C5</f>
        <v>2.9999999999972715E-2</v>
      </c>
      <c r="F62" s="2" t="s">
        <v>48</v>
      </c>
      <c r="G62" s="2">
        <f>L6-K6</f>
        <v>3226.5200000000004</v>
      </c>
      <c r="H62" s="2">
        <f>M6-L6</f>
        <v>5506.7499999999964</v>
      </c>
      <c r="R62" s="2" t="s">
        <v>150</v>
      </c>
      <c r="S62" s="2">
        <v>0</v>
      </c>
      <c r="T62" s="2">
        <v>0</v>
      </c>
      <c r="U62" s="2">
        <v>0</v>
      </c>
      <c r="V62" s="12">
        <f t="shared" si="3"/>
        <v>0</v>
      </c>
      <c r="W62" s="12">
        <f t="shared" si="4"/>
        <v>0</v>
      </c>
      <c r="X62" s="12">
        <f t="shared" si="5"/>
        <v>0</v>
      </c>
    </row>
    <row r="63" spans="1:24" x14ac:dyDescent="0.2">
      <c r="A63" s="2" t="s">
        <v>6</v>
      </c>
      <c r="B63" s="2">
        <f t="shared" ref="B63:C78" si="12">C6-B6</f>
        <v>1989.1699999999983</v>
      </c>
      <c r="C63" s="2">
        <f t="shared" si="12"/>
        <v>2007.1100000000006</v>
      </c>
      <c r="F63" s="2" t="s">
        <v>49</v>
      </c>
      <c r="G63" s="2">
        <f t="shared" ref="G63:G106" si="13">L7-K7</f>
        <v>-2377.16</v>
      </c>
      <c r="H63" s="2">
        <f t="shared" ref="H63:H106" si="14">M7-L7</f>
        <v>-893.83</v>
      </c>
      <c r="R63" s="2" t="s">
        <v>151</v>
      </c>
      <c r="S63" s="2">
        <v>0</v>
      </c>
      <c r="T63" s="2">
        <v>-0.83</v>
      </c>
      <c r="U63" s="2">
        <v>-7.95</v>
      </c>
      <c r="V63" s="12">
        <f t="shared" si="3"/>
        <v>0</v>
      </c>
      <c r="W63" s="12">
        <f t="shared" si="4"/>
        <v>-2.6041298990193725E-5</v>
      </c>
      <c r="X63" s="12">
        <f t="shared" si="5"/>
        <v>-2.1268512969779986E-4</v>
      </c>
    </row>
    <row r="64" spans="1:24" x14ac:dyDescent="0.2">
      <c r="A64" s="2" t="s">
        <v>7</v>
      </c>
      <c r="B64" s="2">
        <f t="shared" si="12"/>
        <v>0</v>
      </c>
      <c r="C64" s="2">
        <f t="shared" si="12"/>
        <v>0</v>
      </c>
      <c r="F64" s="2" t="s">
        <v>50</v>
      </c>
      <c r="G64" s="2">
        <f t="shared" si="13"/>
        <v>5603.68</v>
      </c>
      <c r="H64" s="2">
        <f t="shared" si="14"/>
        <v>6400.5799999999981</v>
      </c>
      <c r="R64" s="2" t="s">
        <v>152</v>
      </c>
      <c r="S64" s="2">
        <v>0</v>
      </c>
      <c r="T64" s="2">
        <v>0</v>
      </c>
      <c r="U64" s="2">
        <v>0</v>
      </c>
      <c r="V64" s="12">
        <f t="shared" si="3"/>
        <v>0</v>
      </c>
      <c r="W64" s="12">
        <f t="shared" si="4"/>
        <v>0</v>
      </c>
      <c r="X64" s="12">
        <f t="shared" si="5"/>
        <v>0</v>
      </c>
    </row>
    <row r="65" spans="1:24" x14ac:dyDescent="0.2">
      <c r="A65" s="2" t="s">
        <v>8</v>
      </c>
      <c r="B65" s="2">
        <f t="shared" si="12"/>
        <v>0</v>
      </c>
      <c r="C65" s="2">
        <f t="shared" si="12"/>
        <v>0.65</v>
      </c>
      <c r="F65" s="2" t="s">
        <v>51</v>
      </c>
      <c r="G65" s="2">
        <f t="shared" si="13"/>
        <v>-59.549999999999955</v>
      </c>
      <c r="H65" s="2">
        <f t="shared" si="14"/>
        <v>-149.96000000000004</v>
      </c>
      <c r="R65" s="2" t="s">
        <v>153</v>
      </c>
      <c r="S65" s="2">
        <v>0</v>
      </c>
      <c r="T65" s="2">
        <v>0</v>
      </c>
      <c r="U65" s="2">
        <v>0</v>
      </c>
      <c r="V65" s="12">
        <f t="shared" si="3"/>
        <v>0</v>
      </c>
      <c r="W65" s="12">
        <f t="shared" si="4"/>
        <v>0</v>
      </c>
      <c r="X65" s="12">
        <f t="shared" si="5"/>
        <v>0</v>
      </c>
    </row>
    <row r="66" spans="1:24" x14ac:dyDescent="0.2">
      <c r="A66" s="2" t="s">
        <v>9</v>
      </c>
      <c r="B66" s="2">
        <f t="shared" si="12"/>
        <v>1989.2700000000004</v>
      </c>
      <c r="C66" s="2">
        <f t="shared" si="12"/>
        <v>2007.7900000000009</v>
      </c>
      <c r="F66" s="2" t="s">
        <v>52</v>
      </c>
      <c r="G66" s="2">
        <f t="shared" si="13"/>
        <v>186.89</v>
      </c>
      <c r="H66" s="2">
        <f t="shared" si="14"/>
        <v>9.25</v>
      </c>
      <c r="R66" s="2" t="s">
        <v>154</v>
      </c>
      <c r="S66" s="2">
        <v>0</v>
      </c>
      <c r="T66" s="2">
        <v>0</v>
      </c>
      <c r="U66" s="2">
        <v>0</v>
      </c>
      <c r="V66" s="12">
        <f t="shared" si="3"/>
        <v>0</v>
      </c>
      <c r="W66" s="12">
        <f t="shared" si="4"/>
        <v>0</v>
      </c>
      <c r="X66" s="12">
        <f t="shared" si="5"/>
        <v>0</v>
      </c>
    </row>
    <row r="67" spans="1:24" x14ac:dyDescent="0.2">
      <c r="A67" s="2" t="s">
        <v>10</v>
      </c>
      <c r="B67" s="2">
        <f t="shared" si="12"/>
        <v>6.3099999999999987</v>
      </c>
      <c r="C67" s="2">
        <f t="shared" si="12"/>
        <v>-3.8699999999999992</v>
      </c>
      <c r="F67" s="2" t="s">
        <v>53</v>
      </c>
      <c r="G67" s="2">
        <f t="shared" si="13"/>
        <v>5731.02</v>
      </c>
      <c r="H67" s="2">
        <f t="shared" si="14"/>
        <v>6259.8700000000026</v>
      </c>
      <c r="R67" s="2" t="s">
        <v>155</v>
      </c>
      <c r="S67" s="2">
        <v>0</v>
      </c>
      <c r="T67" s="2">
        <v>0</v>
      </c>
      <c r="U67" s="2">
        <v>0</v>
      </c>
      <c r="V67" s="12">
        <f t="shared" si="3"/>
        <v>0</v>
      </c>
      <c r="W67" s="12">
        <f t="shared" si="4"/>
        <v>0</v>
      </c>
      <c r="X67" s="12">
        <f t="shared" si="5"/>
        <v>0</v>
      </c>
    </row>
    <row r="68" spans="1:24" x14ac:dyDescent="0.2">
      <c r="A68" s="2" t="s">
        <v>11</v>
      </c>
      <c r="B68" s="2">
        <f t="shared" si="12"/>
        <v>9999.26</v>
      </c>
      <c r="C68" s="2">
        <f t="shared" si="12"/>
        <v>3176.5300000000007</v>
      </c>
      <c r="F68" s="2" t="s">
        <v>54</v>
      </c>
      <c r="G68" s="2">
        <f t="shared" si="13"/>
        <v>0</v>
      </c>
      <c r="H68" s="2">
        <f t="shared" si="14"/>
        <v>0</v>
      </c>
      <c r="R68" s="2" t="s">
        <v>111</v>
      </c>
      <c r="S68" s="2">
        <v>-36.25</v>
      </c>
      <c r="T68" s="2">
        <v>2048.41</v>
      </c>
      <c r="U68" s="2">
        <v>-123.46</v>
      </c>
      <c r="V68" s="12">
        <f t="shared" si="3"/>
        <v>-1.2654502751350716E-3</v>
      </c>
      <c r="W68" s="12">
        <f t="shared" si="4"/>
        <v>6.4268984656027373E-2</v>
      </c>
      <c r="X68" s="12">
        <f t="shared" si="5"/>
        <v>-3.3029064292440717E-3</v>
      </c>
    </row>
    <row r="69" spans="1:24" x14ac:dyDescent="0.2">
      <c r="A69" s="2" t="s">
        <v>12</v>
      </c>
      <c r="B69" s="2">
        <f t="shared" si="12"/>
        <v>1006.4699999999993</v>
      </c>
      <c r="C69" s="2">
        <f t="shared" si="12"/>
        <v>161.60000000000036</v>
      </c>
      <c r="F69" s="2" t="s">
        <v>55</v>
      </c>
      <c r="G69" s="2">
        <f t="shared" si="13"/>
        <v>983.07999999999993</v>
      </c>
      <c r="H69" s="2">
        <f t="shared" si="14"/>
        <v>1247.5700000000006</v>
      </c>
      <c r="R69" s="2" t="s">
        <v>156</v>
      </c>
      <c r="S69" s="2">
        <v>-2534.98</v>
      </c>
      <c r="T69" s="2">
        <v>-5735.05</v>
      </c>
      <c r="U69" s="2">
        <v>-6045.03</v>
      </c>
      <c r="V69" s="12">
        <f t="shared" si="3"/>
        <v>-8.8493548647224932E-2</v>
      </c>
      <c r="W69" s="12">
        <f t="shared" si="4"/>
        <v>-0.17993753225748257</v>
      </c>
      <c r="X69" s="12">
        <f t="shared" si="5"/>
        <v>-0.16172175969523159</v>
      </c>
    </row>
    <row r="70" spans="1:24" x14ac:dyDescent="0.2">
      <c r="A70" s="2" t="s">
        <v>13</v>
      </c>
      <c r="B70" s="2">
        <f t="shared" si="12"/>
        <v>11005.730000000001</v>
      </c>
      <c r="C70" s="2">
        <f t="shared" si="12"/>
        <v>3338.1299999999974</v>
      </c>
      <c r="F70" s="2" t="s">
        <v>56</v>
      </c>
      <c r="G70" s="2">
        <f t="shared" si="13"/>
        <v>2062.09</v>
      </c>
      <c r="H70" s="2">
        <f t="shared" si="14"/>
        <v>2093.83</v>
      </c>
      <c r="R70" s="2" t="s">
        <v>157</v>
      </c>
      <c r="S70" s="2"/>
      <c r="T70" s="2"/>
      <c r="U70" s="2"/>
      <c r="V70" s="12"/>
      <c r="W70" s="12"/>
      <c r="X70" s="12"/>
    </row>
    <row r="71" spans="1:24" x14ac:dyDescent="0.2">
      <c r="A71" s="2" t="s">
        <v>14</v>
      </c>
      <c r="B71" s="2">
        <f t="shared" si="12"/>
        <v>0</v>
      </c>
      <c r="C71" s="2">
        <f t="shared" si="12"/>
        <v>0</v>
      </c>
      <c r="F71" s="2" t="s">
        <v>57</v>
      </c>
      <c r="G71" s="2">
        <f t="shared" si="13"/>
        <v>287.90000000000009</v>
      </c>
      <c r="H71" s="2">
        <f t="shared" si="14"/>
        <v>248.54999999999995</v>
      </c>
      <c r="R71" s="2" t="s">
        <v>158</v>
      </c>
      <c r="S71" s="2"/>
      <c r="T71" s="2"/>
      <c r="U71" s="2"/>
      <c r="V71" s="12"/>
      <c r="W71" s="12"/>
      <c r="X71" s="12"/>
    </row>
    <row r="72" spans="1:24" x14ac:dyDescent="0.2">
      <c r="A72" s="2" t="s">
        <v>15</v>
      </c>
      <c r="B72" s="2">
        <f t="shared" si="12"/>
        <v>-143.75000000000003</v>
      </c>
      <c r="C72" s="2">
        <f t="shared" si="12"/>
        <v>-19.28</v>
      </c>
      <c r="F72" s="2" t="s">
        <v>58</v>
      </c>
      <c r="G72" s="2">
        <f t="shared" si="13"/>
        <v>298.25000000000023</v>
      </c>
      <c r="H72" s="2">
        <f t="shared" si="14"/>
        <v>352.58999999999969</v>
      </c>
      <c r="R72" s="2" t="s">
        <v>159</v>
      </c>
      <c r="S72" s="2">
        <v>6.61</v>
      </c>
      <c r="T72" s="2">
        <v>15.72</v>
      </c>
      <c r="U72" s="2">
        <v>5.21</v>
      </c>
      <c r="V72" s="12">
        <f t="shared" ref="V72:V93" si="15">S72/$K$6</f>
        <v>2.3074831223842272E-4</v>
      </c>
      <c r="W72" s="12">
        <f t="shared" ref="W72:W93" si="16">T72/$L$6</f>
        <v>4.9321592786246435E-4</v>
      </c>
      <c r="X72" s="12">
        <f t="shared" ref="X72:X93" si="17">U72/$M$6</f>
        <v>1.3938233027994178E-4</v>
      </c>
    </row>
    <row r="73" spans="1:24" x14ac:dyDescent="0.2">
      <c r="A73" s="2" t="s">
        <v>16</v>
      </c>
      <c r="B73" s="2">
        <f t="shared" si="12"/>
        <v>12857.559999999998</v>
      </c>
      <c r="C73" s="2">
        <f t="shared" si="12"/>
        <v>5322.7700000000041</v>
      </c>
      <c r="F73" s="2" t="s">
        <v>59</v>
      </c>
      <c r="G73" s="2">
        <f t="shared" si="13"/>
        <v>1167.3000000000002</v>
      </c>
      <c r="H73" s="2">
        <f t="shared" si="14"/>
        <v>1704.5900000000001</v>
      </c>
      <c r="R73" s="2" t="s">
        <v>160</v>
      </c>
      <c r="S73" s="2">
        <v>0</v>
      </c>
      <c r="T73" s="2">
        <v>0</v>
      </c>
      <c r="U73" s="2">
        <v>0</v>
      </c>
      <c r="V73" s="12">
        <f t="shared" si="15"/>
        <v>0</v>
      </c>
      <c r="W73" s="12">
        <f t="shared" si="16"/>
        <v>0</v>
      </c>
      <c r="X73" s="12">
        <f t="shared" si="17"/>
        <v>0</v>
      </c>
    </row>
    <row r="74" spans="1:24" x14ac:dyDescent="0.2">
      <c r="A74" s="2" t="s">
        <v>17</v>
      </c>
      <c r="B74" s="2">
        <f t="shared" si="12"/>
        <v>0</v>
      </c>
      <c r="C74" s="2">
        <f t="shared" si="12"/>
        <v>0</v>
      </c>
      <c r="F74" s="2" t="s">
        <v>60</v>
      </c>
      <c r="G74" s="2">
        <f t="shared" si="13"/>
        <v>405.96000000000004</v>
      </c>
      <c r="H74" s="2">
        <f t="shared" si="14"/>
        <v>-227</v>
      </c>
      <c r="R74" s="2" t="s">
        <v>161</v>
      </c>
      <c r="S74" s="2">
        <v>3656.28</v>
      </c>
      <c r="T74" s="2">
        <v>15775.12</v>
      </c>
      <c r="U74" s="2">
        <v>9801.0300000000007</v>
      </c>
      <c r="V74" s="12">
        <f t="shared" si="15"/>
        <v>0.12763698019229958</v>
      </c>
      <c r="W74" s="12">
        <f t="shared" si="16"/>
        <v>0.49494532111588535</v>
      </c>
      <c r="X74" s="12">
        <f t="shared" si="17"/>
        <v>0.26220545116000349</v>
      </c>
    </row>
    <row r="75" spans="1:24" x14ac:dyDescent="0.2">
      <c r="A75" s="2" t="s">
        <v>18</v>
      </c>
      <c r="B75" s="2">
        <f t="shared" si="12"/>
        <v>15583.689999999999</v>
      </c>
      <c r="C75" s="2">
        <f t="shared" si="12"/>
        <v>8480.6500000000015</v>
      </c>
      <c r="F75" s="2" t="s">
        <v>61</v>
      </c>
      <c r="G75" s="2">
        <f t="shared" si="13"/>
        <v>0</v>
      </c>
      <c r="H75" s="2">
        <f t="shared" si="14"/>
        <v>0</v>
      </c>
      <c r="R75" s="2" t="s">
        <v>162</v>
      </c>
      <c r="S75" s="2">
        <v>0</v>
      </c>
      <c r="T75" s="2">
        <v>0</v>
      </c>
      <c r="U75" s="2">
        <v>0</v>
      </c>
      <c r="V75" s="12">
        <f t="shared" si="15"/>
        <v>0</v>
      </c>
      <c r="W75" s="12">
        <f t="shared" si="16"/>
        <v>0</v>
      </c>
      <c r="X75" s="12">
        <f t="shared" si="17"/>
        <v>0</v>
      </c>
    </row>
    <row r="76" spans="1:24" x14ac:dyDescent="0.2">
      <c r="A76" s="2" t="s">
        <v>19</v>
      </c>
      <c r="B76" s="2">
        <f t="shared" si="12"/>
        <v>1772.1399999999994</v>
      </c>
      <c r="C76" s="2">
        <f t="shared" si="12"/>
        <v>2060.1100000000006</v>
      </c>
      <c r="F76" s="2" t="s">
        <v>62</v>
      </c>
      <c r="G76" s="2">
        <f t="shared" si="13"/>
        <v>5204.5799999999981</v>
      </c>
      <c r="H76" s="2">
        <f t="shared" si="14"/>
        <v>5420.130000000001</v>
      </c>
      <c r="R76" s="2" t="s">
        <v>163</v>
      </c>
      <c r="S76" s="2">
        <v>0</v>
      </c>
      <c r="T76" s="2">
        <v>0</v>
      </c>
      <c r="U76" s="2">
        <v>0</v>
      </c>
      <c r="V76" s="12">
        <f t="shared" si="15"/>
        <v>0</v>
      </c>
      <c r="W76" s="12">
        <f t="shared" si="16"/>
        <v>0</v>
      </c>
      <c r="X76" s="12">
        <f t="shared" si="17"/>
        <v>0</v>
      </c>
    </row>
    <row r="77" spans="1:24" x14ac:dyDescent="0.2">
      <c r="A77" s="2" t="s">
        <v>20</v>
      </c>
      <c r="B77" s="2">
        <f t="shared" si="12"/>
        <v>0</v>
      </c>
      <c r="C77" s="2">
        <f t="shared" si="12"/>
        <v>0</v>
      </c>
      <c r="F77" s="2" t="s">
        <v>63</v>
      </c>
      <c r="G77" s="2">
        <f t="shared" si="13"/>
        <v>526.4399999999996</v>
      </c>
      <c r="H77" s="2">
        <f t="shared" si="14"/>
        <v>839.73999999999978</v>
      </c>
      <c r="R77" s="2" t="s">
        <v>164</v>
      </c>
      <c r="S77" s="2">
        <v>0</v>
      </c>
      <c r="T77" s="2">
        <v>0</v>
      </c>
      <c r="U77" s="2">
        <v>0</v>
      </c>
      <c r="V77" s="12">
        <f t="shared" si="15"/>
        <v>0</v>
      </c>
      <c r="W77" s="12">
        <f t="shared" si="16"/>
        <v>0</v>
      </c>
      <c r="X77" s="12">
        <f t="shared" si="17"/>
        <v>0</v>
      </c>
    </row>
    <row r="78" spans="1:24" x14ac:dyDescent="0.2">
      <c r="A78" s="2" t="s">
        <v>21</v>
      </c>
      <c r="B78" s="2">
        <f t="shared" si="12"/>
        <v>13811.550000000003</v>
      </c>
      <c r="C78" s="2">
        <f t="shared" si="12"/>
        <v>6420.5399999999936</v>
      </c>
      <c r="F78" s="2" t="s">
        <v>64</v>
      </c>
      <c r="G78" s="2">
        <f t="shared" si="13"/>
        <v>597.49999999999989</v>
      </c>
      <c r="H78" s="2">
        <f t="shared" si="14"/>
        <v>310.97000000000003</v>
      </c>
      <c r="R78" s="2" t="s">
        <v>165</v>
      </c>
      <c r="S78" s="2">
        <v>0</v>
      </c>
      <c r="T78" s="2">
        <v>0</v>
      </c>
      <c r="U78" s="2">
        <v>0</v>
      </c>
      <c r="V78" s="12">
        <f t="shared" si="15"/>
        <v>0</v>
      </c>
      <c r="W78" s="12">
        <f t="shared" si="16"/>
        <v>0</v>
      </c>
      <c r="X78" s="12">
        <f t="shared" si="17"/>
        <v>0</v>
      </c>
    </row>
    <row r="79" spans="1:24" x14ac:dyDescent="0.2">
      <c r="A79" s="2" t="s">
        <v>22</v>
      </c>
      <c r="B79" s="2">
        <f t="shared" ref="B79:C94" si="18">C22-B22</f>
        <v>0</v>
      </c>
      <c r="C79" s="2">
        <f t="shared" si="18"/>
        <v>0</v>
      </c>
      <c r="F79" s="2" t="s">
        <v>65</v>
      </c>
      <c r="G79" s="2">
        <f t="shared" si="13"/>
        <v>-71.0600000000004</v>
      </c>
      <c r="H79" s="2">
        <f t="shared" si="14"/>
        <v>528.77000000000044</v>
      </c>
      <c r="R79" s="2" t="s">
        <v>166</v>
      </c>
      <c r="S79" s="2">
        <v>0</v>
      </c>
      <c r="T79" s="2">
        <v>0</v>
      </c>
      <c r="U79" s="2">
        <v>0</v>
      </c>
      <c r="V79" s="12">
        <f t="shared" si="15"/>
        <v>0</v>
      </c>
      <c r="W79" s="12">
        <f t="shared" si="16"/>
        <v>0</v>
      </c>
      <c r="X79" s="12">
        <f t="shared" si="17"/>
        <v>0</v>
      </c>
    </row>
    <row r="80" spans="1:24" x14ac:dyDescent="0.2">
      <c r="A80" s="2" t="s">
        <v>23</v>
      </c>
      <c r="B80" s="2">
        <f t="shared" si="18"/>
        <v>589.73</v>
      </c>
      <c r="C80" s="2">
        <f t="shared" si="18"/>
        <v>-389.12000000000012</v>
      </c>
      <c r="F80" s="2" t="s">
        <v>66</v>
      </c>
      <c r="G80" s="2">
        <f t="shared" si="13"/>
        <v>499.52</v>
      </c>
      <c r="H80" s="2">
        <f t="shared" si="14"/>
        <v>291.87000000000012</v>
      </c>
      <c r="R80" s="2" t="s">
        <v>167</v>
      </c>
      <c r="S80" s="2">
        <v>0</v>
      </c>
      <c r="T80" s="2">
        <v>0</v>
      </c>
      <c r="U80" s="2">
        <v>0</v>
      </c>
      <c r="V80" s="12">
        <f t="shared" si="15"/>
        <v>0</v>
      </c>
      <c r="W80" s="12">
        <f t="shared" si="16"/>
        <v>0</v>
      </c>
      <c r="X80" s="12">
        <f t="shared" si="17"/>
        <v>0</v>
      </c>
    </row>
    <row r="81" spans="1:24" x14ac:dyDescent="0.2">
      <c r="A81" s="2" t="s">
        <v>24</v>
      </c>
      <c r="B81" s="2">
        <f t="shared" si="18"/>
        <v>0</v>
      </c>
      <c r="C81" s="2">
        <f t="shared" si="18"/>
        <v>0</v>
      </c>
      <c r="F81" s="2" t="s">
        <v>67</v>
      </c>
      <c r="G81" s="2">
        <f t="shared" si="13"/>
        <v>0</v>
      </c>
      <c r="H81" s="2">
        <f t="shared" si="14"/>
        <v>0</v>
      </c>
      <c r="R81" s="2" t="s">
        <v>168</v>
      </c>
      <c r="S81" s="2"/>
      <c r="T81" s="2"/>
      <c r="U81" s="2"/>
      <c r="V81" s="12"/>
      <c r="W81" s="12"/>
      <c r="X81" s="12"/>
    </row>
    <row r="82" spans="1:24" x14ac:dyDescent="0.2">
      <c r="A82" s="2" t="s">
        <v>25</v>
      </c>
      <c r="B82" s="2">
        <f t="shared" si="18"/>
        <v>-1243.6100000000006</v>
      </c>
      <c r="C82" s="2">
        <f t="shared" si="18"/>
        <v>-2525.5699999999997</v>
      </c>
      <c r="F82" s="2" t="s">
        <v>68</v>
      </c>
      <c r="G82" s="2">
        <f t="shared" si="13"/>
        <v>-570.58000000000038</v>
      </c>
      <c r="H82" s="2">
        <f t="shared" si="14"/>
        <v>236.90000000000009</v>
      </c>
      <c r="R82" s="2" t="s">
        <v>169</v>
      </c>
      <c r="S82" s="2">
        <v>0</v>
      </c>
      <c r="T82" s="2">
        <v>0</v>
      </c>
      <c r="U82" s="2">
        <v>0</v>
      </c>
      <c r="V82" s="12">
        <f t="shared" si="15"/>
        <v>0</v>
      </c>
      <c r="W82" s="12">
        <f t="shared" si="16"/>
        <v>0</v>
      </c>
      <c r="X82" s="12">
        <f t="shared" si="17"/>
        <v>0</v>
      </c>
    </row>
    <row r="83" spans="1:24" x14ac:dyDescent="0.2">
      <c r="A83" s="2" t="s">
        <v>26</v>
      </c>
      <c r="B83" s="2">
        <f t="shared" si="18"/>
        <v>0</v>
      </c>
      <c r="C83" s="2">
        <f t="shared" si="18"/>
        <v>0</v>
      </c>
      <c r="F83" s="2" t="s">
        <v>69</v>
      </c>
      <c r="G83" s="2">
        <f t="shared" si="13"/>
        <v>-132.3900000000001</v>
      </c>
      <c r="H83" s="2">
        <f t="shared" si="14"/>
        <v>50.600000000000023</v>
      </c>
      <c r="R83" s="2" t="s">
        <v>170</v>
      </c>
      <c r="S83" s="2">
        <v>0</v>
      </c>
      <c r="T83" s="2">
        <v>0</v>
      </c>
      <c r="U83" s="2">
        <v>0</v>
      </c>
      <c r="V83" s="12">
        <f t="shared" si="15"/>
        <v>0</v>
      </c>
      <c r="W83" s="12">
        <f t="shared" si="16"/>
        <v>0</v>
      </c>
      <c r="X83" s="12">
        <f t="shared" si="17"/>
        <v>0</v>
      </c>
    </row>
    <row r="84" spans="1:24" x14ac:dyDescent="0.2">
      <c r="A84" s="2" t="s">
        <v>27</v>
      </c>
      <c r="B84" s="2">
        <f t="shared" si="18"/>
        <v>866.95000000000027</v>
      </c>
      <c r="C84" s="2">
        <f t="shared" si="18"/>
        <v>317.52</v>
      </c>
      <c r="F84" s="2" t="s">
        <v>70</v>
      </c>
      <c r="G84" s="2">
        <f t="shared" si="13"/>
        <v>0</v>
      </c>
      <c r="H84" s="2">
        <f t="shared" si="14"/>
        <v>0</v>
      </c>
      <c r="R84" s="2" t="s">
        <v>171</v>
      </c>
      <c r="S84" s="2">
        <v>-3877.64</v>
      </c>
      <c r="T84" s="2">
        <v>-6354.71</v>
      </c>
      <c r="U84" s="2">
        <v>-13869.21</v>
      </c>
      <c r="V84" s="12">
        <f t="shared" si="15"/>
        <v>-0.13536443047930369</v>
      </c>
      <c r="W84" s="12">
        <f t="shared" si="16"/>
        <v>-0.19937940133249876</v>
      </c>
      <c r="X84" s="12">
        <f t="shared" si="17"/>
        <v>-0.37104084624604056</v>
      </c>
    </row>
    <row r="85" spans="1:24" x14ac:dyDescent="0.2">
      <c r="A85" s="2" t="s">
        <v>28</v>
      </c>
      <c r="B85" s="2">
        <f t="shared" si="18"/>
        <v>463.54000000000019</v>
      </c>
      <c r="C85" s="2">
        <f t="shared" si="18"/>
        <v>310.79999999999973</v>
      </c>
      <c r="F85" s="2" t="s">
        <v>71</v>
      </c>
      <c r="G85" s="2">
        <f t="shared" si="13"/>
        <v>50.860000000000014</v>
      </c>
      <c r="H85" s="2">
        <f t="shared" si="14"/>
        <v>-20.829999999999984</v>
      </c>
      <c r="R85" s="2" t="s">
        <v>172</v>
      </c>
      <c r="S85" s="2">
        <v>-1393.98</v>
      </c>
      <c r="T85" s="2">
        <v>-2940.74</v>
      </c>
      <c r="U85" s="2">
        <v>-69.53</v>
      </c>
      <c r="V85" s="12">
        <f t="shared" si="15"/>
        <v>-4.8662410331938952E-2</v>
      </c>
      <c r="W85" s="12">
        <f t="shared" si="16"/>
        <v>-9.2265891075207579E-2</v>
      </c>
      <c r="X85" s="12">
        <f t="shared" si="17"/>
        <v>-1.8601254173444056E-3</v>
      </c>
    </row>
    <row r="86" spans="1:24" x14ac:dyDescent="0.2">
      <c r="A86" s="2" t="s">
        <v>29</v>
      </c>
      <c r="B86" s="2">
        <f t="shared" si="18"/>
        <v>-2029.7100000000003</v>
      </c>
      <c r="C86" s="2">
        <f t="shared" si="18"/>
        <v>488.09999999999997</v>
      </c>
      <c r="F86" s="2" t="s">
        <v>72</v>
      </c>
      <c r="G86" s="2">
        <f t="shared" si="13"/>
        <v>-489.05000000000018</v>
      </c>
      <c r="H86" s="2">
        <f t="shared" si="14"/>
        <v>207.13000000000011</v>
      </c>
      <c r="R86" s="2" t="s">
        <v>173</v>
      </c>
      <c r="S86" s="2">
        <v>0</v>
      </c>
      <c r="T86" s="2">
        <v>0</v>
      </c>
      <c r="U86" s="2">
        <v>0</v>
      </c>
      <c r="V86" s="12">
        <f t="shared" si="15"/>
        <v>0</v>
      </c>
      <c r="W86" s="12">
        <f t="shared" si="16"/>
        <v>0</v>
      </c>
      <c r="X86" s="12">
        <f t="shared" si="17"/>
        <v>0</v>
      </c>
    </row>
    <row r="87" spans="1:24" x14ac:dyDescent="0.2">
      <c r="A87" s="2" t="s">
        <v>30</v>
      </c>
      <c r="B87" s="2">
        <f t="shared" si="18"/>
        <v>296.75</v>
      </c>
      <c r="C87" s="2">
        <f t="shared" si="18"/>
        <v>1610.06</v>
      </c>
      <c r="F87" s="2" t="s">
        <v>73</v>
      </c>
      <c r="G87" s="2">
        <f t="shared" si="13"/>
        <v>3.7</v>
      </c>
      <c r="H87" s="2">
        <f t="shared" si="14"/>
        <v>-5.42</v>
      </c>
      <c r="R87" s="2" t="s">
        <v>174</v>
      </c>
      <c r="S87" s="2">
        <v>-311.89</v>
      </c>
      <c r="T87" s="2">
        <v>-334.04</v>
      </c>
      <c r="U87" s="2">
        <v>-346.16</v>
      </c>
      <c r="V87" s="12">
        <f t="shared" si="15"/>
        <v>-1.0887759622396619E-2</v>
      </c>
      <c r="W87" s="12">
        <f t="shared" si="16"/>
        <v>-1.0480524716487123E-2</v>
      </c>
      <c r="X87" s="12">
        <f t="shared" si="17"/>
        <v>-9.260765345432756E-3</v>
      </c>
    </row>
    <row r="88" spans="1:24" x14ac:dyDescent="0.2">
      <c r="A88" s="2" t="s">
        <v>31</v>
      </c>
      <c r="B88" s="2">
        <f t="shared" si="18"/>
        <v>-402.47000000000025</v>
      </c>
      <c r="C88" s="2">
        <f t="shared" si="18"/>
        <v>2726.4800000000005</v>
      </c>
      <c r="F88" s="2" t="s">
        <v>74</v>
      </c>
      <c r="G88" s="2">
        <f t="shared" si="13"/>
        <v>0</v>
      </c>
      <c r="H88" s="2">
        <f t="shared" si="14"/>
        <v>0</v>
      </c>
      <c r="R88" s="2" t="s">
        <v>175</v>
      </c>
      <c r="S88" s="2">
        <v>0</v>
      </c>
      <c r="T88" s="2">
        <v>0</v>
      </c>
      <c r="U88" s="2">
        <v>0</v>
      </c>
      <c r="V88" s="12">
        <f t="shared" si="15"/>
        <v>0</v>
      </c>
      <c r="W88" s="12">
        <f t="shared" si="16"/>
        <v>0</v>
      </c>
      <c r="X88" s="12">
        <f t="shared" si="17"/>
        <v>0</v>
      </c>
    </row>
    <row r="89" spans="1:24" x14ac:dyDescent="0.2">
      <c r="A89" s="2" t="s">
        <v>32</v>
      </c>
      <c r="B89" s="2">
        <f t="shared" si="18"/>
        <v>0</v>
      </c>
      <c r="C89" s="2">
        <f t="shared" si="18"/>
        <v>0</v>
      </c>
      <c r="F89" s="2" t="s">
        <v>75</v>
      </c>
      <c r="G89" s="2">
        <f t="shared" si="13"/>
        <v>-492.75</v>
      </c>
      <c r="H89" s="2">
        <f t="shared" si="14"/>
        <v>212.54999999999973</v>
      </c>
      <c r="R89" s="2" t="s">
        <v>176</v>
      </c>
      <c r="S89" s="2">
        <v>-614.36</v>
      </c>
      <c r="T89" s="2">
        <v>-1209.8499999999999</v>
      </c>
      <c r="U89" s="2">
        <v>-1483.66</v>
      </c>
      <c r="V89" s="12">
        <f t="shared" si="15"/>
        <v>-2.1446676718123656E-2</v>
      </c>
      <c r="W89" s="12">
        <f t="shared" si="16"/>
        <v>-3.7959115160585394E-2</v>
      </c>
      <c r="X89" s="12">
        <f t="shared" si="17"/>
        <v>-3.9692128242445002E-2</v>
      </c>
    </row>
    <row r="90" spans="1:24" x14ac:dyDescent="0.2">
      <c r="A90" s="2" t="s">
        <v>33</v>
      </c>
      <c r="B90" s="2">
        <f t="shared" si="18"/>
        <v>1465.0599999999995</v>
      </c>
      <c r="C90" s="2">
        <f t="shared" si="18"/>
        <v>1723.3400000000001</v>
      </c>
      <c r="F90" s="2" t="s">
        <v>76</v>
      </c>
      <c r="G90" s="2">
        <f t="shared" si="13"/>
        <v>-201.68</v>
      </c>
      <c r="H90" s="2">
        <f t="shared" si="14"/>
        <v>239.83999999999997</v>
      </c>
      <c r="R90" s="2" t="s">
        <v>111</v>
      </c>
      <c r="S90" s="2">
        <v>0</v>
      </c>
      <c r="T90" s="2">
        <v>-10686.55</v>
      </c>
      <c r="U90" s="2">
        <v>-82.71</v>
      </c>
      <c r="V90" s="12">
        <f t="shared" si="15"/>
        <v>0</v>
      </c>
      <c r="W90" s="12">
        <f t="shared" si="16"/>
        <v>-0.33529113701645147</v>
      </c>
      <c r="X90" s="12">
        <f t="shared" si="17"/>
        <v>-2.2127279342522045E-3</v>
      </c>
    </row>
    <row r="91" spans="1:24" x14ac:dyDescent="0.2">
      <c r="A91" s="2" t="s">
        <v>34</v>
      </c>
      <c r="B91" s="2">
        <f t="shared" si="18"/>
        <v>208.67000000000007</v>
      </c>
      <c r="C91" s="2">
        <f t="shared" si="18"/>
        <v>-32.160000000000082</v>
      </c>
      <c r="F91" s="2" t="s">
        <v>77</v>
      </c>
      <c r="G91" s="2">
        <f t="shared" si="13"/>
        <v>-291.07000000000016</v>
      </c>
      <c r="H91" s="2">
        <f t="shared" si="14"/>
        <v>-27.289999999999964</v>
      </c>
      <c r="R91" s="2" t="s">
        <v>177</v>
      </c>
      <c r="S91" s="2">
        <v>-2534.98</v>
      </c>
      <c r="T91" s="2">
        <v>-5735.05</v>
      </c>
      <c r="U91" s="2">
        <v>-6045.03</v>
      </c>
      <c r="V91" s="12">
        <f t="shared" si="15"/>
        <v>-8.8493548647224932E-2</v>
      </c>
      <c r="W91" s="12">
        <f t="shared" si="16"/>
        <v>-0.17993753225748257</v>
      </c>
      <c r="X91" s="12">
        <f t="shared" si="17"/>
        <v>-0.16172175969523159</v>
      </c>
    </row>
    <row r="92" spans="1:24" x14ac:dyDescent="0.2">
      <c r="A92" s="2" t="s">
        <v>35</v>
      </c>
      <c r="B92" s="2">
        <f t="shared" si="18"/>
        <v>1673.7299999999996</v>
      </c>
      <c r="C92" s="2">
        <f t="shared" si="18"/>
        <v>1691.1800000000012</v>
      </c>
      <c r="F92" s="2" t="s">
        <v>78</v>
      </c>
      <c r="G92" s="2">
        <f t="shared" si="13"/>
        <v>36.47</v>
      </c>
      <c r="H92" s="2">
        <f t="shared" si="14"/>
        <v>-43.26</v>
      </c>
      <c r="R92" s="2" t="s">
        <v>178</v>
      </c>
      <c r="S92" s="2">
        <v>-31.4</v>
      </c>
      <c r="T92" s="2">
        <v>18.39</v>
      </c>
      <c r="U92" s="2">
        <v>360.05</v>
      </c>
      <c r="V92" s="12">
        <f t="shared" si="15"/>
        <v>-1.0961417555652756E-3</v>
      </c>
      <c r="W92" s="12">
        <f t="shared" si="16"/>
        <v>5.769873354574248E-4</v>
      </c>
      <c r="X92" s="12">
        <f t="shared" si="17"/>
        <v>9.6323623833575907E-3</v>
      </c>
    </row>
    <row r="93" spans="1:24" x14ac:dyDescent="0.2">
      <c r="A93" s="2" t="s">
        <v>36</v>
      </c>
      <c r="B93" s="2">
        <f t="shared" si="18"/>
        <v>-2076.1999999999998</v>
      </c>
      <c r="C93" s="2">
        <f t="shared" si="18"/>
        <v>1035.3</v>
      </c>
      <c r="F93" s="2" t="s">
        <v>79</v>
      </c>
      <c r="G93" s="2">
        <f t="shared" si="13"/>
        <v>487.17000000000007</v>
      </c>
      <c r="H93" s="2">
        <f t="shared" si="14"/>
        <v>238.33999999999924</v>
      </c>
      <c r="R93" s="2" t="s">
        <v>179</v>
      </c>
      <c r="S93" s="2">
        <v>58.78</v>
      </c>
      <c r="T93" s="2">
        <v>77.19</v>
      </c>
      <c r="U93" s="2">
        <v>437.24</v>
      </c>
      <c r="V93" s="12">
        <f t="shared" si="15"/>
        <v>2.0519494392397105E-3</v>
      </c>
      <c r="W93" s="12">
        <f t="shared" si="16"/>
        <v>2.4218408060880164E-3</v>
      </c>
      <c r="X93" s="12">
        <f t="shared" si="17"/>
        <v>1.1697414604913964E-2</v>
      </c>
    </row>
    <row r="94" spans="1:24" x14ac:dyDescent="0.2">
      <c r="A94" s="2" t="s">
        <v>37</v>
      </c>
      <c r="B94" s="2">
        <f t="shared" si="18"/>
        <v>0</v>
      </c>
      <c r="C94" s="2">
        <f t="shared" si="18"/>
        <v>0</v>
      </c>
      <c r="F94" s="2" t="s">
        <v>80</v>
      </c>
      <c r="G94" s="2">
        <f t="shared" si="13"/>
        <v>0</v>
      </c>
      <c r="H94" s="2">
        <f t="shared" si="14"/>
        <v>0</v>
      </c>
    </row>
    <row r="95" spans="1:24" x14ac:dyDescent="0.2">
      <c r="A95" s="2" t="s">
        <v>38</v>
      </c>
      <c r="B95" s="2">
        <f t="shared" ref="B95:C100" si="19">C38-B38</f>
        <v>280.20000000000005</v>
      </c>
      <c r="C95" s="2">
        <f t="shared" si="19"/>
        <v>204.25</v>
      </c>
      <c r="F95" s="2" t="s">
        <v>83</v>
      </c>
      <c r="G95" s="2">
        <f t="shared" si="13"/>
        <v>-207.45000000000005</v>
      </c>
      <c r="H95" s="2">
        <f t="shared" si="14"/>
        <v>172.99</v>
      </c>
    </row>
    <row r="96" spans="1:24" x14ac:dyDescent="0.2">
      <c r="A96" s="2" t="s">
        <v>39</v>
      </c>
      <c r="B96" s="2">
        <f t="shared" si="19"/>
        <v>680.89000000000033</v>
      </c>
      <c r="C96" s="2">
        <f t="shared" si="19"/>
        <v>572.80999999999949</v>
      </c>
      <c r="F96" s="2" t="s">
        <v>84</v>
      </c>
      <c r="G96" s="2">
        <f t="shared" si="13"/>
        <v>238.33999999999924</v>
      </c>
      <c r="H96" s="2">
        <f t="shared" si="14"/>
        <v>234.64000000000033</v>
      </c>
    </row>
    <row r="97" spans="1:9" x14ac:dyDescent="0.2">
      <c r="A97" s="2" t="s">
        <v>40</v>
      </c>
      <c r="B97" s="2">
        <f t="shared" si="19"/>
        <v>-400.69000000000005</v>
      </c>
      <c r="C97" s="2">
        <f t="shared" si="19"/>
        <v>-368.55999999999995</v>
      </c>
      <c r="F97" s="2" t="s">
        <v>85</v>
      </c>
      <c r="G97" s="2">
        <f t="shared" si="13"/>
        <v>0</v>
      </c>
      <c r="H97" s="2">
        <f t="shared" si="14"/>
        <v>0</v>
      </c>
    </row>
    <row r="98" spans="1:9" x14ac:dyDescent="0.2">
      <c r="A98" s="2" t="s">
        <v>41</v>
      </c>
      <c r="B98" s="2">
        <f t="shared" si="19"/>
        <v>2176.7799999999997</v>
      </c>
      <c r="C98" s="2">
        <f t="shared" si="19"/>
        <v>1150.1800000000003</v>
      </c>
      <c r="F98" s="2" t="s">
        <v>86</v>
      </c>
      <c r="G98" s="2">
        <f t="shared" si="13"/>
        <v>0</v>
      </c>
      <c r="H98" s="2">
        <f t="shared" si="14"/>
        <v>0</v>
      </c>
    </row>
    <row r="99" spans="1:9" x14ac:dyDescent="0.2">
      <c r="A99" s="2" t="s">
        <v>42</v>
      </c>
      <c r="B99" s="2">
        <f t="shared" si="19"/>
        <v>12857.559999999998</v>
      </c>
      <c r="C99" s="2">
        <f t="shared" si="19"/>
        <v>5322.7700000000041</v>
      </c>
      <c r="F99" s="2" t="s">
        <v>87</v>
      </c>
      <c r="G99" s="2">
        <f t="shared" si="13"/>
        <v>5</v>
      </c>
      <c r="H99" s="2">
        <f t="shared" si="14"/>
        <v>10</v>
      </c>
    </row>
    <row r="100" spans="1:9" x14ac:dyDescent="0.2">
      <c r="A100" s="2" t="s">
        <v>43</v>
      </c>
      <c r="B100" s="2">
        <f t="shared" si="19"/>
        <v>-105.90000000000009</v>
      </c>
      <c r="C100" s="2">
        <f t="shared" si="19"/>
        <v>823.52</v>
      </c>
      <c r="F100" s="2" t="s">
        <v>88</v>
      </c>
      <c r="G100" s="2">
        <f t="shared" si="13"/>
        <v>0.5</v>
      </c>
      <c r="H100" s="2">
        <f t="shared" si="14"/>
        <v>1</v>
      </c>
    </row>
    <row r="101" spans="1:9" x14ac:dyDescent="0.2">
      <c r="F101" s="2" t="s">
        <v>89</v>
      </c>
      <c r="G101" s="2">
        <f t="shared" si="13"/>
        <v>-17.849999999999994</v>
      </c>
      <c r="H101" s="2">
        <f t="shared" si="14"/>
        <v>7.5400000000000063</v>
      </c>
    </row>
    <row r="102" spans="1:9" x14ac:dyDescent="0.2">
      <c r="F102" s="2" t="s">
        <v>90</v>
      </c>
      <c r="G102" s="2">
        <f t="shared" si="13"/>
        <v>-17.849999999999994</v>
      </c>
      <c r="H102" s="2">
        <f t="shared" si="14"/>
        <v>7.5400000000000063</v>
      </c>
    </row>
    <row r="103" spans="1:9" x14ac:dyDescent="0.2">
      <c r="F103" s="2" t="s">
        <v>91</v>
      </c>
      <c r="G103" s="2">
        <f t="shared" si="13"/>
        <v>-17.980000000000004</v>
      </c>
      <c r="H103" s="2">
        <f t="shared" si="14"/>
        <v>7.730000000000004</v>
      </c>
    </row>
    <row r="104" spans="1:9" x14ac:dyDescent="0.2">
      <c r="F104" s="2" t="s">
        <v>92</v>
      </c>
      <c r="G104" s="2">
        <f t="shared" si="13"/>
        <v>-17.980000000000004</v>
      </c>
      <c r="H104" s="2">
        <f t="shared" si="14"/>
        <v>7.730000000000004</v>
      </c>
    </row>
    <row r="105" spans="1:9" x14ac:dyDescent="0.2">
      <c r="F105" s="2" t="s">
        <v>93</v>
      </c>
      <c r="G105" s="2">
        <f t="shared" si="13"/>
        <v>72.12</v>
      </c>
      <c r="H105" s="2">
        <f t="shared" si="14"/>
        <v>72.970000000000141</v>
      </c>
    </row>
    <row r="106" spans="1:9" x14ac:dyDescent="0.2">
      <c r="F106" s="2" t="s">
        <v>94</v>
      </c>
      <c r="G106" s="2">
        <f t="shared" si="13"/>
        <v>72.12</v>
      </c>
      <c r="H106" s="2">
        <f t="shared" si="14"/>
        <v>72.970000000000141</v>
      </c>
    </row>
    <row r="109" spans="1:9" x14ac:dyDescent="0.2">
      <c r="A109" s="1" t="s">
        <v>315</v>
      </c>
      <c r="B109" s="2"/>
      <c r="C109" s="2"/>
      <c r="D109" s="2"/>
      <c r="F109" s="1" t="s">
        <v>316</v>
      </c>
      <c r="G109" s="2"/>
      <c r="H109" s="2"/>
      <c r="I109" s="2"/>
    </row>
    <row r="110" spans="1:9" x14ac:dyDescent="0.2">
      <c r="A110" s="2"/>
      <c r="B110" s="1">
        <v>2017</v>
      </c>
      <c r="C110" s="1">
        <v>2018</v>
      </c>
      <c r="D110" s="1">
        <v>2019</v>
      </c>
      <c r="F110" s="2"/>
      <c r="G110" s="1">
        <v>2017</v>
      </c>
      <c r="H110" s="1">
        <v>2018</v>
      </c>
      <c r="I110" s="1">
        <v>2019</v>
      </c>
    </row>
    <row r="111" spans="1:9" x14ac:dyDescent="0.2">
      <c r="A111" s="2" t="s">
        <v>317</v>
      </c>
      <c r="B111" s="37">
        <f>B42/B9</f>
        <v>1.3615824767986409</v>
      </c>
      <c r="C111" s="37">
        <f t="shared" ref="C111:D111" si="20">C42/C9</f>
        <v>1.7462890183752344</v>
      </c>
      <c r="D111" s="37">
        <f t="shared" si="20"/>
        <v>1.8102782948999523</v>
      </c>
      <c r="F111" s="2" t="s">
        <v>323</v>
      </c>
      <c r="G111" s="2">
        <f>C166</f>
        <v>274.61</v>
      </c>
      <c r="H111" s="2">
        <f t="shared" ref="H111:I111" si="21">D166</f>
        <v>274.61</v>
      </c>
      <c r="I111" s="2">
        <f t="shared" si="21"/>
        <v>288.42</v>
      </c>
    </row>
    <row r="112" spans="1:9" x14ac:dyDescent="0.2">
      <c r="A112" s="2" t="s">
        <v>318</v>
      </c>
      <c r="B112" s="37">
        <f>K6/B42</f>
        <v>0.86252863083557929</v>
      </c>
      <c r="C112" s="37">
        <f t="shared" ref="C112:D112" si="22">L6/C42</f>
        <v>0.69183963317735764</v>
      </c>
      <c r="D112" s="37">
        <f t="shared" si="22"/>
        <v>0.72733640904500507</v>
      </c>
      <c r="F112" s="2" t="s">
        <v>324</v>
      </c>
      <c r="G112" s="2">
        <f>C171</f>
        <v>2781</v>
      </c>
      <c r="H112" s="2">
        <f t="shared" ref="H112:I112" si="23">D171</f>
        <v>3270</v>
      </c>
      <c r="I112" s="2">
        <f t="shared" si="23"/>
        <v>4330.75</v>
      </c>
    </row>
    <row r="113" spans="1:9" x14ac:dyDescent="0.2">
      <c r="A113" s="2" t="s">
        <v>319</v>
      </c>
      <c r="B113" s="37">
        <f>B112*B111</f>
        <v>1.1744038694828487</v>
      </c>
      <c r="C113" s="37">
        <f t="shared" ref="C113:D113" si="24">C112*C111</f>
        <v>1.2081519538943701</v>
      </c>
      <c r="D113" s="37">
        <f t="shared" si="24"/>
        <v>1.3166813143846461</v>
      </c>
      <c r="F113" s="26" t="s">
        <v>325</v>
      </c>
      <c r="G113" s="2">
        <f>B9</f>
        <v>24391.89</v>
      </c>
      <c r="H113" s="2">
        <f t="shared" ref="H113:I113" si="25">C9</f>
        <v>26381.16</v>
      </c>
      <c r="I113" s="2">
        <f t="shared" si="25"/>
        <v>28388.95</v>
      </c>
    </row>
    <row r="114" spans="1:9" x14ac:dyDescent="0.2">
      <c r="F114" s="26" t="s">
        <v>320</v>
      </c>
      <c r="G114" s="2">
        <f>G111*G112-G113</f>
        <v>739298.52</v>
      </c>
      <c r="H114" s="2">
        <f t="shared" ref="H114:I114" si="26">H111*H112-H113</f>
        <v>871593.54</v>
      </c>
      <c r="I114" s="2">
        <f t="shared" si="26"/>
        <v>1220685.9650000001</v>
      </c>
    </row>
    <row r="115" spans="1:9" x14ac:dyDescent="0.2">
      <c r="F115" s="38"/>
      <c r="G115" s="38"/>
      <c r="H115" s="38"/>
    </row>
    <row r="116" spans="1:9" x14ac:dyDescent="0.2">
      <c r="A116" s="1" t="s">
        <v>180</v>
      </c>
      <c r="B116" s="2"/>
      <c r="C116" s="2"/>
      <c r="D116" s="2"/>
      <c r="E116" s="2"/>
      <c r="F116" s="38"/>
      <c r="G116" s="38"/>
      <c r="H116" s="39"/>
    </row>
    <row r="117" spans="1:9" x14ac:dyDescent="0.2">
      <c r="A117" s="2"/>
      <c r="B117" s="2"/>
      <c r="C117" s="7">
        <v>43070</v>
      </c>
      <c r="D117" s="7">
        <v>43435</v>
      </c>
      <c r="E117" s="7">
        <v>43800</v>
      </c>
      <c r="F117" s="38"/>
      <c r="G117" s="38"/>
      <c r="H117" s="38"/>
    </row>
    <row r="118" spans="1:9" x14ac:dyDescent="0.2">
      <c r="A118" s="2" t="s">
        <v>181</v>
      </c>
      <c r="B118" s="2" t="s">
        <v>182</v>
      </c>
      <c r="C118" s="4">
        <f>(B31-B27)/B35</f>
        <v>0.88579203721790989</v>
      </c>
      <c r="D118" s="4">
        <f t="shared" ref="D118:E118" si="27">(C31-C27)/C35</f>
        <v>0.537380249129919</v>
      </c>
      <c r="E118" s="4">
        <f t="shared" si="27"/>
        <v>0.69381128211331322</v>
      </c>
      <c r="F118" s="38"/>
      <c r="G118" s="38"/>
      <c r="H118" s="39"/>
    </row>
    <row r="119" spans="1:9" x14ac:dyDescent="0.2">
      <c r="A119" s="2" t="s">
        <v>183</v>
      </c>
      <c r="B119" s="2" t="s">
        <v>184</v>
      </c>
      <c r="C119" s="4">
        <f>B31/B35</f>
        <v>1.2714394951935435</v>
      </c>
      <c r="D119" s="4">
        <f t="shared" ref="D119:E119" si="28">C31/C35</f>
        <v>0.95106783529927119</v>
      </c>
      <c r="E119" s="4">
        <f t="shared" si="28"/>
        <v>1.0676547231610021</v>
      </c>
    </row>
    <row r="120" spans="1:9" x14ac:dyDescent="0.2">
      <c r="A120" s="2" t="s">
        <v>185</v>
      </c>
      <c r="B120" s="2" t="s">
        <v>186</v>
      </c>
      <c r="C120" s="4">
        <f>B29/B35</f>
        <v>0.36125212049555344</v>
      </c>
      <c r="D120" s="4">
        <f t="shared" ref="D120:E120" si="29">C29/C35</f>
        <v>2.7734978838263053E-2</v>
      </c>
      <c r="E120" s="4">
        <f t="shared" si="29"/>
        <v>7.3741354158085554E-2</v>
      </c>
    </row>
    <row r="121" spans="1:9" x14ac:dyDescent="0.2">
      <c r="A121" s="2"/>
      <c r="B121" s="2"/>
      <c r="C121" s="2"/>
      <c r="D121" s="2"/>
      <c r="E121" s="2"/>
    </row>
    <row r="122" spans="1:9" x14ac:dyDescent="0.2">
      <c r="A122" s="2"/>
      <c r="B122" s="2"/>
      <c r="C122" s="2"/>
      <c r="D122" s="2"/>
      <c r="E122" s="2"/>
    </row>
    <row r="123" spans="1:9" x14ac:dyDescent="0.2">
      <c r="A123" s="1" t="s">
        <v>187</v>
      </c>
      <c r="B123" s="2"/>
      <c r="C123" s="7">
        <v>43070</v>
      </c>
      <c r="D123" s="7">
        <v>43435</v>
      </c>
      <c r="E123" s="7">
        <v>43800</v>
      </c>
    </row>
    <row r="124" spans="1:9" x14ac:dyDescent="0.2">
      <c r="A124" s="2" t="s">
        <v>188</v>
      </c>
      <c r="B124" s="2" t="s">
        <v>189</v>
      </c>
      <c r="C124" s="4">
        <f>B139/B9</f>
        <v>0.73005863834249818</v>
      </c>
      <c r="D124" s="4">
        <f t="shared" ref="D124:E124" si="30">C139/C9</f>
        <v>1.1653736985030225</v>
      </c>
      <c r="E124" s="4">
        <f t="shared" si="30"/>
        <v>1.2724140906937382</v>
      </c>
    </row>
    <row r="125" spans="1:9" x14ac:dyDescent="0.2">
      <c r="A125" s="2" t="s">
        <v>190</v>
      </c>
      <c r="B125" s="2" t="s">
        <v>191</v>
      </c>
      <c r="C125" s="4">
        <f>B9/B140</f>
        <v>0.99960207527375255</v>
      </c>
      <c r="D125" s="4">
        <f t="shared" ref="D125:E125" si="31">C9/C140</f>
        <v>0.99939311699204258</v>
      </c>
      <c r="E125" s="4">
        <f t="shared" si="31"/>
        <v>0.99957219966832256</v>
      </c>
    </row>
    <row r="126" spans="1:9" x14ac:dyDescent="0.2">
      <c r="A126" s="2" t="s">
        <v>192</v>
      </c>
      <c r="B126" s="2" t="s">
        <v>193</v>
      </c>
      <c r="C126" s="4">
        <f>B139/B140</f>
        <v>0.72976812995869123</v>
      </c>
      <c r="D126" s="4">
        <f t="shared" ref="D126:E126" si="32">C139/C140</f>
        <v>1.1646664530074806</v>
      </c>
      <c r="E126" s="4">
        <f t="shared" si="32"/>
        <v>1.2718697515237083</v>
      </c>
    </row>
    <row r="127" spans="1:9" x14ac:dyDescent="0.2">
      <c r="A127" s="2" t="s">
        <v>194</v>
      </c>
      <c r="B127" s="2" t="s">
        <v>195</v>
      </c>
      <c r="C127" s="4">
        <f>K21/K22</f>
        <v>9.1556944227464463</v>
      </c>
      <c r="D127" s="4">
        <f t="shared" ref="D127:E127" si="33">L21/L22</f>
        <v>5.1607950872656758</v>
      </c>
      <c r="E127" s="4">
        <f t="shared" si="33"/>
        <v>4.6667183272309289</v>
      </c>
    </row>
    <row r="128" spans="1:9" x14ac:dyDescent="0.2">
      <c r="A128" s="2"/>
      <c r="B128" s="2"/>
      <c r="C128" s="4"/>
      <c r="D128" s="4"/>
      <c r="E128" s="4"/>
    </row>
    <row r="129" spans="1:5" x14ac:dyDescent="0.2">
      <c r="A129" s="2"/>
      <c r="B129" s="2"/>
      <c r="C129" s="4"/>
      <c r="D129" s="4"/>
      <c r="E129" s="4"/>
    </row>
    <row r="130" spans="1:5" x14ac:dyDescent="0.2">
      <c r="A130" s="2"/>
      <c r="B130" s="2"/>
      <c r="C130" s="4"/>
      <c r="D130" s="4"/>
      <c r="E130" s="4"/>
    </row>
    <row r="131" spans="1:5" x14ac:dyDescent="0.2">
      <c r="A131" s="1" t="s">
        <v>196</v>
      </c>
      <c r="B131" s="2"/>
      <c r="C131" s="7">
        <v>43070</v>
      </c>
      <c r="D131" s="7">
        <v>43435</v>
      </c>
      <c r="E131" s="7">
        <v>43800</v>
      </c>
    </row>
    <row r="132" spans="1:5" x14ac:dyDescent="0.2">
      <c r="A132" s="2" t="s">
        <v>197</v>
      </c>
      <c r="B132" s="2" t="s">
        <v>198</v>
      </c>
      <c r="C132" s="4">
        <f>(K8-C145)/K8</f>
        <v>0.57910599985655142</v>
      </c>
      <c r="D132" s="4">
        <f t="shared" ref="D132:E132" si="34">(L8-D145)/L8</f>
        <v>0.54731424446925014</v>
      </c>
      <c r="E132" s="4">
        <f t="shared" si="34"/>
        <v>0.52600456938618267</v>
      </c>
    </row>
    <row r="133" spans="1:5" x14ac:dyDescent="0.2">
      <c r="A133" s="2" t="s">
        <v>199</v>
      </c>
      <c r="B133" s="2" t="s">
        <v>200</v>
      </c>
      <c r="C133" s="4">
        <f>K30/K8</f>
        <v>0.10693660753483557</v>
      </c>
      <c r="D133" s="4">
        <f t="shared" ref="D133:E133" si="35">L30/L8</f>
        <v>7.180629737541569E-2</v>
      </c>
      <c r="E133" s="4">
        <f t="shared" si="35"/>
        <v>6.5051954027908573E-2</v>
      </c>
    </row>
    <row r="134" spans="1:5" x14ac:dyDescent="0.2">
      <c r="A134" s="2" t="s">
        <v>201</v>
      </c>
      <c r="B134" s="2" t="s">
        <v>202</v>
      </c>
      <c r="C134" s="4">
        <f>K30/B142</f>
        <v>8.7117633735188105E-2</v>
      </c>
      <c r="D134" s="4">
        <f t="shared" ref="D134:E134" si="36">L30/C142</f>
        <v>5.6116053465723688E-2</v>
      </c>
      <c r="E134" s="4">
        <f t="shared" si="36"/>
        <v>4.9898713362664035E-2</v>
      </c>
    </row>
    <row r="135" spans="1:5" x14ac:dyDescent="0.2">
      <c r="A135" s="2" t="s">
        <v>203</v>
      </c>
      <c r="B135" s="2" t="s">
        <v>204</v>
      </c>
      <c r="C135" s="4">
        <f>K21/B141</f>
        <v>0.30995658906856899</v>
      </c>
      <c r="D135" s="4">
        <f t="shared" ref="D135:E135" si="37">L21/C141</f>
        <v>0.32857980677223209</v>
      </c>
      <c r="E135" s="4">
        <f t="shared" si="37"/>
        <v>0.36649021896892187</v>
      </c>
    </row>
    <row r="136" spans="1:5" x14ac:dyDescent="0.2">
      <c r="A136" s="2" t="s">
        <v>205</v>
      </c>
      <c r="B136" s="2" t="s">
        <v>206</v>
      </c>
      <c r="C136" s="4">
        <f>K30/B9</f>
        <v>0.11124640198033035</v>
      </c>
      <c r="D136" s="4">
        <f t="shared" ref="D136:E136" si="38">L30/C9</f>
        <v>8.4320022318957924E-2</v>
      </c>
      <c r="E136" s="4">
        <f t="shared" si="38"/>
        <v>8.5652692332756228E-2</v>
      </c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 t="s">
        <v>207</v>
      </c>
      <c r="B139" s="22">
        <v>17807.509999999998</v>
      </c>
      <c r="C139" s="22">
        <v>30743.91</v>
      </c>
      <c r="D139" s="22">
        <v>36122.5</v>
      </c>
      <c r="E139" s="2"/>
    </row>
    <row r="140" spans="1:5" x14ac:dyDescent="0.2">
      <c r="A140" s="2" t="s">
        <v>208</v>
      </c>
      <c r="B140" s="22">
        <v>24401.599999999999</v>
      </c>
      <c r="C140" s="22">
        <v>26397.179999999993</v>
      </c>
      <c r="D140" s="22">
        <v>28401.100000000006</v>
      </c>
      <c r="E140" s="2"/>
    </row>
    <row r="141" spans="1:5" x14ac:dyDescent="0.2">
      <c r="A141" s="2" t="s">
        <v>209</v>
      </c>
      <c r="B141" s="22">
        <v>18907.68</v>
      </c>
      <c r="C141" s="22">
        <v>19438.199999999993</v>
      </c>
      <c r="D141" s="22">
        <v>19718.780000000006</v>
      </c>
      <c r="E141" s="2"/>
    </row>
    <row r="142" spans="1:5" x14ac:dyDescent="0.2">
      <c r="A142" s="2" t="s">
        <v>210</v>
      </c>
      <c r="B142" s="15">
        <v>31147.654999999999</v>
      </c>
      <c r="C142" s="15">
        <v>39640.35</v>
      </c>
      <c r="D142" s="15">
        <v>48730.514999999999</v>
      </c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1" t="s">
        <v>308</v>
      </c>
      <c r="B144" s="7">
        <v>42705</v>
      </c>
      <c r="C144" s="7">
        <v>43070</v>
      </c>
      <c r="D144" s="7">
        <v>43435</v>
      </c>
      <c r="E144" s="7">
        <v>43800</v>
      </c>
    </row>
    <row r="145" spans="1:5" x14ac:dyDescent="0.2">
      <c r="A145" s="2" t="s">
        <v>212</v>
      </c>
      <c r="B145" s="2"/>
      <c r="C145" s="2">
        <f>K13+K14+K16</f>
        <v>10680.16</v>
      </c>
      <c r="D145" s="2">
        <f t="shared" ref="D145:E145" si="39">L13+L14+L16</f>
        <v>14023.58</v>
      </c>
      <c r="E145" s="2">
        <f t="shared" si="39"/>
        <v>17717.57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 t="s">
        <v>213</v>
      </c>
      <c r="B147" s="2"/>
      <c r="C147" s="2">
        <f>K8/B28</f>
        <v>14.441457182045314</v>
      </c>
      <c r="D147" s="2">
        <f t="shared" ref="D147:E147" si="40">L8/C28</f>
        <v>13.950374443288615</v>
      </c>
      <c r="E147" s="2">
        <f t="shared" si="40"/>
        <v>14.766041328419115</v>
      </c>
    </row>
    <row r="148" spans="1:5" x14ac:dyDescent="0.2">
      <c r="A148" s="2" t="s">
        <v>214</v>
      </c>
      <c r="B148" s="2"/>
      <c r="C148" s="2">
        <f>365/C147</f>
        <v>25.27445779182138</v>
      </c>
      <c r="D148" s="2">
        <f t="shared" ref="D148:E148" si="41">365/D147</f>
        <v>26.164172258157404</v>
      </c>
      <c r="E148" s="2">
        <f t="shared" si="41"/>
        <v>24.718879751305536</v>
      </c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 t="s">
        <v>326</v>
      </c>
      <c r="B150" s="2"/>
      <c r="C150" s="35">
        <v>29083.74</v>
      </c>
      <c r="D150" s="2"/>
      <c r="E150" s="2"/>
    </row>
    <row r="151" spans="1:5" x14ac:dyDescent="0.2">
      <c r="A151" s="2" t="s">
        <v>215</v>
      </c>
      <c r="B151" s="2"/>
      <c r="C151" s="2">
        <f>(B42+C150)/2</f>
        <v>31147.654999999999</v>
      </c>
      <c r="D151" s="2">
        <f>(B42+C42)/2</f>
        <v>39640.35</v>
      </c>
      <c r="E151" s="2">
        <f>(C42+D42)/2</f>
        <v>48730.514999999999</v>
      </c>
    </row>
    <row r="152" spans="1:5" x14ac:dyDescent="0.2">
      <c r="A152" s="2" t="s">
        <v>216</v>
      </c>
      <c r="B152" s="2"/>
      <c r="C152" s="2">
        <f>K8/C151</f>
        <v>0.81466614420893002</v>
      </c>
      <c r="D152" s="2">
        <f t="shared" ref="D152:E152" si="42">L8/D151</f>
        <v>0.7814920907610553</v>
      </c>
      <c r="E152" s="2">
        <f t="shared" si="42"/>
        <v>0.76705940825784413</v>
      </c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 t="s">
        <v>327</v>
      </c>
      <c r="B154" s="2"/>
      <c r="C154" s="35">
        <v>2949.12</v>
      </c>
      <c r="D154" s="2"/>
      <c r="E154" s="2"/>
    </row>
    <row r="155" spans="1:5" x14ac:dyDescent="0.2">
      <c r="A155" s="2" t="s">
        <v>217</v>
      </c>
      <c r="B155" s="2"/>
      <c r="C155" s="2">
        <f>(C154+B27)/2</f>
        <v>2674.88</v>
      </c>
      <c r="D155" s="2">
        <f>(B27+C27)/2</f>
        <v>2834.1149999999998</v>
      </c>
      <c r="E155" s="2">
        <f>(C27+D27)/2</f>
        <v>3426.3500000000004</v>
      </c>
    </row>
    <row r="156" spans="1:5" x14ac:dyDescent="0.2">
      <c r="A156" s="2" t="s">
        <v>218</v>
      </c>
      <c r="B156" s="2"/>
      <c r="C156" s="2">
        <f>C145/C155</f>
        <v>3.9927622921402079</v>
      </c>
      <c r="D156" s="2">
        <f t="shared" ref="D156:E156" si="43">D145/D155</f>
        <v>4.9481337207558624</v>
      </c>
      <c r="E156" s="2">
        <f t="shared" si="43"/>
        <v>5.1709749441825847</v>
      </c>
    </row>
    <row r="157" spans="1:5" x14ac:dyDescent="0.2">
      <c r="A157" s="2" t="s">
        <v>219</v>
      </c>
      <c r="B157" s="2"/>
      <c r="C157" s="2">
        <f>365/C156</f>
        <v>91.415409506973688</v>
      </c>
      <c r="D157" s="2">
        <f t="shared" ref="D157:E157" si="44">365/D156</f>
        <v>73.765185138174417</v>
      </c>
      <c r="E157" s="2">
        <f t="shared" si="44"/>
        <v>70.586302184780422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 t="s">
        <v>220</v>
      </c>
      <c r="B159" s="2"/>
      <c r="C159" s="2"/>
      <c r="D159" s="2"/>
      <c r="E159" s="2"/>
    </row>
    <row r="160" spans="1:5" x14ac:dyDescent="0.2">
      <c r="A160" s="2" t="s">
        <v>221</v>
      </c>
      <c r="B160" s="35">
        <v>1203.19</v>
      </c>
      <c r="C160" s="35">
        <v>1414.89</v>
      </c>
      <c r="D160" s="35">
        <v>1276.17</v>
      </c>
      <c r="E160" s="35">
        <v>1714.2</v>
      </c>
    </row>
    <row r="161" spans="1:5" x14ac:dyDescent="0.2">
      <c r="A161" s="2" t="s">
        <v>222</v>
      </c>
      <c r="B161" s="2"/>
      <c r="C161" s="2">
        <f>(B160+C160)/2</f>
        <v>1309.04</v>
      </c>
      <c r="D161" s="2">
        <f t="shared" ref="D161:E161" si="45">(C160+D160)/2</f>
        <v>1345.5300000000002</v>
      </c>
      <c r="E161" s="2">
        <f t="shared" si="45"/>
        <v>1495.1849999999999</v>
      </c>
    </row>
    <row r="162" spans="1:5" x14ac:dyDescent="0.2">
      <c r="A162" s="2" t="s">
        <v>223</v>
      </c>
      <c r="B162" s="2"/>
      <c r="C162" s="2">
        <f>K8/C161</f>
        <v>19.384388559555095</v>
      </c>
      <c r="D162" s="2">
        <f t="shared" ref="D162:E162" si="46">L8/D161</f>
        <v>23.023358825146964</v>
      </c>
      <c r="E162" s="2">
        <f t="shared" si="46"/>
        <v>24.999715754237769</v>
      </c>
    </row>
    <row r="163" spans="1:5" x14ac:dyDescent="0.2">
      <c r="A163" s="2" t="s">
        <v>220</v>
      </c>
      <c r="B163" s="2"/>
      <c r="C163" s="2">
        <f>365/C162</f>
        <v>18.829585409857124</v>
      </c>
      <c r="D163" s="2">
        <f t="shared" ref="D163:E163" si="47">365/D162</f>
        <v>15.85346442159141</v>
      </c>
      <c r="E163" s="2">
        <f t="shared" si="47"/>
        <v>14.60016600141255</v>
      </c>
    </row>
    <row r="164" spans="1:5" x14ac:dyDescent="0.2">
      <c r="A164" s="1" t="s">
        <v>309</v>
      </c>
      <c r="B164" s="2"/>
      <c r="C164" s="2"/>
      <c r="D164" s="2"/>
      <c r="E164" s="2"/>
    </row>
    <row r="165" spans="1:5" x14ac:dyDescent="0.2">
      <c r="A165" s="2" t="s">
        <v>224</v>
      </c>
      <c r="B165" s="2"/>
      <c r="C165" s="2"/>
      <c r="D165" s="2"/>
      <c r="E165" s="2"/>
    </row>
    <row r="166" spans="1:5" x14ac:dyDescent="0.2">
      <c r="A166" s="2" t="s">
        <v>225</v>
      </c>
      <c r="B166" s="2"/>
      <c r="C166" s="2">
        <f>D166</f>
        <v>274.61</v>
      </c>
      <c r="D166" s="35">
        <v>274.61</v>
      </c>
      <c r="E166" s="35">
        <v>288.42</v>
      </c>
    </row>
    <row r="167" spans="1:5" x14ac:dyDescent="0.2">
      <c r="A167" s="2" t="s">
        <v>226</v>
      </c>
      <c r="B167" s="2"/>
      <c r="C167" s="2">
        <f>K11/C166</f>
        <v>94.488073995848652</v>
      </c>
      <c r="D167" s="2">
        <f t="shared" ref="D167:E167" si="48">L11/D166</f>
        <v>115.3577437092604</v>
      </c>
      <c r="E167" s="2">
        <f t="shared" si="48"/>
        <v>131.53824284030233</v>
      </c>
    </row>
    <row r="168" spans="1:5" x14ac:dyDescent="0.2">
      <c r="A168" s="2" t="s">
        <v>227</v>
      </c>
      <c r="B168" s="2"/>
      <c r="C168" s="2">
        <f>C167</f>
        <v>94.488073995848652</v>
      </c>
      <c r="D168" s="2">
        <f t="shared" ref="D168:E168" si="49">D167</f>
        <v>115.3577437092604</v>
      </c>
      <c r="E168" s="2">
        <f t="shared" si="49"/>
        <v>131.53824284030233</v>
      </c>
    </row>
    <row r="169" spans="1:5" x14ac:dyDescent="0.2">
      <c r="A169" s="2" t="s">
        <v>228</v>
      </c>
      <c r="B169" s="2"/>
      <c r="C169" s="2">
        <f>S6/C166</f>
        <v>18.225920396198244</v>
      </c>
      <c r="D169" s="2">
        <f t="shared" ref="D169:E169" si="50">T6/D166</f>
        <v>14.157241178398454</v>
      </c>
      <c r="E169" s="2">
        <f t="shared" si="50"/>
        <v>17.890125511406975</v>
      </c>
    </row>
    <row r="170" spans="1:5" x14ac:dyDescent="0.2">
      <c r="A170" s="2" t="s">
        <v>229</v>
      </c>
      <c r="B170" s="2"/>
      <c r="C170" s="2"/>
      <c r="D170" s="2"/>
      <c r="E170" s="2"/>
    </row>
    <row r="171" spans="1:5" x14ac:dyDescent="0.2">
      <c r="A171" s="2" t="s">
        <v>230</v>
      </c>
      <c r="B171" s="2"/>
      <c r="C171" s="35">
        <v>2781</v>
      </c>
      <c r="D171" s="35">
        <v>3270</v>
      </c>
      <c r="E171" s="35">
        <v>4330.75</v>
      </c>
    </row>
    <row r="172" spans="1:5" x14ac:dyDescent="0.2">
      <c r="A172" s="2" t="s">
        <v>231</v>
      </c>
      <c r="B172" s="2"/>
      <c r="C172" s="2">
        <f>C171/C167</f>
        <v>29.432285815479567</v>
      </c>
      <c r="D172" s="2">
        <f t="shared" ref="D172:E172" si="51">D171/D167</f>
        <v>28.34660157918379</v>
      </c>
      <c r="E172" s="2">
        <f t="shared" si="51"/>
        <v>32.923885149187129</v>
      </c>
    </row>
    <row r="173" spans="1:5" x14ac:dyDescent="0.2">
      <c r="A173" s="2" t="s">
        <v>232</v>
      </c>
      <c r="B173" s="2"/>
      <c r="C173" s="35">
        <v>95</v>
      </c>
      <c r="D173" s="35">
        <v>100</v>
      </c>
      <c r="E173" s="35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C4AA-F847-4709-879D-D6E082C1C34D}">
  <sheetPr codeName="Sheet11"/>
  <dimension ref="A1:T91"/>
  <sheetViews>
    <sheetView topLeftCell="A82" workbookViewId="0">
      <selection activeCell="A91" sqref="A91"/>
    </sheetView>
  </sheetViews>
  <sheetFormatPr defaultRowHeight="15" x14ac:dyDescent="0.2"/>
  <cols>
    <col min="1" max="1" width="45.46875" bestFit="1" customWidth="1"/>
    <col min="2" max="4" width="11.02734375" bestFit="1" customWidth="1"/>
    <col min="5" max="5" width="9.68359375" bestFit="1" customWidth="1"/>
    <col min="6" max="6" width="10.625" bestFit="1" customWidth="1"/>
    <col min="7" max="7" width="11.97265625" bestFit="1" customWidth="1"/>
    <col min="8" max="8" width="9.28125" customWidth="1"/>
    <col min="9" max="9" width="10.625" bestFit="1" customWidth="1"/>
    <col min="11" max="11" width="50.4453125" bestFit="1" customWidth="1"/>
    <col min="12" max="12" width="11.97265625" bestFit="1" customWidth="1"/>
    <col min="14" max="14" width="11.97265625" bestFit="1" customWidth="1"/>
    <col min="19" max="19" width="11.97265625" bestFit="1" customWidth="1"/>
  </cols>
  <sheetData>
    <row r="1" spans="1:20" x14ac:dyDescent="0.2">
      <c r="A1" s="1" t="s">
        <v>0</v>
      </c>
      <c r="B1" s="1" t="s">
        <v>44</v>
      </c>
      <c r="C1" s="1" t="s">
        <v>45</v>
      </c>
      <c r="D1" s="6" t="s">
        <v>46</v>
      </c>
      <c r="E1" s="7">
        <v>43800</v>
      </c>
      <c r="F1" s="7">
        <v>44166</v>
      </c>
      <c r="G1" s="7">
        <v>44531</v>
      </c>
      <c r="H1" s="7">
        <v>44896</v>
      </c>
      <c r="I1" s="7">
        <v>45261</v>
      </c>
      <c r="K1" s="8" t="s">
        <v>233</v>
      </c>
      <c r="L1" s="83" t="s">
        <v>234</v>
      </c>
      <c r="M1" s="83"/>
      <c r="N1" s="83"/>
      <c r="O1" s="1" t="s">
        <v>235</v>
      </c>
      <c r="P1" s="13"/>
      <c r="Q1" s="1" t="s">
        <v>274</v>
      </c>
    </row>
    <row r="2" spans="1:20" x14ac:dyDescent="0.2">
      <c r="A2" s="2" t="s">
        <v>47</v>
      </c>
      <c r="B2" s="2"/>
      <c r="C2" s="2"/>
      <c r="D2" s="9"/>
      <c r="E2" s="2"/>
      <c r="F2" s="2"/>
      <c r="G2" s="2"/>
      <c r="H2" s="2"/>
      <c r="I2" s="2"/>
      <c r="K2" s="2"/>
      <c r="L2" s="1">
        <v>2016</v>
      </c>
      <c r="M2" s="1">
        <v>2017</v>
      </c>
      <c r="N2" s="1">
        <v>2018</v>
      </c>
      <c r="O2" s="1" t="s">
        <v>236</v>
      </c>
      <c r="P2" s="13"/>
      <c r="Q2" s="1" t="s">
        <v>321</v>
      </c>
      <c r="S2" s="2">
        <v>2014</v>
      </c>
      <c r="T2" s="14">
        <v>13108.76</v>
      </c>
    </row>
    <row r="3" spans="1:20" x14ac:dyDescent="0.2">
      <c r="A3" s="2" t="s">
        <v>48</v>
      </c>
      <c r="B3" s="2">
        <v>12523.39</v>
      </c>
      <c r="C3" s="2">
        <v>14200.72</v>
      </c>
      <c r="D3" s="9">
        <v>14801.62</v>
      </c>
      <c r="E3" s="4">
        <f>E$5*$Q$3</f>
        <v>16903.264743482894</v>
      </c>
      <c r="F3" s="4">
        <f t="shared" ref="F3:I3" si="0">F$5*$Q$3</f>
        <v>18049.066785543768</v>
      </c>
      <c r="G3" s="4">
        <f t="shared" si="0"/>
        <v>19272.537984392657</v>
      </c>
      <c r="H3" s="4">
        <f t="shared" si="0"/>
        <v>20578.94320926064</v>
      </c>
      <c r="I3" s="4">
        <f t="shared" si="0"/>
        <v>21973.904212975423</v>
      </c>
      <c r="K3" s="2" t="s">
        <v>237</v>
      </c>
      <c r="L3" s="10">
        <f>B3/$B$5</f>
        <v>1.1395549659135993</v>
      </c>
      <c r="M3" s="11">
        <f>C3/$C$5</f>
        <v>1.0689184072718898</v>
      </c>
      <c r="N3" s="11">
        <f>D3/$D$5</f>
        <v>1</v>
      </c>
      <c r="O3" s="12">
        <f>AVERAGE(L3:N3)</f>
        <v>1.069491124395163</v>
      </c>
      <c r="P3" s="2"/>
      <c r="Q3" s="12">
        <f>O3</f>
        <v>1.069491124395163</v>
      </c>
      <c r="S3" s="2">
        <v>2015</v>
      </c>
      <c r="T3" s="14">
        <v>13241.04</v>
      </c>
    </row>
    <row r="4" spans="1:20" x14ac:dyDescent="0.2">
      <c r="A4" s="2" t="s">
        <v>49</v>
      </c>
      <c r="B4" s="2">
        <v>1533.67</v>
      </c>
      <c r="C4" s="2">
        <v>915.59</v>
      </c>
      <c r="D4" s="9">
        <v>0</v>
      </c>
      <c r="E4" s="4">
        <f>E$5*$Q$4</f>
        <v>0</v>
      </c>
      <c r="F4" s="4">
        <f t="shared" ref="F4:I4" si="1">F$5*$Q$4</f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K4" s="2" t="s">
        <v>238</v>
      </c>
      <c r="L4" s="11">
        <f>B4/$B$5</f>
        <v>0.13955496591359928</v>
      </c>
      <c r="M4" s="11">
        <f>C4/$C$5</f>
        <v>6.8918407271889706E-2</v>
      </c>
      <c r="N4" s="11">
        <f>D4/$D$5</f>
        <v>0</v>
      </c>
      <c r="O4" s="12">
        <f>AVERAGE(L4:N4)</f>
        <v>6.9491124395162987E-2</v>
      </c>
      <c r="P4" s="2"/>
      <c r="Q4" s="12">
        <f>N4</f>
        <v>0</v>
      </c>
      <c r="S4" s="2">
        <v>2016</v>
      </c>
      <c r="T4" s="14">
        <v>12523.39</v>
      </c>
    </row>
    <row r="5" spans="1:20" x14ac:dyDescent="0.2">
      <c r="A5" s="2" t="s">
        <v>50</v>
      </c>
      <c r="B5" s="2">
        <v>10989.72</v>
      </c>
      <c r="C5" s="2">
        <v>13285.13</v>
      </c>
      <c r="D5" s="9">
        <v>14801.62</v>
      </c>
      <c r="E5" s="4">
        <f>D5*(1+$T$7)</f>
        <v>15804.960282435555</v>
      </c>
      <c r="F5" s="4">
        <f t="shared" ref="F5:I5" si="2">E5*(1+$T$7)</f>
        <v>16876.31283125532</v>
      </c>
      <c r="G5" s="4">
        <f t="shared" si="2"/>
        <v>18020.287915238187</v>
      </c>
      <c r="H5" s="4">
        <f t="shared" si="2"/>
        <v>19241.80831411649</v>
      </c>
      <c r="I5" s="4">
        <f t="shared" si="2"/>
        <v>20546.130502394288</v>
      </c>
      <c r="K5" s="2"/>
      <c r="L5" s="11"/>
      <c r="M5" s="11"/>
      <c r="N5" s="11"/>
      <c r="O5" s="12"/>
      <c r="P5" s="2"/>
      <c r="Q5" s="12"/>
      <c r="S5" s="2">
        <v>2017</v>
      </c>
      <c r="T5" s="14">
        <v>14200.72</v>
      </c>
    </row>
    <row r="6" spans="1:20" x14ac:dyDescent="0.2">
      <c r="A6" s="2" t="s">
        <v>51</v>
      </c>
      <c r="B6" s="2">
        <v>133.26</v>
      </c>
      <c r="C6" s="2">
        <v>139.78</v>
      </c>
      <c r="D6" s="9">
        <v>152.97999999999999</v>
      </c>
      <c r="E6" s="4">
        <f>E$5*$Q$6</f>
        <v>173.76379423307279</v>
      </c>
      <c r="F6" s="4">
        <f t="shared" ref="F6:I6" si="3">F$5*$Q$6</f>
        <v>185.54251942551014</v>
      </c>
      <c r="G6" s="4">
        <f t="shared" si="3"/>
        <v>198.11967542898785</v>
      </c>
      <c r="H6" s="4">
        <f t="shared" si="3"/>
        <v>211.54938454873019</v>
      </c>
      <c r="I6" s="4">
        <f t="shared" si="3"/>
        <v>225.88943781602057</v>
      </c>
      <c r="K6" s="2" t="s">
        <v>239</v>
      </c>
      <c r="L6" s="11">
        <f>B6/$B$5</f>
        <v>1.2125877638374772E-2</v>
      </c>
      <c r="M6" s="11">
        <f>C6/$C$5</f>
        <v>1.052153799021914E-2</v>
      </c>
      <c r="N6" s="11">
        <f>D6/$D$5</f>
        <v>1.0335355184094713E-2</v>
      </c>
      <c r="O6" s="12">
        <f t="shared" ref="O6:O47" si="4">AVERAGE(L6:N6)</f>
        <v>1.0994256937562874E-2</v>
      </c>
      <c r="P6" s="2"/>
      <c r="Q6" s="12">
        <f>O6</f>
        <v>1.0994256937562874E-2</v>
      </c>
      <c r="S6" s="2">
        <v>2018</v>
      </c>
      <c r="T6" s="14">
        <v>14801.62</v>
      </c>
    </row>
    <row r="7" spans="1:20" x14ac:dyDescent="0.2">
      <c r="A7" s="2" t="s">
        <v>52</v>
      </c>
      <c r="B7" s="2">
        <v>-16.989999999999998</v>
      </c>
      <c r="C7" s="2">
        <v>14.9</v>
      </c>
      <c r="D7" s="9">
        <v>124.98</v>
      </c>
      <c r="E7" s="4">
        <f>E$5*$Q$7</f>
        <v>42.247895851914208</v>
      </c>
      <c r="F7" s="4">
        <f t="shared" ref="F7:I7" si="5">F$5*$Q$7</f>
        <v>45.111705067146559</v>
      </c>
      <c r="G7" s="4">
        <f t="shared" si="5"/>
        <v>48.169640002864419</v>
      </c>
      <c r="H7" s="4">
        <f t="shared" si="5"/>
        <v>51.434859634586687</v>
      </c>
      <c r="I7" s="4">
        <f t="shared" si="5"/>
        <v>54.921414930074562</v>
      </c>
      <c r="K7" s="2" t="s">
        <v>240</v>
      </c>
      <c r="L7" s="11">
        <f>B7/$B$5</f>
        <v>-1.5459902527088952E-3</v>
      </c>
      <c r="M7" s="11">
        <f>C7/$C$5</f>
        <v>1.1215547006314579E-3</v>
      </c>
      <c r="N7" s="11">
        <f>D7/$D$5</f>
        <v>8.4436703550016829E-3</v>
      </c>
      <c r="O7" s="12">
        <f t="shared" si="4"/>
        <v>2.6730782676414153E-3</v>
      </c>
      <c r="P7" s="2"/>
      <c r="Q7" s="12">
        <f t="shared" ref="Q7:Q47" si="6">O7</f>
        <v>2.6730782676414153E-3</v>
      </c>
      <c r="S7" s="1" t="s">
        <v>275</v>
      </c>
      <c r="T7" s="11">
        <f>NPER(5,,T2,-T6)</f>
        <v>6.7785842525044729E-2</v>
      </c>
    </row>
    <row r="8" spans="1:20" x14ac:dyDescent="0.2">
      <c r="A8" s="2" t="s">
        <v>53</v>
      </c>
      <c r="B8" s="2">
        <v>11105.99</v>
      </c>
      <c r="C8" s="2">
        <v>13439.81</v>
      </c>
      <c r="D8" s="9">
        <v>15079.58</v>
      </c>
      <c r="E8" s="4">
        <f>SUM(E5:E7)</f>
        <v>16020.971972520543</v>
      </c>
      <c r="F8" s="4">
        <f t="shared" ref="F8:I8" si="7">SUM(F5:F7)</f>
        <v>17106.967055747977</v>
      </c>
      <c r="G8" s="4">
        <f t="shared" si="7"/>
        <v>18266.577230670038</v>
      </c>
      <c r="H8" s="4">
        <f t="shared" si="7"/>
        <v>19504.792558299807</v>
      </c>
      <c r="I8" s="4">
        <f t="shared" si="7"/>
        <v>20826.941355140385</v>
      </c>
      <c r="K8" s="2"/>
      <c r="L8" s="11"/>
      <c r="M8" s="11"/>
      <c r="N8" s="11"/>
      <c r="O8" s="12"/>
      <c r="P8" s="2"/>
      <c r="Q8" s="12"/>
    </row>
    <row r="9" spans="1:20" x14ac:dyDescent="0.2">
      <c r="A9" s="2" t="s">
        <v>54</v>
      </c>
      <c r="B9" s="2"/>
      <c r="C9" s="2"/>
      <c r="D9" s="9"/>
      <c r="E9" s="4"/>
      <c r="F9" s="4"/>
      <c r="G9" s="4"/>
      <c r="H9" s="4"/>
      <c r="I9" s="4"/>
      <c r="K9" s="2"/>
      <c r="L9" s="11"/>
      <c r="M9" s="11"/>
      <c r="N9" s="11"/>
      <c r="O9" s="12"/>
      <c r="P9" s="2"/>
      <c r="Q9" s="12"/>
    </row>
    <row r="10" spans="1:20" x14ac:dyDescent="0.2">
      <c r="A10" s="2" t="s">
        <v>55</v>
      </c>
      <c r="B10" s="2">
        <v>1589.78</v>
      </c>
      <c r="C10" s="2">
        <v>1980.88</v>
      </c>
      <c r="D10" s="9">
        <v>2457.4299999999998</v>
      </c>
      <c r="E10" s="4">
        <f>E$5*$Q$10</f>
        <v>2422.3213868918706</v>
      </c>
      <c r="F10" s="4">
        <f t="shared" ref="F10:I10" si="8">F$5*$Q$10</f>
        <v>2586.5204829687714</v>
      </c>
      <c r="G10" s="4">
        <f t="shared" si="8"/>
        <v>2761.8499531150956</v>
      </c>
      <c r="H10" s="4">
        <f t="shared" si="8"/>
        <v>2949.0642791147575</v>
      </c>
      <c r="I10" s="4">
        <f t="shared" si="8"/>
        <v>3148.9690859350653</v>
      </c>
      <c r="K10" s="2" t="s">
        <v>241</v>
      </c>
      <c r="L10" s="11">
        <f t="shared" ref="L10:L16" si="9">B10/$B$5</f>
        <v>0.14466064649508814</v>
      </c>
      <c r="M10" s="11">
        <f t="shared" ref="M10:M16" si="10">C10/$C$5</f>
        <v>0.1491050520393854</v>
      </c>
      <c r="N10" s="11">
        <f t="shared" ref="N10:N16" si="11">D10/$D$5</f>
        <v>0.16602439462707458</v>
      </c>
      <c r="O10" s="12">
        <f t="shared" si="4"/>
        <v>0.15326336438718272</v>
      </c>
      <c r="P10" s="2"/>
      <c r="Q10" s="12">
        <f t="shared" si="6"/>
        <v>0.15326336438718272</v>
      </c>
    </row>
    <row r="11" spans="1:20" x14ac:dyDescent="0.2">
      <c r="A11" s="2" t="s">
        <v>56</v>
      </c>
      <c r="B11" s="2">
        <v>2159.91</v>
      </c>
      <c r="C11" s="2">
        <v>2716.94</v>
      </c>
      <c r="D11" s="9">
        <v>3000.83</v>
      </c>
      <c r="E11" s="4">
        <f>E$5*$Q$11</f>
        <v>3180.9356820264788</v>
      </c>
      <c r="F11" s="4">
        <f t="shared" ref="F11:I11" si="12">F$5*$Q$11</f>
        <v>3396.5580872506216</v>
      </c>
      <c r="G11" s="4">
        <f t="shared" si="12"/>
        <v>3626.7966388801597</v>
      </c>
      <c r="H11" s="4">
        <f t="shared" si="12"/>
        <v>3872.6421047136519</v>
      </c>
      <c r="I11" s="4">
        <f t="shared" si="12"/>
        <v>4135.1524125796295</v>
      </c>
      <c r="K11" s="2" t="s">
        <v>242</v>
      </c>
      <c r="L11" s="11">
        <f t="shared" si="9"/>
        <v>0.19653912929537787</v>
      </c>
      <c r="M11" s="11">
        <f t="shared" si="10"/>
        <v>0.20450985425057944</v>
      </c>
      <c r="N11" s="11">
        <f t="shared" si="11"/>
        <v>0.20273659234597294</v>
      </c>
      <c r="O11" s="12">
        <f t="shared" si="4"/>
        <v>0.20126185863064341</v>
      </c>
      <c r="P11" s="2"/>
      <c r="Q11" s="12">
        <f t="shared" si="6"/>
        <v>0.20126185863064341</v>
      </c>
    </row>
    <row r="12" spans="1:20" x14ac:dyDescent="0.2">
      <c r="A12" s="2" t="s">
        <v>57</v>
      </c>
      <c r="B12" s="2">
        <v>756.72</v>
      </c>
      <c r="C12" s="2">
        <v>821.36</v>
      </c>
      <c r="D12" s="9">
        <v>883.58</v>
      </c>
      <c r="E12" s="4">
        <f>E$5*$Q$12</f>
        <v>1002.9691304770885</v>
      </c>
      <c r="F12" s="4">
        <f t="shared" ref="F12:I12" si="13">F$5*$Q$12</f>
        <v>1070.9562380130897</v>
      </c>
      <c r="G12" s="4">
        <f t="shared" si="13"/>
        <v>1143.5519089142592</v>
      </c>
      <c r="H12" s="4">
        <f t="shared" si="13"/>
        <v>1221.0685385311356</v>
      </c>
      <c r="I12" s="4">
        <f t="shared" si="13"/>
        <v>1303.8396981962937</v>
      </c>
      <c r="K12" s="2" t="s">
        <v>243</v>
      </c>
      <c r="L12" s="11">
        <f t="shared" si="9"/>
        <v>6.8857077341369935E-2</v>
      </c>
      <c r="M12" s="11">
        <f t="shared" si="10"/>
        <v>6.182551469199022E-2</v>
      </c>
      <c r="N12" s="11">
        <f t="shared" si="11"/>
        <v>5.9694817188929321E-2</v>
      </c>
      <c r="O12" s="12">
        <f t="shared" si="4"/>
        <v>6.3459136407429825E-2</v>
      </c>
      <c r="P12" s="2"/>
      <c r="Q12" s="12">
        <f t="shared" si="6"/>
        <v>6.3459136407429825E-2</v>
      </c>
    </row>
    <row r="13" spans="1:20" x14ac:dyDescent="0.2">
      <c r="A13" s="2" t="s">
        <v>58</v>
      </c>
      <c r="B13" s="2">
        <v>854.94</v>
      </c>
      <c r="C13" s="2">
        <v>855.14</v>
      </c>
      <c r="D13" s="9">
        <v>907.83</v>
      </c>
      <c r="E13" s="4">
        <f>E$5*$Q$13</f>
        <v>1072.0814296217391</v>
      </c>
      <c r="F13" s="4">
        <f t="shared" ref="F13:I13" si="14">F$5*$Q$13</f>
        <v>1144.7533725841031</v>
      </c>
      <c r="G13" s="4">
        <f t="shared" si="14"/>
        <v>1222.3514444281032</v>
      </c>
      <c r="H13" s="4">
        <f t="shared" si="14"/>
        <v>1305.2095669503676</v>
      </c>
      <c r="I13" s="4">
        <f t="shared" si="14"/>
        <v>1393.6842971178471</v>
      </c>
      <c r="K13" s="2" t="s">
        <v>244</v>
      </c>
      <c r="L13" s="11">
        <f t="shared" si="9"/>
        <v>7.77945206975246E-2</v>
      </c>
      <c r="M13" s="11">
        <f t="shared" si="10"/>
        <v>6.4368207160938593E-2</v>
      </c>
      <c r="N13" s="11">
        <f t="shared" si="11"/>
        <v>6.1333151371268817E-2</v>
      </c>
      <c r="O13" s="12">
        <f t="shared" si="4"/>
        <v>6.7831959743244005E-2</v>
      </c>
      <c r="P13" s="2"/>
      <c r="Q13" s="12">
        <f t="shared" si="6"/>
        <v>6.7831959743244005E-2</v>
      </c>
    </row>
    <row r="14" spans="1:20" x14ac:dyDescent="0.2">
      <c r="A14" s="2" t="s">
        <v>59</v>
      </c>
      <c r="B14" s="2">
        <v>3377.96</v>
      </c>
      <c r="C14" s="2">
        <v>4269.84</v>
      </c>
      <c r="D14" s="9">
        <v>4878.26</v>
      </c>
      <c r="E14" s="4">
        <f>E$5*$Q$14</f>
        <v>5048.8974928560165</v>
      </c>
      <c r="F14" s="4">
        <f t="shared" ref="F14:I14" si="15">F$5*$Q$14</f>
        <v>5391.1412632318479</v>
      </c>
      <c r="G14" s="4">
        <f t="shared" si="15"/>
        <v>5756.5843159315527</v>
      </c>
      <c r="H14" s="4">
        <f t="shared" si="15"/>
        <v>6146.7992338534314</v>
      </c>
      <c r="I14" s="4">
        <f t="shared" si="15"/>
        <v>6563.4651987524867</v>
      </c>
      <c r="K14" s="2" t="s">
        <v>245</v>
      </c>
      <c r="L14" s="11">
        <f t="shared" si="9"/>
        <v>0.30737452819544087</v>
      </c>
      <c r="M14" s="11">
        <f t="shared" si="10"/>
        <v>0.32139994113719628</v>
      </c>
      <c r="N14" s="11">
        <f t="shared" si="11"/>
        <v>0.32957608694183477</v>
      </c>
      <c r="O14" s="12">
        <f t="shared" si="4"/>
        <v>0.31945018542482395</v>
      </c>
      <c r="P14" s="2"/>
      <c r="Q14" s="12">
        <f t="shared" si="6"/>
        <v>0.31945018542482395</v>
      </c>
    </row>
    <row r="15" spans="1:20" x14ac:dyDescent="0.2">
      <c r="A15" s="2" t="s">
        <v>60</v>
      </c>
      <c r="B15" s="2">
        <v>793.52</v>
      </c>
      <c r="C15" s="2">
        <v>743.44</v>
      </c>
      <c r="D15" s="9">
        <v>750.55</v>
      </c>
      <c r="E15" s="4">
        <f>E$5*$Q$15</f>
        <v>942.36158600610247</v>
      </c>
      <c r="F15" s="4">
        <f t="shared" ref="F15:I15" si="16">F$5*$Q$15</f>
        <v>1006.2403600767636</v>
      </c>
      <c r="G15" s="4">
        <f t="shared" si="16"/>
        <v>1074.4492106672715</v>
      </c>
      <c r="H15" s="4">
        <f t="shared" si="16"/>
        <v>1147.281655662722</v>
      </c>
      <c r="I15" s="4">
        <f t="shared" si="16"/>
        <v>1225.0511093053478</v>
      </c>
      <c r="K15" s="2" t="s">
        <v>246</v>
      </c>
      <c r="L15" s="11">
        <f t="shared" si="9"/>
        <v>7.2205661290733525E-2</v>
      </c>
      <c r="M15" s="11">
        <f t="shared" si="10"/>
        <v>5.5960310512580616E-2</v>
      </c>
      <c r="N15" s="11">
        <f t="shared" si="11"/>
        <v>5.0707287445563388E-2</v>
      </c>
      <c r="O15" s="12">
        <f t="shared" si="4"/>
        <v>5.9624419749625839E-2</v>
      </c>
      <c r="P15" s="2"/>
      <c r="Q15" s="12">
        <f t="shared" si="6"/>
        <v>5.9624419749625839E-2</v>
      </c>
    </row>
    <row r="16" spans="1:20" x14ac:dyDescent="0.2">
      <c r="A16" s="2" t="s">
        <v>61</v>
      </c>
      <c r="B16" s="2">
        <v>0</v>
      </c>
      <c r="C16" s="2">
        <v>0</v>
      </c>
      <c r="D16" s="9">
        <v>0</v>
      </c>
      <c r="E16" s="4">
        <f>E$5*$Q$16</f>
        <v>0</v>
      </c>
      <c r="F16" s="4">
        <f t="shared" ref="F16:I16" si="17">F$5*$Q$16</f>
        <v>0</v>
      </c>
      <c r="G16" s="4">
        <f t="shared" si="17"/>
        <v>0</v>
      </c>
      <c r="H16" s="4">
        <f t="shared" si="17"/>
        <v>0</v>
      </c>
      <c r="I16" s="4">
        <f t="shared" si="17"/>
        <v>0</v>
      </c>
      <c r="K16" s="2" t="s">
        <v>247</v>
      </c>
      <c r="L16" s="11">
        <f t="shared" si="9"/>
        <v>0</v>
      </c>
      <c r="M16" s="11">
        <f t="shared" si="10"/>
        <v>0</v>
      </c>
      <c r="N16" s="11">
        <f t="shared" si="11"/>
        <v>0</v>
      </c>
      <c r="O16" s="12">
        <f t="shared" si="4"/>
        <v>0</v>
      </c>
      <c r="P16" s="2"/>
      <c r="Q16" s="12">
        <f t="shared" si="6"/>
        <v>0</v>
      </c>
    </row>
    <row r="17" spans="1:17" x14ac:dyDescent="0.2">
      <c r="A17" s="2" t="s">
        <v>62</v>
      </c>
      <c r="B17" s="2">
        <v>9532.83</v>
      </c>
      <c r="C17" s="2">
        <v>11387.6</v>
      </c>
      <c r="D17" s="9">
        <v>12878.48</v>
      </c>
      <c r="E17" s="4">
        <f>SUM(E10:E16)</f>
        <v>13669.566707879296</v>
      </c>
      <c r="F17" s="4">
        <f t="shared" ref="F17:I17" si="18">SUM(F10:F16)</f>
        <v>14596.169804125198</v>
      </c>
      <c r="G17" s="4">
        <f t="shared" si="18"/>
        <v>15585.583471936441</v>
      </c>
      <c r="H17" s="4">
        <f t="shared" si="18"/>
        <v>16642.065378826064</v>
      </c>
      <c r="I17" s="4">
        <f t="shared" si="18"/>
        <v>17770.161801886668</v>
      </c>
      <c r="K17" s="2"/>
      <c r="L17" s="11"/>
      <c r="M17" s="11"/>
      <c r="N17" s="11"/>
      <c r="O17" s="12"/>
      <c r="P17" s="2"/>
      <c r="Q17" s="12"/>
    </row>
    <row r="18" spans="1:17" x14ac:dyDescent="0.2">
      <c r="A18" s="2" t="s">
        <v>63</v>
      </c>
      <c r="B18" s="2">
        <v>1573.16</v>
      </c>
      <c r="C18" s="2">
        <v>2052.21</v>
      </c>
      <c r="D18" s="9">
        <v>2201.1</v>
      </c>
      <c r="E18" s="4">
        <f>E8-E17</f>
        <v>2351.4052646412474</v>
      </c>
      <c r="F18" s="4">
        <f t="shared" ref="F18:I18" si="19">F8-F17</f>
        <v>2510.7972516227783</v>
      </c>
      <c r="G18" s="4">
        <f t="shared" si="19"/>
        <v>2680.9937587335971</v>
      </c>
      <c r="H18" s="4">
        <f t="shared" si="19"/>
        <v>2862.7271794737426</v>
      </c>
      <c r="I18" s="4">
        <f t="shared" si="19"/>
        <v>3056.7795532537166</v>
      </c>
      <c r="K18" s="2"/>
      <c r="L18" s="11"/>
      <c r="M18" s="11"/>
      <c r="N18" s="11"/>
      <c r="O18" s="12"/>
      <c r="P18" s="2"/>
      <c r="Q18" s="12"/>
    </row>
    <row r="19" spans="1:17" x14ac:dyDescent="0.2">
      <c r="A19" s="2" t="s">
        <v>64</v>
      </c>
      <c r="B19" s="2">
        <v>78.67</v>
      </c>
      <c r="C19" s="2">
        <v>98.53</v>
      </c>
      <c r="D19" s="9">
        <v>87.77</v>
      </c>
      <c r="E19" s="4">
        <f>E$5*$Q$19</f>
        <v>108.0259931591561</v>
      </c>
      <c r="F19" s="4">
        <f t="shared" ref="F19:I19" si="20">F$5*$Q$19</f>
        <v>115.34862612005423</v>
      </c>
      <c r="G19" s="4">
        <f t="shared" si="20"/>
        <v>123.1676299257085</v>
      </c>
      <c r="H19" s="4">
        <f t="shared" si="20"/>
        <v>131.51665149203558</v>
      </c>
      <c r="I19" s="4">
        <f t="shared" si="20"/>
        <v>140.43161851949588</v>
      </c>
      <c r="K19" s="2" t="s">
        <v>248</v>
      </c>
      <c r="L19" s="11">
        <f>B19/$B$5</f>
        <v>7.1585081330552561E-3</v>
      </c>
      <c r="M19" s="11">
        <f>C19/$C$5</f>
        <v>7.4165627284038622E-3</v>
      </c>
      <c r="N19" s="11">
        <f>D19/$D$5</f>
        <v>5.9297563374819777E-3</v>
      </c>
      <c r="O19" s="12">
        <f t="shared" si="4"/>
        <v>6.8349423996470317E-3</v>
      </c>
      <c r="P19" s="2"/>
      <c r="Q19" s="12">
        <f t="shared" si="6"/>
        <v>6.8349423996470317E-3</v>
      </c>
    </row>
    <row r="20" spans="1:17" x14ac:dyDescent="0.2">
      <c r="A20" s="2" t="s">
        <v>65</v>
      </c>
      <c r="B20" s="2">
        <v>1494.49</v>
      </c>
      <c r="C20" s="2">
        <v>1953.68</v>
      </c>
      <c r="D20" s="9">
        <v>2113.33</v>
      </c>
      <c r="E20" s="4">
        <f>E18-E19</f>
        <v>2243.3792714820911</v>
      </c>
      <c r="F20" s="4">
        <f t="shared" ref="F20:I20" si="21">F18-F19</f>
        <v>2395.4486255027241</v>
      </c>
      <c r="G20" s="4">
        <f t="shared" si="21"/>
        <v>2557.8261288078888</v>
      </c>
      <c r="H20" s="4">
        <f t="shared" si="21"/>
        <v>2731.2105279817069</v>
      </c>
      <c r="I20" s="4">
        <f t="shared" si="21"/>
        <v>2916.3479347342209</v>
      </c>
      <c r="K20" s="2" t="s">
        <v>249</v>
      </c>
      <c r="L20" s="11">
        <f>B20/$B$5</f>
        <v>0.13598981593707574</v>
      </c>
      <c r="M20" s="11">
        <f>C20/$C$5</f>
        <v>0.14705765016977629</v>
      </c>
      <c r="N20" s="11">
        <f>D20/$D$5</f>
        <v>0.14277693928097057</v>
      </c>
      <c r="O20" s="12">
        <f t="shared" si="4"/>
        <v>0.14194146846260755</v>
      </c>
      <c r="P20" s="2"/>
      <c r="Q20" s="12">
        <f t="shared" si="6"/>
        <v>0.14194146846260755</v>
      </c>
    </row>
    <row r="21" spans="1:17" x14ac:dyDescent="0.2">
      <c r="A21" s="2" t="s">
        <v>66</v>
      </c>
      <c r="B21" s="2">
        <v>609.17999999999995</v>
      </c>
      <c r="C21" s="2">
        <v>643.62</v>
      </c>
      <c r="D21" s="9">
        <v>603.22</v>
      </c>
      <c r="E21" s="4">
        <f>E$64*$Q$21</f>
        <v>709.26987165511002</v>
      </c>
      <c r="F21" s="4">
        <f t="shared" ref="F21:I21" si="22">F$64*$Q$21</f>
        <v>757.34832748288227</v>
      </c>
      <c r="G21" s="4">
        <f t="shared" si="22"/>
        <v>808.68582194624298</v>
      </c>
      <c r="H21" s="4">
        <f t="shared" si="22"/>
        <v>863.50327172492734</v>
      </c>
      <c r="I21" s="4">
        <f t="shared" si="22"/>
        <v>922.03656852193421</v>
      </c>
      <c r="K21" s="2" t="s">
        <v>250</v>
      </c>
      <c r="L21" s="11">
        <f>B21/B64</f>
        <v>7.450257624473651E-2</v>
      </c>
      <c r="M21" s="11">
        <f>C21/C64</f>
        <v>7.5481832617552619E-2</v>
      </c>
      <c r="N21" s="11">
        <f>D21/D64</f>
        <v>6.7570791835765406E-2</v>
      </c>
      <c r="O21" s="12">
        <f t="shared" si="4"/>
        <v>7.2518400232684854E-2</v>
      </c>
      <c r="P21" s="2"/>
      <c r="Q21" s="12">
        <f t="shared" si="6"/>
        <v>7.2518400232684854E-2</v>
      </c>
    </row>
    <row r="22" spans="1:17" x14ac:dyDescent="0.2">
      <c r="A22" s="2" t="s">
        <v>67</v>
      </c>
      <c r="B22" s="2">
        <v>0</v>
      </c>
      <c r="C22" s="2">
        <v>0</v>
      </c>
      <c r="D22" s="9">
        <v>0</v>
      </c>
      <c r="E22" s="4">
        <f>E$5*$Q$22</f>
        <v>0</v>
      </c>
      <c r="F22" s="4">
        <f t="shared" ref="F22:I22" si="23">F$5*$Q$22</f>
        <v>0</v>
      </c>
      <c r="G22" s="4">
        <f t="shared" si="23"/>
        <v>0</v>
      </c>
      <c r="H22" s="4">
        <f t="shared" si="23"/>
        <v>0</v>
      </c>
      <c r="I22" s="4">
        <f t="shared" si="23"/>
        <v>0</v>
      </c>
      <c r="K22" s="2" t="s">
        <v>251</v>
      </c>
      <c r="L22" s="11">
        <f>B22/$B$5</f>
        <v>0</v>
      </c>
      <c r="M22" s="11">
        <f>C22/$C$5</f>
        <v>0</v>
      </c>
      <c r="N22" s="11">
        <f>D22/$D$5</f>
        <v>0</v>
      </c>
      <c r="O22" s="12">
        <f t="shared" si="4"/>
        <v>0</v>
      </c>
      <c r="P22" s="2"/>
      <c r="Q22" s="12">
        <f t="shared" si="6"/>
        <v>0</v>
      </c>
    </row>
    <row r="23" spans="1:17" x14ac:dyDescent="0.2">
      <c r="A23" s="2" t="s">
        <v>68</v>
      </c>
      <c r="B23" s="2">
        <v>885.31</v>
      </c>
      <c r="C23" s="2">
        <v>1310.06</v>
      </c>
      <c r="D23" s="9">
        <v>1510.11</v>
      </c>
      <c r="E23" s="4">
        <f>E20-E21</f>
        <v>1534.1093998269812</v>
      </c>
      <c r="F23" s="4">
        <f t="shared" ref="F23:I23" si="24">F20-F21</f>
        <v>1638.1002980198418</v>
      </c>
      <c r="G23" s="4">
        <f t="shared" si="24"/>
        <v>1749.140306861646</v>
      </c>
      <c r="H23" s="4">
        <f t="shared" si="24"/>
        <v>1867.7072562567796</v>
      </c>
      <c r="I23" s="4">
        <f t="shared" si="24"/>
        <v>1994.3113662122867</v>
      </c>
      <c r="K23" s="2"/>
      <c r="L23" s="11"/>
      <c r="M23" s="11"/>
      <c r="N23" s="11"/>
      <c r="O23" s="12"/>
      <c r="P23" s="2"/>
      <c r="Q23" s="12"/>
    </row>
    <row r="24" spans="1:17" x14ac:dyDescent="0.2">
      <c r="A24" s="2" t="s">
        <v>69</v>
      </c>
      <c r="B24" s="2">
        <v>237.66</v>
      </c>
      <c r="C24" s="2">
        <v>352.65</v>
      </c>
      <c r="D24" s="9">
        <v>-43.06</v>
      </c>
      <c r="E24" s="4">
        <f>E$5*$Q$24</f>
        <v>238.45069738252934</v>
      </c>
      <c r="F24" s="4">
        <f t="shared" ref="F24:I24" si="25">F$5*$Q$24</f>
        <v>254.61427880528862</v>
      </c>
      <c r="G24" s="4">
        <f t="shared" si="25"/>
        <v>271.87352221301177</v>
      </c>
      <c r="H24" s="4">
        <f t="shared" si="25"/>
        <v>290.30269797647225</v>
      </c>
      <c r="I24" s="4">
        <f t="shared" si="25"/>
        <v>309.98111094610101</v>
      </c>
      <c r="K24" s="2" t="s">
        <v>252</v>
      </c>
      <c r="L24" s="11">
        <f>B24/$B$5</f>
        <v>2.1625664712112774E-2</v>
      </c>
      <c r="M24" s="11">
        <f>C24/$C$5</f>
        <v>2.6544715783737155E-2</v>
      </c>
      <c r="N24" s="11">
        <f>D24/$D$5</f>
        <v>-2.9091410264552122E-3</v>
      </c>
      <c r="O24" s="12">
        <f t="shared" si="4"/>
        <v>1.5087079823131573E-2</v>
      </c>
      <c r="P24" s="2"/>
      <c r="Q24" s="12">
        <f t="shared" si="6"/>
        <v>1.5087079823131573E-2</v>
      </c>
    </row>
    <row r="25" spans="1:17" x14ac:dyDescent="0.2">
      <c r="A25" s="2" t="s">
        <v>70</v>
      </c>
      <c r="B25" s="2">
        <v>0</v>
      </c>
      <c r="C25" s="2">
        <v>0</v>
      </c>
      <c r="D25" s="9">
        <v>0</v>
      </c>
      <c r="E25" s="4">
        <f>E$5*$Q$25</f>
        <v>0</v>
      </c>
      <c r="F25" s="4">
        <f t="shared" ref="F25:I25" si="26">F$5*$Q$25</f>
        <v>0</v>
      </c>
      <c r="G25" s="4">
        <f t="shared" si="26"/>
        <v>0</v>
      </c>
      <c r="H25" s="4">
        <f t="shared" si="26"/>
        <v>0</v>
      </c>
      <c r="I25" s="4">
        <f t="shared" si="26"/>
        <v>0</v>
      </c>
      <c r="K25" s="2" t="s">
        <v>253</v>
      </c>
      <c r="L25" s="11">
        <f>B25/$B$5</f>
        <v>0</v>
      </c>
      <c r="M25" s="11">
        <f>C25/$C$5</f>
        <v>0</v>
      </c>
      <c r="N25" s="11">
        <f>D25/$D$5</f>
        <v>0</v>
      </c>
      <c r="O25" s="12">
        <f t="shared" si="4"/>
        <v>0</v>
      </c>
      <c r="P25" s="2"/>
      <c r="Q25" s="12">
        <f t="shared" si="6"/>
        <v>0</v>
      </c>
    </row>
    <row r="26" spans="1:17" x14ac:dyDescent="0.2">
      <c r="A26" s="2" t="s">
        <v>71</v>
      </c>
      <c r="B26" s="2">
        <v>-10.77</v>
      </c>
      <c r="C26" s="2">
        <v>32.9</v>
      </c>
      <c r="D26" s="9">
        <v>32.549999999999997</v>
      </c>
      <c r="E26" s="4">
        <f>E$5*$Q$26</f>
        <v>19.469234117502488</v>
      </c>
      <c r="F26" s="4">
        <f t="shared" ref="F26:I26" si="27">F$5*$Q$26</f>
        <v>20.788972555474743</v>
      </c>
      <c r="G26" s="4">
        <f t="shared" si="27"/>
        <v>22.198170575377631</v>
      </c>
      <c r="H26" s="4">
        <f t="shared" si="27"/>
        <v>23.702892270344265</v>
      </c>
      <c r="I26" s="4">
        <f t="shared" si="27"/>
        <v>25.309612793169922</v>
      </c>
      <c r="K26" s="2" t="s">
        <v>254</v>
      </c>
      <c r="L26" s="11">
        <f>B26/$B$5</f>
        <v>-9.8000676996320198E-4</v>
      </c>
      <c r="M26" s="11">
        <f>C26/$C$5</f>
        <v>2.4764529966963063E-3</v>
      </c>
      <c r="N26" s="11">
        <f>D26/$D$5</f>
        <v>2.1990836138206489E-3</v>
      </c>
      <c r="O26" s="12">
        <f t="shared" si="4"/>
        <v>1.2318432801845843E-3</v>
      </c>
      <c r="P26" s="2"/>
      <c r="Q26" s="12">
        <f t="shared" si="6"/>
        <v>1.2318432801845843E-3</v>
      </c>
    </row>
    <row r="27" spans="1:17" x14ac:dyDescent="0.2">
      <c r="A27" s="2" t="s">
        <v>72</v>
      </c>
      <c r="B27" s="2">
        <v>658.42</v>
      </c>
      <c r="C27" s="2">
        <v>924.51</v>
      </c>
      <c r="D27" s="9">
        <v>1520.62</v>
      </c>
      <c r="E27" s="4">
        <f>E23-SUM(E24:E26)</f>
        <v>1276.1894683269493</v>
      </c>
      <c r="F27" s="4">
        <f t="shared" ref="F27:I27" si="28">F23-SUM(F24:F26)</f>
        <v>1362.6970466590785</v>
      </c>
      <c r="G27" s="4">
        <f t="shared" si="28"/>
        <v>1455.0686140732566</v>
      </c>
      <c r="H27" s="4">
        <f t="shared" si="28"/>
        <v>1553.701666009963</v>
      </c>
      <c r="I27" s="4">
        <f t="shared" si="28"/>
        <v>1659.0206424730156</v>
      </c>
      <c r="K27" s="2"/>
      <c r="L27" s="11"/>
      <c r="M27" s="11"/>
      <c r="N27" s="11"/>
      <c r="O27" s="12"/>
      <c r="P27" s="2"/>
      <c r="Q27" s="12"/>
    </row>
    <row r="28" spans="1:17" x14ac:dyDescent="0.2">
      <c r="A28" s="2" t="s">
        <v>73</v>
      </c>
      <c r="B28" s="2">
        <v>0.13</v>
      </c>
      <c r="C28" s="2">
        <v>0.1</v>
      </c>
      <c r="D28" s="9">
        <v>0.15</v>
      </c>
      <c r="E28" s="4">
        <f>E$5*$Q$28</f>
        <v>0.15536526415520796</v>
      </c>
      <c r="F28" s="4">
        <f t="shared" ref="F28:I28" si="29">F$5*$Q$28</f>
        <v>0.16589682948509488</v>
      </c>
      <c r="G28" s="4">
        <f t="shared" si="29"/>
        <v>0.17714228584397573</v>
      </c>
      <c r="H28" s="4">
        <f t="shared" si="29"/>
        <v>0.18915002493672195</v>
      </c>
      <c r="I28" s="4">
        <f t="shared" si="29"/>
        <v>0.20197171874069086</v>
      </c>
      <c r="K28" s="2" t="s">
        <v>255</v>
      </c>
      <c r="L28" s="11">
        <f>B28/$B$5</f>
        <v>1.1829236777643107E-5</v>
      </c>
      <c r="M28" s="11">
        <f>C28/$C$5</f>
        <v>7.5272127559158259E-6</v>
      </c>
      <c r="N28" s="11">
        <f>D28/$D$5</f>
        <v>1.0134025870141241E-5</v>
      </c>
      <c r="O28" s="12">
        <f t="shared" si="4"/>
        <v>9.8301584679000578E-6</v>
      </c>
      <c r="P28" s="2"/>
      <c r="Q28" s="12">
        <f t="shared" si="6"/>
        <v>9.8301584679000578E-6</v>
      </c>
    </row>
    <row r="29" spans="1:17" x14ac:dyDescent="0.2">
      <c r="A29" s="2" t="s">
        <v>74</v>
      </c>
      <c r="B29" s="2">
        <v>0</v>
      </c>
      <c r="C29" s="2">
        <v>0</v>
      </c>
      <c r="D29" s="9">
        <v>0</v>
      </c>
      <c r="E29" s="4">
        <f>E$5*$Q$29</f>
        <v>0</v>
      </c>
      <c r="F29" s="4">
        <f t="shared" ref="F29:I29" si="30">F$5*$Q$29</f>
        <v>0</v>
      </c>
      <c r="G29" s="4">
        <f t="shared" si="30"/>
        <v>0</v>
      </c>
      <c r="H29" s="4">
        <f t="shared" si="30"/>
        <v>0</v>
      </c>
      <c r="I29" s="4">
        <f t="shared" si="30"/>
        <v>0</v>
      </c>
      <c r="K29" s="2" t="s">
        <v>256</v>
      </c>
      <c r="L29" s="11">
        <f>B29/$B$5</f>
        <v>0</v>
      </c>
      <c r="M29" s="11">
        <f>C29/$C$5</f>
        <v>0</v>
      </c>
      <c r="N29" s="11">
        <f>D29/$D$5</f>
        <v>0</v>
      </c>
      <c r="O29" s="12">
        <f t="shared" si="4"/>
        <v>0</v>
      </c>
      <c r="P29" s="2"/>
      <c r="Q29" s="12">
        <f t="shared" si="6"/>
        <v>0</v>
      </c>
    </row>
    <row r="30" spans="1:17" x14ac:dyDescent="0.2">
      <c r="A30" s="2" t="s">
        <v>75</v>
      </c>
      <c r="B30" s="2">
        <v>658.29</v>
      </c>
      <c r="C30" s="2">
        <v>924.41</v>
      </c>
      <c r="D30" s="9">
        <v>1520.47</v>
      </c>
      <c r="E30" s="4">
        <f>E27-E28</f>
        <v>1276.034103062794</v>
      </c>
      <c r="F30" s="4">
        <f t="shared" ref="F30:I30" si="31">F27-F28</f>
        <v>1362.5311498295935</v>
      </c>
      <c r="G30" s="4">
        <f t="shared" si="31"/>
        <v>1454.8914717874127</v>
      </c>
      <c r="H30" s="4">
        <f t="shared" si="31"/>
        <v>1553.5125159850263</v>
      </c>
      <c r="I30" s="4">
        <f t="shared" si="31"/>
        <v>1658.818670754275</v>
      </c>
      <c r="K30" s="2"/>
      <c r="L30" s="11"/>
      <c r="M30" s="11"/>
      <c r="N30" s="11"/>
      <c r="O30" s="12"/>
      <c r="P30" s="2"/>
      <c r="Q30" s="12"/>
    </row>
    <row r="31" spans="1:17" x14ac:dyDescent="0.2">
      <c r="A31" s="2" t="s">
        <v>76</v>
      </c>
      <c r="B31" s="2">
        <v>-13.26</v>
      </c>
      <c r="C31" s="2">
        <v>-2.0699999999999998</v>
      </c>
      <c r="D31" s="9">
        <v>0.63</v>
      </c>
      <c r="E31" s="4">
        <f>E$5*$Q$31</f>
        <v>-6.953300326752073</v>
      </c>
      <c r="F31" s="4">
        <f t="shared" ref="F31:I31" si="32">F$5*$Q$31</f>
        <v>-7.4246356477306321</v>
      </c>
      <c r="G31" s="4">
        <f t="shared" si="32"/>
        <v>-7.9279208305535347</v>
      </c>
      <c r="H31" s="4">
        <f t="shared" si="32"/>
        <v>-8.4653216235244599</v>
      </c>
      <c r="I31" s="4">
        <f t="shared" si="32"/>
        <v>-9.0391505820205449</v>
      </c>
      <c r="K31" s="2" t="s">
        <v>257</v>
      </c>
      <c r="L31" s="11">
        <f t="shared" ref="L31:L47" si="33">B31/$B$5</f>
        <v>-1.2065821513195969E-3</v>
      </c>
      <c r="M31" s="11">
        <f t="shared" ref="M31:M47" si="34">C31/$C$5</f>
        <v>-1.5581330404745757E-4</v>
      </c>
      <c r="N31" s="11">
        <f t="shared" ref="N31:N47" si="35">D31/$D$5</f>
        <v>4.2562908654593208E-5</v>
      </c>
      <c r="O31" s="12">
        <f t="shared" si="4"/>
        <v>-4.3994418223748709E-4</v>
      </c>
      <c r="P31" s="2"/>
      <c r="Q31" s="12">
        <f t="shared" si="6"/>
        <v>-4.3994418223748709E-4</v>
      </c>
    </row>
    <row r="32" spans="1:17" x14ac:dyDescent="0.2">
      <c r="A32" s="2" t="s">
        <v>77</v>
      </c>
      <c r="B32" s="2">
        <v>671.55</v>
      </c>
      <c r="C32" s="2">
        <v>926.48</v>
      </c>
      <c r="D32" s="9">
        <v>1519.84</v>
      </c>
      <c r="E32" s="4">
        <f>E30-E31</f>
        <v>1282.987403389546</v>
      </c>
      <c r="F32" s="4">
        <f t="shared" ref="F32:I32" si="36">F30-F31</f>
        <v>1369.9557854773241</v>
      </c>
      <c r="G32" s="4">
        <f t="shared" si="36"/>
        <v>1462.8193926179663</v>
      </c>
      <c r="H32" s="4">
        <f t="shared" si="36"/>
        <v>1561.9778376085508</v>
      </c>
      <c r="I32" s="4">
        <f t="shared" si="36"/>
        <v>1667.8578213362955</v>
      </c>
      <c r="K32" s="2" t="s">
        <v>258</v>
      </c>
      <c r="L32" s="11">
        <f t="shared" si="33"/>
        <v>6.1107107369432527E-2</v>
      </c>
      <c r="M32" s="11">
        <f t="shared" si="34"/>
        <v>6.9738120741008935E-2</v>
      </c>
      <c r="N32" s="11">
        <f t="shared" si="35"/>
        <v>0.10268065252316975</v>
      </c>
      <c r="O32" s="12">
        <f t="shared" si="4"/>
        <v>7.7841960211203751E-2</v>
      </c>
      <c r="P32" s="2"/>
      <c r="Q32" s="12">
        <f t="shared" si="6"/>
        <v>7.7841960211203751E-2</v>
      </c>
    </row>
    <row r="33" spans="1:17" x14ac:dyDescent="0.2">
      <c r="A33" s="2" t="s">
        <v>78</v>
      </c>
      <c r="B33" s="2">
        <v>-80.599999999999994</v>
      </c>
      <c r="C33" s="2">
        <v>-62.75</v>
      </c>
      <c r="D33" s="9">
        <v>-62.74</v>
      </c>
      <c r="E33" s="4">
        <f>E$5*$Q$33</f>
        <v>-85.853482157904708</v>
      </c>
      <c r="F33" s="4">
        <f t="shared" ref="F33:I33" si="37">F$5*$Q$33</f>
        <v>-91.67313277968718</v>
      </c>
      <c r="G33" s="4">
        <f t="shared" si="37"/>
        <v>-97.88727332206858</v>
      </c>
      <c r="H33" s="4">
        <f t="shared" si="37"/>
        <v>-104.52264461668433</v>
      </c>
      <c r="I33" s="4">
        <f t="shared" si="37"/>
        <v>-111.60780014497212</v>
      </c>
      <c r="K33" s="2" t="s">
        <v>259</v>
      </c>
      <c r="L33" s="11">
        <f t="shared" si="33"/>
        <v>-7.3341268021387259E-3</v>
      </c>
      <c r="M33" s="11">
        <f t="shared" si="34"/>
        <v>-4.7233260043371807E-3</v>
      </c>
      <c r="N33" s="11">
        <f t="shared" si="35"/>
        <v>-4.2387252206177433E-3</v>
      </c>
      <c r="O33" s="12">
        <f t="shared" si="4"/>
        <v>-5.4320593423645494E-3</v>
      </c>
      <c r="P33" s="2"/>
      <c r="Q33" s="12">
        <f t="shared" si="6"/>
        <v>-5.4320593423645494E-3</v>
      </c>
    </row>
    <row r="34" spans="1:17" x14ac:dyDescent="0.2">
      <c r="A34" s="2" t="s">
        <v>79</v>
      </c>
      <c r="B34" s="2">
        <v>4755.16</v>
      </c>
      <c r="C34" s="2">
        <v>4983.63</v>
      </c>
      <c r="D34" s="9">
        <v>5526.05</v>
      </c>
      <c r="E34" s="4">
        <f>$E$5*Q34</f>
        <v>6222.7340561679284</v>
      </c>
      <c r="F34" s="4">
        <f t="shared" ref="F34:I34" si="38">$E$5*R34</f>
        <v>0</v>
      </c>
      <c r="G34" s="4">
        <f t="shared" si="38"/>
        <v>0</v>
      </c>
      <c r="H34" s="4">
        <f t="shared" si="38"/>
        <v>0</v>
      </c>
      <c r="I34" s="4">
        <f t="shared" si="38"/>
        <v>0</v>
      </c>
      <c r="K34" s="2" t="s">
        <v>260</v>
      </c>
      <c r="L34" s="11">
        <f t="shared" si="33"/>
        <v>0.43269164273521071</v>
      </c>
      <c r="M34" s="11">
        <f t="shared" si="34"/>
        <v>0.37512843306764787</v>
      </c>
      <c r="N34" s="11">
        <f t="shared" si="35"/>
        <v>0.3733408910646267</v>
      </c>
      <c r="O34" s="12">
        <f t="shared" si="4"/>
        <v>0.39372032228916182</v>
      </c>
      <c r="P34" s="2"/>
      <c r="Q34" s="12">
        <f t="shared" si="6"/>
        <v>0.39372032228916182</v>
      </c>
    </row>
    <row r="35" spans="1:17" x14ac:dyDescent="0.2">
      <c r="A35" s="2" t="s">
        <v>80</v>
      </c>
      <c r="B35" s="2">
        <v>0</v>
      </c>
      <c r="C35" s="2">
        <v>0</v>
      </c>
      <c r="D35" s="9">
        <v>0</v>
      </c>
      <c r="E35" s="4">
        <f>E$5*$Q$35</f>
        <v>0</v>
      </c>
      <c r="F35" s="4">
        <f t="shared" ref="F35:I35" si="39">F$5*$Q$35</f>
        <v>0</v>
      </c>
      <c r="G35" s="4">
        <f t="shared" si="39"/>
        <v>0</v>
      </c>
      <c r="H35" s="4">
        <f t="shared" si="39"/>
        <v>0</v>
      </c>
      <c r="I35" s="4">
        <f t="shared" si="39"/>
        <v>0</v>
      </c>
      <c r="K35" s="2" t="s">
        <v>261</v>
      </c>
      <c r="L35" s="11">
        <f t="shared" si="33"/>
        <v>0</v>
      </c>
      <c r="M35" s="11">
        <f t="shared" si="34"/>
        <v>0</v>
      </c>
      <c r="N35" s="11">
        <f t="shared" si="35"/>
        <v>0</v>
      </c>
      <c r="O35" s="12">
        <f t="shared" si="4"/>
        <v>0</v>
      </c>
      <c r="P35" s="2"/>
      <c r="Q35" s="12">
        <f t="shared" si="6"/>
        <v>0</v>
      </c>
    </row>
    <row r="36" spans="1:17" x14ac:dyDescent="0.2">
      <c r="A36" s="2" t="s">
        <v>83</v>
      </c>
      <c r="B36" s="2">
        <v>349.22</v>
      </c>
      <c r="C36" s="2">
        <v>319.24</v>
      </c>
      <c r="D36" s="9">
        <v>281.68</v>
      </c>
      <c r="E36" s="4">
        <f>E$5*$Q$36</f>
        <v>394.2662883697601</v>
      </c>
      <c r="F36" s="4">
        <f t="shared" ref="F36:I36" si="40">F$5*$Q$36</f>
        <v>420.99196090612656</v>
      </c>
      <c r="G36" s="4">
        <f t="shared" si="40"/>
        <v>449.52925567241908</v>
      </c>
      <c r="H36" s="4">
        <f t="shared" si="40"/>
        <v>480.00097500783028</v>
      </c>
      <c r="I36" s="4">
        <f t="shared" si="40"/>
        <v>512.53824551157902</v>
      </c>
      <c r="K36" s="2" t="s">
        <v>262</v>
      </c>
      <c r="L36" s="11">
        <f t="shared" si="33"/>
        <v>3.1776969749911739E-2</v>
      </c>
      <c r="M36" s="11">
        <f t="shared" si="34"/>
        <v>2.4029874001985682E-2</v>
      </c>
      <c r="N36" s="11">
        <f t="shared" si="35"/>
        <v>1.9030349380675899E-2</v>
      </c>
      <c r="O36" s="12">
        <f t="shared" si="4"/>
        <v>2.4945731044191108E-2</v>
      </c>
      <c r="P36" s="2"/>
      <c r="Q36" s="12">
        <f t="shared" si="6"/>
        <v>2.4945731044191108E-2</v>
      </c>
    </row>
    <row r="37" spans="1:17" x14ac:dyDescent="0.2">
      <c r="A37" s="2" t="s">
        <v>84</v>
      </c>
      <c r="B37" s="2">
        <v>4983.63</v>
      </c>
      <c r="C37" s="2">
        <v>5526.05</v>
      </c>
      <c r="D37" s="9">
        <v>6702.1</v>
      </c>
      <c r="E37" s="4">
        <f>E$5*$Q$37</f>
        <v>6965.9500747585153</v>
      </c>
      <c r="F37" s="4">
        <f t="shared" ref="F37:I37" si="41">F$5*$Q$37</f>
        <v>7438.1428695634204</v>
      </c>
      <c r="G37" s="4">
        <f t="shared" si="41"/>
        <v>7942.3436507984306</v>
      </c>
      <c r="H37" s="4">
        <f t="shared" si="41"/>
        <v>8480.7221067912433</v>
      </c>
      <c r="I37" s="4">
        <f t="shared" si="41"/>
        <v>9055.5950000208595</v>
      </c>
      <c r="K37" s="2" t="s">
        <v>263</v>
      </c>
      <c r="L37" s="11">
        <f t="shared" si="33"/>
        <v>0.45348107140127325</v>
      </c>
      <c r="M37" s="11">
        <f t="shared" si="34"/>
        <v>0.41595754049828648</v>
      </c>
      <c r="N37" s="11">
        <f t="shared" si="35"/>
        <v>0.45279503189515741</v>
      </c>
      <c r="O37" s="12">
        <f t="shared" si="4"/>
        <v>0.44074454793157236</v>
      </c>
      <c r="P37" s="2"/>
      <c r="Q37" s="12">
        <f t="shared" si="6"/>
        <v>0.44074454793157236</v>
      </c>
    </row>
    <row r="38" spans="1:17" x14ac:dyDescent="0.2">
      <c r="A38" s="2" t="s">
        <v>85</v>
      </c>
      <c r="B38" s="2">
        <v>206.57</v>
      </c>
      <c r="C38" s="2">
        <v>206.57</v>
      </c>
      <c r="D38" s="9">
        <v>0</v>
      </c>
      <c r="E38" s="4">
        <f>E$5*$Q$38</f>
        <v>180.94372330865215</v>
      </c>
      <c r="F38" s="4">
        <f t="shared" ref="F38:I38" si="42">F$5*$Q$38</f>
        <v>193.20914604274773</v>
      </c>
      <c r="G38" s="4">
        <f t="shared" si="42"/>
        <v>206.30599079079983</v>
      </c>
      <c r="H38" s="4">
        <f t="shared" si="42"/>
        <v>220.29061619451832</v>
      </c>
      <c r="I38" s="4">
        <f t="shared" si="42"/>
        <v>235.22320121362503</v>
      </c>
      <c r="K38" s="2" t="s">
        <v>264</v>
      </c>
      <c r="L38" s="11">
        <f t="shared" si="33"/>
        <v>1.8796657239674896E-2</v>
      </c>
      <c r="M38" s="11">
        <f t="shared" si="34"/>
        <v>1.554896338989532E-2</v>
      </c>
      <c r="N38" s="11">
        <f t="shared" si="35"/>
        <v>0</v>
      </c>
      <c r="O38" s="12">
        <f t="shared" si="4"/>
        <v>1.1448540209856738E-2</v>
      </c>
      <c r="P38" s="2"/>
      <c r="Q38" s="12">
        <f t="shared" si="6"/>
        <v>1.1448540209856738E-2</v>
      </c>
    </row>
    <row r="39" spans="1:17" x14ac:dyDescent="0.2">
      <c r="A39" s="2" t="s">
        <v>86</v>
      </c>
      <c r="B39" s="2">
        <v>0</v>
      </c>
      <c r="C39" s="2">
        <v>0</v>
      </c>
      <c r="D39" s="9">
        <v>0</v>
      </c>
      <c r="E39" s="4">
        <f>E$5*$Q$39</f>
        <v>0</v>
      </c>
      <c r="F39" s="4">
        <f t="shared" ref="F39:I39" si="43">F$5*$Q$39</f>
        <v>0</v>
      </c>
      <c r="G39" s="4">
        <f t="shared" si="43"/>
        <v>0</v>
      </c>
      <c r="H39" s="4">
        <f t="shared" si="43"/>
        <v>0</v>
      </c>
      <c r="I39" s="4">
        <f t="shared" si="43"/>
        <v>0</v>
      </c>
      <c r="K39" s="2" t="s">
        <v>265</v>
      </c>
      <c r="L39" s="11">
        <f t="shared" si="33"/>
        <v>0</v>
      </c>
      <c r="M39" s="11">
        <f t="shared" si="34"/>
        <v>0</v>
      </c>
      <c r="N39" s="11">
        <f t="shared" si="35"/>
        <v>0</v>
      </c>
      <c r="O39" s="12">
        <f t="shared" si="4"/>
        <v>0</v>
      </c>
      <c r="P39" s="2"/>
      <c r="Q39" s="12">
        <f t="shared" si="6"/>
        <v>0</v>
      </c>
    </row>
    <row r="40" spans="1:17" x14ac:dyDescent="0.2">
      <c r="A40" s="2" t="s">
        <v>87</v>
      </c>
      <c r="B40" s="2">
        <v>170</v>
      </c>
      <c r="C40" s="2">
        <v>260</v>
      </c>
      <c r="D40" s="9">
        <v>140</v>
      </c>
      <c r="E40" s="4">
        <f>E$5*$Q$40</f>
        <v>234.4306519000807</v>
      </c>
      <c r="F40" s="4">
        <f t="shared" ref="F40:I40" si="44">F$5*$Q$40</f>
        <v>250.32173115282316</v>
      </c>
      <c r="G40" s="4">
        <f t="shared" si="44"/>
        <v>267.29000060134507</v>
      </c>
      <c r="H40" s="4">
        <f t="shared" si="44"/>
        <v>285.40847849062698</v>
      </c>
      <c r="I40" s="4">
        <f t="shared" si="44"/>
        <v>304.75513266890522</v>
      </c>
      <c r="K40" s="2" t="s">
        <v>266</v>
      </c>
      <c r="L40" s="11">
        <f t="shared" si="33"/>
        <v>1.5469001939994833E-2</v>
      </c>
      <c r="M40" s="11">
        <f t="shared" si="34"/>
        <v>1.9570753165381146E-2</v>
      </c>
      <c r="N40" s="11">
        <f t="shared" si="35"/>
        <v>9.4584241454651573E-3</v>
      </c>
      <c r="O40" s="12">
        <f t="shared" si="4"/>
        <v>1.4832726416947046E-2</v>
      </c>
      <c r="P40" s="2"/>
      <c r="Q40" s="12">
        <f t="shared" si="6"/>
        <v>1.4832726416947046E-2</v>
      </c>
    </row>
    <row r="41" spans="1:17" x14ac:dyDescent="0.2">
      <c r="A41" s="2" t="s">
        <v>88</v>
      </c>
      <c r="B41" s="2">
        <v>17</v>
      </c>
      <c r="C41" s="2">
        <v>26</v>
      </c>
      <c r="D41" s="9">
        <v>14</v>
      </c>
      <c r="E41" s="4">
        <f>E$5*$Q$41</f>
        <v>23.443065190008067</v>
      </c>
      <c r="F41" s="4">
        <f t="shared" ref="F41:I41" si="45">F$5*$Q$41</f>
        <v>25.032173115282315</v>
      </c>
      <c r="G41" s="4">
        <f t="shared" si="45"/>
        <v>26.729000060134503</v>
      </c>
      <c r="H41" s="4">
        <f t="shared" si="45"/>
        <v>28.540847849062693</v>
      </c>
      <c r="I41" s="4">
        <f t="shared" si="45"/>
        <v>30.47551326689052</v>
      </c>
      <c r="K41" s="2" t="s">
        <v>267</v>
      </c>
      <c r="L41" s="11">
        <f t="shared" si="33"/>
        <v>1.5469001939994833E-3</v>
      </c>
      <c r="M41" s="11">
        <f t="shared" si="34"/>
        <v>1.9570753165381147E-3</v>
      </c>
      <c r="N41" s="11">
        <f t="shared" si="35"/>
        <v>9.4584241454651584E-4</v>
      </c>
      <c r="O41" s="12">
        <f t="shared" si="4"/>
        <v>1.4832726416947044E-3</v>
      </c>
      <c r="P41" s="2"/>
      <c r="Q41" s="12">
        <f t="shared" si="6"/>
        <v>1.4832726416947044E-3</v>
      </c>
    </row>
    <row r="42" spans="1:17" x14ac:dyDescent="0.2">
      <c r="A42" s="2" t="s">
        <v>89</v>
      </c>
      <c r="B42" s="2">
        <v>35.020000000000003</v>
      </c>
      <c r="C42" s="2">
        <v>49.18</v>
      </c>
      <c r="D42" s="9">
        <v>80.89</v>
      </c>
      <c r="E42" s="4">
        <f>E$5*$Q$42</f>
        <v>65.081876099013655</v>
      </c>
      <c r="F42" s="4">
        <f t="shared" ref="F42:I42" si="46">F$5*$Q$42</f>
        <v>69.493505903495873</v>
      </c>
      <c r="G42" s="4">
        <f t="shared" si="46"/>
        <v>74.204181751183512</v>
      </c>
      <c r="H42" s="4">
        <f t="shared" si="46"/>
        <v>79.234174730069043</v>
      </c>
      <c r="I42" s="4">
        <f t="shared" si="46"/>
        <v>84.605130020923383</v>
      </c>
      <c r="K42" s="2" t="s">
        <v>268</v>
      </c>
      <c r="L42" s="11">
        <f t="shared" si="33"/>
        <v>3.1866143996389356E-3</v>
      </c>
      <c r="M42" s="11">
        <f t="shared" si="34"/>
        <v>3.701883233359403E-3</v>
      </c>
      <c r="N42" s="11">
        <f t="shared" si="35"/>
        <v>5.4649423509048334E-3</v>
      </c>
      <c r="O42" s="12">
        <f t="shared" si="4"/>
        <v>4.1178133279677238E-3</v>
      </c>
      <c r="P42" s="2"/>
      <c r="Q42" s="12">
        <f t="shared" si="6"/>
        <v>4.1178133279677238E-3</v>
      </c>
    </row>
    <row r="43" spans="1:17" x14ac:dyDescent="0.2">
      <c r="A43" s="2" t="s">
        <v>90</v>
      </c>
      <c r="B43" s="2">
        <v>35.020000000000003</v>
      </c>
      <c r="C43" s="2">
        <v>49.18</v>
      </c>
      <c r="D43" s="9">
        <v>80.89</v>
      </c>
      <c r="E43" s="4">
        <f>E$5*$Q$43</f>
        <v>65.081876099013655</v>
      </c>
      <c r="F43" s="4">
        <f t="shared" ref="F43:I43" si="47">F$5*$Q$43</f>
        <v>69.493505903495873</v>
      </c>
      <c r="G43" s="4">
        <f t="shared" si="47"/>
        <v>74.204181751183512</v>
      </c>
      <c r="H43" s="4">
        <f t="shared" si="47"/>
        <v>79.234174730069043</v>
      </c>
      <c r="I43" s="4">
        <f t="shared" si="47"/>
        <v>84.605130020923383</v>
      </c>
      <c r="K43" s="2" t="s">
        <v>269</v>
      </c>
      <c r="L43" s="11">
        <f t="shared" si="33"/>
        <v>3.1866143996389356E-3</v>
      </c>
      <c r="M43" s="11">
        <f t="shared" si="34"/>
        <v>3.701883233359403E-3</v>
      </c>
      <c r="N43" s="11">
        <f t="shared" si="35"/>
        <v>5.4649423509048334E-3</v>
      </c>
      <c r="O43" s="12">
        <f t="shared" si="4"/>
        <v>4.1178133279677238E-3</v>
      </c>
      <c r="P43" s="2"/>
      <c r="Q43" s="12">
        <f t="shared" si="6"/>
        <v>4.1178133279677238E-3</v>
      </c>
    </row>
    <row r="44" spans="1:17" x14ac:dyDescent="0.2">
      <c r="A44" s="2" t="s">
        <v>91</v>
      </c>
      <c r="B44" s="2">
        <v>35.020000000000003</v>
      </c>
      <c r="C44" s="2">
        <v>49.17</v>
      </c>
      <c r="D44" s="9">
        <v>80.88</v>
      </c>
      <c r="E44" s="4">
        <f>E$5*$Q$44</f>
        <v>65.074351236250408</v>
      </c>
      <c r="F44" s="4">
        <f t="shared" ref="F44:I44" si="48">F$5*$Q$44</f>
        <v>69.485470961570343</v>
      </c>
      <c r="G44" s="4">
        <f t="shared" si="48"/>
        <v>74.19560215394992</v>
      </c>
      <c r="H44" s="4">
        <f t="shared" si="48"/>
        <v>79.225013557608449</v>
      </c>
      <c r="I44" s="4">
        <f t="shared" si="48"/>
        <v>84.595347850669029</v>
      </c>
      <c r="K44" s="2" t="s">
        <v>270</v>
      </c>
      <c r="L44" s="11">
        <f t="shared" si="33"/>
        <v>3.1866143996389356E-3</v>
      </c>
      <c r="M44" s="11">
        <f t="shared" si="34"/>
        <v>3.7011305120838115E-3</v>
      </c>
      <c r="N44" s="11">
        <f t="shared" si="35"/>
        <v>5.4642667491801569E-3</v>
      </c>
      <c r="O44" s="12">
        <f t="shared" si="4"/>
        <v>4.117337220300968E-3</v>
      </c>
      <c r="P44" s="2"/>
      <c r="Q44" s="12">
        <f t="shared" si="6"/>
        <v>4.117337220300968E-3</v>
      </c>
    </row>
    <row r="45" spans="1:17" x14ac:dyDescent="0.2">
      <c r="A45" s="2" t="s">
        <v>92</v>
      </c>
      <c r="B45" s="2">
        <v>35.020000000000003</v>
      </c>
      <c r="C45" s="2">
        <v>49.17</v>
      </c>
      <c r="D45" s="9">
        <v>80.88</v>
      </c>
      <c r="E45" s="4">
        <f>E$5*$Q$45</f>
        <v>65.074351236250408</v>
      </c>
      <c r="F45" s="4">
        <f t="shared" ref="F45:I45" si="49">F$5*$Q$45</f>
        <v>69.485470961570343</v>
      </c>
      <c r="G45" s="4">
        <f t="shared" si="49"/>
        <v>74.19560215394992</v>
      </c>
      <c r="H45" s="4">
        <f t="shared" si="49"/>
        <v>79.225013557608449</v>
      </c>
      <c r="I45" s="4">
        <f t="shared" si="49"/>
        <v>84.595347850669029</v>
      </c>
      <c r="K45" s="2" t="s">
        <v>271</v>
      </c>
      <c r="L45" s="11">
        <f t="shared" si="33"/>
        <v>3.1866143996389356E-3</v>
      </c>
      <c r="M45" s="11">
        <f t="shared" si="34"/>
        <v>3.7011305120838115E-3</v>
      </c>
      <c r="N45" s="11">
        <f t="shared" si="35"/>
        <v>5.4642667491801569E-3</v>
      </c>
      <c r="O45" s="12">
        <f t="shared" si="4"/>
        <v>4.117337220300968E-3</v>
      </c>
      <c r="P45" s="2"/>
      <c r="Q45" s="12">
        <f t="shared" si="6"/>
        <v>4.117337220300968E-3</v>
      </c>
    </row>
    <row r="46" spans="1:17" x14ac:dyDescent="0.2">
      <c r="A46" s="2" t="s">
        <v>93</v>
      </c>
      <c r="B46" s="2">
        <v>468.82</v>
      </c>
      <c r="C46" s="2">
        <v>497.68</v>
      </c>
      <c r="D46" s="9">
        <v>560.24</v>
      </c>
      <c r="E46" s="4">
        <f>E$5*$Q$46</f>
        <v>621.5101017171487</v>
      </c>
      <c r="F46" s="4">
        <f t="shared" ref="F46:I46" si="50">F$5*$Q$46</f>
        <v>663.63968759987188</v>
      </c>
      <c r="G46" s="4">
        <f t="shared" si="50"/>
        <v>708.62506295688672</v>
      </c>
      <c r="H46" s="4">
        <f t="shared" si="50"/>
        <v>756.65980988378226</v>
      </c>
      <c r="I46" s="4">
        <f t="shared" si="50"/>
        <v>807.95063260159463</v>
      </c>
      <c r="K46" s="2" t="s">
        <v>272</v>
      </c>
      <c r="L46" s="11">
        <f t="shared" si="33"/>
        <v>4.2659867585343396E-2</v>
      </c>
      <c r="M46" s="11">
        <f t="shared" si="34"/>
        <v>3.7461432443641876E-2</v>
      </c>
      <c r="N46" s="11">
        <f t="shared" si="35"/>
        <v>3.7849911023252858E-2</v>
      </c>
      <c r="O46" s="12">
        <f t="shared" si="4"/>
        <v>3.9323737017412708E-2</v>
      </c>
      <c r="P46" s="2"/>
      <c r="Q46" s="12">
        <f t="shared" si="6"/>
        <v>3.9323737017412708E-2</v>
      </c>
    </row>
    <row r="47" spans="1:17" x14ac:dyDescent="0.2">
      <c r="A47" s="2" t="s">
        <v>94</v>
      </c>
      <c r="B47" s="2">
        <v>468.82</v>
      </c>
      <c r="C47" s="2">
        <v>497.68</v>
      </c>
      <c r="D47" s="9">
        <v>560.24</v>
      </c>
      <c r="E47" s="4">
        <f>E$5*$Q$47</f>
        <v>621.5101017171487</v>
      </c>
      <c r="F47" s="4">
        <f t="shared" ref="F47:I47" si="51">F$5*$Q$47</f>
        <v>663.63968759987188</v>
      </c>
      <c r="G47" s="4">
        <f t="shared" si="51"/>
        <v>708.62506295688672</v>
      </c>
      <c r="H47" s="4">
        <f t="shared" si="51"/>
        <v>756.65980988378226</v>
      </c>
      <c r="I47" s="4">
        <f t="shared" si="51"/>
        <v>807.95063260159463</v>
      </c>
      <c r="K47" s="2" t="s">
        <v>273</v>
      </c>
      <c r="L47" s="11">
        <f t="shared" si="33"/>
        <v>4.2659867585343396E-2</v>
      </c>
      <c r="M47" s="11">
        <f t="shared" si="34"/>
        <v>3.7461432443641876E-2</v>
      </c>
      <c r="N47" s="11">
        <f t="shared" si="35"/>
        <v>3.7849911023252858E-2</v>
      </c>
      <c r="O47" s="12">
        <f t="shared" si="4"/>
        <v>3.9323737017412708E-2</v>
      </c>
      <c r="P47" s="2"/>
      <c r="Q47" s="12">
        <f t="shared" si="6"/>
        <v>3.9323737017412708E-2</v>
      </c>
    </row>
    <row r="48" spans="1:17" x14ac:dyDescent="0.2">
      <c r="E48" s="4"/>
      <c r="F48" s="4"/>
      <c r="G48" s="4"/>
      <c r="H48" s="4"/>
      <c r="I48" s="4"/>
      <c r="K48" s="2"/>
      <c r="L48" s="11"/>
      <c r="M48" s="11"/>
      <c r="N48" s="11"/>
      <c r="O48" s="12"/>
      <c r="P48" s="2"/>
      <c r="Q48" s="12"/>
    </row>
    <row r="49" spans="1:17" x14ac:dyDescent="0.2">
      <c r="A49" s="1" t="s">
        <v>0</v>
      </c>
      <c r="B49" s="1" t="s">
        <v>1</v>
      </c>
      <c r="C49" s="1" t="s">
        <v>2</v>
      </c>
      <c r="D49" s="6" t="s">
        <v>3</v>
      </c>
      <c r="E49" s="7">
        <v>44166</v>
      </c>
      <c r="F49" s="7">
        <v>44166</v>
      </c>
      <c r="G49" s="7">
        <v>44531</v>
      </c>
      <c r="H49" s="7">
        <v>44896</v>
      </c>
      <c r="I49" s="7">
        <v>45261</v>
      </c>
      <c r="K49" s="2"/>
      <c r="L49" s="11"/>
      <c r="M49" s="11"/>
      <c r="N49" s="11"/>
      <c r="O49" s="2"/>
      <c r="P49" s="2"/>
      <c r="Q49" s="12"/>
    </row>
    <row r="50" spans="1:17" x14ac:dyDescent="0.2">
      <c r="A50" s="2" t="s">
        <v>4</v>
      </c>
      <c r="B50" s="2"/>
      <c r="C50" s="2"/>
      <c r="D50" s="9"/>
      <c r="E50" s="4"/>
      <c r="F50" s="4"/>
      <c r="G50" s="4"/>
      <c r="H50" s="4"/>
      <c r="I50" s="4"/>
      <c r="K50" s="2"/>
      <c r="L50" s="11"/>
      <c r="M50" s="11"/>
      <c r="N50" s="11"/>
      <c r="O50" s="12"/>
      <c r="P50" s="2"/>
      <c r="Q50" s="12"/>
    </row>
    <row r="51" spans="1:17" x14ac:dyDescent="0.2">
      <c r="A51" s="2" t="s">
        <v>5</v>
      </c>
      <c r="B51" s="2">
        <v>187.99</v>
      </c>
      <c r="C51" s="2">
        <v>187.99</v>
      </c>
      <c r="D51" s="9">
        <v>187.99</v>
      </c>
      <c r="E51" s="4">
        <f>D51</f>
        <v>187.99</v>
      </c>
      <c r="F51" s="4">
        <f t="shared" ref="F51:I51" si="52">E51</f>
        <v>187.99</v>
      </c>
      <c r="G51" s="4">
        <f t="shared" si="52"/>
        <v>187.99</v>
      </c>
      <c r="H51" s="4">
        <f t="shared" si="52"/>
        <v>187.99</v>
      </c>
      <c r="I51" s="4">
        <f t="shared" si="52"/>
        <v>187.99</v>
      </c>
      <c r="K51" s="2"/>
      <c r="L51" s="11"/>
      <c r="M51" s="11"/>
      <c r="N51" s="11"/>
      <c r="O51" s="12"/>
      <c r="P51" s="2"/>
      <c r="Q51" s="12"/>
    </row>
    <row r="52" spans="1:17" x14ac:dyDescent="0.2">
      <c r="A52" s="2" t="s">
        <v>6</v>
      </c>
      <c r="B52" s="2">
        <v>8625.44</v>
      </c>
      <c r="C52" s="2">
        <v>9167.86</v>
      </c>
      <c r="D52" s="9">
        <v>10343.91</v>
      </c>
      <c r="E52" s="4">
        <f>D52+D32-D38</f>
        <v>11863.75</v>
      </c>
      <c r="F52" s="4">
        <f t="shared" ref="F52:I52" si="53">E52+E32-E38</f>
        <v>12965.793680080895</v>
      </c>
      <c r="G52" s="4">
        <f t="shared" si="53"/>
        <v>14142.540319515472</v>
      </c>
      <c r="H52" s="4">
        <f t="shared" si="53"/>
        <v>15399.05372134264</v>
      </c>
      <c r="I52" s="4">
        <f t="shared" si="53"/>
        <v>16740.740942756674</v>
      </c>
      <c r="K52" s="2"/>
      <c r="L52" s="11"/>
      <c r="M52" s="11"/>
      <c r="N52" s="11"/>
      <c r="O52" s="12"/>
      <c r="P52" s="2"/>
      <c r="Q52" s="12"/>
    </row>
    <row r="53" spans="1:17" x14ac:dyDescent="0.2">
      <c r="A53" s="2" t="s">
        <v>7</v>
      </c>
      <c r="B53" s="2">
        <v>0</v>
      </c>
      <c r="C53" s="2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K53" s="2"/>
      <c r="L53" s="11"/>
      <c r="M53" s="11"/>
      <c r="N53" s="11"/>
      <c r="O53" s="12"/>
      <c r="P53" s="2"/>
      <c r="Q53" s="12"/>
    </row>
    <row r="54" spans="1:17" x14ac:dyDescent="0.2">
      <c r="A54" s="2" t="s">
        <v>8</v>
      </c>
      <c r="B54" s="2">
        <v>0</v>
      </c>
      <c r="C54" s="2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K54" s="2"/>
      <c r="L54" s="11"/>
      <c r="M54" s="11"/>
      <c r="N54" s="11"/>
      <c r="O54" s="12"/>
      <c r="P54" s="2"/>
      <c r="Q54" s="12"/>
    </row>
    <row r="55" spans="1:17" x14ac:dyDescent="0.2">
      <c r="A55" s="2" t="s">
        <v>9</v>
      </c>
      <c r="B55" s="2">
        <v>8813.43</v>
      </c>
      <c r="C55" s="2">
        <v>9355.85</v>
      </c>
      <c r="D55" s="9">
        <v>10531.9</v>
      </c>
      <c r="E55" s="4">
        <f>SUM(E51:E54)</f>
        <v>12051.74</v>
      </c>
      <c r="F55" s="4">
        <f t="shared" ref="F55:I55" si="54">SUM(F51:F54)</f>
        <v>13153.783680080895</v>
      </c>
      <c r="G55" s="4">
        <f t="shared" si="54"/>
        <v>14330.530319515472</v>
      </c>
      <c r="H55" s="4">
        <f t="shared" si="54"/>
        <v>15587.043721342639</v>
      </c>
      <c r="I55" s="4">
        <f t="shared" si="54"/>
        <v>16928.730942756676</v>
      </c>
      <c r="K55" s="2"/>
      <c r="L55" s="11"/>
      <c r="M55" s="11"/>
      <c r="N55" s="11"/>
      <c r="O55" s="12"/>
      <c r="P55" s="2"/>
      <c r="Q55" s="12"/>
    </row>
    <row r="56" spans="1:17" x14ac:dyDescent="0.2">
      <c r="A56" s="2" t="s">
        <v>10</v>
      </c>
      <c r="B56" s="2">
        <v>2.78</v>
      </c>
      <c r="C56" s="2">
        <v>2.88</v>
      </c>
      <c r="D56" s="9">
        <v>3.03</v>
      </c>
      <c r="E56" s="4">
        <f>E$5*$Q$56</f>
        <v>3.3163999297812867</v>
      </c>
      <c r="F56" s="4">
        <f t="shared" ref="F56:I56" si="55">F$5*$Q$56</f>
        <v>3.5412048931715105</v>
      </c>
      <c r="G56" s="4">
        <f t="shared" si="55"/>
        <v>3.781248450408953</v>
      </c>
      <c r="H56" s="4">
        <f t="shared" si="55"/>
        <v>4.0375635624164437</v>
      </c>
      <c r="I56" s="4">
        <f t="shared" si="55"/>
        <v>4.3112532102432635</v>
      </c>
      <c r="K56" s="2" t="s">
        <v>276</v>
      </c>
      <c r="L56" s="11">
        <f>B56/$B$3</f>
        <v>2.2198462237461262E-4</v>
      </c>
      <c r="M56" s="11">
        <f>C56/$C$3</f>
        <v>2.0280661825597575E-4</v>
      </c>
      <c r="N56" s="11">
        <f>D56/$D$3</f>
        <v>2.0470732257685305E-4</v>
      </c>
      <c r="O56" s="12">
        <f t="shared" ref="O56:O89" si="56">AVERAGE(L56:N56)</f>
        <v>2.0983285440248048E-4</v>
      </c>
      <c r="P56" s="2"/>
      <c r="Q56" s="12">
        <f t="shared" ref="Q56:Q61" si="57">O56</f>
        <v>2.0983285440248048E-4</v>
      </c>
    </row>
    <row r="57" spans="1:17" x14ac:dyDescent="0.2">
      <c r="A57" s="2" t="s">
        <v>11</v>
      </c>
      <c r="B57" s="2">
        <v>0</v>
      </c>
      <c r="C57" s="2">
        <v>0</v>
      </c>
      <c r="D57" s="9">
        <v>0</v>
      </c>
      <c r="E57" s="4">
        <f>E$5*$Q$57</f>
        <v>0</v>
      </c>
      <c r="F57" s="4">
        <f t="shared" ref="F57:I57" si="58">F$5*$Q$57</f>
        <v>0</v>
      </c>
      <c r="G57" s="4">
        <f t="shared" si="58"/>
        <v>0</v>
      </c>
      <c r="H57" s="4">
        <f t="shared" si="58"/>
        <v>0</v>
      </c>
      <c r="I57" s="4">
        <f t="shared" si="58"/>
        <v>0</v>
      </c>
      <c r="K57" s="2" t="s">
        <v>277</v>
      </c>
      <c r="L57" s="11">
        <f>B57/$B$3</f>
        <v>0</v>
      </c>
      <c r="M57" s="11">
        <f>C57/$C$3</f>
        <v>0</v>
      </c>
      <c r="N57" s="11">
        <f>D57/$D$3</f>
        <v>0</v>
      </c>
      <c r="O57" s="12">
        <f t="shared" si="56"/>
        <v>0</v>
      </c>
      <c r="P57" s="2"/>
      <c r="Q57" s="12">
        <f>N57</f>
        <v>0</v>
      </c>
    </row>
    <row r="58" spans="1:17" x14ac:dyDescent="0.2">
      <c r="A58" s="2" t="s">
        <v>12</v>
      </c>
      <c r="B58" s="2">
        <v>0</v>
      </c>
      <c r="C58" s="2">
        <v>0</v>
      </c>
      <c r="D58" s="9">
        <v>0</v>
      </c>
      <c r="E58" s="4">
        <f>E$5*$Q$58</f>
        <v>0</v>
      </c>
      <c r="F58" s="4">
        <f t="shared" ref="F58:I58" si="59">F$5*$Q$58</f>
        <v>0</v>
      </c>
      <c r="G58" s="4">
        <f t="shared" si="59"/>
        <v>0</v>
      </c>
      <c r="H58" s="4">
        <f t="shared" si="59"/>
        <v>0</v>
      </c>
      <c r="I58" s="4">
        <f t="shared" si="59"/>
        <v>0</v>
      </c>
      <c r="K58" s="2" t="s">
        <v>278</v>
      </c>
      <c r="L58" s="11">
        <f>B58/$B$3</f>
        <v>0</v>
      </c>
      <c r="M58" s="11">
        <f>C58/$C$3</f>
        <v>0</v>
      </c>
      <c r="N58" s="11">
        <f>D58/$D$3</f>
        <v>0</v>
      </c>
      <c r="O58" s="12">
        <f t="shared" si="56"/>
        <v>0</v>
      </c>
      <c r="P58" s="2"/>
      <c r="Q58" s="12">
        <f>N58</f>
        <v>0</v>
      </c>
    </row>
    <row r="59" spans="1:17" x14ac:dyDescent="0.2">
      <c r="A59" s="2" t="s">
        <v>13</v>
      </c>
      <c r="B59" s="2">
        <v>0</v>
      </c>
      <c r="C59" s="2">
        <v>0</v>
      </c>
      <c r="D59" s="9">
        <v>0</v>
      </c>
      <c r="E59" s="4">
        <f>E57+E58</f>
        <v>0</v>
      </c>
      <c r="F59" s="4">
        <f t="shared" ref="F59:I59" si="60">F57+F58</f>
        <v>0</v>
      </c>
      <c r="G59" s="4">
        <f t="shared" si="60"/>
        <v>0</v>
      </c>
      <c r="H59" s="4">
        <f t="shared" si="60"/>
        <v>0</v>
      </c>
      <c r="I59" s="4">
        <f t="shared" si="60"/>
        <v>0</v>
      </c>
      <c r="K59" s="2"/>
      <c r="L59" s="11"/>
      <c r="M59" s="11"/>
      <c r="N59" s="11"/>
      <c r="O59" s="12"/>
      <c r="P59" s="2"/>
      <c r="Q59" s="12"/>
    </row>
    <row r="60" spans="1:17" x14ac:dyDescent="0.2">
      <c r="A60" s="2" t="s">
        <v>14</v>
      </c>
      <c r="B60" s="2">
        <v>0</v>
      </c>
      <c r="C60" s="2">
        <v>0</v>
      </c>
      <c r="D60" s="9">
        <v>0</v>
      </c>
      <c r="E60" s="4">
        <f>E$5*$Q$60</f>
        <v>0</v>
      </c>
      <c r="F60" s="4">
        <f t="shared" ref="F60:I60" si="61">F$5*$Q$60</f>
        <v>0</v>
      </c>
      <c r="G60" s="4">
        <f t="shared" si="61"/>
        <v>0</v>
      </c>
      <c r="H60" s="4">
        <f t="shared" si="61"/>
        <v>0</v>
      </c>
      <c r="I60" s="4">
        <f t="shared" si="61"/>
        <v>0</v>
      </c>
      <c r="K60" s="2" t="s">
        <v>279</v>
      </c>
      <c r="L60" s="11">
        <f>B60/$B$3</f>
        <v>0</v>
      </c>
      <c r="M60" s="11">
        <f>C60/$C$3</f>
        <v>0</v>
      </c>
      <c r="N60" s="11">
        <f>D60/$D$3</f>
        <v>0</v>
      </c>
      <c r="O60" s="12">
        <f t="shared" si="56"/>
        <v>0</v>
      </c>
      <c r="P60" s="2"/>
      <c r="Q60" s="12">
        <f t="shared" si="57"/>
        <v>0</v>
      </c>
    </row>
    <row r="61" spans="1:17" x14ac:dyDescent="0.2">
      <c r="A61" s="2" t="s">
        <v>15</v>
      </c>
      <c r="B61" s="2">
        <v>141.36000000000001</v>
      </c>
      <c r="C61" s="2">
        <v>142.79</v>
      </c>
      <c r="D61" s="9">
        <v>140.29</v>
      </c>
      <c r="E61" s="4">
        <f>E$5*$Q$61</f>
        <v>162.37394035613485</v>
      </c>
      <c r="F61" s="4">
        <f t="shared" ref="F61:I61" si="62">F$5*$Q$61</f>
        <v>173.38059470728683</v>
      </c>
      <c r="G61" s="4">
        <f t="shared" si="62"/>
        <v>185.13334439701359</v>
      </c>
      <c r="H61" s="4">
        <f t="shared" si="62"/>
        <v>197.68276412644445</v>
      </c>
      <c r="I61" s="4">
        <f t="shared" si="62"/>
        <v>211.08285684543517</v>
      </c>
      <c r="K61" s="2" t="s">
        <v>280</v>
      </c>
      <c r="L61" s="11">
        <f>B61/$B$3</f>
        <v>1.128767849599829E-2</v>
      </c>
      <c r="M61" s="11">
        <f>C61/$C$3</f>
        <v>1.0055123965545408E-2</v>
      </c>
      <c r="N61" s="11">
        <f>D61/$D$3</f>
        <v>9.4780165954807642E-3</v>
      </c>
      <c r="O61" s="12">
        <f t="shared" si="56"/>
        <v>1.0273606352341489E-2</v>
      </c>
      <c r="P61" s="2"/>
      <c r="Q61" s="12">
        <f t="shared" si="57"/>
        <v>1.0273606352341489E-2</v>
      </c>
    </row>
    <row r="62" spans="1:17" x14ac:dyDescent="0.2">
      <c r="A62" s="2" t="s">
        <v>16</v>
      </c>
      <c r="B62" s="2">
        <v>8957.57</v>
      </c>
      <c r="C62" s="2">
        <v>9501.52</v>
      </c>
      <c r="D62" s="9">
        <v>10675.22</v>
      </c>
      <c r="E62" s="4">
        <f>E55+E56+E61+E59+E60</f>
        <v>12217.430340285915</v>
      </c>
      <c r="F62" s="4">
        <f t="shared" ref="F62:I62" si="63">F55+F56+F61+F59+F60</f>
        <v>13330.705479681354</v>
      </c>
      <c r="G62" s="4">
        <f t="shared" si="63"/>
        <v>14519.444912362895</v>
      </c>
      <c r="H62" s="4">
        <f t="shared" si="63"/>
        <v>15788.764049031501</v>
      </c>
      <c r="I62" s="4">
        <f t="shared" si="63"/>
        <v>17144.125052812353</v>
      </c>
      <c r="K62" s="2"/>
      <c r="L62" s="11"/>
      <c r="M62" s="11"/>
      <c r="N62" s="11"/>
      <c r="O62" s="12"/>
      <c r="P62" s="2"/>
      <c r="Q62" s="12"/>
    </row>
    <row r="63" spans="1:17" x14ac:dyDescent="0.2">
      <c r="A63" s="2" t="s">
        <v>17</v>
      </c>
      <c r="B63" s="2"/>
      <c r="C63" s="2"/>
      <c r="D63" s="9"/>
      <c r="E63" s="4"/>
      <c r="F63" s="4"/>
      <c r="G63" s="4"/>
      <c r="H63" s="4"/>
      <c r="I63" s="4"/>
      <c r="K63" s="2"/>
      <c r="L63" s="11"/>
      <c r="M63" s="11"/>
      <c r="N63" s="11"/>
      <c r="O63" s="12"/>
      <c r="P63" s="2"/>
      <c r="Q63" s="12"/>
    </row>
    <row r="64" spans="1:17" x14ac:dyDescent="0.2">
      <c r="A64" s="2" t="s">
        <v>18</v>
      </c>
      <c r="B64" s="2">
        <v>8176.63</v>
      </c>
      <c r="C64" s="2">
        <v>8526.82</v>
      </c>
      <c r="D64" s="9">
        <v>8927.23</v>
      </c>
      <c r="E64" s="4">
        <f>E$5*$Q$64</f>
        <v>9780.5504448432966</v>
      </c>
      <c r="F64" s="4">
        <f t="shared" ref="F64:I64" si="64">F$5*$Q$64</f>
        <v>10443.533297105703</v>
      </c>
      <c r="G64" s="4">
        <f t="shared" si="64"/>
        <v>11151.457000588372</v>
      </c>
      <c r="H64" s="4">
        <f t="shared" si="64"/>
        <v>11907.367908755063</v>
      </c>
      <c r="I64" s="4">
        <f t="shared" si="64"/>
        <v>12714.518874705705</v>
      </c>
      <c r="K64" s="2" t="s">
        <v>281</v>
      </c>
      <c r="L64" s="11">
        <f>B64/$B$3</f>
        <v>0.65290867728306801</v>
      </c>
      <c r="M64" s="11">
        <f>C64/$C$3</f>
        <v>0.60044983634632609</v>
      </c>
      <c r="N64" s="11">
        <f>D64/$D$3</f>
        <v>0.60312519845800661</v>
      </c>
      <c r="O64" s="12">
        <f t="shared" si="56"/>
        <v>0.61882790402913357</v>
      </c>
      <c r="P64" s="2"/>
      <c r="Q64" s="12">
        <f>O64</f>
        <v>0.61882790402913357</v>
      </c>
    </row>
    <row r="65" spans="1:17" x14ac:dyDescent="0.2">
      <c r="A65" s="2" t="s">
        <v>19</v>
      </c>
      <c r="B65" s="2">
        <v>608.86</v>
      </c>
      <c r="C65" s="2">
        <v>1246.76</v>
      </c>
      <c r="D65" s="9">
        <v>1839.06</v>
      </c>
      <c r="E65" s="4">
        <f>D65+E21</f>
        <v>2548.3298716551099</v>
      </c>
      <c r="F65" s="4">
        <f t="shared" ref="F65:I65" si="65">E65+F21</f>
        <v>3305.6781991379921</v>
      </c>
      <c r="G65" s="4">
        <f t="shared" si="65"/>
        <v>4114.364021084235</v>
      </c>
      <c r="H65" s="4">
        <f t="shared" si="65"/>
        <v>4977.8672928091619</v>
      </c>
      <c r="I65" s="4">
        <f t="shared" si="65"/>
        <v>5899.9038613310959</v>
      </c>
      <c r="K65" s="2" t="s">
        <v>282</v>
      </c>
      <c r="L65" s="11">
        <f>B65/$B$3</f>
        <v>4.8617826323383691E-2</v>
      </c>
      <c r="M65" s="11">
        <f>C65/$C$3</f>
        <v>8.7795548394729278E-2</v>
      </c>
      <c r="N65" s="11">
        <f>D65/$D$3</f>
        <v>0.12424721077827966</v>
      </c>
      <c r="O65" s="12">
        <f t="shared" si="56"/>
        <v>8.688686183213086E-2</v>
      </c>
      <c r="P65" s="2"/>
      <c r="Q65" s="12">
        <f t="shared" ref="Q65:Q66" si="66">O65</f>
        <v>8.688686183213086E-2</v>
      </c>
    </row>
    <row r="66" spans="1:17" x14ac:dyDescent="0.2">
      <c r="A66" s="2" t="s">
        <v>20</v>
      </c>
      <c r="B66" s="2">
        <v>0</v>
      </c>
      <c r="C66" s="2">
        <v>0</v>
      </c>
      <c r="D66" s="9">
        <v>0</v>
      </c>
      <c r="E66" s="4">
        <f>E$5*$Q$66</f>
        <v>0</v>
      </c>
      <c r="F66" s="4">
        <f t="shared" ref="F66:I66" si="67">F$5*$Q$66</f>
        <v>0</v>
      </c>
      <c r="G66" s="4">
        <f t="shared" si="67"/>
        <v>0</v>
      </c>
      <c r="H66" s="4">
        <f t="shared" si="67"/>
        <v>0</v>
      </c>
      <c r="I66" s="4">
        <f t="shared" si="67"/>
        <v>0</v>
      </c>
      <c r="K66" s="2" t="s">
        <v>283</v>
      </c>
      <c r="L66" s="11">
        <f>B66/$B$3</f>
        <v>0</v>
      </c>
      <c r="M66" s="11">
        <f>C66/$C$3</f>
        <v>0</v>
      </c>
      <c r="N66" s="11">
        <f>D66/$D$3</f>
        <v>0</v>
      </c>
      <c r="O66" s="12">
        <f t="shared" si="56"/>
        <v>0</v>
      </c>
      <c r="P66" s="2"/>
      <c r="Q66" s="12">
        <f t="shared" si="66"/>
        <v>0</v>
      </c>
    </row>
    <row r="67" spans="1:17" x14ac:dyDescent="0.2">
      <c r="A67" s="2" t="s">
        <v>21</v>
      </c>
      <c r="B67" s="2">
        <v>7567.77</v>
      </c>
      <c r="C67" s="2">
        <v>7280.06</v>
      </c>
      <c r="D67" s="9">
        <v>7088.17</v>
      </c>
      <c r="E67" s="4">
        <f>E64-E65</f>
        <v>7232.2205731881868</v>
      </c>
      <c r="F67" s="4">
        <f t="shared" ref="F67:I67" si="68">F64-F65</f>
        <v>7137.8550979677111</v>
      </c>
      <c r="G67" s="4">
        <f t="shared" si="68"/>
        <v>7037.0929795041375</v>
      </c>
      <c r="H67" s="4">
        <f t="shared" si="68"/>
        <v>6929.5006159459008</v>
      </c>
      <c r="I67" s="4">
        <f t="shared" si="68"/>
        <v>6814.6150133746096</v>
      </c>
      <c r="K67" s="2"/>
      <c r="L67" s="11"/>
      <c r="M67" s="11"/>
      <c r="N67" s="11"/>
      <c r="O67" s="12"/>
      <c r="P67" s="2"/>
      <c r="Q67" s="12"/>
    </row>
    <row r="68" spans="1:17" x14ac:dyDescent="0.2">
      <c r="A68" s="2" t="s">
        <v>22</v>
      </c>
      <c r="B68" s="2">
        <v>0</v>
      </c>
      <c r="C68" s="2">
        <v>0</v>
      </c>
      <c r="D68" s="9">
        <v>0</v>
      </c>
      <c r="E68" s="4">
        <f>E$5*$Q$68</f>
        <v>0</v>
      </c>
      <c r="F68" s="4">
        <f t="shared" ref="F68:I68" si="69">F$5*$Q$68</f>
        <v>0</v>
      </c>
      <c r="G68" s="4">
        <f t="shared" si="69"/>
        <v>0</v>
      </c>
      <c r="H68" s="4">
        <f t="shared" si="69"/>
        <v>0</v>
      </c>
      <c r="I68" s="4">
        <f t="shared" si="69"/>
        <v>0</v>
      </c>
      <c r="K68" s="2" t="s">
        <v>284</v>
      </c>
      <c r="L68" s="11">
        <f>B68/$B$3</f>
        <v>0</v>
      </c>
      <c r="M68" s="11">
        <f>C68/$C$3</f>
        <v>0</v>
      </c>
      <c r="N68" s="11">
        <f>D68/$D$3</f>
        <v>0</v>
      </c>
      <c r="O68" s="12">
        <f t="shared" si="56"/>
        <v>0</v>
      </c>
      <c r="P68" s="2"/>
      <c r="Q68" s="12">
        <f>O68</f>
        <v>0</v>
      </c>
    </row>
    <row r="69" spans="1:17" x14ac:dyDescent="0.2">
      <c r="A69" s="2" t="s">
        <v>23</v>
      </c>
      <c r="B69" s="2">
        <v>260.98</v>
      </c>
      <c r="C69" s="2">
        <v>269.25</v>
      </c>
      <c r="D69" s="9">
        <v>397.78</v>
      </c>
      <c r="E69" s="4">
        <f>E$5*$Q$69</f>
        <v>351.25890420858553</v>
      </c>
      <c r="F69" s="4">
        <f t="shared" ref="F69:I69" si="70">F$5*$Q$69</f>
        <v>375.0692849747885</v>
      </c>
      <c r="G69" s="4">
        <f t="shared" si="70"/>
        <v>400.49367246207072</v>
      </c>
      <c r="H69" s="4">
        <f t="shared" si="70"/>
        <v>427.64147347586146</v>
      </c>
      <c r="I69" s="4">
        <f t="shared" si="70"/>
        <v>456.62951105407433</v>
      </c>
      <c r="K69" s="2" t="s">
        <v>285</v>
      </c>
      <c r="L69" s="11">
        <f>B69/$B$3</f>
        <v>2.0839405304793671E-2</v>
      </c>
      <c r="M69" s="11">
        <f>C69/$C$3</f>
        <v>1.8960306237993569E-2</v>
      </c>
      <c r="N69" s="11">
        <f>D69/$D$3</f>
        <v>2.6874085404165218E-2</v>
      </c>
      <c r="O69" s="12">
        <f t="shared" si="56"/>
        <v>2.2224598982317486E-2</v>
      </c>
      <c r="P69" s="2"/>
      <c r="Q69" s="12">
        <f t="shared" ref="Q69:Q89" si="71">O69</f>
        <v>2.2224598982317486E-2</v>
      </c>
    </row>
    <row r="70" spans="1:17" x14ac:dyDescent="0.2">
      <c r="A70" s="2" t="s">
        <v>24</v>
      </c>
      <c r="B70" s="2">
        <v>0</v>
      </c>
      <c r="C70" s="2">
        <v>0</v>
      </c>
      <c r="D70" s="9">
        <v>0</v>
      </c>
      <c r="E70" s="4">
        <f>E$5*$Q$70</f>
        <v>0</v>
      </c>
      <c r="F70" s="4">
        <f t="shared" ref="F70:I70" si="72">F$5*$Q$70</f>
        <v>0</v>
      </c>
      <c r="G70" s="4">
        <f t="shared" si="72"/>
        <v>0</v>
      </c>
      <c r="H70" s="4">
        <f t="shared" si="72"/>
        <v>0</v>
      </c>
      <c r="I70" s="4">
        <f t="shared" si="72"/>
        <v>0</v>
      </c>
      <c r="K70" s="2" t="s">
        <v>286</v>
      </c>
      <c r="L70" s="11">
        <f>B70/$B$3</f>
        <v>0</v>
      </c>
      <c r="M70" s="11">
        <f>C70/$C$3</f>
        <v>0</v>
      </c>
      <c r="N70" s="11">
        <f>D70/$D$3</f>
        <v>0</v>
      </c>
      <c r="O70" s="12">
        <f t="shared" si="56"/>
        <v>0</v>
      </c>
      <c r="P70" s="2"/>
      <c r="Q70" s="12">
        <f t="shared" si="71"/>
        <v>0</v>
      </c>
    </row>
    <row r="71" spans="1:17" x14ac:dyDescent="0.2">
      <c r="A71" s="2" t="s">
        <v>25</v>
      </c>
      <c r="B71" s="2">
        <v>117.18</v>
      </c>
      <c r="C71" s="2">
        <v>94.86</v>
      </c>
      <c r="D71" s="9">
        <v>104.1</v>
      </c>
      <c r="E71" s="4">
        <f>E$5*$Q$71</f>
        <v>121.53934551278115</v>
      </c>
      <c r="F71" s="4">
        <f t="shared" ref="F71:I71" si="73">F$5*$Q$71</f>
        <v>129.77799244830754</v>
      </c>
      <c r="G71" s="4">
        <f t="shared" si="73"/>
        <v>138.57510300762499</v>
      </c>
      <c r="H71" s="4">
        <f t="shared" si="73"/>
        <v>147.96853311799171</v>
      </c>
      <c r="I71" s="4">
        <f t="shared" si="73"/>
        <v>157.99870480258977</v>
      </c>
      <c r="K71" s="2" t="s">
        <v>287</v>
      </c>
      <c r="L71" s="11">
        <f>B71/$B$3</f>
        <v>9.3568913848406862E-3</v>
      </c>
      <c r="M71" s="11">
        <f>C71/$C$3</f>
        <v>6.6799429888062013E-3</v>
      </c>
      <c r="N71" s="11">
        <f>D71/$D$3</f>
        <v>7.0330139538780211E-3</v>
      </c>
      <c r="O71" s="12">
        <f t="shared" si="56"/>
        <v>7.6899494425083023E-3</v>
      </c>
      <c r="P71" s="2"/>
      <c r="Q71" s="12">
        <f t="shared" si="71"/>
        <v>7.6899494425083023E-3</v>
      </c>
    </row>
    <row r="72" spans="1:17" x14ac:dyDescent="0.2">
      <c r="A72" s="2" t="s">
        <v>26</v>
      </c>
      <c r="B72" s="2"/>
      <c r="C72" s="2"/>
      <c r="D72" s="9"/>
      <c r="E72" s="4"/>
      <c r="F72" s="4"/>
      <c r="G72" s="4"/>
      <c r="H72" s="4"/>
      <c r="I72" s="4"/>
      <c r="K72" s="2"/>
      <c r="L72" s="11"/>
      <c r="M72" s="11"/>
      <c r="N72" s="11"/>
      <c r="O72" s="12"/>
      <c r="P72" s="2"/>
      <c r="Q72" s="12"/>
    </row>
    <row r="73" spans="1:17" x14ac:dyDescent="0.2">
      <c r="A73" s="2" t="s">
        <v>27</v>
      </c>
      <c r="B73" s="2">
        <v>1224.6300000000001</v>
      </c>
      <c r="C73" s="2">
        <v>1404.78</v>
      </c>
      <c r="D73" s="9">
        <v>1679.39</v>
      </c>
      <c r="E73" s="4">
        <f>E$5*$Q$73</f>
        <v>1634.0772217837618</v>
      </c>
      <c r="F73" s="4">
        <f t="shared" ref="F73:I73" si="74">F$5*$Q$73</f>
        <v>1744.8445230133589</v>
      </c>
      <c r="G73" s="4">
        <f t="shared" si="74"/>
        <v>1863.1202790810294</v>
      </c>
      <c r="H73" s="4">
        <f t="shared" si="74"/>
        <v>1989.4134569240334</v>
      </c>
      <c r="I73" s="4">
        <f t="shared" si="74"/>
        <v>2124.2675242322907</v>
      </c>
      <c r="K73" s="2" t="s">
        <v>288</v>
      </c>
      <c r="L73" s="11">
        <f>B73/$B$3</f>
        <v>9.7787420179360388E-2</v>
      </c>
      <c r="M73" s="11">
        <f>C73/$C$3</f>
        <v>9.8923153192232507E-2</v>
      </c>
      <c r="N73" s="11">
        <f>D73/$D$3</f>
        <v>0.11345987804037666</v>
      </c>
      <c r="O73" s="12">
        <f t="shared" si="56"/>
        <v>0.10339015047065651</v>
      </c>
      <c r="P73" s="2"/>
      <c r="Q73" s="12">
        <f t="shared" si="71"/>
        <v>0.10339015047065651</v>
      </c>
    </row>
    <row r="74" spans="1:17" x14ac:dyDescent="0.2">
      <c r="A74" s="2" t="s">
        <v>28</v>
      </c>
      <c r="B74" s="2">
        <v>533.17999999999995</v>
      </c>
      <c r="C74" s="2">
        <v>665.97</v>
      </c>
      <c r="D74" s="9">
        <v>867.37</v>
      </c>
      <c r="E74" s="4">
        <f>E$5*$Q$74</f>
        <v>780.08710448209456</v>
      </c>
      <c r="F74" s="4">
        <f t="shared" ref="F74:I74" si="75">F$5*$Q$74</f>
        <v>832.96596610233598</v>
      </c>
      <c r="G74" s="4">
        <f t="shared" si="75"/>
        <v>889.42926590927084</v>
      </c>
      <c r="H74" s="4">
        <f t="shared" si="75"/>
        <v>949.71997806536285</v>
      </c>
      <c r="I74" s="4">
        <f t="shared" si="75"/>
        <v>1014.0975469413905</v>
      </c>
      <c r="K74" s="2" t="s">
        <v>289</v>
      </c>
      <c r="L74" s="11">
        <f>B74/$B$3</f>
        <v>4.2574734157444588E-2</v>
      </c>
      <c r="M74" s="11">
        <f>C74/$C$3</f>
        <v>4.6896917902754229E-2</v>
      </c>
      <c r="N74" s="11">
        <f>D74/$D$3</f>
        <v>5.8599666793229387E-2</v>
      </c>
      <c r="O74" s="12">
        <f t="shared" si="56"/>
        <v>4.9357106284476066E-2</v>
      </c>
      <c r="P74" s="2"/>
      <c r="Q74" s="12">
        <f t="shared" si="71"/>
        <v>4.9357106284476066E-2</v>
      </c>
    </row>
    <row r="75" spans="1:17" x14ac:dyDescent="0.2">
      <c r="A75" s="2" t="s">
        <v>29</v>
      </c>
      <c r="B75" s="2">
        <v>1977.16</v>
      </c>
      <c r="C75" s="2">
        <v>2728.55</v>
      </c>
      <c r="D75" s="9">
        <v>3096.98</v>
      </c>
      <c r="E75" s="4">
        <f>E$5*$Q$75+2299.68</f>
        <v>5245.9961723930901</v>
      </c>
      <c r="F75" s="4">
        <f>F$5*$Q$75+3325.28</f>
        <v>6471.3146964839216</v>
      </c>
      <c r="G75" s="4">
        <f>G$5*$Q$75+4420.4</f>
        <v>7779.6913089981072</v>
      </c>
      <c r="H75" s="4">
        <f>H$5*$Q$75+5589.75</f>
        <v>9176.7537006656039</v>
      </c>
      <c r="I75" s="4">
        <f>I$5*$Q$75+6838.37</f>
        <v>10668.521768655675</v>
      </c>
      <c r="K75" s="2" t="s">
        <v>290</v>
      </c>
      <c r="L75" s="11">
        <f>B75/$B$3</f>
        <v>0.15787737984683062</v>
      </c>
      <c r="M75" s="11">
        <f>C75/$C$3</f>
        <v>0.19214166605636898</v>
      </c>
      <c r="N75" s="11">
        <f>D75/$D$3</f>
        <v>0.20923250292873347</v>
      </c>
      <c r="O75" s="12">
        <f t="shared" si="56"/>
        <v>0.18641718294397769</v>
      </c>
      <c r="P75" s="2"/>
      <c r="Q75" s="12">
        <f t="shared" si="71"/>
        <v>0.18641718294397769</v>
      </c>
    </row>
    <row r="76" spans="1:17" x14ac:dyDescent="0.2">
      <c r="A76" s="2" t="s">
        <v>30</v>
      </c>
      <c r="B76" s="2">
        <v>369.75</v>
      </c>
      <c r="C76" s="2">
        <v>855.62</v>
      </c>
      <c r="D76" s="9">
        <v>1040.7</v>
      </c>
      <c r="E76" s="4">
        <f>E$5*$Q$76</f>
        <v>843.38692117702271</v>
      </c>
      <c r="F76" s="4">
        <f>F$5*$Q$76</f>
        <v>900.55661420361082</v>
      </c>
      <c r="G76" s="4">
        <f>G$5*$Q$76</f>
        <v>961.60160303890427</v>
      </c>
      <c r="H76" s="4">
        <f>H$5*$Q$76</f>
        <v>1026.7845778743301</v>
      </c>
      <c r="I76" s="4">
        <f>I$5*$Q$76</f>
        <v>1096.386035577264</v>
      </c>
      <c r="K76" s="2" t="s">
        <v>291</v>
      </c>
      <c r="L76" s="11">
        <f>B76/$B$3</f>
        <v>2.952475328165936E-2</v>
      </c>
      <c r="M76" s="11">
        <f>C76/$C$3</f>
        <v>6.0251874552839577E-2</v>
      </c>
      <c r="N76" s="11">
        <f>D76/$D$3</f>
        <v>7.0309871487039932E-2</v>
      </c>
      <c r="O76" s="12">
        <f t="shared" si="56"/>
        <v>5.3362166440512955E-2</v>
      </c>
      <c r="P76" s="2"/>
      <c r="Q76" s="12">
        <f t="shared" si="71"/>
        <v>5.3362166440512955E-2</v>
      </c>
    </row>
    <row r="77" spans="1:17" x14ac:dyDescent="0.2">
      <c r="A77" s="2" t="s">
        <v>31</v>
      </c>
      <c r="B77" s="2">
        <v>4104.72</v>
      </c>
      <c r="C77" s="2">
        <v>5654.92</v>
      </c>
      <c r="D77" s="9">
        <v>6684.44</v>
      </c>
      <c r="E77" s="4">
        <f>SUM(E73:E76)</f>
        <v>8503.5474198359698</v>
      </c>
      <c r="F77" s="4">
        <f t="shared" ref="F77:I77" si="76">SUM(F73:F76)</f>
        <v>9949.6817998032275</v>
      </c>
      <c r="G77" s="4">
        <f t="shared" si="76"/>
        <v>11493.842457027311</v>
      </c>
      <c r="H77" s="4">
        <f t="shared" si="76"/>
        <v>13142.671713529331</v>
      </c>
      <c r="I77" s="4">
        <f t="shared" si="76"/>
        <v>14903.272875406619</v>
      </c>
      <c r="K77" s="2"/>
      <c r="L77" s="11"/>
      <c r="M77" s="11"/>
      <c r="N77" s="11"/>
      <c r="O77" s="12"/>
      <c r="P77" s="2"/>
      <c r="Q77" s="12"/>
    </row>
    <row r="78" spans="1:17" x14ac:dyDescent="0.2">
      <c r="A78" s="2" t="s">
        <v>32</v>
      </c>
      <c r="B78" s="2"/>
      <c r="C78" s="2"/>
      <c r="D78" s="9"/>
      <c r="E78" s="4"/>
      <c r="F78" s="4"/>
      <c r="G78" s="4"/>
      <c r="H78" s="4"/>
      <c r="I78" s="4"/>
      <c r="K78" s="2"/>
      <c r="L78" s="11"/>
      <c r="M78" s="11"/>
      <c r="N78" s="11"/>
      <c r="O78" s="12"/>
      <c r="P78" s="2"/>
      <c r="Q78" s="12"/>
    </row>
    <row r="79" spans="1:17" x14ac:dyDescent="0.2">
      <c r="A79" s="2" t="s">
        <v>33</v>
      </c>
      <c r="B79" s="2">
        <v>3509.45</v>
      </c>
      <c r="C79" s="2">
        <v>4273.05</v>
      </c>
      <c r="D79" s="9">
        <v>4496.43</v>
      </c>
      <c r="E79" s="4">
        <f>E$5*$Q$79</f>
        <v>4662.0153383650049</v>
      </c>
      <c r="F79" s="4">
        <f t="shared" ref="F79:I79" si="77">F$5*$Q$79</f>
        <v>4978.0339759407589</v>
      </c>
      <c r="G79" s="4">
        <f t="shared" si="77"/>
        <v>5315.4742031182022</v>
      </c>
      <c r="H79" s="4">
        <f t="shared" si="77"/>
        <v>5675.7881003967104</v>
      </c>
      <c r="I79" s="4">
        <f t="shared" si="77"/>
        <v>6060.5261787757254</v>
      </c>
      <c r="K79" s="2" t="s">
        <v>292</v>
      </c>
      <c r="L79" s="11">
        <f>B79/$B$3</f>
        <v>0.28023163057287204</v>
      </c>
      <c r="M79" s="11">
        <f>C79/$C$3</f>
        <v>0.30090375699260324</v>
      </c>
      <c r="N79" s="11">
        <f>D79/$D$3</f>
        <v>0.30377958628852786</v>
      </c>
      <c r="O79" s="12">
        <f t="shared" si="56"/>
        <v>0.29497165795133434</v>
      </c>
      <c r="P79" s="2"/>
      <c r="Q79" s="12">
        <f t="shared" si="71"/>
        <v>0.29497165795133434</v>
      </c>
    </row>
    <row r="80" spans="1:17" x14ac:dyDescent="0.2">
      <c r="A80" s="2" t="s">
        <v>34</v>
      </c>
      <c r="B80" s="2">
        <v>470.61</v>
      </c>
      <c r="C80" s="2">
        <v>519.61</v>
      </c>
      <c r="D80" s="9">
        <v>209.73</v>
      </c>
      <c r="E80" s="4">
        <f>E$5*$Q$80</f>
        <v>465.39431636265488</v>
      </c>
      <c r="F80" s="4">
        <f t="shared" ref="F80:I80" si="78">F$5*$Q$80</f>
        <v>496.94146220366468</v>
      </c>
      <c r="G80" s="4">
        <f t="shared" si="78"/>
        <v>530.62705790476787</v>
      </c>
      <c r="H80" s="4">
        <f t="shared" si="78"/>
        <v>566.59606009142828</v>
      </c>
      <c r="I80" s="4">
        <f t="shared" si="78"/>
        <v>605.00325139609663</v>
      </c>
      <c r="K80" s="2" t="s">
        <v>293</v>
      </c>
      <c r="L80" s="11">
        <f>B80/$B$3</f>
        <v>3.7578483142344049E-2</v>
      </c>
      <c r="M80" s="11">
        <f>C80/$C$3</f>
        <v>3.6590398233329019E-2</v>
      </c>
      <c r="N80" s="11">
        <f>D80/$D$3</f>
        <v>1.4169394971631482E-2</v>
      </c>
      <c r="O80" s="12">
        <f t="shared" si="56"/>
        <v>2.9446092115768183E-2</v>
      </c>
      <c r="P80" s="2"/>
      <c r="Q80" s="12">
        <f t="shared" si="71"/>
        <v>2.9446092115768183E-2</v>
      </c>
    </row>
    <row r="81" spans="1:17" x14ac:dyDescent="0.2">
      <c r="A81" s="2" t="s">
        <v>35</v>
      </c>
      <c r="B81" s="2">
        <v>3980.06</v>
      </c>
      <c r="C81" s="2">
        <v>4792.66</v>
      </c>
      <c r="D81" s="9">
        <v>4706.16</v>
      </c>
      <c r="E81" s="4">
        <f>E79+E80</f>
        <v>5127.4096547276595</v>
      </c>
      <c r="F81" s="4">
        <f t="shared" ref="F81:I81" si="79">F79+F80</f>
        <v>5474.9754381444236</v>
      </c>
      <c r="G81" s="4">
        <f t="shared" si="79"/>
        <v>5846.10126102297</v>
      </c>
      <c r="H81" s="4">
        <f t="shared" si="79"/>
        <v>6242.3841604881391</v>
      </c>
      <c r="I81" s="4">
        <f t="shared" si="79"/>
        <v>6665.5294301718222</v>
      </c>
      <c r="K81" s="2"/>
      <c r="L81" s="11"/>
      <c r="M81" s="11"/>
      <c r="N81" s="11"/>
      <c r="O81" s="12"/>
      <c r="P81" s="2"/>
      <c r="Q81" s="12"/>
    </row>
    <row r="82" spans="1:17" x14ac:dyDescent="0.2">
      <c r="A82" s="2" t="s">
        <v>36</v>
      </c>
      <c r="B82" s="2">
        <v>124.66</v>
      </c>
      <c r="C82" s="2">
        <v>862.26</v>
      </c>
      <c r="D82" s="9">
        <v>1978.28</v>
      </c>
      <c r="E82" s="4">
        <f>E77-E81</f>
        <v>3376.1377651083103</v>
      </c>
      <c r="F82" s="4">
        <f t="shared" ref="F82:I82" si="80">F77-F81</f>
        <v>4474.7063616588039</v>
      </c>
      <c r="G82" s="4">
        <f t="shared" si="80"/>
        <v>5647.741196004341</v>
      </c>
      <c r="H82" s="4">
        <f t="shared" si="80"/>
        <v>6900.287553041192</v>
      </c>
      <c r="I82" s="4">
        <f t="shared" si="80"/>
        <v>8237.743445234797</v>
      </c>
      <c r="K82" s="2" t="s">
        <v>294</v>
      </c>
      <c r="L82" s="11">
        <f>B82/$B$3</f>
        <v>9.9541737500788534E-3</v>
      </c>
      <c r="M82" s="11">
        <f>C82/$C$3</f>
        <v>6.0719456478263073E-2</v>
      </c>
      <c r="N82" s="11">
        <f>D82/$D$3</f>
        <v>0.13365293798922009</v>
      </c>
      <c r="O82" s="12">
        <f t="shared" si="56"/>
        <v>6.8108856072520665E-2</v>
      </c>
      <c r="P82" s="2"/>
      <c r="Q82" s="12">
        <f t="shared" si="71"/>
        <v>6.8108856072520665E-2</v>
      </c>
    </row>
    <row r="83" spans="1:17" x14ac:dyDescent="0.2">
      <c r="A83" s="2" t="s">
        <v>37</v>
      </c>
      <c r="B83" s="2">
        <v>0</v>
      </c>
      <c r="C83" s="2">
        <v>0</v>
      </c>
      <c r="D83" s="9">
        <v>0</v>
      </c>
      <c r="E83" s="4">
        <f>E$5*$Q$83</f>
        <v>0</v>
      </c>
      <c r="F83" s="4">
        <f t="shared" ref="F83:I83" si="81">F$5*$Q$83</f>
        <v>0</v>
      </c>
      <c r="G83" s="4">
        <f t="shared" si="81"/>
        <v>0</v>
      </c>
      <c r="H83" s="4">
        <f t="shared" si="81"/>
        <v>0</v>
      </c>
      <c r="I83" s="4">
        <f t="shared" si="81"/>
        <v>0</v>
      </c>
      <c r="K83" s="2" t="s">
        <v>295</v>
      </c>
      <c r="L83" s="11">
        <f>B83/$B$3</f>
        <v>0</v>
      </c>
      <c r="M83" s="11">
        <f>C83/$C$3</f>
        <v>0</v>
      </c>
      <c r="N83" s="11">
        <f>D83/$D$3</f>
        <v>0</v>
      </c>
      <c r="O83" s="12">
        <f t="shared" si="56"/>
        <v>0</v>
      </c>
      <c r="P83" s="2"/>
      <c r="Q83" s="12">
        <f t="shared" si="71"/>
        <v>0</v>
      </c>
    </row>
    <row r="84" spans="1:17" x14ac:dyDescent="0.2">
      <c r="A84" s="2" t="s">
        <v>38</v>
      </c>
      <c r="B84" s="2">
        <v>328.51</v>
      </c>
      <c r="C84" s="2">
        <v>319.8</v>
      </c>
      <c r="D84" s="9">
        <v>232.08</v>
      </c>
      <c r="E84" s="4">
        <f>E$5*$Q$84</f>
        <v>339.44347412610182</v>
      </c>
      <c r="F84" s="4">
        <f t="shared" ref="F84:I84" si="82">F$5*$Q$84</f>
        <v>362.45293600936787</v>
      </c>
      <c r="G84" s="4">
        <f t="shared" si="82"/>
        <v>387.02211365243909</v>
      </c>
      <c r="H84" s="4">
        <f t="shared" si="82"/>
        <v>413.25673370219329</v>
      </c>
      <c r="I84" s="4">
        <f t="shared" si="82"/>
        <v>441.2696895753445</v>
      </c>
      <c r="K84" s="2" t="s">
        <v>296</v>
      </c>
      <c r="L84" s="11">
        <f>B84/$B$3</f>
        <v>2.6231715214490647E-2</v>
      </c>
      <c r="M84" s="11">
        <f>C84/$C$3</f>
        <v>2.2519984902173978E-2</v>
      </c>
      <c r="N84" s="11">
        <f>D84/$D$3</f>
        <v>1.567936482628253E-2</v>
      </c>
      <c r="O84" s="12">
        <f t="shared" si="56"/>
        <v>2.1477021647649048E-2</v>
      </c>
      <c r="P84" s="2"/>
      <c r="Q84" s="12">
        <f t="shared" si="71"/>
        <v>2.1477021647649048E-2</v>
      </c>
    </row>
    <row r="85" spans="1:17" x14ac:dyDescent="0.2">
      <c r="A85" s="2" t="s">
        <v>39</v>
      </c>
      <c r="B85" s="2">
        <v>784.82</v>
      </c>
      <c r="C85" s="2">
        <v>871.36</v>
      </c>
      <c r="D85" s="9">
        <v>906.65</v>
      </c>
      <c r="E85" s="4">
        <f>E$5*$Q$85</f>
        <v>976.12506510361459</v>
      </c>
      <c r="F85" s="4">
        <f t="shared" ref="F85:I85" si="83">F$5*$Q$85</f>
        <v>1042.2925250514772</v>
      </c>
      <c r="G85" s="4">
        <f t="shared" si="83"/>
        <v>1112.9452020196481</v>
      </c>
      <c r="H85" s="4">
        <f t="shared" si="83"/>
        <v>1188.387130222756</v>
      </c>
      <c r="I85" s="4">
        <f t="shared" si="83"/>
        <v>1268.9429530908258</v>
      </c>
      <c r="K85" s="2" t="s">
        <v>297</v>
      </c>
      <c r="L85" s="11">
        <f>B85/$B$3</f>
        <v>6.2668335011526438E-2</v>
      </c>
      <c r="M85" s="11">
        <f>C85/$C$3</f>
        <v>6.1360269056780221E-2</v>
      </c>
      <c r="N85" s="11">
        <f>D85/$D$3</f>
        <v>6.1253430367757038E-2</v>
      </c>
      <c r="O85" s="12">
        <f t="shared" si="56"/>
        <v>6.1760678145354568E-2</v>
      </c>
      <c r="P85" s="2"/>
      <c r="Q85" s="12">
        <f t="shared" si="71"/>
        <v>6.1760678145354568E-2</v>
      </c>
    </row>
    <row r="86" spans="1:17" x14ac:dyDescent="0.2">
      <c r="A86" s="2" t="s">
        <v>40</v>
      </c>
      <c r="B86" s="2">
        <v>-456.31</v>
      </c>
      <c r="C86" s="2">
        <v>-551.55999999999995</v>
      </c>
      <c r="D86" s="9">
        <v>-674.57</v>
      </c>
      <c r="E86" s="4">
        <f>E84-E85</f>
        <v>-636.68159097751277</v>
      </c>
      <c r="F86" s="4">
        <f t="shared" ref="F86:I86" si="84">F84-F85</f>
        <v>-679.83958904210931</v>
      </c>
      <c r="G86" s="4">
        <f t="shared" si="84"/>
        <v>-725.92308836720906</v>
      </c>
      <c r="H86" s="4">
        <f t="shared" si="84"/>
        <v>-775.13039652056273</v>
      </c>
      <c r="I86" s="4">
        <f t="shared" si="84"/>
        <v>-827.67326351548127</v>
      </c>
      <c r="K86" s="2"/>
      <c r="L86" s="11"/>
      <c r="M86" s="11"/>
      <c r="N86" s="11"/>
      <c r="O86" s="12"/>
      <c r="P86" s="2"/>
      <c r="Q86" s="12"/>
    </row>
    <row r="87" spans="1:17" x14ac:dyDescent="0.2">
      <c r="A87" s="2" t="s">
        <v>41</v>
      </c>
      <c r="B87" s="2">
        <v>1343.29</v>
      </c>
      <c r="C87" s="2">
        <v>1546.65</v>
      </c>
      <c r="D87" s="9">
        <v>1781.46</v>
      </c>
      <c r="E87" s="4">
        <f>E$5*$Q$87</f>
        <v>1772.9568595784233</v>
      </c>
      <c r="F87" s="4">
        <f t="shared" ref="F87:I87" si="85">F$5*$Q$87</f>
        <v>1893.1382340655045</v>
      </c>
      <c r="G87" s="4">
        <f t="shared" si="85"/>
        <v>2021.4662042780101</v>
      </c>
      <c r="H87" s="4">
        <f t="shared" si="85"/>
        <v>2158.4929940708994</v>
      </c>
      <c r="I87" s="4">
        <f t="shared" si="85"/>
        <v>2304.8082602584018</v>
      </c>
      <c r="K87" s="2" t="s">
        <v>298</v>
      </c>
      <c r="L87" s="11">
        <f>B87/$B$3</f>
        <v>0.10726249042791129</v>
      </c>
      <c r="M87" s="11">
        <f>C87/$C$3</f>
        <v>0.10891349171027949</v>
      </c>
      <c r="N87" s="11">
        <f>D87/$D$3</f>
        <v>0.12035574484414543</v>
      </c>
      <c r="O87" s="12">
        <f t="shared" si="56"/>
        <v>0.11217724232744541</v>
      </c>
      <c r="P87" s="2"/>
      <c r="Q87" s="12">
        <f t="shared" si="71"/>
        <v>0.11217724232744541</v>
      </c>
    </row>
    <row r="88" spans="1:17" x14ac:dyDescent="0.2">
      <c r="A88" s="2" t="s">
        <v>42</v>
      </c>
      <c r="B88" s="2">
        <v>8957.57</v>
      </c>
      <c r="C88" s="2">
        <v>9501.52</v>
      </c>
      <c r="D88" s="9">
        <v>10675.22</v>
      </c>
      <c r="E88" s="4">
        <f>E87+E86+E82+E71+E69+E67</f>
        <v>12217.431856618776</v>
      </c>
      <c r="F88" s="4">
        <f t="shared" ref="F88:I88" si="86">F87+F86+F82+F71+F69+F67</f>
        <v>13330.707382073006</v>
      </c>
      <c r="G88" s="4">
        <f t="shared" si="86"/>
        <v>14519.446066888977</v>
      </c>
      <c r="H88" s="4">
        <f t="shared" si="86"/>
        <v>15788.760773131284</v>
      </c>
      <c r="I88" s="4">
        <f t="shared" si="86"/>
        <v>17144.121671208992</v>
      </c>
      <c r="K88" s="2"/>
      <c r="L88" s="11"/>
      <c r="M88" s="11"/>
      <c r="N88" s="11"/>
      <c r="O88" s="12"/>
      <c r="P88" s="2"/>
      <c r="Q88" s="12"/>
    </row>
    <row r="89" spans="1:17" x14ac:dyDescent="0.2">
      <c r="A89" s="2" t="s">
        <v>43</v>
      </c>
      <c r="B89" s="2">
        <v>1580.83</v>
      </c>
      <c r="C89" s="2">
        <v>1621.89</v>
      </c>
      <c r="D89" s="9">
        <v>2345.34</v>
      </c>
      <c r="E89" s="4">
        <f>E$5*$Q$89</f>
        <v>2101.4991027722231</v>
      </c>
      <c r="F89" s="4">
        <f t="shared" ref="F89:I89" si="87">F$5*$Q$89</f>
        <v>2243.9509900192638</v>
      </c>
      <c r="G89" s="4">
        <f t="shared" si="87"/>
        <v>2396.0590984626283</v>
      </c>
      <c r="H89" s="4">
        <f t="shared" si="87"/>
        <v>2558.4779831917167</v>
      </c>
      <c r="I89" s="4">
        <f t="shared" si="87"/>
        <v>2731.9065688641449</v>
      </c>
      <c r="K89" s="2" t="s">
        <v>299</v>
      </c>
      <c r="L89" s="11">
        <f>B89/$B$3</f>
        <v>0.12623019805340246</v>
      </c>
      <c r="M89" s="11">
        <f>C89/$C$3</f>
        <v>0.11421181461221686</v>
      </c>
      <c r="N89" s="11">
        <f>D89/$D$3</f>
        <v>0.15845157489518039</v>
      </c>
      <c r="O89" s="12">
        <f t="shared" si="56"/>
        <v>0.13296452918693324</v>
      </c>
      <c r="P89" s="2"/>
      <c r="Q89" s="12">
        <f t="shared" si="71"/>
        <v>0.13296452918693324</v>
      </c>
    </row>
    <row r="91" spans="1:17" x14ac:dyDescent="0.2">
      <c r="A91" s="53" t="s">
        <v>328</v>
      </c>
      <c r="E91" s="5"/>
      <c r="F91" s="5"/>
      <c r="G91" s="5"/>
      <c r="H91" s="5"/>
      <c r="I91" s="5"/>
    </row>
  </sheetData>
  <mergeCells count="1">
    <mergeCell ref="L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572-7C75-4AAF-A503-B40B4E84019D}">
  <sheetPr codeName="Sheet12"/>
  <dimension ref="A1:T91"/>
  <sheetViews>
    <sheetView topLeftCell="A76" workbookViewId="0">
      <selection activeCell="D90" sqref="D90"/>
    </sheetView>
  </sheetViews>
  <sheetFormatPr defaultRowHeight="15" x14ac:dyDescent="0.2"/>
  <cols>
    <col min="1" max="1" width="45.46875" bestFit="1" customWidth="1"/>
    <col min="2" max="4" width="11.02734375" bestFit="1" customWidth="1"/>
    <col min="8" max="9" width="9.55078125" bestFit="1" customWidth="1"/>
    <col min="11" max="11" width="50.4453125" bestFit="1" customWidth="1"/>
    <col min="19" max="19" width="11.97265625" bestFit="1" customWidth="1"/>
  </cols>
  <sheetData>
    <row r="1" spans="1:20" x14ac:dyDescent="0.2">
      <c r="A1" s="1" t="s">
        <v>0</v>
      </c>
      <c r="B1" s="1" t="s">
        <v>44</v>
      </c>
      <c r="C1" s="1" t="s">
        <v>45</v>
      </c>
      <c r="D1" s="6" t="s">
        <v>46</v>
      </c>
      <c r="E1" s="7">
        <v>43800</v>
      </c>
      <c r="F1" s="7">
        <v>44166</v>
      </c>
      <c r="G1" s="7">
        <v>44531</v>
      </c>
      <c r="H1" s="7">
        <v>44896</v>
      </c>
      <c r="I1" s="7">
        <v>45261</v>
      </c>
      <c r="K1" s="1" t="s">
        <v>233</v>
      </c>
      <c r="L1" s="1" t="s">
        <v>234</v>
      </c>
      <c r="M1" s="1"/>
      <c r="N1" s="1"/>
      <c r="O1" s="1" t="s">
        <v>235</v>
      </c>
      <c r="P1" s="1"/>
      <c r="Q1" s="1" t="s">
        <v>274</v>
      </c>
    </row>
    <row r="2" spans="1:20" x14ac:dyDescent="0.2">
      <c r="A2" s="2" t="s">
        <v>47</v>
      </c>
      <c r="B2" s="2"/>
      <c r="C2" s="2"/>
      <c r="D2" s="9"/>
      <c r="E2" s="2"/>
      <c r="F2" s="2"/>
      <c r="G2" s="2"/>
      <c r="H2" s="2"/>
      <c r="I2" s="2"/>
      <c r="K2" s="1"/>
      <c r="L2" s="1">
        <v>2016</v>
      </c>
      <c r="M2" s="1">
        <v>2017</v>
      </c>
      <c r="N2" s="1">
        <v>2018</v>
      </c>
      <c r="O2" s="1" t="s">
        <v>236</v>
      </c>
      <c r="P2" s="1"/>
      <c r="Q2" s="1" t="s">
        <v>321</v>
      </c>
      <c r="S2" s="2">
        <v>2014</v>
      </c>
      <c r="T2" s="16">
        <v>9999.67</v>
      </c>
    </row>
    <row r="3" spans="1:20" x14ac:dyDescent="0.2">
      <c r="A3" s="2" t="s">
        <v>48</v>
      </c>
      <c r="B3" s="2">
        <v>22932.22</v>
      </c>
      <c r="C3" s="2">
        <v>25292.55</v>
      </c>
      <c r="D3" s="9">
        <v>26040.94</v>
      </c>
      <c r="E3" s="4">
        <f>E$5*$Q$3</f>
        <v>33101.424899820566</v>
      </c>
      <c r="F3" s="4">
        <f t="shared" ref="F3:I3" si="0">F$5*$Q$3</f>
        <v>39291.941799896893</v>
      </c>
      <c r="G3" s="4">
        <f t="shared" si="0"/>
        <v>46640.188302433286</v>
      </c>
      <c r="H3" s="4">
        <f t="shared" si="0"/>
        <v>55362.67909498285</v>
      </c>
      <c r="I3" s="4">
        <f t="shared" si="0"/>
        <v>65716.420712095292</v>
      </c>
      <c r="K3" s="2" t="s">
        <v>237</v>
      </c>
      <c r="L3" s="17">
        <f>B3/$B$5</f>
        <v>1.1412602015450561</v>
      </c>
      <c r="M3" s="12">
        <f>C3/$C$5</f>
        <v>1.0713237371493294</v>
      </c>
      <c r="N3" s="12">
        <f>D3/$D$5</f>
        <v>1</v>
      </c>
      <c r="O3" s="12">
        <f>AVERAGE(L3:N3)</f>
        <v>1.0708613128981286</v>
      </c>
      <c r="P3" s="2"/>
      <c r="Q3" s="12">
        <f>O3</f>
        <v>1.0708613128981286</v>
      </c>
      <c r="S3" s="2">
        <v>2015</v>
      </c>
      <c r="T3" s="16">
        <v>9481.34</v>
      </c>
    </row>
    <row r="4" spans="1:20" x14ac:dyDescent="0.2">
      <c r="A4" s="2" t="s">
        <v>49</v>
      </c>
      <c r="B4" s="2">
        <v>2838.45</v>
      </c>
      <c r="C4" s="2">
        <v>1683.86</v>
      </c>
      <c r="D4" s="9">
        <v>0</v>
      </c>
      <c r="E4" s="4">
        <f>E$5*$Q$4</f>
        <v>0</v>
      </c>
      <c r="F4" s="4">
        <f t="shared" ref="F4:I4" si="1">F$5*$Q$4</f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K4" s="2" t="s">
        <v>238</v>
      </c>
      <c r="L4" s="12">
        <f>B4/$B$5</f>
        <v>0.141260201545056</v>
      </c>
      <c r="M4" s="12">
        <f>C4/$C$5</f>
        <v>7.1323737149329339E-2</v>
      </c>
      <c r="N4" s="12">
        <f>D4/$D$5</f>
        <v>0</v>
      </c>
      <c r="O4" s="12">
        <f>AVERAGE(L4:N4)</f>
        <v>7.0861312898128456E-2</v>
      </c>
      <c r="P4" s="2"/>
      <c r="Q4" s="12">
        <f>N4</f>
        <v>0</v>
      </c>
      <c r="S4" s="2">
        <v>2016</v>
      </c>
      <c r="T4" s="2">
        <v>20093.77</v>
      </c>
    </row>
    <row r="5" spans="1:20" x14ac:dyDescent="0.2">
      <c r="A5" s="2" t="s">
        <v>50</v>
      </c>
      <c r="B5" s="2">
        <v>20093.77</v>
      </c>
      <c r="C5" s="2">
        <v>23608.69</v>
      </c>
      <c r="D5" s="9">
        <v>26040.94</v>
      </c>
      <c r="E5" s="4">
        <f>D5*(1+$T$7)</f>
        <v>30911.028814960577</v>
      </c>
      <c r="F5" s="4">
        <f t="shared" ref="F5:I5" si="2">E5*(1+$T$7)</f>
        <v>36691.905223057351</v>
      </c>
      <c r="G5" s="4">
        <f t="shared" si="2"/>
        <v>43553.901649699605</v>
      </c>
      <c r="H5" s="4">
        <f t="shared" si="2"/>
        <v>51699.205516307156</v>
      </c>
      <c r="I5" s="4">
        <f t="shared" si="2"/>
        <v>61367.816654281276</v>
      </c>
      <c r="K5" s="2"/>
      <c r="L5" s="12"/>
      <c r="M5" s="12"/>
      <c r="N5" s="12"/>
      <c r="O5" s="12"/>
      <c r="P5" s="2"/>
      <c r="Q5" s="12"/>
      <c r="S5" s="2">
        <v>2017</v>
      </c>
      <c r="T5" s="2">
        <v>23608.69</v>
      </c>
    </row>
    <row r="6" spans="1:20" x14ac:dyDescent="0.2">
      <c r="A6" s="2" t="s">
        <v>51</v>
      </c>
      <c r="B6" s="2">
        <v>479.16</v>
      </c>
      <c r="C6" s="2">
        <v>335.38</v>
      </c>
      <c r="D6" s="9">
        <v>383.97</v>
      </c>
      <c r="E6" s="4">
        <f>E$5*$Q$6</f>
        <v>544.00157467868667</v>
      </c>
      <c r="F6" s="4">
        <f t="shared" ref="F6:I6" si="3">F$5*$Q$6</f>
        <v>645.73891534932341</v>
      </c>
      <c r="G6" s="4">
        <f t="shared" si="3"/>
        <v>766.50283051626889</v>
      </c>
      <c r="H6" s="4">
        <f t="shared" si="3"/>
        <v>909.85160600336371</v>
      </c>
      <c r="I6" s="4">
        <f t="shared" si="3"/>
        <v>1080.008986254265</v>
      </c>
      <c r="K6" s="2" t="s">
        <v>239</v>
      </c>
      <c r="L6" s="12">
        <f>B6/$B$5</f>
        <v>2.38461971048738E-2</v>
      </c>
      <c r="M6" s="12">
        <f>C6/$C$5</f>
        <v>1.4205786089783042E-2</v>
      </c>
      <c r="N6" s="12">
        <f>D6/$D$5</f>
        <v>1.4744859440557831E-2</v>
      </c>
      <c r="O6" s="12">
        <f t="shared" ref="O6:O47" si="4">AVERAGE(L6:N6)</f>
        <v>1.7598947545071558E-2</v>
      </c>
      <c r="P6" s="2"/>
      <c r="Q6" s="12">
        <f>O6</f>
        <v>1.7598947545071558E-2</v>
      </c>
      <c r="S6" s="2">
        <v>2018</v>
      </c>
      <c r="T6" s="2">
        <v>26040.94</v>
      </c>
    </row>
    <row r="7" spans="1:20" x14ac:dyDescent="0.2">
      <c r="A7" s="2" t="s">
        <v>52</v>
      </c>
      <c r="B7" s="2">
        <v>13.17</v>
      </c>
      <c r="C7" s="2">
        <v>77.72</v>
      </c>
      <c r="D7" s="9">
        <v>201.72</v>
      </c>
      <c r="E7" s="4">
        <f>E$5*$Q$7</f>
        <v>120.48809238389507</v>
      </c>
      <c r="F7" s="4">
        <f t="shared" ref="F7:I7" si="5">F$5*$Q$7</f>
        <v>143.0213692569551</v>
      </c>
      <c r="G7" s="4">
        <f t="shared" si="5"/>
        <v>169.76874361128503</v>
      </c>
      <c r="H7" s="4">
        <f t="shared" si="5"/>
        <v>201.5183217521367</v>
      </c>
      <c r="I7" s="4">
        <f t="shared" si="5"/>
        <v>239.20559896926895</v>
      </c>
      <c r="K7" s="2" t="s">
        <v>240</v>
      </c>
      <c r="L7" s="12">
        <f>B7/$B$5</f>
        <v>6.5542703036811903E-4</v>
      </c>
      <c r="M7" s="12">
        <f>C7/$C$5</f>
        <v>3.2920081546244204E-3</v>
      </c>
      <c r="N7" s="12">
        <f>D7/$D$5</f>
        <v>7.7462641517548909E-3</v>
      </c>
      <c r="O7" s="12">
        <f t="shared" si="4"/>
        <v>3.8978997789158101E-3</v>
      </c>
      <c r="P7" s="2"/>
      <c r="Q7" s="12">
        <f t="shared" ref="Q7:Q47" si="6">O7</f>
        <v>3.8978997789158101E-3</v>
      </c>
      <c r="S7" s="1" t="s">
        <v>275</v>
      </c>
      <c r="T7" s="12">
        <f>NPER(3,,T4,-T6)</f>
        <v>0.18701662900650201</v>
      </c>
    </row>
    <row r="8" spans="1:20" x14ac:dyDescent="0.2">
      <c r="A8" s="2" t="s">
        <v>53</v>
      </c>
      <c r="B8" s="2">
        <v>20586.099999999999</v>
      </c>
      <c r="C8" s="2">
        <v>24021.79</v>
      </c>
      <c r="D8" s="9">
        <v>26626.63</v>
      </c>
      <c r="E8" s="4">
        <f>SUM(E5:E7)</f>
        <v>31575.518482023159</v>
      </c>
      <c r="F8" s="4">
        <f t="shared" ref="F8:I8" si="7">SUM(F5:F7)</f>
        <v>37480.665507663623</v>
      </c>
      <c r="G8" s="4">
        <f t="shared" si="7"/>
        <v>44490.173223827158</v>
      </c>
      <c r="H8" s="4">
        <f t="shared" si="7"/>
        <v>52810.575444062655</v>
      </c>
      <c r="I8" s="4">
        <f t="shared" si="7"/>
        <v>62687.031239504809</v>
      </c>
      <c r="K8" s="2"/>
      <c r="L8" s="12"/>
      <c r="M8" s="12"/>
      <c r="N8" s="12"/>
      <c r="O8" s="12"/>
      <c r="P8" s="2"/>
      <c r="Q8" s="12"/>
    </row>
    <row r="9" spans="1:20" x14ac:dyDescent="0.2">
      <c r="A9" s="2" t="s">
        <v>54</v>
      </c>
      <c r="B9" s="2"/>
      <c r="C9" s="2"/>
      <c r="D9" s="9"/>
      <c r="E9" s="4"/>
      <c r="F9" s="4"/>
      <c r="G9" s="4"/>
      <c r="H9" s="4"/>
      <c r="I9" s="4"/>
      <c r="K9" s="2"/>
      <c r="L9" s="12"/>
      <c r="M9" s="12"/>
      <c r="N9" s="12"/>
      <c r="O9" s="12"/>
      <c r="P9" s="2"/>
      <c r="Q9" s="12"/>
    </row>
    <row r="10" spans="1:20" x14ac:dyDescent="0.2">
      <c r="A10" s="2" t="s">
        <v>55</v>
      </c>
      <c r="B10" s="2">
        <v>2344.2800000000002</v>
      </c>
      <c r="C10" s="2">
        <v>2853.73</v>
      </c>
      <c r="D10" s="9">
        <v>3435.72</v>
      </c>
      <c r="E10" s="4">
        <f>E$5*$Q$10</f>
        <v>3806.9877794215167</v>
      </c>
      <c r="F10" s="4">
        <f t="shared" ref="F10:I10" si="8">F$5*$Q$10</f>
        <v>4518.9578005978774</v>
      </c>
      <c r="G10" s="4">
        <f t="shared" si="8"/>
        <v>5364.0780550883292</v>
      </c>
      <c r="H10" s="4">
        <f t="shared" si="8"/>
        <v>6367.2498506787024</v>
      </c>
      <c r="I10" s="4">
        <f t="shared" si="8"/>
        <v>7558.031453794787</v>
      </c>
      <c r="K10" s="2" t="s">
        <v>241</v>
      </c>
      <c r="L10" s="12">
        <f t="shared" ref="L10:L16" si="9">B10/$B$5</f>
        <v>0.11666700673890465</v>
      </c>
      <c r="M10" s="12">
        <f t="shared" ref="M10:M16" si="10">C10/$C$5</f>
        <v>0.12087625361678264</v>
      </c>
      <c r="N10" s="12">
        <f t="shared" ref="N10:N16" si="11">D10/$D$5</f>
        <v>0.13193532952343501</v>
      </c>
      <c r="O10" s="12">
        <f t="shared" si="4"/>
        <v>0.12315952995970743</v>
      </c>
      <c r="P10" s="2"/>
      <c r="Q10" s="12">
        <f t="shared" si="6"/>
        <v>0.12315952995970743</v>
      </c>
    </row>
    <row r="11" spans="1:20" x14ac:dyDescent="0.2">
      <c r="A11" s="2" t="s">
        <v>56</v>
      </c>
      <c r="B11" s="2">
        <v>3994.26</v>
      </c>
      <c r="C11" s="2">
        <v>4951.72</v>
      </c>
      <c r="D11" s="9">
        <v>5552.47</v>
      </c>
      <c r="E11" s="4">
        <f>E$5*$Q$11</f>
        <v>6406.2409241476053</v>
      </c>
      <c r="F11" s="4">
        <f t="shared" ref="F11:I11" si="12">F$5*$Q$11</f>
        <v>7604.314506385188</v>
      </c>
      <c r="G11" s="4">
        <f t="shared" si="12"/>
        <v>9026.4477712745884</v>
      </c>
      <c r="H11" s="4">
        <f t="shared" si="12"/>
        <v>10714.543605361616</v>
      </c>
      <c r="I11" s="4">
        <f t="shared" si="12"/>
        <v>12718.34143177952</v>
      </c>
      <c r="K11" s="2" t="s">
        <v>242</v>
      </c>
      <c r="L11" s="12">
        <f t="shared" si="9"/>
        <v>0.19878101521018704</v>
      </c>
      <c r="M11" s="12">
        <f t="shared" si="10"/>
        <v>0.20974141301359797</v>
      </c>
      <c r="N11" s="12">
        <f t="shared" si="11"/>
        <v>0.2132207977131394</v>
      </c>
      <c r="O11" s="12">
        <f t="shared" si="4"/>
        <v>0.2072477419789748</v>
      </c>
      <c r="P11" s="2"/>
      <c r="Q11" s="12">
        <f t="shared" si="6"/>
        <v>0.2072477419789748</v>
      </c>
    </row>
    <row r="12" spans="1:20" x14ac:dyDescent="0.2">
      <c r="A12" s="2" t="s">
        <v>57</v>
      </c>
      <c r="B12" s="2">
        <v>1370.07</v>
      </c>
      <c r="C12" s="2">
        <v>1511.24</v>
      </c>
      <c r="D12" s="9">
        <v>1524.37</v>
      </c>
      <c r="E12" s="4">
        <f>E$5*$Q$12</f>
        <v>1965.2540154461965</v>
      </c>
      <c r="F12" s="4">
        <f t="shared" ref="F12:I12" si="13">F$5*$Q$12</f>
        <v>2332.7891965564363</v>
      </c>
      <c r="G12" s="4">
        <f t="shared" si="13"/>
        <v>2769.0595682792073</v>
      </c>
      <c r="H12" s="4">
        <f t="shared" si="13"/>
        <v>3286.919754256985</v>
      </c>
      <c r="I12" s="4">
        <f t="shared" si="13"/>
        <v>3901.6284065130062</v>
      </c>
      <c r="K12" s="2" t="s">
        <v>243</v>
      </c>
      <c r="L12" s="12">
        <f t="shared" si="9"/>
        <v>6.8183820159183658E-2</v>
      </c>
      <c r="M12" s="12">
        <f t="shared" si="10"/>
        <v>6.401202269164448E-2</v>
      </c>
      <c r="N12" s="12">
        <f t="shared" si="11"/>
        <v>5.853744142876563E-2</v>
      </c>
      <c r="O12" s="12">
        <f t="shared" si="4"/>
        <v>6.3577761426531251E-2</v>
      </c>
      <c r="P12" s="2"/>
      <c r="Q12" s="12">
        <f t="shared" si="6"/>
        <v>6.3577761426531251E-2</v>
      </c>
    </row>
    <row r="13" spans="1:20" x14ac:dyDescent="0.2">
      <c r="A13" s="2" t="s">
        <v>58</v>
      </c>
      <c r="B13" s="2">
        <v>1653.76</v>
      </c>
      <c r="C13" s="2">
        <v>1782.73</v>
      </c>
      <c r="D13" s="9">
        <v>1901.36</v>
      </c>
      <c r="E13" s="4">
        <f>E$5*$Q$13</f>
        <v>2378.3768807378287</v>
      </c>
      <c r="F13" s="4">
        <f t="shared" ref="F13:I13" si="14">F$5*$Q$13</f>
        <v>2823.1729074804166</v>
      </c>
      <c r="G13" s="4">
        <f t="shared" si="14"/>
        <v>3351.1531877398897</v>
      </c>
      <c r="H13" s="4">
        <f t="shared" si="14"/>
        <v>3977.8745601953974</v>
      </c>
      <c r="I13" s="4">
        <f t="shared" si="14"/>
        <v>4721.8032510538624</v>
      </c>
      <c r="K13" s="2" t="s">
        <v>244</v>
      </c>
      <c r="L13" s="12">
        <f t="shared" si="9"/>
        <v>8.230212647999853E-2</v>
      </c>
      <c r="M13" s="12">
        <f t="shared" si="10"/>
        <v>7.5511601872022549E-2</v>
      </c>
      <c r="N13" s="12">
        <f t="shared" si="11"/>
        <v>7.3014261389949819E-2</v>
      </c>
      <c r="O13" s="12">
        <f t="shared" si="4"/>
        <v>7.6942663247323628E-2</v>
      </c>
      <c r="P13" s="2"/>
      <c r="Q13" s="12">
        <f t="shared" si="6"/>
        <v>7.6942663247323628E-2</v>
      </c>
    </row>
    <row r="14" spans="1:20" x14ac:dyDescent="0.2">
      <c r="A14" s="2" t="s">
        <v>59</v>
      </c>
      <c r="B14" s="2">
        <v>6388.2</v>
      </c>
      <c r="C14" s="2">
        <v>7593.48</v>
      </c>
      <c r="D14" s="9">
        <v>8636.9500000000007</v>
      </c>
      <c r="E14" s="4">
        <f>E$5*$Q$14</f>
        <v>10007.206148442343</v>
      </c>
      <c r="F14" s="4">
        <f t="shared" ref="F14:I14" si="15">F$5*$Q$14</f>
        <v>11878.72010809717</v>
      </c>
      <c r="G14" s="4">
        <f t="shared" si="15"/>
        <v>14100.238299625255</v>
      </c>
      <c r="H14" s="4">
        <f t="shared" si="15"/>
        <v>16737.217334609544</v>
      </c>
      <c r="I14" s="4">
        <f t="shared" si="15"/>
        <v>19867.355299477411</v>
      </c>
      <c r="K14" s="2" t="s">
        <v>245</v>
      </c>
      <c r="L14" s="12">
        <f t="shared" si="9"/>
        <v>0.31791943473026713</v>
      </c>
      <c r="M14" s="12">
        <f t="shared" si="10"/>
        <v>0.32163919302595784</v>
      </c>
      <c r="N14" s="12">
        <f t="shared" si="11"/>
        <v>0.33166813486763541</v>
      </c>
      <c r="O14" s="12">
        <f t="shared" si="4"/>
        <v>0.32374225420795349</v>
      </c>
      <c r="P14" s="2"/>
      <c r="Q14" s="12">
        <f t="shared" si="6"/>
        <v>0.32374225420795349</v>
      </c>
    </row>
    <row r="15" spans="1:20" x14ac:dyDescent="0.2">
      <c r="A15" s="2" t="s">
        <v>60</v>
      </c>
      <c r="B15" s="2">
        <v>1213.77</v>
      </c>
      <c r="C15" s="2">
        <v>1135.93</v>
      </c>
      <c r="D15" s="9">
        <v>1332.78</v>
      </c>
      <c r="E15" s="4">
        <f>E$5*$Q$15</f>
        <v>1645.501017634964</v>
      </c>
      <c r="F15" s="4">
        <f t="shared" ref="F15:I15" si="16">F$5*$Q$15</f>
        <v>1953.2370709798236</v>
      </c>
      <c r="G15" s="4">
        <f t="shared" si="16"/>
        <v>2318.5248836450041</v>
      </c>
      <c r="H15" s="4">
        <f t="shared" si="16"/>
        <v>2752.1275916519853</v>
      </c>
      <c r="I15" s="4">
        <f t="shared" si="16"/>
        <v>3266.8212164385227</v>
      </c>
      <c r="K15" s="2" t="s">
        <v>246</v>
      </c>
      <c r="L15" s="12">
        <f t="shared" si="9"/>
        <v>6.0405289798778426E-2</v>
      </c>
      <c r="M15" s="12">
        <f t="shared" si="10"/>
        <v>4.8114910230089014E-2</v>
      </c>
      <c r="N15" s="12">
        <f t="shared" si="11"/>
        <v>5.1180180131746397E-2</v>
      </c>
      <c r="O15" s="12">
        <f t="shared" si="4"/>
        <v>5.3233460053537941E-2</v>
      </c>
      <c r="P15" s="2"/>
      <c r="Q15" s="12">
        <f t="shared" si="6"/>
        <v>5.3233460053537941E-2</v>
      </c>
    </row>
    <row r="16" spans="1:20" x14ac:dyDescent="0.2">
      <c r="A16" s="2" t="s">
        <v>61</v>
      </c>
      <c r="B16" s="2">
        <v>0</v>
      </c>
      <c r="C16" s="2">
        <v>0</v>
      </c>
      <c r="D16" s="9">
        <v>0</v>
      </c>
      <c r="E16" s="4">
        <f>E$5*$Q$16</f>
        <v>0</v>
      </c>
      <c r="F16" s="4">
        <f t="shared" ref="F16:I16" si="17">F$5*$Q$16</f>
        <v>0</v>
      </c>
      <c r="G16" s="4">
        <f t="shared" si="17"/>
        <v>0</v>
      </c>
      <c r="H16" s="4">
        <f t="shared" si="17"/>
        <v>0</v>
      </c>
      <c r="I16" s="4">
        <f t="shared" si="17"/>
        <v>0</v>
      </c>
      <c r="K16" s="2" t="s">
        <v>247</v>
      </c>
      <c r="L16" s="12">
        <f t="shared" si="9"/>
        <v>0</v>
      </c>
      <c r="M16" s="12">
        <f t="shared" si="10"/>
        <v>0</v>
      </c>
      <c r="N16" s="12">
        <f t="shared" si="11"/>
        <v>0</v>
      </c>
      <c r="O16" s="12">
        <f t="shared" si="4"/>
        <v>0</v>
      </c>
      <c r="P16" s="2"/>
      <c r="Q16" s="12">
        <f t="shared" si="6"/>
        <v>0</v>
      </c>
    </row>
    <row r="17" spans="1:17" x14ac:dyDescent="0.2">
      <c r="A17" s="2" t="s">
        <v>62</v>
      </c>
      <c r="B17" s="2">
        <v>16964.34</v>
      </c>
      <c r="C17" s="2">
        <v>19828.830000000002</v>
      </c>
      <c r="D17" s="9">
        <v>22383.65</v>
      </c>
      <c r="E17" s="4">
        <f>SUM(E10:E16)</f>
        <v>26209.566765830456</v>
      </c>
      <c r="F17" s="4">
        <f t="shared" ref="F17:I17" si="18">SUM(F10:F16)</f>
        <v>31111.191590096907</v>
      </c>
      <c r="G17" s="4">
        <f t="shared" si="18"/>
        <v>36929.501765652276</v>
      </c>
      <c r="H17" s="4">
        <f t="shared" si="18"/>
        <v>43835.932696754237</v>
      </c>
      <c r="I17" s="4">
        <f t="shared" si="18"/>
        <v>52033.981059057107</v>
      </c>
      <c r="K17" s="2"/>
      <c r="L17" s="12"/>
      <c r="M17" s="12"/>
      <c r="N17" s="12"/>
      <c r="O17" s="12"/>
      <c r="P17" s="2"/>
      <c r="Q17" s="12"/>
    </row>
    <row r="18" spans="1:17" x14ac:dyDescent="0.2">
      <c r="A18" s="2" t="s">
        <v>63</v>
      </c>
      <c r="B18" s="2">
        <v>3621.76</v>
      </c>
      <c r="C18" s="2">
        <v>4192.96</v>
      </c>
      <c r="D18" s="9">
        <v>4242.9799999999996</v>
      </c>
      <c r="E18" s="4">
        <f>E8-E17</f>
        <v>5365.9517161927033</v>
      </c>
      <c r="F18" s="4">
        <f t="shared" ref="F18:I18" si="19">F8-F17</f>
        <v>6369.4739175667164</v>
      </c>
      <c r="G18" s="4">
        <f t="shared" si="19"/>
        <v>7560.671458174882</v>
      </c>
      <c r="H18" s="4">
        <f t="shared" si="19"/>
        <v>8974.6427473084186</v>
      </c>
      <c r="I18" s="4">
        <f t="shared" si="19"/>
        <v>10653.050180447703</v>
      </c>
      <c r="K18" s="2"/>
      <c r="L18" s="12"/>
      <c r="M18" s="12"/>
      <c r="N18" s="12"/>
      <c r="O18" s="12"/>
      <c r="P18" s="2"/>
      <c r="Q18" s="12"/>
    </row>
    <row r="19" spans="1:17" x14ac:dyDescent="0.2">
      <c r="A19" s="2" t="s">
        <v>64</v>
      </c>
      <c r="B19" s="2">
        <v>152.99</v>
      </c>
      <c r="C19" s="2">
        <v>205.78</v>
      </c>
      <c r="D19" s="9">
        <v>170.5</v>
      </c>
      <c r="E19" s="4">
        <f>E$5*$Q$19</f>
        <v>235.72201797790314</v>
      </c>
      <c r="F19" s="4">
        <f t="shared" ref="F19:I19" si="20">F$5*$Q$19</f>
        <v>279.80595516274064</v>
      </c>
      <c r="G19" s="4">
        <f t="shared" si="20"/>
        <v>332.13432167322088</v>
      </c>
      <c r="H19" s="4">
        <f t="shared" si="20"/>
        <v>394.24896288990783</v>
      </c>
      <c r="I19" s="4">
        <f t="shared" si="20"/>
        <v>467.98007491888796</v>
      </c>
      <c r="K19" s="2" t="s">
        <v>248</v>
      </c>
      <c r="L19" s="12">
        <f>B19/$B$5</f>
        <v>7.6138026861061912E-3</v>
      </c>
      <c r="M19" s="12">
        <f>C19/$C$5</f>
        <v>8.716282013106192E-3</v>
      </c>
      <c r="N19" s="12">
        <f>D19/$D$5</f>
        <v>6.54738269816681E-3</v>
      </c>
      <c r="O19" s="12">
        <f t="shared" si="4"/>
        <v>7.6258224657930647E-3</v>
      </c>
      <c r="P19" s="2"/>
      <c r="Q19" s="12">
        <f t="shared" si="6"/>
        <v>7.6258224657930647E-3</v>
      </c>
    </row>
    <row r="20" spans="1:17" x14ac:dyDescent="0.2">
      <c r="A20" s="2" t="s">
        <v>65</v>
      </c>
      <c r="B20" s="2">
        <v>3468.77</v>
      </c>
      <c r="C20" s="2">
        <v>3987.18</v>
      </c>
      <c r="D20" s="9">
        <v>4072.48</v>
      </c>
      <c r="E20" s="4">
        <f>E18-E19</f>
        <v>5130.2296982148</v>
      </c>
      <c r="F20" s="4">
        <f t="shared" ref="F20:I20" si="21">F18-F19</f>
        <v>6089.6679624039762</v>
      </c>
      <c r="G20" s="4">
        <f t="shared" si="21"/>
        <v>7228.5371365016608</v>
      </c>
      <c r="H20" s="4">
        <f t="shared" si="21"/>
        <v>8580.3937844185111</v>
      </c>
      <c r="I20" s="4">
        <f t="shared" si="21"/>
        <v>10185.070105528815</v>
      </c>
      <c r="K20" s="2" t="s">
        <v>249</v>
      </c>
      <c r="L20" s="12">
        <f>B20/$B$5</f>
        <v>0.17262912833181626</v>
      </c>
      <c r="M20" s="12">
        <f>C20/$C$5</f>
        <v>0.16888611778120685</v>
      </c>
      <c r="N20" s="12">
        <f>D20/$D$5</f>
        <v>0.15638759583947431</v>
      </c>
      <c r="O20" s="12">
        <f t="shared" si="4"/>
        <v>0.16596761398416579</v>
      </c>
      <c r="P20" s="2"/>
      <c r="Q20" s="12">
        <f t="shared" si="6"/>
        <v>0.16596761398416579</v>
      </c>
    </row>
    <row r="21" spans="1:17" x14ac:dyDescent="0.2">
      <c r="A21" s="2" t="s">
        <v>66</v>
      </c>
      <c r="B21" s="2">
        <v>1460.93</v>
      </c>
      <c r="C21" s="2">
        <v>1219.45</v>
      </c>
      <c r="D21" s="9">
        <v>1153.94</v>
      </c>
      <c r="E21" s="4">
        <f>E$64*$Q$21</f>
        <v>1603.7536540178655</v>
      </c>
      <c r="F21" s="4">
        <f t="shared" ref="F21:I21" si="22">F$64*$Q$21</f>
        <v>1903.6822561491465</v>
      </c>
      <c r="G21" s="4">
        <f t="shared" si="22"/>
        <v>2259.7024943936526</v>
      </c>
      <c r="H21" s="4">
        <f t="shared" si="22"/>
        <v>2682.3044374527376</v>
      </c>
      <c r="I21" s="4">
        <f t="shared" si="22"/>
        <v>3183.9399713143307</v>
      </c>
      <c r="K21" s="2" t="s">
        <v>250</v>
      </c>
      <c r="L21" s="12">
        <f>B21/B64</f>
        <v>6.3883135049996084E-2</v>
      </c>
      <c r="M21" s="12">
        <f>C21/C64</f>
        <v>5.1744139666956908E-2</v>
      </c>
      <c r="N21" s="12">
        <f>D21/D64</f>
        <v>4.7241277103738072E-2</v>
      </c>
      <c r="O21" s="12">
        <f t="shared" si="4"/>
        <v>5.4289517273563688E-2</v>
      </c>
      <c r="P21" s="2"/>
      <c r="Q21" s="12">
        <f t="shared" si="6"/>
        <v>5.4289517273563688E-2</v>
      </c>
    </row>
    <row r="22" spans="1:17" x14ac:dyDescent="0.2">
      <c r="A22" s="2" t="s">
        <v>67</v>
      </c>
      <c r="B22" s="2">
        <v>0</v>
      </c>
      <c r="C22" s="2">
        <v>0</v>
      </c>
      <c r="D22" s="9">
        <v>0</v>
      </c>
      <c r="E22" s="4">
        <f>E$5*$Q$22</f>
        <v>0</v>
      </c>
      <c r="F22" s="4">
        <f t="shared" ref="F22:I22" si="23">F$5*$Q$22</f>
        <v>0</v>
      </c>
      <c r="G22" s="4">
        <f t="shared" si="23"/>
        <v>0</v>
      </c>
      <c r="H22" s="4">
        <f t="shared" si="23"/>
        <v>0</v>
      </c>
      <c r="I22" s="4">
        <f t="shared" si="23"/>
        <v>0</v>
      </c>
      <c r="K22" s="2" t="s">
        <v>251</v>
      </c>
      <c r="L22" s="12">
        <f>B22/$B$5</f>
        <v>0</v>
      </c>
      <c r="M22" s="12">
        <f>C22/$C$5</f>
        <v>0</v>
      </c>
      <c r="N22" s="12">
        <f>D22/$D$5</f>
        <v>0</v>
      </c>
      <c r="O22" s="12">
        <f t="shared" si="4"/>
        <v>0</v>
      </c>
      <c r="P22" s="2"/>
      <c r="Q22" s="12">
        <f t="shared" si="6"/>
        <v>0</v>
      </c>
    </row>
    <row r="23" spans="1:17" x14ac:dyDescent="0.2">
      <c r="A23" s="2" t="s">
        <v>68</v>
      </c>
      <c r="B23" s="2">
        <v>2007.84</v>
      </c>
      <c r="C23" s="2">
        <v>2767.73</v>
      </c>
      <c r="D23" s="9">
        <v>2918.54</v>
      </c>
      <c r="E23" s="4">
        <f>E20-E21</f>
        <v>3526.4760441969347</v>
      </c>
      <c r="F23" s="4">
        <f t="shared" ref="F23:I23" si="24">F20-F21</f>
        <v>4185.9857062548299</v>
      </c>
      <c r="G23" s="4">
        <f t="shared" si="24"/>
        <v>4968.8346421080078</v>
      </c>
      <c r="H23" s="4">
        <f t="shared" si="24"/>
        <v>5898.0893469657731</v>
      </c>
      <c r="I23" s="4">
        <f t="shared" si="24"/>
        <v>7001.1301342144852</v>
      </c>
      <c r="K23" s="2"/>
      <c r="L23" s="12"/>
      <c r="M23" s="12"/>
      <c r="N23" s="12"/>
      <c r="O23" s="12"/>
      <c r="P23" s="2"/>
      <c r="Q23" s="12"/>
    </row>
    <row r="24" spans="1:17" x14ac:dyDescent="0.2">
      <c r="A24" s="2" t="s">
        <v>69</v>
      </c>
      <c r="B24" s="2">
        <v>678.4</v>
      </c>
      <c r="C24" s="2">
        <v>764.91</v>
      </c>
      <c r="D24" s="9">
        <v>64.05</v>
      </c>
      <c r="E24" s="4">
        <f>E$5*$Q$24</f>
        <v>707.04658476918644</v>
      </c>
      <c r="F24" s="4">
        <f t="shared" ref="F24:I24" si="25">F$5*$Q$24</f>
        <v>839.27605360327959</v>
      </c>
      <c r="G24" s="4">
        <f t="shared" si="25"/>
        <v>996.23463195404531</v>
      </c>
      <c r="H24" s="4">
        <f t="shared" si="25"/>
        <v>1182.5470745216242</v>
      </c>
      <c r="I24" s="4">
        <f t="shared" si="25"/>
        <v>1403.7030420401591</v>
      </c>
      <c r="K24" s="2" t="s">
        <v>252</v>
      </c>
      <c r="L24" s="12">
        <f>B24/$B$5</f>
        <v>3.3761708230959149E-2</v>
      </c>
      <c r="M24" s="12">
        <f>C24/$C$5</f>
        <v>3.2399510519219833E-2</v>
      </c>
      <c r="N24" s="12">
        <f>D24/$D$5</f>
        <v>2.4595886323611972E-3</v>
      </c>
      <c r="O24" s="12">
        <f t="shared" si="4"/>
        <v>2.2873602460846729E-2</v>
      </c>
      <c r="P24" s="2"/>
      <c r="Q24" s="12">
        <f t="shared" si="6"/>
        <v>2.2873602460846729E-2</v>
      </c>
    </row>
    <row r="25" spans="1:17" x14ac:dyDescent="0.2">
      <c r="A25" s="2" t="s">
        <v>70</v>
      </c>
      <c r="B25" s="2">
        <v>0</v>
      </c>
      <c r="C25" s="2">
        <v>0</v>
      </c>
      <c r="D25" s="9">
        <v>0</v>
      </c>
      <c r="E25" s="4">
        <f>E$5*$Q$25</f>
        <v>0</v>
      </c>
      <c r="F25" s="4">
        <f t="shared" ref="F25:I25" si="26">F$5*$Q$25</f>
        <v>0</v>
      </c>
      <c r="G25" s="4">
        <f t="shared" si="26"/>
        <v>0</v>
      </c>
      <c r="H25" s="4">
        <f t="shared" si="26"/>
        <v>0</v>
      </c>
      <c r="I25" s="4">
        <f t="shared" si="26"/>
        <v>0</v>
      </c>
      <c r="K25" s="2" t="s">
        <v>253</v>
      </c>
      <c r="L25" s="12">
        <f>B25/$B$5</f>
        <v>0</v>
      </c>
      <c r="M25" s="12">
        <f>C25/$C$5</f>
        <v>0</v>
      </c>
      <c r="N25" s="12">
        <f>D25/$D$5</f>
        <v>0</v>
      </c>
      <c r="O25" s="12">
        <f t="shared" si="4"/>
        <v>0</v>
      </c>
      <c r="P25" s="2"/>
      <c r="Q25" s="12">
        <f t="shared" si="6"/>
        <v>0</v>
      </c>
    </row>
    <row r="26" spans="1:17" x14ac:dyDescent="0.2">
      <c r="A26" s="2" t="s">
        <v>71</v>
      </c>
      <c r="B26" s="2">
        <v>-104.63</v>
      </c>
      <c r="C26" s="2">
        <v>57.94</v>
      </c>
      <c r="D26" s="9">
        <v>-118.2</v>
      </c>
      <c r="E26" s="4">
        <f>E$5*$Q$26</f>
        <v>-75.133502345970683</v>
      </c>
      <c r="F26" s="4">
        <f t="shared" ref="F26:I26" si="27">F$5*$Q$26</f>
        <v>-89.184716680166233</v>
      </c>
      <c r="G26" s="4">
        <f t="shared" si="27"/>
        <v>-105.86374175259088</v>
      </c>
      <c r="H26" s="4">
        <f t="shared" si="27"/>
        <v>-125.66202186917532</v>
      </c>
      <c r="I26" s="4">
        <f t="shared" si="27"/>
        <v>-149.16290959328984</v>
      </c>
      <c r="K26" s="2" t="s">
        <v>254</v>
      </c>
      <c r="L26" s="12">
        <f>B26/$B$5</f>
        <v>-5.207086574595011E-3</v>
      </c>
      <c r="M26" s="12">
        <f>C26/$C$5</f>
        <v>2.4541810663785244E-3</v>
      </c>
      <c r="N26" s="12">
        <f>D26/$D$5</f>
        <v>-4.5390066564417421E-3</v>
      </c>
      <c r="O26" s="12">
        <f t="shared" si="4"/>
        <v>-2.4306373882194096E-3</v>
      </c>
      <c r="P26" s="2"/>
      <c r="Q26" s="12">
        <f t="shared" si="6"/>
        <v>-2.4306373882194096E-3</v>
      </c>
    </row>
    <row r="27" spans="1:17" x14ac:dyDescent="0.2">
      <c r="A27" s="2" t="s">
        <v>72</v>
      </c>
      <c r="B27" s="2">
        <v>1434.07</v>
      </c>
      <c r="C27" s="2">
        <v>1944.88</v>
      </c>
      <c r="D27" s="9">
        <v>2972.69</v>
      </c>
      <c r="E27" s="4">
        <f>E23-SUM(E24:E26)</f>
        <v>2894.5629617737191</v>
      </c>
      <c r="F27" s="4">
        <f t="shared" ref="F27:I27" si="28">F23-SUM(F24:F26)</f>
        <v>3435.8943693317165</v>
      </c>
      <c r="G27" s="4">
        <f t="shared" si="28"/>
        <v>4078.4637519065532</v>
      </c>
      <c r="H27" s="4">
        <f t="shared" si="28"/>
        <v>4841.2042943133238</v>
      </c>
      <c r="I27" s="4">
        <f t="shared" si="28"/>
        <v>5746.5900017676158</v>
      </c>
      <c r="K27" s="2"/>
      <c r="L27" s="12"/>
      <c r="M27" s="12"/>
      <c r="N27" s="12"/>
      <c r="O27" s="12"/>
      <c r="P27" s="2"/>
      <c r="Q27" s="12"/>
    </row>
    <row r="28" spans="1:17" x14ac:dyDescent="0.2">
      <c r="A28" s="2" t="s">
        <v>73</v>
      </c>
      <c r="B28" s="2">
        <v>328.99</v>
      </c>
      <c r="C28" s="2">
        <v>428.52</v>
      </c>
      <c r="D28" s="9">
        <v>795.29</v>
      </c>
      <c r="E28" s="4">
        <f>E$5*$Q$28</f>
        <v>670.39497402606457</v>
      </c>
      <c r="F28" s="4">
        <f t="shared" ref="F28:I28" si="29">F$5*$Q$28</f>
        <v>795.76998217132052</v>
      </c>
      <c r="G28" s="4">
        <f t="shared" si="29"/>
        <v>944.59220170156527</v>
      </c>
      <c r="H28" s="4">
        <f t="shared" si="29"/>
        <v>1121.246651049622</v>
      </c>
      <c r="I28" s="4">
        <f t="shared" si="29"/>
        <v>1330.938420013752</v>
      </c>
      <c r="K28" s="2" t="s">
        <v>255</v>
      </c>
      <c r="L28" s="12">
        <f>B28/$B$5</f>
        <v>1.637273642527012E-2</v>
      </c>
      <c r="M28" s="12">
        <f>C28/$C$5</f>
        <v>1.8150943572049105E-2</v>
      </c>
      <c r="N28" s="12">
        <f>D28/$D$5</f>
        <v>3.0539988187830394E-2</v>
      </c>
      <c r="O28" s="12">
        <f t="shared" si="4"/>
        <v>2.1687889395049873E-2</v>
      </c>
      <c r="P28" s="2"/>
      <c r="Q28" s="12">
        <f t="shared" si="6"/>
        <v>2.1687889395049873E-2</v>
      </c>
    </row>
    <row r="29" spans="1:17" x14ac:dyDescent="0.2">
      <c r="A29" s="2" t="s">
        <v>74</v>
      </c>
      <c r="B29" s="2">
        <v>0</v>
      </c>
      <c r="C29" s="2">
        <v>0</v>
      </c>
      <c r="D29" s="9">
        <v>0</v>
      </c>
      <c r="E29" s="4">
        <f>E$5*$Q$29</f>
        <v>0</v>
      </c>
      <c r="F29" s="4">
        <f t="shared" ref="F29:I29" si="30">F$5*$Q$29</f>
        <v>0</v>
      </c>
      <c r="G29" s="4">
        <f t="shared" si="30"/>
        <v>0</v>
      </c>
      <c r="H29" s="4">
        <f t="shared" si="30"/>
        <v>0</v>
      </c>
      <c r="I29" s="4">
        <f t="shared" si="30"/>
        <v>0</v>
      </c>
      <c r="K29" s="2" t="s">
        <v>256</v>
      </c>
      <c r="L29" s="12">
        <f>B29/$B$5</f>
        <v>0</v>
      </c>
      <c r="M29" s="12">
        <f>C29/$C$5</f>
        <v>0</v>
      </c>
      <c r="N29" s="12">
        <f>D29/$D$5</f>
        <v>0</v>
      </c>
      <c r="O29" s="12">
        <f t="shared" si="4"/>
        <v>0</v>
      </c>
      <c r="P29" s="2"/>
      <c r="Q29" s="12">
        <f t="shared" si="6"/>
        <v>0</v>
      </c>
    </row>
    <row r="30" spans="1:17" x14ac:dyDescent="0.2">
      <c r="A30" s="2" t="s">
        <v>75</v>
      </c>
      <c r="B30" s="2">
        <v>1105.08</v>
      </c>
      <c r="C30" s="2">
        <v>1516.36</v>
      </c>
      <c r="D30" s="9">
        <v>2177.4</v>
      </c>
      <c r="E30" s="4">
        <f>E27-E28</f>
        <v>2224.1679877476545</v>
      </c>
      <c r="F30" s="4">
        <f t="shared" ref="F30:I30" si="31">F27-F28</f>
        <v>2640.1243871603961</v>
      </c>
      <c r="G30" s="4">
        <f t="shared" si="31"/>
        <v>3133.8715502049881</v>
      </c>
      <c r="H30" s="4">
        <f t="shared" si="31"/>
        <v>3719.9576432637018</v>
      </c>
      <c r="I30" s="4">
        <f t="shared" si="31"/>
        <v>4415.6515817538639</v>
      </c>
      <c r="K30" s="2"/>
      <c r="L30" s="12"/>
      <c r="M30" s="12"/>
      <c r="N30" s="12"/>
      <c r="O30" s="12"/>
      <c r="P30" s="2"/>
      <c r="Q30" s="12"/>
    </row>
    <row r="31" spans="1:17" x14ac:dyDescent="0.2">
      <c r="A31" s="2" t="s">
        <v>76</v>
      </c>
      <c r="B31" s="2">
        <v>191.5</v>
      </c>
      <c r="C31" s="2">
        <v>23.76</v>
      </c>
      <c r="D31" s="9">
        <v>-102.1</v>
      </c>
      <c r="E31" s="4">
        <f>E$5*$Q$31</f>
        <v>68.168883006931296</v>
      </c>
      <c r="F31" s="4">
        <f t="shared" ref="F31:I31" si="32">F$5*$Q$31</f>
        <v>80.9175977100262</v>
      </c>
      <c r="G31" s="4">
        <f t="shared" si="32"/>
        <v>96.050534061059551</v>
      </c>
      <c r="H31" s="4">
        <f t="shared" si="32"/>
        <v>114.01358115543313</v>
      </c>
      <c r="I31" s="4">
        <f t="shared" si="32"/>
        <v>135.33601676408148</v>
      </c>
      <c r="K31" s="2" t="s">
        <v>257</v>
      </c>
      <c r="L31" s="12">
        <f t="shared" ref="L31:L47" si="33">B31/$B$5</f>
        <v>9.5303171082380261E-3</v>
      </c>
      <c r="M31" s="12">
        <f t="shared" ref="M31:M47" si="34">C31/$C$5</f>
        <v>1.0064090807240895E-3</v>
      </c>
      <c r="N31" s="12">
        <f t="shared" ref="N31:N47" si="35">D31/$D$5</f>
        <v>-3.9207494045913859E-3</v>
      </c>
      <c r="O31" s="12">
        <f t="shared" si="4"/>
        <v>2.2053255947902437E-3</v>
      </c>
      <c r="P31" s="2"/>
      <c r="Q31" s="12">
        <f t="shared" si="6"/>
        <v>2.2053255947902437E-3</v>
      </c>
    </row>
    <row r="32" spans="1:17" x14ac:dyDescent="0.2">
      <c r="A32" s="2" t="s">
        <v>77</v>
      </c>
      <c r="B32" s="2">
        <v>913.58</v>
      </c>
      <c r="C32" s="2">
        <v>1492.6</v>
      </c>
      <c r="D32" s="9">
        <v>2279.5</v>
      </c>
      <c r="E32" s="4">
        <f>E30-E31</f>
        <v>2155.9991047407234</v>
      </c>
      <c r="F32" s="4">
        <f t="shared" ref="F32:I32" si="36">F30-F31</f>
        <v>2559.2067894503698</v>
      </c>
      <c r="G32" s="4">
        <f t="shared" si="36"/>
        <v>3037.8210161439288</v>
      </c>
      <c r="H32" s="4">
        <f t="shared" si="36"/>
        <v>3605.9440621082686</v>
      </c>
      <c r="I32" s="4">
        <f t="shared" si="36"/>
        <v>4280.3155649897826</v>
      </c>
      <c r="K32" s="2" t="s">
        <v>258</v>
      </c>
      <c r="L32" s="12">
        <f t="shared" si="33"/>
        <v>4.5465833439916947E-2</v>
      </c>
      <c r="M32" s="12">
        <f t="shared" si="34"/>
        <v>6.3222482907776753E-2</v>
      </c>
      <c r="N32" s="12">
        <f t="shared" si="35"/>
        <v>8.7535242583409056E-2</v>
      </c>
      <c r="O32" s="12">
        <f t="shared" si="4"/>
        <v>6.5407852977034261E-2</v>
      </c>
      <c r="P32" s="2"/>
      <c r="Q32" s="12">
        <f t="shared" si="6"/>
        <v>6.5407852977034261E-2</v>
      </c>
    </row>
    <row r="33" spans="1:17" x14ac:dyDescent="0.2">
      <c r="A33" s="2" t="s">
        <v>78</v>
      </c>
      <c r="B33" s="2">
        <v>-185.98</v>
      </c>
      <c r="C33" s="2">
        <v>-109.1</v>
      </c>
      <c r="D33" s="9">
        <v>-81.99</v>
      </c>
      <c r="E33" s="4">
        <f>E$5*$Q$33</f>
        <v>-175.42306314391701</v>
      </c>
      <c r="F33" s="4">
        <f t="shared" ref="F33:I33" si="37">F$5*$Q$33</f>
        <v>-208.23009306308711</v>
      </c>
      <c r="G33" s="4">
        <f t="shared" si="37"/>
        <v>-247.17258312545587</v>
      </c>
      <c r="H33" s="4">
        <f t="shared" si="37"/>
        <v>-293.39796640440807</v>
      </c>
      <c r="I33" s="4">
        <f t="shared" si="37"/>
        <v>-348.26826503872343</v>
      </c>
      <c r="K33" s="2" t="s">
        <v>259</v>
      </c>
      <c r="L33" s="12">
        <f t="shared" si="33"/>
        <v>-9.2556050955097027E-3</v>
      </c>
      <c r="M33" s="12">
        <f t="shared" si="34"/>
        <v>-4.6211797435605278E-3</v>
      </c>
      <c r="N33" s="12">
        <f t="shared" si="35"/>
        <v>-3.1485038558515936E-3</v>
      </c>
      <c r="O33" s="12">
        <f t="shared" si="4"/>
        <v>-5.6750962316406079E-3</v>
      </c>
      <c r="P33" s="2"/>
      <c r="Q33" s="12">
        <f t="shared" si="6"/>
        <v>-5.6750962316406079E-3</v>
      </c>
    </row>
    <row r="34" spans="1:17" x14ac:dyDescent="0.2">
      <c r="A34" s="2" t="s">
        <v>79</v>
      </c>
      <c r="B34" s="2">
        <v>-261.67</v>
      </c>
      <c r="C34" s="2">
        <v>992.48</v>
      </c>
      <c r="D34" s="9">
        <v>1843.76</v>
      </c>
      <c r="E34" s="4">
        <f>$E$5*Q34</f>
        <v>1028.4992941221496</v>
      </c>
      <c r="F34" s="4">
        <f t="shared" ref="F34:I34" si="38">$E$5*R34</f>
        <v>0</v>
      </c>
      <c r="G34" s="4">
        <f t="shared" si="38"/>
        <v>0</v>
      </c>
      <c r="H34" s="4">
        <f t="shared" si="38"/>
        <v>0</v>
      </c>
      <c r="I34" s="4">
        <f t="shared" si="38"/>
        <v>0</v>
      </c>
      <c r="K34" s="2" t="s">
        <v>260</v>
      </c>
      <c r="L34" s="12">
        <f t="shared" si="33"/>
        <v>-1.3022444270039919E-2</v>
      </c>
      <c r="M34" s="12">
        <f t="shared" si="34"/>
        <v>4.2038757762501863E-2</v>
      </c>
      <c r="N34" s="12">
        <f t="shared" si="35"/>
        <v>7.0802359669044204E-2</v>
      </c>
      <c r="O34" s="12">
        <f t="shared" si="4"/>
        <v>3.3272891053835386E-2</v>
      </c>
      <c r="P34" s="2"/>
      <c r="Q34" s="12">
        <f t="shared" si="6"/>
        <v>3.3272891053835386E-2</v>
      </c>
    </row>
    <row r="35" spans="1:17" x14ac:dyDescent="0.2">
      <c r="A35" s="2" t="s">
        <v>80</v>
      </c>
      <c r="B35" s="2">
        <v>0</v>
      </c>
      <c r="C35" s="2">
        <v>0</v>
      </c>
      <c r="D35" s="9">
        <v>0</v>
      </c>
      <c r="E35" s="4">
        <f>E$5*$Q$35</f>
        <v>0</v>
      </c>
      <c r="F35" s="4">
        <f t="shared" ref="F35:I35" si="39">F$5*$Q$35</f>
        <v>0</v>
      </c>
      <c r="G35" s="4">
        <f t="shared" si="39"/>
        <v>0</v>
      </c>
      <c r="H35" s="4">
        <f t="shared" si="39"/>
        <v>0</v>
      </c>
      <c r="I35" s="4">
        <f t="shared" si="39"/>
        <v>0</v>
      </c>
      <c r="K35" s="2" t="s">
        <v>261</v>
      </c>
      <c r="L35" s="12">
        <f t="shared" si="33"/>
        <v>0</v>
      </c>
      <c r="M35" s="12">
        <f t="shared" si="34"/>
        <v>0</v>
      </c>
      <c r="N35" s="12">
        <f t="shared" si="35"/>
        <v>0</v>
      </c>
      <c r="O35" s="12">
        <f t="shared" si="4"/>
        <v>0</v>
      </c>
      <c r="P35" s="2"/>
      <c r="Q35" s="12">
        <f t="shared" si="6"/>
        <v>0</v>
      </c>
    </row>
    <row r="36" spans="1:17" x14ac:dyDescent="0.2">
      <c r="A36" s="2" t="s">
        <v>83</v>
      </c>
      <c r="B36" s="2">
        <v>-331.05</v>
      </c>
      <c r="C36" s="2">
        <v>555.98</v>
      </c>
      <c r="D36" s="9">
        <v>397.13</v>
      </c>
      <c r="E36" s="4">
        <f>E$5*$Q$36</f>
        <v>230.02714973692719</v>
      </c>
      <c r="F36" s="4">
        <f t="shared" ref="F36:I36" si="40">F$5*$Q$36</f>
        <v>273.04605186070114</v>
      </c>
      <c r="G36" s="4">
        <f t="shared" si="40"/>
        <v>324.11020404322403</v>
      </c>
      <c r="H36" s="4">
        <f t="shared" si="40"/>
        <v>384.72420182999741</v>
      </c>
      <c r="I36" s="4">
        <f t="shared" si="40"/>
        <v>456.6740251534606</v>
      </c>
      <c r="K36" s="2" t="s">
        <v>262</v>
      </c>
      <c r="L36" s="12">
        <f t="shared" si="33"/>
        <v>-1.6475255763353517E-2</v>
      </c>
      <c r="M36" s="12">
        <f t="shared" si="34"/>
        <v>2.3549803059805523E-2</v>
      </c>
      <c r="N36" s="12">
        <f t="shared" si="35"/>
        <v>1.5250217542070295E-2</v>
      </c>
      <c r="O36" s="12">
        <f t="shared" si="4"/>
        <v>7.4415882795074335E-3</v>
      </c>
      <c r="P36" s="2"/>
      <c r="Q36" s="12">
        <f t="shared" si="6"/>
        <v>7.4415882795074335E-3</v>
      </c>
    </row>
    <row r="37" spans="1:17" x14ac:dyDescent="0.2">
      <c r="A37" s="2" t="s">
        <v>84</v>
      </c>
      <c r="B37" s="2">
        <v>988.48</v>
      </c>
      <c r="C37" s="2">
        <v>1843.76</v>
      </c>
      <c r="D37" s="9">
        <v>3542.04</v>
      </c>
      <c r="E37" s="4">
        <f>E$5*$Q$37</f>
        <v>2713.0419923460472</v>
      </c>
      <c r="F37" s="4">
        <f t="shared" ref="F37:I37" si="41">F$5*$Q$37</f>
        <v>3220.4259601076888</v>
      </c>
      <c r="G37" s="4">
        <f t="shared" si="41"/>
        <v>3822.699167132057</v>
      </c>
      <c r="H37" s="4">
        <f t="shared" si="41"/>
        <v>4537.6074790750572</v>
      </c>
      <c r="I37" s="4">
        <f t="shared" si="41"/>
        <v>5386.2155335663665</v>
      </c>
      <c r="K37" s="2" t="s">
        <v>263</v>
      </c>
      <c r="L37" s="12">
        <f t="shared" si="33"/>
        <v>4.9193356945958874E-2</v>
      </c>
      <c r="M37" s="12">
        <f t="shared" si="34"/>
        <v>7.8096666947636659E-2</v>
      </c>
      <c r="N37" s="12">
        <f t="shared" si="35"/>
        <v>0.13601813144993999</v>
      </c>
      <c r="O37" s="12">
        <f t="shared" si="4"/>
        <v>8.7769385114511836E-2</v>
      </c>
      <c r="P37" s="2"/>
      <c r="Q37" s="12">
        <f t="shared" si="6"/>
        <v>8.7769385114511836E-2</v>
      </c>
    </row>
    <row r="38" spans="1:17" x14ac:dyDescent="0.2">
      <c r="A38" s="2" t="s">
        <v>85</v>
      </c>
      <c r="B38" s="2">
        <v>317.7</v>
      </c>
      <c r="C38" s="2">
        <v>317.7</v>
      </c>
      <c r="D38" s="9">
        <v>0</v>
      </c>
      <c r="E38" s="4">
        <f>E$5*$Q$38</f>
        <v>301.56573063604822</v>
      </c>
      <c r="F38" s="4">
        <f t="shared" ref="F38:I38" si="42">F$5*$Q$38</f>
        <v>357.9635370034847</v>
      </c>
      <c r="G38" s="4">
        <f t="shared" si="42"/>
        <v>424.90867100112069</v>
      </c>
      <c r="H38" s="4">
        <f t="shared" si="42"/>
        <v>504.37365828738319</v>
      </c>
      <c r="I38" s="4">
        <f t="shared" si="42"/>
        <v>598.69991961996698</v>
      </c>
      <c r="K38" s="2" t="s">
        <v>264</v>
      </c>
      <c r="L38" s="12">
        <f t="shared" si="33"/>
        <v>1.5810870732570342E-2</v>
      </c>
      <c r="M38" s="12">
        <f t="shared" si="34"/>
        <v>1.3456909299075892E-2</v>
      </c>
      <c r="N38" s="12">
        <f t="shared" si="35"/>
        <v>0</v>
      </c>
      <c r="O38" s="12">
        <f t="shared" si="4"/>
        <v>9.7559266772154121E-3</v>
      </c>
      <c r="P38" s="2"/>
      <c r="Q38" s="12">
        <f t="shared" si="6"/>
        <v>9.7559266772154121E-3</v>
      </c>
    </row>
    <row r="39" spans="1:17" x14ac:dyDescent="0.2">
      <c r="A39" s="2" t="s">
        <v>86</v>
      </c>
      <c r="B39" s="2">
        <v>0</v>
      </c>
      <c r="C39" s="2">
        <v>0</v>
      </c>
      <c r="D39" s="9">
        <v>0</v>
      </c>
      <c r="E39" s="4">
        <f>E$5*$Q$39</f>
        <v>0</v>
      </c>
      <c r="F39" s="4">
        <f t="shared" ref="F39:I39" si="43">F$5*$Q$39</f>
        <v>0</v>
      </c>
      <c r="G39" s="4">
        <f t="shared" si="43"/>
        <v>0</v>
      </c>
      <c r="H39" s="4">
        <f t="shared" si="43"/>
        <v>0</v>
      </c>
      <c r="I39" s="4">
        <f t="shared" si="43"/>
        <v>0</v>
      </c>
      <c r="K39" s="2" t="s">
        <v>265</v>
      </c>
      <c r="L39" s="12">
        <f t="shared" si="33"/>
        <v>0</v>
      </c>
      <c r="M39" s="12">
        <f t="shared" si="34"/>
        <v>0</v>
      </c>
      <c r="N39" s="12">
        <f t="shared" si="35"/>
        <v>0</v>
      </c>
      <c r="O39" s="12">
        <f t="shared" si="4"/>
        <v>0</v>
      </c>
      <c r="P39" s="2"/>
      <c r="Q39" s="12">
        <f t="shared" si="6"/>
        <v>0</v>
      </c>
    </row>
    <row r="40" spans="1:17" x14ac:dyDescent="0.2">
      <c r="A40" s="2" t="s">
        <v>87</v>
      </c>
      <c r="B40" s="2">
        <v>140</v>
      </c>
      <c r="C40" s="2">
        <v>180</v>
      </c>
      <c r="D40" s="9">
        <v>75</v>
      </c>
      <c r="E40" s="4">
        <f>E$5*$Q$40</f>
        <v>180.02300077531683</v>
      </c>
      <c r="F40" s="4">
        <f t="shared" ref="F40:I40" si="44">F$5*$Q$40</f>
        <v>213.69029552395148</v>
      </c>
      <c r="G40" s="4">
        <f t="shared" si="44"/>
        <v>253.65393424424411</v>
      </c>
      <c r="H40" s="4">
        <f t="shared" si="44"/>
        <v>301.09143796083958</v>
      </c>
      <c r="I40" s="4">
        <f t="shared" si="44"/>
        <v>357.4005437109962</v>
      </c>
      <c r="K40" s="2" t="s">
        <v>266</v>
      </c>
      <c r="L40" s="12">
        <f t="shared" si="33"/>
        <v>6.9673336561531258E-3</v>
      </c>
      <c r="M40" s="12">
        <f t="shared" si="34"/>
        <v>7.6243112176067373E-3</v>
      </c>
      <c r="N40" s="12">
        <f t="shared" si="35"/>
        <v>2.8800803657625263E-3</v>
      </c>
      <c r="O40" s="12">
        <f t="shared" si="4"/>
        <v>5.8239084131741295E-3</v>
      </c>
      <c r="P40" s="2"/>
      <c r="Q40" s="12">
        <f t="shared" si="6"/>
        <v>5.8239084131741295E-3</v>
      </c>
    </row>
    <row r="41" spans="1:17" x14ac:dyDescent="0.2">
      <c r="A41" s="2" t="s">
        <v>88</v>
      </c>
      <c r="B41" s="2">
        <v>2.8</v>
      </c>
      <c r="C41" s="2">
        <v>3.6</v>
      </c>
      <c r="D41" s="9">
        <v>1.5</v>
      </c>
      <c r="E41" s="4">
        <f>E$5*$Q$41</f>
        <v>3.6004600155063367</v>
      </c>
      <c r="F41" s="4">
        <f t="shared" ref="F41:I41" si="45">F$5*$Q$41</f>
        <v>4.2738059104790294</v>
      </c>
      <c r="G41" s="4">
        <f t="shared" si="45"/>
        <v>5.0730786848848819</v>
      </c>
      <c r="H41" s="4">
        <f t="shared" si="45"/>
        <v>6.0218287592167918</v>
      </c>
      <c r="I41" s="4">
        <f t="shared" si="45"/>
        <v>7.1480108742199233</v>
      </c>
      <c r="K41" s="2" t="s">
        <v>267</v>
      </c>
      <c r="L41" s="12">
        <f t="shared" si="33"/>
        <v>1.3934667312306251E-4</v>
      </c>
      <c r="M41" s="12">
        <f t="shared" si="34"/>
        <v>1.5248622435213476E-4</v>
      </c>
      <c r="N41" s="12">
        <f t="shared" si="35"/>
        <v>5.7601607315250525E-5</v>
      </c>
      <c r="O41" s="12">
        <f t="shared" si="4"/>
        <v>1.1647816826348258E-4</v>
      </c>
      <c r="P41" s="2"/>
      <c r="Q41" s="12">
        <f t="shared" si="6"/>
        <v>1.1647816826348258E-4</v>
      </c>
    </row>
    <row r="42" spans="1:17" x14ac:dyDescent="0.2">
      <c r="A42" s="2" t="s">
        <v>89</v>
      </c>
      <c r="B42" s="2">
        <v>7.22</v>
      </c>
      <c r="C42" s="2">
        <v>9.7899999999999991</v>
      </c>
      <c r="D42" s="9">
        <v>14.97</v>
      </c>
      <c r="E42" s="4">
        <f>E$5*$Q$42</f>
        <v>13.898187994075782</v>
      </c>
      <c r="F42" s="4">
        <f t="shared" ref="F42:I42" si="46">F$5*$Q$42</f>
        <v>16.497380262026471</v>
      </c>
      <c r="G42" s="4">
        <f t="shared" si="46"/>
        <v>19.582664706069068</v>
      </c>
      <c r="H42" s="4">
        <f t="shared" si="46"/>
        <v>23.244948646362708</v>
      </c>
      <c r="I42" s="4">
        <f t="shared" si="46"/>
        <v>27.592140583634716</v>
      </c>
      <c r="K42" s="2" t="s">
        <v>268</v>
      </c>
      <c r="L42" s="12">
        <f t="shared" si="33"/>
        <v>3.5931534998161121E-4</v>
      </c>
      <c r="M42" s="12">
        <f t="shared" si="34"/>
        <v>4.1467781566872198E-4</v>
      </c>
      <c r="N42" s="12">
        <f t="shared" si="35"/>
        <v>5.748640410062003E-4</v>
      </c>
      <c r="O42" s="12">
        <f t="shared" si="4"/>
        <v>4.4961906888551123E-4</v>
      </c>
      <c r="P42" s="2"/>
      <c r="Q42" s="12">
        <f t="shared" si="6"/>
        <v>4.4961906888551123E-4</v>
      </c>
    </row>
    <row r="43" spans="1:17" x14ac:dyDescent="0.2">
      <c r="A43" s="2" t="s">
        <v>90</v>
      </c>
      <c r="B43" s="2">
        <v>7.22</v>
      </c>
      <c r="C43" s="2">
        <v>9.7899999999999991</v>
      </c>
      <c r="D43" s="9">
        <v>14.97</v>
      </c>
      <c r="E43" s="4">
        <f>E$5*$Q$43</f>
        <v>13.898187994075782</v>
      </c>
      <c r="F43" s="4">
        <f t="shared" ref="F43:I43" si="47">F$5*$Q$43</f>
        <v>16.497380262026471</v>
      </c>
      <c r="G43" s="4">
        <f t="shared" si="47"/>
        <v>19.582664706069068</v>
      </c>
      <c r="H43" s="4">
        <f t="shared" si="47"/>
        <v>23.244948646362708</v>
      </c>
      <c r="I43" s="4">
        <f t="shared" si="47"/>
        <v>27.592140583634716</v>
      </c>
      <c r="K43" s="2" t="s">
        <v>269</v>
      </c>
      <c r="L43" s="12">
        <f t="shared" si="33"/>
        <v>3.5931534998161121E-4</v>
      </c>
      <c r="M43" s="12">
        <f t="shared" si="34"/>
        <v>4.1467781566872198E-4</v>
      </c>
      <c r="N43" s="12">
        <f t="shared" si="35"/>
        <v>5.748640410062003E-4</v>
      </c>
      <c r="O43" s="12">
        <f t="shared" si="4"/>
        <v>4.4961906888551123E-4</v>
      </c>
      <c r="P43" s="2"/>
      <c r="Q43" s="12">
        <f t="shared" si="6"/>
        <v>4.4961906888551123E-4</v>
      </c>
    </row>
    <row r="44" spans="1:17" x14ac:dyDescent="0.2">
      <c r="A44" s="2" t="s">
        <v>91</v>
      </c>
      <c r="B44" s="2">
        <v>5.57</v>
      </c>
      <c r="C44" s="2">
        <v>7.64</v>
      </c>
      <c r="D44" s="9">
        <v>10.97</v>
      </c>
      <c r="E44" s="4">
        <f>E$5*$Q$44</f>
        <v>10.531075881661632</v>
      </c>
      <c r="F44" s="4">
        <f t="shared" ref="F44:I44" si="48">F$5*$Q$44</f>
        <v>12.500562192861667</v>
      </c>
      <c r="G44" s="4">
        <f t="shared" si="48"/>
        <v>14.838375194856782</v>
      </c>
      <c r="H44" s="4">
        <f t="shared" si="48"/>
        <v>17.6133981037326</v>
      </c>
      <c r="I44" s="4">
        <f t="shared" si="48"/>
        <v>20.907396442442185</v>
      </c>
      <c r="K44" s="2" t="s">
        <v>270</v>
      </c>
      <c r="L44" s="12">
        <f t="shared" si="33"/>
        <v>2.7720034617694937E-4</v>
      </c>
      <c r="M44" s="12">
        <f t="shared" si="34"/>
        <v>3.2360965390286375E-4</v>
      </c>
      <c r="N44" s="12">
        <f t="shared" si="35"/>
        <v>4.2125975483219886E-4</v>
      </c>
      <c r="O44" s="12">
        <f t="shared" si="4"/>
        <v>3.40689918304004E-4</v>
      </c>
      <c r="P44" s="2"/>
      <c r="Q44" s="12">
        <f t="shared" si="6"/>
        <v>3.40689918304004E-4</v>
      </c>
    </row>
    <row r="45" spans="1:17" x14ac:dyDescent="0.2">
      <c r="A45" s="2" t="s">
        <v>92</v>
      </c>
      <c r="B45" s="2">
        <v>5.57</v>
      </c>
      <c r="C45" s="2">
        <v>7.64</v>
      </c>
      <c r="D45" s="9">
        <v>10.97</v>
      </c>
      <c r="E45" s="4">
        <f>E$5*$Q$45</f>
        <v>10.531075881661632</v>
      </c>
      <c r="F45" s="4">
        <f t="shared" ref="F45:I45" si="49">F$5*$Q$45</f>
        <v>12.500562192861667</v>
      </c>
      <c r="G45" s="4">
        <f t="shared" si="49"/>
        <v>14.838375194856782</v>
      </c>
      <c r="H45" s="4">
        <f t="shared" si="49"/>
        <v>17.6133981037326</v>
      </c>
      <c r="I45" s="4">
        <f t="shared" si="49"/>
        <v>20.907396442442185</v>
      </c>
      <c r="K45" s="2" t="s">
        <v>271</v>
      </c>
      <c r="L45" s="12">
        <f t="shared" si="33"/>
        <v>2.7720034617694937E-4</v>
      </c>
      <c r="M45" s="12">
        <f t="shared" si="34"/>
        <v>3.2360965390286375E-4</v>
      </c>
      <c r="N45" s="12">
        <f t="shared" si="35"/>
        <v>4.2125975483219886E-4</v>
      </c>
      <c r="O45" s="12">
        <f t="shared" si="4"/>
        <v>3.40689918304004E-4</v>
      </c>
      <c r="P45" s="2"/>
      <c r="Q45" s="12">
        <f t="shared" si="6"/>
        <v>3.40689918304004E-4</v>
      </c>
    </row>
    <row r="46" spans="1:17" x14ac:dyDescent="0.2">
      <c r="A46" s="2" t="s">
        <v>93</v>
      </c>
      <c r="B46" s="2">
        <v>99.82</v>
      </c>
      <c r="C46" s="2">
        <v>104.11</v>
      </c>
      <c r="D46" s="9">
        <v>112.66</v>
      </c>
      <c r="E46" s="4">
        <f>E$5*$Q$46</f>
        <v>141.19942111601264</v>
      </c>
      <c r="F46" s="4">
        <f t="shared" ref="F46:I46" si="50">F$5*$Q$46</f>
        <v>167.60606087079881</v>
      </c>
      <c r="G46" s="4">
        <f t="shared" si="50"/>
        <v>198.95118137591422</v>
      </c>
      <c r="H46" s="4">
        <f t="shared" si="50"/>
        <v>236.15836065369888</v>
      </c>
      <c r="I46" s="4">
        <f t="shared" si="50"/>
        <v>280.32390117485539</v>
      </c>
      <c r="K46" s="2" t="s">
        <v>272</v>
      </c>
      <c r="L46" s="12">
        <f t="shared" si="33"/>
        <v>4.9677088968371787E-3</v>
      </c>
      <c r="M46" s="12">
        <f t="shared" si="34"/>
        <v>4.4098168936946526E-3</v>
      </c>
      <c r="N46" s="12">
        <f t="shared" si="35"/>
        <v>4.3262647200907499E-3</v>
      </c>
      <c r="O46" s="12">
        <f t="shared" si="4"/>
        <v>4.5679301702075273E-3</v>
      </c>
      <c r="P46" s="2"/>
      <c r="Q46" s="12">
        <f t="shared" si="6"/>
        <v>4.5679301702075273E-3</v>
      </c>
    </row>
    <row r="47" spans="1:17" x14ac:dyDescent="0.2">
      <c r="A47" s="2" t="s">
        <v>94</v>
      </c>
      <c r="B47" s="2">
        <v>99.82</v>
      </c>
      <c r="C47" s="2">
        <v>104.11</v>
      </c>
      <c r="D47" s="9">
        <v>112.66</v>
      </c>
      <c r="E47" s="4">
        <f>E$5*$Q$47</f>
        <v>141.19942111601264</v>
      </c>
      <c r="F47" s="4">
        <f t="shared" ref="F47:I47" si="51">F$5*$Q$47</f>
        <v>167.60606087079881</v>
      </c>
      <c r="G47" s="4">
        <f t="shared" si="51"/>
        <v>198.95118137591422</v>
      </c>
      <c r="H47" s="4">
        <f t="shared" si="51"/>
        <v>236.15836065369888</v>
      </c>
      <c r="I47" s="4">
        <f t="shared" si="51"/>
        <v>280.32390117485539</v>
      </c>
      <c r="K47" s="2" t="s">
        <v>273</v>
      </c>
      <c r="L47" s="12">
        <f t="shared" si="33"/>
        <v>4.9677088968371787E-3</v>
      </c>
      <c r="M47" s="12">
        <f t="shared" si="34"/>
        <v>4.4098168936946526E-3</v>
      </c>
      <c r="N47" s="12">
        <f t="shared" si="35"/>
        <v>4.3262647200907499E-3</v>
      </c>
      <c r="O47" s="12">
        <f t="shared" si="4"/>
        <v>4.5679301702075273E-3</v>
      </c>
      <c r="P47" s="2"/>
      <c r="Q47" s="12">
        <f t="shared" si="6"/>
        <v>4.5679301702075273E-3</v>
      </c>
    </row>
    <row r="48" spans="1:17" x14ac:dyDescent="0.2">
      <c r="E48" s="4"/>
      <c r="F48" s="4"/>
      <c r="G48" s="4"/>
      <c r="H48" s="4"/>
      <c r="I48" s="4"/>
      <c r="K48" s="2"/>
      <c r="L48" s="12"/>
      <c r="M48" s="12"/>
      <c r="N48" s="12"/>
      <c r="O48" s="12"/>
      <c r="P48" s="2"/>
      <c r="Q48" s="12"/>
    </row>
    <row r="49" spans="1:17" x14ac:dyDescent="0.2">
      <c r="A49" s="1" t="s">
        <v>0</v>
      </c>
      <c r="B49" s="1" t="s">
        <v>1</v>
      </c>
      <c r="C49" s="1" t="s">
        <v>2</v>
      </c>
      <c r="D49" s="6" t="s">
        <v>3</v>
      </c>
      <c r="E49" s="7">
        <v>43800</v>
      </c>
      <c r="F49" s="7">
        <v>44166</v>
      </c>
      <c r="G49" s="7">
        <v>44531</v>
      </c>
      <c r="H49" s="7">
        <v>44896</v>
      </c>
      <c r="I49" s="7">
        <v>45261</v>
      </c>
      <c r="K49" s="2"/>
      <c r="L49" s="12"/>
      <c r="M49" s="12"/>
      <c r="N49" s="12"/>
      <c r="O49" s="2"/>
      <c r="P49" s="2"/>
      <c r="Q49" s="12"/>
    </row>
    <row r="50" spans="1:17" x14ac:dyDescent="0.2">
      <c r="A50" s="2" t="s">
        <v>4</v>
      </c>
      <c r="B50" s="2"/>
      <c r="C50" s="2"/>
      <c r="D50" s="9"/>
      <c r="E50" s="4"/>
      <c r="F50" s="4"/>
      <c r="G50" s="4"/>
      <c r="H50" s="4"/>
      <c r="I50" s="4"/>
      <c r="K50" s="2"/>
      <c r="L50" s="12"/>
      <c r="M50" s="12"/>
      <c r="N50" s="12"/>
      <c r="O50" s="12"/>
      <c r="P50" s="2"/>
      <c r="Q50" s="12"/>
    </row>
    <row r="51" spans="1:17" x14ac:dyDescent="0.2">
      <c r="A51" s="2" t="s">
        <v>5</v>
      </c>
      <c r="B51" s="2">
        <v>397.13</v>
      </c>
      <c r="C51" s="2">
        <v>397.13</v>
      </c>
      <c r="D51" s="9">
        <v>397.13</v>
      </c>
      <c r="E51" s="4">
        <f>D51</f>
        <v>397.13</v>
      </c>
      <c r="F51" s="4">
        <f t="shared" ref="F51:I51" si="52">E51</f>
        <v>397.13</v>
      </c>
      <c r="G51" s="4">
        <f t="shared" si="52"/>
        <v>397.13</v>
      </c>
      <c r="H51" s="4">
        <f t="shared" si="52"/>
        <v>397.13</v>
      </c>
      <c r="I51" s="4">
        <f t="shared" si="52"/>
        <v>397.13</v>
      </c>
      <c r="K51" s="2"/>
      <c r="L51" s="12"/>
      <c r="M51" s="12"/>
      <c r="N51" s="12"/>
      <c r="O51" s="12"/>
      <c r="P51" s="2"/>
      <c r="Q51" s="12"/>
    </row>
    <row r="52" spans="1:17" x14ac:dyDescent="0.2">
      <c r="A52" s="2" t="s">
        <v>6</v>
      </c>
      <c r="B52" s="2">
        <v>19423.79</v>
      </c>
      <c r="C52" s="2">
        <v>20275.07</v>
      </c>
      <c r="D52" s="9">
        <v>21973.35</v>
      </c>
      <c r="E52" s="4">
        <f>D52+D32-D38</f>
        <v>24252.85</v>
      </c>
      <c r="F52" s="4">
        <f t="shared" ref="F52:I52" si="53">E52+E32-E38</f>
        <v>26107.283374104674</v>
      </c>
      <c r="G52" s="4">
        <f t="shared" si="53"/>
        <v>28308.52662655156</v>
      </c>
      <c r="H52" s="4">
        <f t="shared" si="53"/>
        <v>30921.438971694366</v>
      </c>
      <c r="I52" s="4">
        <f t="shared" si="53"/>
        <v>34023.009375515248</v>
      </c>
      <c r="K52" s="2"/>
      <c r="L52" s="12"/>
      <c r="M52" s="12"/>
      <c r="N52" s="12"/>
      <c r="O52" s="12"/>
      <c r="P52" s="2"/>
      <c r="Q52" s="12"/>
    </row>
    <row r="53" spans="1:17" x14ac:dyDescent="0.2">
      <c r="A53" s="2" t="s">
        <v>7</v>
      </c>
      <c r="B53" s="2">
        <v>0</v>
      </c>
      <c r="C53" s="2">
        <v>0</v>
      </c>
      <c r="D53" s="9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s="2"/>
      <c r="L53" s="12"/>
      <c r="M53" s="12"/>
      <c r="N53" s="12"/>
      <c r="O53" s="12"/>
      <c r="P53" s="2"/>
      <c r="Q53" s="12"/>
    </row>
    <row r="54" spans="1:17" x14ac:dyDescent="0.2">
      <c r="A54" s="2" t="s">
        <v>8</v>
      </c>
      <c r="B54" s="2">
        <v>0</v>
      </c>
      <c r="C54" s="2">
        <v>0</v>
      </c>
      <c r="D54" s="9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K54" s="2"/>
      <c r="L54" s="12"/>
      <c r="M54" s="12"/>
      <c r="N54" s="12"/>
      <c r="O54" s="12"/>
      <c r="P54" s="2"/>
      <c r="Q54" s="12"/>
    </row>
    <row r="55" spans="1:17" x14ac:dyDescent="0.2">
      <c r="A55" s="2" t="s">
        <v>9</v>
      </c>
      <c r="B55" s="2">
        <v>19820.919999999998</v>
      </c>
      <c r="C55" s="2">
        <v>20672.2</v>
      </c>
      <c r="D55" s="9">
        <v>22370.48</v>
      </c>
      <c r="E55" s="4">
        <f>SUM(E51:E54)</f>
        <v>24649.98</v>
      </c>
      <c r="F55" s="4">
        <f t="shared" ref="F55:I55" si="54">SUM(F51:F54)</f>
        <v>26504.413374104675</v>
      </c>
      <c r="G55" s="4">
        <f t="shared" si="54"/>
        <v>28705.656626551561</v>
      </c>
      <c r="H55" s="4">
        <f t="shared" si="54"/>
        <v>31318.568971694367</v>
      </c>
      <c r="I55" s="4">
        <f t="shared" si="54"/>
        <v>34420.139375515246</v>
      </c>
      <c r="K55" s="2"/>
      <c r="L55" s="12"/>
      <c r="M55" s="12"/>
      <c r="N55" s="12"/>
      <c r="O55" s="12"/>
      <c r="P55" s="2"/>
      <c r="Q55" s="12"/>
    </row>
    <row r="56" spans="1:17" x14ac:dyDescent="0.2">
      <c r="A56" s="2" t="s">
        <v>10</v>
      </c>
      <c r="B56" s="2">
        <v>4370.24</v>
      </c>
      <c r="C56" s="2">
        <v>4607.96</v>
      </c>
      <c r="D56" s="9">
        <v>5231.1899999999996</v>
      </c>
      <c r="E56" s="4">
        <f>E$5*$Q$56</f>
        <v>5910.6193811123612</v>
      </c>
      <c r="F56" s="4">
        <f t="shared" ref="F56:I56" si="55">F$5*$Q$56</f>
        <v>7016.003493108492</v>
      </c>
      <c r="G56" s="4">
        <f t="shared" si="55"/>
        <v>8328.1128154874859</v>
      </c>
      <c r="H56" s="4">
        <f t="shared" si="55"/>
        <v>9885.6084002258049</v>
      </c>
      <c r="I56" s="4">
        <f t="shared" si="55"/>
        <v>11734.381558914394</v>
      </c>
      <c r="K56" s="2" t="s">
        <v>276</v>
      </c>
      <c r="L56" s="12">
        <f>B56/$B$3</f>
        <v>0.19057204230554214</v>
      </c>
      <c r="M56" s="12">
        <f>C56/$C$3</f>
        <v>0.18218645411395845</v>
      </c>
      <c r="N56" s="12">
        <f>D56/$D$3</f>
        <v>0.2008833014476436</v>
      </c>
      <c r="O56" s="12">
        <f t="shared" ref="O56:O89" si="56">AVERAGE(L56:N56)</f>
        <v>0.1912139326223814</v>
      </c>
      <c r="P56" s="2"/>
      <c r="Q56" s="12">
        <f t="shared" ref="Q56:Q61" si="57">O56</f>
        <v>0.1912139326223814</v>
      </c>
    </row>
    <row r="57" spans="1:17" x14ac:dyDescent="0.2">
      <c r="A57" s="2" t="s">
        <v>11</v>
      </c>
      <c r="B57" s="2">
        <v>15.73</v>
      </c>
      <c r="C57" s="2">
        <v>24.12</v>
      </c>
      <c r="D57" s="9">
        <v>39.68</v>
      </c>
      <c r="E57" s="4">
        <f>E$5*$Q$57</f>
        <v>47.100819838977998</v>
      </c>
      <c r="F57" s="4">
        <f>F$5*$Q$57+1110.45</f>
        <v>1166.3594563887063</v>
      </c>
      <c r="G57" s="4">
        <f>G$5*$Q$57+3178.8</f>
        <v>3245.1654544521084</v>
      </c>
      <c r="H57" s="4">
        <f>H$5*$Q$57+5633.95</f>
        <v>5712.7268980262261</v>
      </c>
      <c r="I57" s="4">
        <f>I$5*$Q$57+8548.27</f>
        <v>8641.7794879386802</v>
      </c>
      <c r="K57" s="2" t="s">
        <v>277</v>
      </c>
      <c r="L57" s="12">
        <f>B57/$B$3</f>
        <v>6.8593446251605814E-4</v>
      </c>
      <c r="M57" s="12">
        <f>C57/$C$3</f>
        <v>9.5364049888208198E-4</v>
      </c>
      <c r="N57" s="12">
        <f>D57/$D$3</f>
        <v>1.5237545188460939E-3</v>
      </c>
      <c r="O57" s="12">
        <f t="shared" si="56"/>
        <v>1.0544431600814114E-3</v>
      </c>
      <c r="P57" s="2"/>
      <c r="Q57" s="12">
        <f>N57</f>
        <v>1.5237545188460939E-3</v>
      </c>
    </row>
    <row r="58" spans="1:17" x14ac:dyDescent="0.2">
      <c r="A58" s="2" t="s">
        <v>12</v>
      </c>
      <c r="B58" s="2">
        <v>13.23</v>
      </c>
      <c r="C58" s="2">
        <v>0</v>
      </c>
      <c r="D58" s="9">
        <v>0</v>
      </c>
      <c r="E58" s="4">
        <f>E$5*$Q$58</f>
        <v>0</v>
      </c>
      <c r="F58" s="4">
        <f t="shared" ref="F58:I58" si="58">F$5*$Q$58</f>
        <v>0</v>
      </c>
      <c r="G58" s="4">
        <f>G$5*$Q$58</f>
        <v>0</v>
      </c>
      <c r="H58" s="4">
        <f t="shared" si="58"/>
        <v>0</v>
      </c>
      <c r="I58" s="4">
        <f t="shared" si="58"/>
        <v>0</v>
      </c>
      <c r="K58" s="2" t="s">
        <v>278</v>
      </c>
      <c r="L58" s="12">
        <f>B58/$B$3</f>
        <v>5.7691754221789258E-4</v>
      </c>
      <c r="M58" s="12">
        <f>C58/$C$3</f>
        <v>0</v>
      </c>
      <c r="N58" s="12">
        <f>D58/$D$3</f>
        <v>0</v>
      </c>
      <c r="O58" s="12">
        <f t="shared" si="56"/>
        <v>1.923058474059642E-4</v>
      </c>
      <c r="P58" s="2"/>
      <c r="Q58" s="12">
        <f>N58</f>
        <v>0</v>
      </c>
    </row>
    <row r="59" spans="1:17" x14ac:dyDescent="0.2">
      <c r="A59" s="2" t="s">
        <v>13</v>
      </c>
      <c r="B59" s="2">
        <v>28.96</v>
      </c>
      <c r="C59" s="2">
        <v>24.12</v>
      </c>
      <c r="D59" s="9">
        <v>39.68</v>
      </c>
      <c r="E59" s="4">
        <f>E57+E58</f>
        <v>47.100819838977998</v>
      </c>
      <c r="F59" s="4">
        <f t="shared" ref="F59:I59" si="59">F57+F58</f>
        <v>1166.3594563887063</v>
      </c>
      <c r="G59" s="4">
        <f t="shared" si="59"/>
        <v>3245.1654544521084</v>
      </c>
      <c r="H59" s="4">
        <f t="shared" si="59"/>
        <v>5712.7268980262261</v>
      </c>
      <c r="I59" s="4">
        <f t="shared" si="59"/>
        <v>8641.7794879386802</v>
      </c>
      <c r="K59" s="2"/>
      <c r="L59" s="12"/>
      <c r="M59" s="12"/>
      <c r="N59" s="12"/>
      <c r="O59" s="12"/>
      <c r="P59" s="2"/>
      <c r="Q59" s="12"/>
    </row>
    <row r="60" spans="1:17" x14ac:dyDescent="0.2">
      <c r="A60" s="2" t="s">
        <v>14</v>
      </c>
      <c r="B60" s="2">
        <v>0</v>
      </c>
      <c r="C60" s="2">
        <v>0</v>
      </c>
      <c r="D60" s="9">
        <v>0</v>
      </c>
      <c r="E60" s="4">
        <f>E$5*$Q$60</f>
        <v>0</v>
      </c>
      <c r="F60" s="4">
        <f t="shared" ref="F60:I60" si="60">F$5*$Q$60</f>
        <v>0</v>
      </c>
      <c r="G60" s="4">
        <f t="shared" si="60"/>
        <v>0</v>
      </c>
      <c r="H60" s="4">
        <f t="shared" si="60"/>
        <v>0</v>
      </c>
      <c r="I60" s="4">
        <f t="shared" si="60"/>
        <v>0</v>
      </c>
      <c r="K60" s="2" t="s">
        <v>279</v>
      </c>
      <c r="L60" s="12">
        <f>B60/$B$3</f>
        <v>0</v>
      </c>
      <c r="M60" s="12">
        <f>C60/$C$3</f>
        <v>0</v>
      </c>
      <c r="N60" s="12">
        <f>D60/$D$3</f>
        <v>0</v>
      </c>
      <c r="O60" s="12">
        <f t="shared" si="56"/>
        <v>0</v>
      </c>
      <c r="P60" s="2"/>
      <c r="Q60" s="12">
        <f t="shared" si="57"/>
        <v>0</v>
      </c>
    </row>
    <row r="61" spans="1:17" x14ac:dyDescent="0.2">
      <c r="A61" s="2" t="s">
        <v>15</v>
      </c>
      <c r="B61" s="2">
        <v>193.51</v>
      </c>
      <c r="C61" s="2">
        <v>189.2</v>
      </c>
      <c r="D61" s="9">
        <v>189.84</v>
      </c>
      <c r="E61" s="4">
        <f>E$5*$Q$61</f>
        <v>239.13667008042097</v>
      </c>
      <c r="F61" s="4">
        <f t="shared" ref="F61:I61" si="61">F$5*$Q$61</f>
        <v>283.8592039907013</v>
      </c>
      <c r="G61" s="4">
        <f t="shared" si="61"/>
        <v>336.9455954335113</v>
      </c>
      <c r="H61" s="4">
        <f t="shared" si="61"/>
        <v>399.96002485007529</v>
      </c>
      <c r="I61" s="4">
        <f t="shared" si="61"/>
        <v>474.7592004348931</v>
      </c>
      <c r="K61" s="2" t="s">
        <v>280</v>
      </c>
      <c r="L61" s="12">
        <f>B61/$B$3</f>
        <v>8.4383456987592118E-3</v>
      </c>
      <c r="M61" s="12">
        <f>C61/$C$3</f>
        <v>7.4804636147798457E-3</v>
      </c>
      <c r="N61" s="12">
        <f>D61/$D$3</f>
        <v>7.2900594218181071E-3</v>
      </c>
      <c r="O61" s="12">
        <f t="shared" si="56"/>
        <v>7.7362895784523879E-3</v>
      </c>
      <c r="P61" s="2"/>
      <c r="Q61" s="12">
        <f t="shared" si="57"/>
        <v>7.7362895784523879E-3</v>
      </c>
    </row>
    <row r="62" spans="1:17" x14ac:dyDescent="0.2">
      <c r="A62" s="2" t="s">
        <v>16</v>
      </c>
      <c r="B62" s="2">
        <v>24413.63</v>
      </c>
      <c r="C62" s="2">
        <v>25493.48</v>
      </c>
      <c r="D62" s="9">
        <v>27831.19</v>
      </c>
      <c r="E62" s="4">
        <f>E55+E56+E61+E59+E60</f>
        <v>30846.836871031763</v>
      </c>
      <c r="F62" s="4">
        <f t="shared" ref="F62:I62" si="62">F55+F56+F61+F59+F60</f>
        <v>34970.635527592574</v>
      </c>
      <c r="G62" s="4">
        <f t="shared" si="62"/>
        <v>40615.880491924669</v>
      </c>
      <c r="H62" s="4">
        <f t="shared" si="62"/>
        <v>47316.864294796469</v>
      </c>
      <c r="I62" s="4">
        <f t="shared" si="62"/>
        <v>55271.059622803208</v>
      </c>
      <c r="K62" s="2"/>
      <c r="L62" s="12"/>
      <c r="M62" s="12"/>
      <c r="N62" s="12"/>
      <c r="O62" s="12"/>
      <c r="P62" s="2"/>
      <c r="Q62" s="12"/>
    </row>
    <row r="63" spans="1:17" x14ac:dyDescent="0.2">
      <c r="A63" s="2" t="s">
        <v>17</v>
      </c>
      <c r="B63" s="2"/>
      <c r="C63" s="2"/>
      <c r="D63" s="9"/>
      <c r="E63" s="4"/>
      <c r="F63" s="4"/>
      <c r="G63" s="4"/>
      <c r="H63" s="4"/>
      <c r="I63" s="4"/>
      <c r="K63" s="2"/>
      <c r="L63" s="12"/>
      <c r="M63" s="12"/>
      <c r="N63" s="12"/>
      <c r="O63" s="12"/>
      <c r="P63" s="2"/>
      <c r="Q63" s="12"/>
    </row>
    <row r="64" spans="1:17" x14ac:dyDescent="0.2">
      <c r="A64" s="2" t="s">
        <v>18</v>
      </c>
      <c r="B64" s="2">
        <v>22868.79</v>
      </c>
      <c r="C64" s="2">
        <v>23566.92</v>
      </c>
      <c r="D64" s="9">
        <v>24426.52</v>
      </c>
      <c r="E64" s="4">
        <f>E$5*$Q$64</f>
        <v>29540.76098957716</v>
      </c>
      <c r="F64" s="4">
        <f t="shared" ref="F64:I64" si="63">F$5*$Q$64</f>
        <v>35065.374528134656</v>
      </c>
      <c r="G64" s="4">
        <f t="shared" si="63"/>
        <v>41623.18266723687</v>
      </c>
      <c r="H64" s="4">
        <f t="shared" si="63"/>
        <v>49407.409978185373</v>
      </c>
      <c r="I64" s="4">
        <f t="shared" si="63"/>
        <v>58647.417240247814</v>
      </c>
      <c r="K64" s="2" t="s">
        <v>281</v>
      </c>
      <c r="L64" s="12">
        <f>B64/$B$3</f>
        <v>0.99723402269819494</v>
      </c>
      <c r="M64" s="12">
        <f>C64/$C$3</f>
        <v>0.93177319012910909</v>
      </c>
      <c r="N64" s="12">
        <f>D64/$D$3</f>
        <v>0.93800454207874218</v>
      </c>
      <c r="O64" s="12">
        <f t="shared" si="56"/>
        <v>0.95567058496868207</v>
      </c>
      <c r="P64" s="2"/>
      <c r="Q64" s="12">
        <f>O64</f>
        <v>0.95567058496868207</v>
      </c>
    </row>
    <row r="65" spans="1:17" x14ac:dyDescent="0.2">
      <c r="A65" s="2" t="s">
        <v>19</v>
      </c>
      <c r="B65" s="2">
        <v>1458.46</v>
      </c>
      <c r="C65" s="2">
        <v>2668.7</v>
      </c>
      <c r="D65" s="9">
        <v>3790.58</v>
      </c>
      <c r="E65" s="4">
        <f>D65+E21</f>
        <v>5394.3336540178652</v>
      </c>
      <c r="F65" s="4">
        <f t="shared" ref="F65:I65" si="64">E65+F21</f>
        <v>7298.0159101670115</v>
      </c>
      <c r="G65" s="4">
        <f t="shared" si="64"/>
        <v>9557.7184045606646</v>
      </c>
      <c r="H65" s="4">
        <f t="shared" si="64"/>
        <v>12240.022842013403</v>
      </c>
      <c r="I65" s="4">
        <f t="shared" si="64"/>
        <v>15423.962813327733</v>
      </c>
      <c r="K65" s="2" t="s">
        <v>282</v>
      </c>
      <c r="L65" s="12">
        <f>B65/$B$3</f>
        <v>6.3598727031225058E-2</v>
      </c>
      <c r="M65" s="12">
        <f>C65/$C$3</f>
        <v>0.10551328355582967</v>
      </c>
      <c r="N65" s="12">
        <f>D65/$D$3</f>
        <v>0.14556233377136157</v>
      </c>
      <c r="O65" s="12">
        <f t="shared" si="56"/>
        <v>0.1048914481194721</v>
      </c>
      <c r="P65" s="2"/>
      <c r="Q65" s="12">
        <f t="shared" ref="Q65:Q66" si="65">O65</f>
        <v>0.1048914481194721</v>
      </c>
    </row>
    <row r="66" spans="1:17" x14ac:dyDescent="0.2">
      <c r="A66" s="2" t="s">
        <v>20</v>
      </c>
      <c r="B66" s="2">
        <v>0</v>
      </c>
      <c r="C66" s="2">
        <v>0</v>
      </c>
      <c r="D66" s="9">
        <v>0</v>
      </c>
      <c r="E66" s="4">
        <f>E$5*$Q$66</f>
        <v>0</v>
      </c>
      <c r="F66" s="4">
        <f t="shared" ref="F66:I66" si="66">F$5*$Q$66</f>
        <v>0</v>
      </c>
      <c r="G66" s="4">
        <f t="shared" si="66"/>
        <v>0</v>
      </c>
      <c r="H66" s="4">
        <f t="shared" si="66"/>
        <v>0</v>
      </c>
      <c r="I66" s="4">
        <f t="shared" si="66"/>
        <v>0</v>
      </c>
      <c r="K66" s="2" t="s">
        <v>283</v>
      </c>
      <c r="L66" s="12">
        <f>B66/$B$3</f>
        <v>0</v>
      </c>
      <c r="M66" s="12">
        <f>C66/$C$3</f>
        <v>0</v>
      </c>
      <c r="N66" s="12">
        <f>D66/$D$3</f>
        <v>0</v>
      </c>
      <c r="O66" s="12">
        <f t="shared" si="56"/>
        <v>0</v>
      </c>
      <c r="P66" s="2"/>
      <c r="Q66" s="12">
        <f t="shared" si="65"/>
        <v>0</v>
      </c>
    </row>
    <row r="67" spans="1:17" x14ac:dyDescent="0.2">
      <c r="A67" s="2" t="s">
        <v>21</v>
      </c>
      <c r="B67" s="2">
        <v>21410.33</v>
      </c>
      <c r="C67" s="2">
        <v>20898.22</v>
      </c>
      <c r="D67" s="9">
        <v>20635.939999999999</v>
      </c>
      <c r="E67" s="4">
        <f>E64-E65</f>
        <v>24146.427335559296</v>
      </c>
      <c r="F67" s="4">
        <f t="shared" ref="F67:I67" si="67">F64-F65</f>
        <v>27767.358617967646</v>
      </c>
      <c r="G67" s="4">
        <f t="shared" si="67"/>
        <v>32065.464262676207</v>
      </c>
      <c r="H67" s="4">
        <f t="shared" si="67"/>
        <v>37167.387136171972</v>
      </c>
      <c r="I67" s="4">
        <f t="shared" si="67"/>
        <v>43223.454426920085</v>
      </c>
      <c r="K67" s="2"/>
      <c r="L67" s="12"/>
      <c r="M67" s="12"/>
      <c r="N67" s="12"/>
      <c r="O67" s="12"/>
      <c r="P67" s="2"/>
      <c r="Q67" s="12"/>
    </row>
    <row r="68" spans="1:17" x14ac:dyDescent="0.2">
      <c r="A68" s="2" t="s">
        <v>22</v>
      </c>
      <c r="B68" s="2">
        <v>0</v>
      </c>
      <c r="C68" s="2">
        <v>0</v>
      </c>
      <c r="D68" s="9">
        <v>0</v>
      </c>
      <c r="E68" s="4">
        <f>E$5*$Q$68</f>
        <v>0</v>
      </c>
      <c r="F68" s="4">
        <f t="shared" ref="F68:I68" si="68">F$5*$Q$68</f>
        <v>0</v>
      </c>
      <c r="G68" s="4">
        <f t="shared" si="68"/>
        <v>0</v>
      </c>
      <c r="H68" s="4">
        <f t="shared" si="68"/>
        <v>0</v>
      </c>
      <c r="I68" s="4">
        <f t="shared" si="68"/>
        <v>0</v>
      </c>
      <c r="K68" s="2" t="s">
        <v>284</v>
      </c>
      <c r="L68" s="12">
        <f>B68/$B$3</f>
        <v>0</v>
      </c>
      <c r="M68" s="12">
        <f>C68/$C$3</f>
        <v>0</v>
      </c>
      <c r="N68" s="12">
        <f>D68/$D$3</f>
        <v>0</v>
      </c>
      <c r="O68" s="12">
        <f t="shared" si="56"/>
        <v>0</v>
      </c>
      <c r="P68" s="2"/>
      <c r="Q68" s="12">
        <f>O68</f>
        <v>0</v>
      </c>
    </row>
    <row r="69" spans="1:17" x14ac:dyDescent="0.2">
      <c r="A69" s="2" t="s">
        <v>23</v>
      </c>
      <c r="B69" s="2">
        <v>582.04</v>
      </c>
      <c r="C69" s="2">
        <v>667.2</v>
      </c>
      <c r="D69" s="9">
        <v>1008.17</v>
      </c>
      <c r="E69" s="4">
        <f>E$5*$Q$69</f>
        <v>932.22512032682107</v>
      </c>
      <c r="F69" s="4">
        <f t="shared" ref="F69:I69" si="69">F$5*$Q$69</f>
        <v>1106.5667198055239</v>
      </c>
      <c r="G69" s="4">
        <f t="shared" si="69"/>
        <v>1313.5130975143354</v>
      </c>
      <c r="H69" s="4">
        <f t="shared" si="69"/>
        <v>1559.1618891673554</v>
      </c>
      <c r="I69" s="4">
        <f t="shared" si="69"/>
        <v>1850.7510897548434</v>
      </c>
      <c r="K69" s="2" t="s">
        <v>285</v>
      </c>
      <c r="L69" s="12">
        <f>B69/$B$3</f>
        <v>2.5380883316137727E-2</v>
      </c>
      <c r="M69" s="12">
        <f>C69/$C$3</f>
        <v>2.6379309322310328E-2</v>
      </c>
      <c r="N69" s="12">
        <f>D69/$D$3</f>
        <v>3.8714808298010751E-2</v>
      </c>
      <c r="O69" s="12">
        <f t="shared" si="56"/>
        <v>3.0158333645486268E-2</v>
      </c>
      <c r="P69" s="2"/>
      <c r="Q69" s="12">
        <f t="shared" ref="Q69:Q89" si="70">O69</f>
        <v>3.0158333645486268E-2</v>
      </c>
    </row>
    <row r="70" spans="1:17" x14ac:dyDescent="0.2">
      <c r="A70" s="2" t="s">
        <v>24</v>
      </c>
      <c r="B70" s="2">
        <v>0</v>
      </c>
      <c r="C70" s="2">
        <v>0</v>
      </c>
      <c r="D70" s="9">
        <v>0</v>
      </c>
      <c r="E70" s="4">
        <f>E$5*$Q$70</f>
        <v>0</v>
      </c>
      <c r="F70" s="4">
        <f t="shared" ref="F70:I70" si="71">F$5*$Q$70</f>
        <v>0</v>
      </c>
      <c r="G70" s="4">
        <f t="shared" si="71"/>
        <v>0</v>
      </c>
      <c r="H70" s="4">
        <f t="shared" si="71"/>
        <v>0</v>
      </c>
      <c r="I70" s="4">
        <f t="shared" si="71"/>
        <v>0</v>
      </c>
      <c r="K70" s="2" t="s">
        <v>286</v>
      </c>
      <c r="L70" s="12">
        <f>B70/$B$3</f>
        <v>0</v>
      </c>
      <c r="M70" s="12">
        <f>C70/$C$3</f>
        <v>0</v>
      </c>
      <c r="N70" s="12">
        <f>D70/$D$3</f>
        <v>0</v>
      </c>
      <c r="O70" s="12">
        <f t="shared" si="56"/>
        <v>0</v>
      </c>
      <c r="P70" s="2"/>
      <c r="Q70" s="12">
        <f t="shared" si="70"/>
        <v>0</v>
      </c>
    </row>
    <row r="71" spans="1:17" x14ac:dyDescent="0.2">
      <c r="A71" s="2" t="s">
        <v>25</v>
      </c>
      <c r="B71" s="2">
        <v>174.8</v>
      </c>
      <c r="C71" s="2">
        <v>153.07</v>
      </c>
      <c r="D71" s="9">
        <v>133.22999999999999</v>
      </c>
      <c r="E71" s="4">
        <f>E$5*$Q$71</f>
        <v>193.61244030484946</v>
      </c>
      <c r="F71" s="4">
        <f t="shared" ref="F71:I71" si="72">F$5*$Q$71</f>
        <v>229.821186224385</v>
      </c>
      <c r="G71" s="4">
        <f t="shared" si="72"/>
        <v>272.80156974634502</v>
      </c>
      <c r="H71" s="4">
        <f t="shared" si="72"/>
        <v>323.81999970798864</v>
      </c>
      <c r="I71" s="4">
        <f t="shared" si="72"/>
        <v>384.37972445826318</v>
      </c>
      <c r="K71" s="2" t="s">
        <v>287</v>
      </c>
      <c r="L71" s="12">
        <f>B71/$B$3</f>
        <v>7.6224630672477416E-3</v>
      </c>
      <c r="M71" s="12">
        <f>C71/$C$3</f>
        <v>6.0519797331625323E-3</v>
      </c>
      <c r="N71" s="12">
        <f>D71/$D$3</f>
        <v>5.1161747617405511E-3</v>
      </c>
      <c r="O71" s="12">
        <f t="shared" si="56"/>
        <v>6.263539187383608E-3</v>
      </c>
      <c r="P71" s="2"/>
      <c r="Q71" s="12">
        <f t="shared" si="70"/>
        <v>6.263539187383608E-3</v>
      </c>
    </row>
    <row r="72" spans="1:17" x14ac:dyDescent="0.2">
      <c r="A72" s="2" t="s">
        <v>26</v>
      </c>
      <c r="B72" s="2"/>
      <c r="C72" s="2"/>
      <c r="D72" s="9"/>
      <c r="E72" s="4"/>
      <c r="F72" s="4"/>
      <c r="G72" s="4"/>
      <c r="H72" s="4"/>
      <c r="I72" s="4"/>
      <c r="K72" s="2"/>
      <c r="L72" s="12"/>
      <c r="M72" s="12"/>
      <c r="N72" s="12"/>
      <c r="O72" s="12"/>
      <c r="P72" s="2"/>
      <c r="Q72" s="12"/>
    </row>
    <row r="73" spans="1:17" x14ac:dyDescent="0.2">
      <c r="A73" s="2" t="s">
        <v>27</v>
      </c>
      <c r="B73" s="2">
        <v>2163.5100000000002</v>
      </c>
      <c r="C73" s="2">
        <v>2458.27</v>
      </c>
      <c r="D73" s="9">
        <v>2957.89</v>
      </c>
      <c r="E73" s="4">
        <f>E$5*$Q$73</f>
        <v>3143.8913634309438</v>
      </c>
      <c r="F73" s="4">
        <f t="shared" ref="F73:I73" si="73">F$5*$Q$73</f>
        <v>3731.8513281824544</v>
      </c>
      <c r="G73" s="4">
        <f t="shared" si="73"/>
        <v>4429.7695835325749</v>
      </c>
      <c r="H73" s="4">
        <f t="shared" si="73"/>
        <v>5258.210158320373</v>
      </c>
      <c r="I73" s="4">
        <f t="shared" si="73"/>
        <v>6241.5828967371954</v>
      </c>
      <c r="K73" s="2" t="s">
        <v>288</v>
      </c>
      <c r="L73" s="12">
        <f>B73/$B$3</f>
        <v>9.4343678893713742E-2</v>
      </c>
      <c r="M73" s="12">
        <f>C73/$C$3</f>
        <v>9.7193442337763489E-2</v>
      </c>
      <c r="N73" s="12">
        <f>D73/$D$3</f>
        <v>0.11358614550780426</v>
      </c>
      <c r="O73" s="12">
        <f t="shared" si="56"/>
        <v>0.10170775557976049</v>
      </c>
      <c r="P73" s="2"/>
      <c r="Q73" s="12">
        <f t="shared" si="70"/>
        <v>0.10170775557976049</v>
      </c>
    </row>
    <row r="74" spans="1:17" x14ac:dyDescent="0.2">
      <c r="A74" s="2" t="s">
        <v>28</v>
      </c>
      <c r="B74" s="2">
        <v>924.07</v>
      </c>
      <c r="C74" s="2">
        <v>931.53</v>
      </c>
      <c r="D74" s="9">
        <v>1304.54</v>
      </c>
      <c r="E74" s="4">
        <f>E$5*$Q$74</f>
        <v>1310.8507266030404</v>
      </c>
      <c r="F74" s="4">
        <f t="shared" ref="F74:I74" si="74">F$5*$Q$74</f>
        <v>1556.0016106230646</v>
      </c>
      <c r="G74" s="4">
        <f t="shared" si="74"/>
        <v>1846.9997865704781</v>
      </c>
      <c r="H74" s="4">
        <f t="shared" si="74"/>
        <v>2192.4194604306176</v>
      </c>
      <c r="I74" s="4">
        <f t="shared" si="74"/>
        <v>2602.4383572886059</v>
      </c>
      <c r="K74" s="2" t="s">
        <v>289</v>
      </c>
      <c r="L74" s="12">
        <f>B74/$B$3</f>
        <v>4.0295706215970367E-2</v>
      </c>
      <c r="M74" s="12">
        <f>C74/$C$3</f>
        <v>3.6830212849238216E-2</v>
      </c>
      <c r="N74" s="12">
        <f>D74/$D$3</f>
        <v>5.0095733871357948E-2</v>
      </c>
      <c r="O74" s="12">
        <f t="shared" si="56"/>
        <v>4.2407217645522167E-2</v>
      </c>
      <c r="P74" s="2"/>
      <c r="Q74" s="12">
        <f t="shared" si="70"/>
        <v>4.2407217645522167E-2</v>
      </c>
    </row>
    <row r="75" spans="1:17" x14ac:dyDescent="0.2">
      <c r="A75" s="2" t="s">
        <v>29</v>
      </c>
      <c r="B75" s="2">
        <v>4564.01</v>
      </c>
      <c r="C75" s="2">
        <v>6231.58</v>
      </c>
      <c r="D75" s="9">
        <v>6439.28</v>
      </c>
      <c r="E75" s="4">
        <f>E$5*$Q$75+632.02</f>
        <v>7769.1399630831293</v>
      </c>
      <c r="F75" s="4">
        <f t="shared" ref="F75:I75" si="75">F$5*$Q$75</f>
        <v>8471.8800793939445</v>
      </c>
      <c r="G75" s="4">
        <f t="shared" si="75"/>
        <v>10056.262533189538</v>
      </c>
      <c r="H75" s="4">
        <f t="shared" si="75"/>
        <v>11936.950852551034</v>
      </c>
      <c r="I75" s="4">
        <f t="shared" si="75"/>
        <v>14169.359161611419</v>
      </c>
      <c r="K75" s="2" t="s">
        <v>290</v>
      </c>
      <c r="L75" s="12">
        <f>B75/$B$3</f>
        <v>0.19902172576401239</v>
      </c>
      <c r="M75" s="12">
        <f>C75/$C$3</f>
        <v>0.24638006053165853</v>
      </c>
      <c r="N75" s="12">
        <f>D75/$D$3</f>
        <v>0.24727525196863093</v>
      </c>
      <c r="O75" s="12">
        <f t="shared" si="56"/>
        <v>0.23089234608810064</v>
      </c>
      <c r="P75" s="2"/>
      <c r="Q75" s="12">
        <f t="shared" si="70"/>
        <v>0.23089234608810064</v>
      </c>
    </row>
    <row r="76" spans="1:17" x14ac:dyDescent="0.2">
      <c r="A76" s="2" t="s">
        <v>30</v>
      </c>
      <c r="B76" s="2">
        <v>636.57000000000005</v>
      </c>
      <c r="C76" s="2">
        <v>1473.18</v>
      </c>
      <c r="D76" s="9">
        <v>1719.78</v>
      </c>
      <c r="E76" s="4">
        <f>E$5*$Q$76</f>
        <v>1566.6303417986421</v>
      </c>
      <c r="F76" s="4">
        <f>F$5*$Q$76</f>
        <v>1859.6162672211281</v>
      </c>
      <c r="G76" s="4">
        <f>G$5*$Q$76</f>
        <v>2207.3954327624783</v>
      </c>
      <c r="H76" s="4">
        <f>H$5*$Q$76</f>
        <v>2620.2150854820657</v>
      </c>
      <c r="I76" s="4">
        <f>I$5*$Q$76</f>
        <v>3110.2388780409051</v>
      </c>
      <c r="K76" s="2" t="s">
        <v>291</v>
      </c>
      <c r="L76" s="12">
        <f>B76/$B$3</f>
        <v>2.7758760381681322E-2</v>
      </c>
      <c r="M76" s="12">
        <f>C76/$C$3</f>
        <v>5.8245609873263077E-2</v>
      </c>
      <c r="N76" s="12">
        <f>D76/$D$3</f>
        <v>6.6041394819081028E-2</v>
      </c>
      <c r="O76" s="12">
        <f t="shared" si="56"/>
        <v>5.0681921691341808E-2</v>
      </c>
      <c r="P76" s="2"/>
      <c r="Q76" s="12">
        <f t="shared" si="70"/>
        <v>5.0681921691341808E-2</v>
      </c>
    </row>
    <row r="77" spans="1:17" x14ac:dyDescent="0.2">
      <c r="A77" s="2" t="s">
        <v>31</v>
      </c>
      <c r="B77" s="2">
        <v>8288.16</v>
      </c>
      <c r="C77" s="2">
        <v>11094.56</v>
      </c>
      <c r="D77" s="9">
        <v>12421.49</v>
      </c>
      <c r="E77" s="4">
        <f>SUM(E73:E76)</f>
        <v>13790.512394915755</v>
      </c>
      <c r="F77" s="4">
        <f t="shared" ref="F77:I77" si="76">SUM(F73:F76)</f>
        <v>15619.349285420592</v>
      </c>
      <c r="G77" s="4">
        <f t="shared" si="76"/>
        <v>18540.427336055069</v>
      </c>
      <c r="H77" s="4">
        <f t="shared" si="76"/>
        <v>22007.795556784091</v>
      </c>
      <c r="I77" s="4">
        <f t="shared" si="76"/>
        <v>26123.619293678126</v>
      </c>
      <c r="K77" s="2"/>
      <c r="L77" s="12"/>
      <c r="M77" s="12"/>
      <c r="N77" s="12"/>
      <c r="O77" s="12"/>
      <c r="P77" s="2"/>
      <c r="Q77" s="12"/>
    </row>
    <row r="78" spans="1:17" x14ac:dyDescent="0.2">
      <c r="A78" s="2" t="s">
        <v>32</v>
      </c>
      <c r="B78" s="2"/>
      <c r="C78" s="2"/>
      <c r="D78" s="9"/>
      <c r="E78" s="4"/>
      <c r="F78" s="4"/>
      <c r="G78" s="4"/>
      <c r="H78" s="4"/>
      <c r="I78" s="4"/>
      <c r="K78" s="2"/>
      <c r="L78" s="12"/>
      <c r="M78" s="12"/>
      <c r="N78" s="12"/>
      <c r="O78" s="12"/>
      <c r="P78" s="2"/>
      <c r="Q78" s="12"/>
    </row>
    <row r="79" spans="1:17" x14ac:dyDescent="0.2">
      <c r="A79" s="2" t="s">
        <v>33</v>
      </c>
      <c r="B79" s="2">
        <v>5949.17</v>
      </c>
      <c r="C79" s="2">
        <v>7274.09</v>
      </c>
      <c r="D79" s="9">
        <v>7487.87</v>
      </c>
      <c r="E79" s="4">
        <f>E$5*$Q$79</f>
        <v>8599.08176598924</v>
      </c>
      <c r="F79" s="4">
        <f t="shared" ref="F79:I79" si="77">F$5*$Q$79</f>
        <v>10207.253050415824</v>
      </c>
      <c r="G79" s="4">
        <f t="shared" si="77"/>
        <v>12116.179107320928</v>
      </c>
      <c r="H79" s="4">
        <f t="shared" si="77"/>
        <v>14382.106080411098</v>
      </c>
      <c r="I79" s="4">
        <f t="shared" si="77"/>
        <v>17071.799077583499</v>
      </c>
      <c r="K79" s="2" t="s">
        <v>292</v>
      </c>
      <c r="L79" s="12">
        <f>B79/$B$3</f>
        <v>0.25942407669209522</v>
      </c>
      <c r="M79" s="12">
        <f>C79/$C$3</f>
        <v>0.28759812672110957</v>
      </c>
      <c r="N79" s="12">
        <f>D79/$D$3</f>
        <v>0.28754223157842995</v>
      </c>
      <c r="O79" s="12">
        <f t="shared" si="56"/>
        <v>0.27818814499721162</v>
      </c>
      <c r="P79" s="2"/>
      <c r="Q79" s="12">
        <f t="shared" si="70"/>
        <v>0.27818814499721162</v>
      </c>
    </row>
    <row r="80" spans="1:17" x14ac:dyDescent="0.2">
      <c r="A80" s="2" t="s">
        <v>34</v>
      </c>
      <c r="B80" s="2">
        <v>1445.73</v>
      </c>
      <c r="C80" s="2">
        <v>1603.23</v>
      </c>
      <c r="D80" s="9">
        <v>906.39</v>
      </c>
      <c r="E80" s="4">
        <f>E$5*$Q$80</f>
        <v>1661.3379754140035</v>
      </c>
      <c r="F80" s="4">
        <f t="shared" ref="F80:I80" si="78">F$5*$Q$80</f>
        <v>1972.0358032164172</v>
      </c>
      <c r="G80" s="4">
        <f t="shared" si="78"/>
        <v>2340.8392914140813</v>
      </c>
      <c r="H80" s="4">
        <f t="shared" si="78"/>
        <v>2778.6151647403117</v>
      </c>
      <c r="I80" s="4">
        <f t="shared" si="78"/>
        <v>3298.2624061563911</v>
      </c>
      <c r="K80" s="2" t="s">
        <v>293</v>
      </c>
      <c r="L80" s="12">
        <f>B80/$B$3</f>
        <v>6.3043612873066798E-2</v>
      </c>
      <c r="M80" s="12">
        <f>C80/$C$3</f>
        <v>6.3387440175071322E-2</v>
      </c>
      <c r="N80" s="12">
        <f>D80/$D$3</f>
        <v>3.4806347236313283E-2</v>
      </c>
      <c r="O80" s="12">
        <f t="shared" si="56"/>
        <v>5.3745800094817137E-2</v>
      </c>
      <c r="P80" s="2"/>
      <c r="Q80" s="12">
        <f t="shared" si="70"/>
        <v>5.3745800094817137E-2</v>
      </c>
    </row>
    <row r="81" spans="1:17" x14ac:dyDescent="0.2">
      <c r="A81" s="2" t="s">
        <v>35</v>
      </c>
      <c r="B81" s="2">
        <v>7394.9</v>
      </c>
      <c r="C81" s="2">
        <v>8877.32</v>
      </c>
      <c r="D81" s="9">
        <v>8394.26</v>
      </c>
      <c r="E81" s="4">
        <f>E79+E80</f>
        <v>10260.419741403244</v>
      </c>
      <c r="F81" s="4">
        <f t="shared" ref="F81:I81" si="79">F79+F80</f>
        <v>12179.288853632241</v>
      </c>
      <c r="G81" s="4">
        <f t="shared" si="79"/>
        <v>14457.01839873501</v>
      </c>
      <c r="H81" s="4">
        <f t="shared" si="79"/>
        <v>17160.72124515141</v>
      </c>
      <c r="I81" s="4">
        <f t="shared" si="79"/>
        <v>20370.06148373989</v>
      </c>
      <c r="K81" s="2"/>
      <c r="L81" s="12"/>
      <c r="M81" s="12"/>
      <c r="N81" s="12"/>
      <c r="O81" s="12"/>
      <c r="P81" s="2"/>
      <c r="Q81" s="12"/>
    </row>
    <row r="82" spans="1:17" x14ac:dyDescent="0.2">
      <c r="A82" s="2" t="s">
        <v>36</v>
      </c>
      <c r="B82" s="2">
        <v>893.26</v>
      </c>
      <c r="C82" s="2">
        <v>2217.2399999999998</v>
      </c>
      <c r="D82" s="9">
        <v>4027.23</v>
      </c>
      <c r="E82" s="4">
        <f>E77-E81</f>
        <v>3530.0926535125109</v>
      </c>
      <c r="F82" s="4">
        <f t="shared" ref="F82:I82" si="80">F77-F81</f>
        <v>3440.0604317883517</v>
      </c>
      <c r="G82" s="4">
        <f t="shared" si="80"/>
        <v>4083.4089373200586</v>
      </c>
      <c r="H82" s="4">
        <f t="shared" si="80"/>
        <v>4847.0743116326812</v>
      </c>
      <c r="I82" s="4">
        <f t="shared" si="80"/>
        <v>5753.5578099382365</v>
      </c>
      <c r="K82" s="2" t="s">
        <v>294</v>
      </c>
      <c r="L82" s="12">
        <f>B82/$B$3</f>
        <v>3.8952181690215776E-2</v>
      </c>
      <c r="M82" s="12">
        <f>C82/$C$3</f>
        <v>8.7663758695742416E-2</v>
      </c>
      <c r="N82" s="12">
        <f>D82/$D$3</f>
        <v>0.15464994735213092</v>
      </c>
      <c r="O82" s="12">
        <f t="shared" si="56"/>
        <v>9.3755295912696379E-2</v>
      </c>
      <c r="P82" s="2"/>
      <c r="Q82" s="12">
        <f t="shared" si="70"/>
        <v>9.3755295912696379E-2</v>
      </c>
    </row>
    <row r="83" spans="1:17" x14ac:dyDescent="0.2">
      <c r="A83" s="2" t="s">
        <v>37</v>
      </c>
      <c r="B83" s="2">
        <v>0</v>
      </c>
      <c r="C83" s="2">
        <v>0</v>
      </c>
      <c r="D83" s="9">
        <v>0</v>
      </c>
      <c r="E83" s="4">
        <f>E$5*$Q$83</f>
        <v>0</v>
      </c>
      <c r="F83" s="4">
        <f t="shared" ref="F83:I83" si="81">F$5*$Q$83</f>
        <v>0</v>
      </c>
      <c r="G83" s="4">
        <f t="shared" si="81"/>
        <v>0</v>
      </c>
      <c r="H83" s="4">
        <f t="shared" si="81"/>
        <v>0</v>
      </c>
      <c r="I83" s="4">
        <f t="shared" si="81"/>
        <v>0</v>
      </c>
      <c r="K83" s="2" t="s">
        <v>295</v>
      </c>
      <c r="L83" s="12">
        <f>B83/$B$3</f>
        <v>0</v>
      </c>
      <c r="M83" s="12">
        <f>C83/$C$3</f>
        <v>0</v>
      </c>
      <c r="N83" s="12">
        <f>D83/$D$3</f>
        <v>0</v>
      </c>
      <c r="O83" s="12">
        <f t="shared" si="56"/>
        <v>0</v>
      </c>
      <c r="P83" s="2"/>
      <c r="Q83" s="12">
        <f t="shared" si="70"/>
        <v>0</v>
      </c>
    </row>
    <row r="84" spans="1:17" x14ac:dyDescent="0.2">
      <c r="A84" s="2" t="s">
        <v>38</v>
      </c>
      <c r="B84" s="2">
        <v>549.30999999999995</v>
      </c>
      <c r="C84" s="2">
        <v>532.66999999999996</v>
      </c>
      <c r="D84" s="9">
        <v>477.64</v>
      </c>
      <c r="E84" s="4">
        <f>E$5*$Q$84</f>
        <v>652.79840912568011</v>
      </c>
      <c r="F84" s="4">
        <f t="shared" ref="F84:I84" si="82">F$5*$Q$84</f>
        <v>774.88256702117201</v>
      </c>
      <c r="G84" s="4">
        <f t="shared" si="82"/>
        <v>919.79849258137665</v>
      </c>
      <c r="H84" s="4">
        <f t="shared" si="82"/>
        <v>1091.8161060292077</v>
      </c>
      <c r="I84" s="4">
        <f t="shared" si="82"/>
        <v>1296.0038736737959</v>
      </c>
      <c r="K84" s="2" t="s">
        <v>296</v>
      </c>
      <c r="L84" s="12">
        <f>B84/$B$3</f>
        <v>2.3953633795594145E-2</v>
      </c>
      <c r="M84" s="12">
        <f>C84/$C$3</f>
        <v>2.1060351763661632E-2</v>
      </c>
      <c r="N84" s="12">
        <f>D84/$D$3</f>
        <v>1.8341887812037508E-2</v>
      </c>
      <c r="O84" s="12">
        <f t="shared" si="56"/>
        <v>2.1118624457097761E-2</v>
      </c>
      <c r="P84" s="2"/>
      <c r="Q84" s="12">
        <f t="shared" si="70"/>
        <v>2.1118624457097761E-2</v>
      </c>
    </row>
    <row r="85" spans="1:17" x14ac:dyDescent="0.2">
      <c r="A85" s="2" t="s">
        <v>39</v>
      </c>
      <c r="B85" s="2">
        <v>1564.59</v>
      </c>
      <c r="C85" s="2">
        <v>1671.09</v>
      </c>
      <c r="D85" s="9">
        <v>1589.06</v>
      </c>
      <c r="E85" s="4">
        <f>E$5*$Q$85</f>
        <v>2012.5013114269361</v>
      </c>
      <c r="F85" s="4">
        <f t="shared" ref="F85:I85" si="83">F$5*$Q$85</f>
        <v>2388.8725225611661</v>
      </c>
      <c r="G85" s="4">
        <f t="shared" si="83"/>
        <v>2835.6314088568147</v>
      </c>
      <c r="H85" s="4">
        <f t="shared" si="83"/>
        <v>3365.9416360461742</v>
      </c>
      <c r="I85" s="4">
        <f t="shared" si="83"/>
        <v>3995.4286942521603</v>
      </c>
      <c r="K85" s="2" t="s">
        <v>297</v>
      </c>
      <c r="L85" s="12">
        <f>B85/$B$3</f>
        <v>6.8226713331722783E-2</v>
      </c>
      <c r="M85" s="12">
        <f>C85/$C$3</f>
        <v>6.6070443668194784E-2</v>
      </c>
      <c r="N85" s="12">
        <f>D85/$D$3</f>
        <v>6.1021606746914668E-2</v>
      </c>
      <c r="O85" s="12">
        <f t="shared" si="56"/>
        <v>6.5106254582277409E-2</v>
      </c>
      <c r="P85" s="2"/>
      <c r="Q85" s="12">
        <f t="shared" si="70"/>
        <v>6.5106254582277409E-2</v>
      </c>
    </row>
    <row r="86" spans="1:17" x14ac:dyDescent="0.2">
      <c r="A86" s="2" t="s">
        <v>40</v>
      </c>
      <c r="B86" s="2">
        <v>-1015.28</v>
      </c>
      <c r="C86" s="2">
        <v>-1138.42</v>
      </c>
      <c r="D86" s="9">
        <v>-1111.42</v>
      </c>
      <c r="E86" s="4">
        <f>E84-E85</f>
        <v>-1359.702902301256</v>
      </c>
      <c r="F86" s="4">
        <f t="shared" ref="F86:I86" si="84">F84-F85</f>
        <v>-1613.9899555399941</v>
      </c>
      <c r="G86" s="4">
        <f t="shared" si="84"/>
        <v>-1915.832916275438</v>
      </c>
      <c r="H86" s="4">
        <f t="shared" si="84"/>
        <v>-2274.1255300169664</v>
      </c>
      <c r="I86" s="4">
        <f t="shared" si="84"/>
        <v>-2699.4248205783642</v>
      </c>
      <c r="K86" s="2"/>
      <c r="L86" s="12"/>
      <c r="M86" s="12"/>
      <c r="N86" s="12"/>
      <c r="O86" s="12"/>
      <c r="P86" s="2"/>
      <c r="Q86" s="12"/>
    </row>
    <row r="87" spans="1:17" x14ac:dyDescent="0.2">
      <c r="A87" s="2" t="s">
        <v>41</v>
      </c>
      <c r="B87" s="2">
        <v>2368.48</v>
      </c>
      <c r="C87" s="2">
        <v>2696.17</v>
      </c>
      <c r="D87" s="9">
        <v>3138.04</v>
      </c>
      <c r="E87" s="4">
        <f>E$5*$Q$87</f>
        <v>3404.1824633613387</v>
      </c>
      <c r="F87" s="4">
        <f t="shared" ref="F87:I87" si="85">F$5*$Q$87</f>
        <v>4040.8211921822262</v>
      </c>
      <c r="G87" s="4">
        <f t="shared" si="85"/>
        <v>4796.5219499621808</v>
      </c>
      <c r="H87" s="4">
        <f t="shared" si="85"/>
        <v>5693.5513159998027</v>
      </c>
      <c r="I87" s="4">
        <f t="shared" si="85"/>
        <v>6758.3400901936193</v>
      </c>
      <c r="K87" s="2" t="s">
        <v>298</v>
      </c>
      <c r="L87" s="12">
        <f>B87/$B$3</f>
        <v>0.10328175815511974</v>
      </c>
      <c r="M87" s="12">
        <f>C87/$C$3</f>
        <v>0.10659937412400095</v>
      </c>
      <c r="N87" s="12">
        <f>D87/$D$3</f>
        <v>0.12050409854636585</v>
      </c>
      <c r="O87" s="12">
        <f t="shared" si="56"/>
        <v>0.11012841027516218</v>
      </c>
      <c r="P87" s="2"/>
      <c r="Q87" s="12">
        <f t="shared" si="70"/>
        <v>0.11012841027516218</v>
      </c>
    </row>
    <row r="88" spans="1:17" x14ac:dyDescent="0.2">
      <c r="A88" s="2" t="s">
        <v>42</v>
      </c>
      <c r="B88" s="2">
        <v>24413.63</v>
      </c>
      <c r="C88" s="2">
        <v>25493.48</v>
      </c>
      <c r="D88" s="9">
        <v>27831.19</v>
      </c>
      <c r="E88" s="4">
        <f>E87+E86+E82+E71+E69+E67</f>
        <v>30846.837110763561</v>
      </c>
      <c r="F88" s="4">
        <f t="shared" ref="F88:I88" si="86">F87+F86+F82+F71+F69+F67</f>
        <v>34970.638192428138</v>
      </c>
      <c r="G88" s="4">
        <f t="shared" si="86"/>
        <v>40615.876900943687</v>
      </c>
      <c r="H88" s="4">
        <f t="shared" si="86"/>
        <v>47316.869122662829</v>
      </c>
      <c r="I88" s="4">
        <f t="shared" si="86"/>
        <v>55271.058320686687</v>
      </c>
      <c r="K88" s="2"/>
      <c r="L88" s="12"/>
      <c r="M88" s="12"/>
      <c r="N88" s="12"/>
      <c r="O88" s="12"/>
      <c r="P88" s="2"/>
      <c r="Q88" s="12"/>
    </row>
    <row r="89" spans="1:17" x14ac:dyDescent="0.2">
      <c r="A89" s="2" t="s">
        <v>43</v>
      </c>
      <c r="B89" s="2">
        <v>3506.44</v>
      </c>
      <c r="C89" s="2">
        <v>3768.89</v>
      </c>
      <c r="D89" s="9">
        <v>5259.74</v>
      </c>
      <c r="E89" s="4">
        <f>E$5*$Q$89</f>
        <v>5191.9815802766534</v>
      </c>
      <c r="F89" s="4">
        <f t="shared" ref="F89:I89" si="87">F$5*$Q$89</f>
        <v>6162.9684732838432</v>
      </c>
      <c r="G89" s="4">
        <f t="shared" si="87"/>
        <v>7315.546061830737</v>
      </c>
      <c r="H89" s="4">
        <f t="shared" si="87"/>
        <v>8683.6748256561132</v>
      </c>
      <c r="I89" s="4">
        <f t="shared" si="87"/>
        <v>10307.666418938945</v>
      </c>
      <c r="K89" s="2" t="s">
        <v>299</v>
      </c>
      <c r="L89" s="12">
        <f>B89/$B$3</f>
        <v>0.15290451600411997</v>
      </c>
      <c r="M89" s="12">
        <f>C89/$C$3</f>
        <v>0.14901186317710155</v>
      </c>
      <c r="N89" s="12">
        <f>D89/$D$3</f>
        <v>0.20197965204021054</v>
      </c>
      <c r="O89" s="12">
        <f t="shared" si="56"/>
        <v>0.16796534374047734</v>
      </c>
      <c r="P89" s="2"/>
      <c r="Q89" s="12">
        <f t="shared" si="70"/>
        <v>0.16796534374047734</v>
      </c>
    </row>
    <row r="91" spans="1:17" x14ac:dyDescent="0.2">
      <c r="A91" s="53" t="s">
        <v>329</v>
      </c>
      <c r="E91" s="5"/>
      <c r="F91" s="5"/>
      <c r="G91" s="5"/>
      <c r="H91" s="5"/>
      <c r="I91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7BA8-B6AD-4655-B165-C4EB3163562C}">
  <sheetPr codeName="Sheet13"/>
  <dimension ref="A1:T91"/>
  <sheetViews>
    <sheetView topLeftCell="A88" workbookViewId="0">
      <selection activeCell="A91" sqref="A91"/>
    </sheetView>
  </sheetViews>
  <sheetFormatPr defaultRowHeight="15" x14ac:dyDescent="0.2"/>
  <cols>
    <col min="1" max="1" width="45.46875" bestFit="1" customWidth="1"/>
    <col min="2" max="2" width="11.1640625" bestFit="1" customWidth="1"/>
    <col min="3" max="3" width="9.4140625" customWidth="1"/>
    <col min="4" max="4" width="11.1640625" bestFit="1" customWidth="1"/>
    <col min="11" max="11" width="50.4453125" bestFit="1" customWidth="1"/>
    <col min="19" max="19" width="11.97265625" bestFit="1" customWidth="1"/>
  </cols>
  <sheetData>
    <row r="1" spans="1:20" x14ac:dyDescent="0.2">
      <c r="A1" s="1" t="s">
        <v>0</v>
      </c>
      <c r="B1" s="1" t="s">
        <v>303</v>
      </c>
      <c r="C1" s="1" t="s">
        <v>304</v>
      </c>
      <c r="D1" s="6" t="s">
        <v>305</v>
      </c>
      <c r="E1" s="7">
        <v>44166</v>
      </c>
      <c r="F1" s="7">
        <v>44531</v>
      </c>
      <c r="G1" s="7">
        <v>44896</v>
      </c>
      <c r="H1" s="7">
        <v>45261</v>
      </c>
      <c r="I1" s="7">
        <v>45627</v>
      </c>
      <c r="K1" s="1" t="s">
        <v>233</v>
      </c>
      <c r="L1" s="1" t="s">
        <v>234</v>
      </c>
      <c r="M1" s="1"/>
      <c r="N1" s="1"/>
      <c r="O1" s="1" t="s">
        <v>235</v>
      </c>
      <c r="P1" s="1"/>
      <c r="Q1" s="1" t="s">
        <v>274</v>
      </c>
    </row>
    <row r="2" spans="1:20" x14ac:dyDescent="0.2">
      <c r="A2" s="2" t="s">
        <v>47</v>
      </c>
      <c r="B2" s="2"/>
      <c r="C2" s="2"/>
      <c r="D2" s="9"/>
      <c r="E2" s="2"/>
      <c r="F2" s="2"/>
      <c r="G2" s="2"/>
      <c r="H2" s="2"/>
      <c r="I2" s="2"/>
      <c r="K2" s="1"/>
      <c r="L2" s="1">
        <v>2017</v>
      </c>
      <c r="M2" s="1">
        <v>2018</v>
      </c>
      <c r="N2" s="1">
        <v>2019</v>
      </c>
      <c r="O2" s="1" t="s">
        <v>236</v>
      </c>
      <c r="P2" s="1"/>
      <c r="Q2" s="1" t="s">
        <v>322</v>
      </c>
      <c r="S2" s="2">
        <v>2015</v>
      </c>
      <c r="T2" s="16">
        <v>3655.35</v>
      </c>
    </row>
    <row r="3" spans="1:20" x14ac:dyDescent="0.2">
      <c r="A3" s="2" t="s">
        <v>48</v>
      </c>
      <c r="B3" s="2">
        <v>4582.0200000000004</v>
      </c>
      <c r="C3" s="2">
        <v>4584.99</v>
      </c>
      <c r="D3" s="9">
        <v>5162.34</v>
      </c>
      <c r="E3" s="4">
        <f>E$5*$Q$3</f>
        <v>6549.0733016927961</v>
      </c>
      <c r="F3" s="4">
        <f t="shared" ref="F3:I3" si="0">F$5*$Q$3</f>
        <v>7810.8094956990335</v>
      </c>
      <c r="G3" s="4">
        <f t="shared" si="0"/>
        <v>9315.6301918826794</v>
      </c>
      <c r="H3" s="4">
        <f t="shared" si="0"/>
        <v>11110.3677435356</v>
      </c>
      <c r="I3" s="4">
        <f t="shared" si="0"/>
        <v>13250.877166008369</v>
      </c>
      <c r="K3" s="2" t="s">
        <v>237</v>
      </c>
      <c r="L3" s="17">
        <f>B3/$B$5</f>
        <v>1.1549379557536179</v>
      </c>
      <c r="M3" s="12">
        <f>C3/$C$5</f>
        <v>1.0361465659067488</v>
      </c>
      <c r="N3" s="12">
        <f>D3/$D$5</f>
        <v>1</v>
      </c>
      <c r="O3" s="12">
        <f>AVERAGE(L3:N3)</f>
        <v>1.0636948405534554</v>
      </c>
      <c r="P3" s="2"/>
      <c r="Q3" s="12">
        <f>O3</f>
        <v>1.0636948405534554</v>
      </c>
      <c r="S3" s="2">
        <v>2016</v>
      </c>
      <c r="T3" s="16">
        <v>3581.76</v>
      </c>
    </row>
    <row r="4" spans="1:20" x14ac:dyDescent="0.2">
      <c r="A4" s="2" t="s">
        <v>49</v>
      </c>
      <c r="B4" s="2">
        <v>614.69000000000005</v>
      </c>
      <c r="C4" s="2">
        <v>159.94999999999999</v>
      </c>
      <c r="D4" s="9">
        <v>0</v>
      </c>
      <c r="E4" s="4">
        <f>E$5*$Q$4</f>
        <v>0</v>
      </c>
      <c r="F4" s="4">
        <f t="shared" ref="F4:I4" si="1">F$5*$Q$4</f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K4" s="2" t="s">
        <v>238</v>
      </c>
      <c r="L4" s="12">
        <f>B4/$B$5</f>
        <v>0.15493795575361768</v>
      </c>
      <c r="M4" s="12">
        <f>C4/$C$5</f>
        <v>3.6146565906748862E-2</v>
      </c>
      <c r="N4" s="12">
        <f>D4/$D$5</f>
        <v>0</v>
      </c>
      <c r="O4" s="12">
        <f>AVERAGE(L4:N4)</f>
        <v>6.369484055345552E-2</v>
      </c>
      <c r="P4" s="2"/>
      <c r="Q4" s="12">
        <f>N4</f>
        <v>0</v>
      </c>
      <c r="S4" s="2">
        <v>2017</v>
      </c>
      <c r="T4" s="2">
        <v>3967.33</v>
      </c>
    </row>
    <row r="5" spans="1:20" x14ac:dyDescent="0.2">
      <c r="A5" s="2" t="s">
        <v>50</v>
      </c>
      <c r="B5" s="2">
        <v>3967.33</v>
      </c>
      <c r="C5" s="2">
        <v>4425.04</v>
      </c>
      <c r="D5" s="9">
        <v>5162.34</v>
      </c>
      <c r="E5" s="4">
        <f>D5*(1+$T$7)</f>
        <v>6156.9099068725582</v>
      </c>
      <c r="F5" s="4">
        <f t="shared" ref="F5:I5" si="2">E5*(1+$T$7)</f>
        <v>7343.0923963445748</v>
      </c>
      <c r="G5" s="4">
        <f t="shared" si="2"/>
        <v>8757.8033066660591</v>
      </c>
      <c r="H5" s="4">
        <f t="shared" si="2"/>
        <v>10445.070634877498</v>
      </c>
      <c r="I5" s="4">
        <f t="shared" si="2"/>
        <v>12457.40475634323</v>
      </c>
      <c r="K5" s="2"/>
      <c r="L5" s="12"/>
      <c r="M5" s="12"/>
      <c r="N5" s="12"/>
      <c r="O5" s="12"/>
      <c r="P5" s="2"/>
      <c r="Q5" s="12"/>
      <c r="S5" s="2">
        <v>2018</v>
      </c>
      <c r="T5" s="2">
        <v>4425.04</v>
      </c>
    </row>
    <row r="6" spans="1:20" x14ac:dyDescent="0.2">
      <c r="A6" s="2" t="s">
        <v>51</v>
      </c>
      <c r="B6" s="2">
        <v>39.94</v>
      </c>
      <c r="C6" s="2">
        <v>32.68</v>
      </c>
      <c r="D6" s="9">
        <v>24.96</v>
      </c>
      <c r="E6" s="4">
        <f>E$5*$Q$6</f>
        <v>45.740678462141503</v>
      </c>
      <c r="F6" s="4">
        <f t="shared" ref="F6:I6" si="3">F$5*$Q$6</f>
        <v>54.553019826402618</v>
      </c>
      <c r="G6" s="4">
        <f t="shared" si="3"/>
        <v>65.063135752196359</v>
      </c>
      <c r="H6" s="4">
        <f t="shared" si="3"/>
        <v>77.598117343083146</v>
      </c>
      <c r="I6" s="4">
        <f t="shared" si="3"/>
        <v>92.548072661678205</v>
      </c>
      <c r="K6" s="2" t="s">
        <v>239</v>
      </c>
      <c r="L6" s="12">
        <f>B6/$B$5</f>
        <v>1.0067224052448372E-2</v>
      </c>
      <c r="M6" s="12">
        <f>C6/$C$5</f>
        <v>7.3852439751957042E-3</v>
      </c>
      <c r="N6" s="12">
        <f>D6/$D$5</f>
        <v>4.8350166784830138E-3</v>
      </c>
      <c r="O6" s="12">
        <f t="shared" ref="O6:O47" si="4">AVERAGE(L6:N6)</f>
        <v>7.4291615687090305E-3</v>
      </c>
      <c r="P6" s="2"/>
      <c r="Q6" s="12">
        <f>O6</f>
        <v>7.4291615687090305E-3</v>
      </c>
      <c r="S6" s="2">
        <v>2019</v>
      </c>
      <c r="T6" s="2">
        <v>5162.34</v>
      </c>
    </row>
    <row r="7" spans="1:20" x14ac:dyDescent="0.2">
      <c r="A7" s="2" t="s">
        <v>52</v>
      </c>
      <c r="B7" s="2">
        <v>-14.94</v>
      </c>
      <c r="C7" s="2">
        <v>16.100000000000001</v>
      </c>
      <c r="D7" s="9">
        <v>-18.3</v>
      </c>
      <c r="E7" s="4">
        <f>E$5*$Q$7</f>
        <v>-7.5366235136411177</v>
      </c>
      <c r="F7" s="4">
        <f t="shared" ref="F7:I7" si="5">F$5*$Q$7</f>
        <v>-8.9886198846851748</v>
      </c>
      <c r="G7" s="4">
        <f t="shared" si="5"/>
        <v>-10.720356043408575</v>
      </c>
      <c r="H7" s="4">
        <f t="shared" si="5"/>
        <v>-12.785726304130172</v>
      </c>
      <c r="I7" s="4">
        <f t="shared" si="5"/>
        <v>-15.249008191723156</v>
      </c>
      <c r="K7" s="2" t="s">
        <v>240</v>
      </c>
      <c r="L7" s="12">
        <f>B7/$B$5</f>
        <v>-3.7657568188176936E-3</v>
      </c>
      <c r="M7" s="12">
        <f>C7/$C$5</f>
        <v>3.6383851897383982E-3</v>
      </c>
      <c r="N7" s="12">
        <f>D7/$D$5</f>
        <v>-3.5449040551377865E-3</v>
      </c>
      <c r="O7" s="12">
        <f t="shared" si="4"/>
        <v>-1.2240918947390273E-3</v>
      </c>
      <c r="P7" s="2"/>
      <c r="Q7" s="12">
        <f t="shared" ref="Q7:Q47" si="6">O7</f>
        <v>-1.2240918947390273E-3</v>
      </c>
      <c r="S7" s="1" t="s">
        <v>275</v>
      </c>
      <c r="T7" s="12">
        <f>NPER(5,,T2,-T6)</f>
        <v>0.19265873748582205</v>
      </c>
    </row>
    <row r="8" spans="1:20" x14ac:dyDescent="0.2">
      <c r="A8" s="2" t="s">
        <v>53</v>
      </c>
      <c r="B8" s="2">
        <v>3992.33</v>
      </c>
      <c r="C8" s="2">
        <v>4473.82</v>
      </c>
      <c r="D8" s="9">
        <v>5169</v>
      </c>
      <c r="E8" s="4">
        <f>SUM(E5:E7)</f>
        <v>6195.1139618210591</v>
      </c>
      <c r="F8" s="4">
        <f t="shared" ref="F8:I8" si="7">SUM(F5:F7)</f>
        <v>7388.6567962862919</v>
      </c>
      <c r="G8" s="4">
        <f t="shared" si="7"/>
        <v>8812.1460863748471</v>
      </c>
      <c r="H8" s="4">
        <f t="shared" si="7"/>
        <v>10509.883025916452</v>
      </c>
      <c r="I8" s="4">
        <f t="shared" si="7"/>
        <v>12534.703820813185</v>
      </c>
      <c r="K8" s="2"/>
      <c r="L8" s="12"/>
      <c r="M8" s="12"/>
      <c r="N8" s="12"/>
      <c r="O8" s="12"/>
      <c r="P8" s="2"/>
      <c r="Q8" s="12"/>
    </row>
    <row r="9" spans="1:20" x14ac:dyDescent="0.2">
      <c r="A9" s="2" t="s">
        <v>54</v>
      </c>
      <c r="B9" s="2"/>
      <c r="C9" s="2"/>
      <c r="D9" s="9"/>
      <c r="E9" s="4"/>
      <c r="F9" s="4"/>
      <c r="G9" s="4"/>
      <c r="H9" s="4"/>
      <c r="I9" s="4"/>
      <c r="K9" s="2"/>
      <c r="L9" s="12"/>
      <c r="M9" s="12"/>
      <c r="N9" s="12"/>
      <c r="O9" s="12"/>
      <c r="P9" s="2"/>
      <c r="Q9" s="12"/>
    </row>
    <row r="10" spans="1:20" x14ac:dyDescent="0.2">
      <c r="A10" s="2" t="s">
        <v>55</v>
      </c>
      <c r="B10" s="2">
        <v>655.45</v>
      </c>
      <c r="C10" s="2">
        <v>766.68</v>
      </c>
      <c r="D10" s="9">
        <v>828.59</v>
      </c>
      <c r="E10" s="4">
        <f>E$5*$Q$10</f>
        <v>1024.0541728495734</v>
      </c>
      <c r="F10" s="4">
        <f t="shared" ref="F10:I10" si="8">F$5*$Q$10</f>
        <v>1221.3471569078599</v>
      </c>
      <c r="G10" s="4">
        <f t="shared" si="8"/>
        <v>1456.6503581896263</v>
      </c>
      <c r="H10" s="4">
        <f t="shared" si="8"/>
        <v>1737.2867771567098</v>
      </c>
      <c r="I10" s="4">
        <f t="shared" si="8"/>
        <v>2071.9902542945342</v>
      </c>
      <c r="K10" s="2" t="s">
        <v>241</v>
      </c>
      <c r="L10" s="12">
        <f t="shared" ref="L10:L16" si="9">B10/$B$5</f>
        <v>0.16521186793132914</v>
      </c>
      <c r="M10" s="12">
        <f t="shared" ref="M10:M16" si="10">C10/$C$5</f>
        <v>0.17325945076202701</v>
      </c>
      <c r="N10" s="12">
        <f t="shared" ref="N10:N16" si="11">D10/$D$5</f>
        <v>0.16050666945609937</v>
      </c>
      <c r="O10" s="12">
        <f t="shared" si="4"/>
        <v>0.16632599604981849</v>
      </c>
      <c r="P10" s="2"/>
      <c r="Q10" s="12">
        <f t="shared" si="6"/>
        <v>0.16632599604981849</v>
      </c>
    </row>
    <row r="11" spans="1:20" x14ac:dyDescent="0.2">
      <c r="A11" s="2" t="s">
        <v>56</v>
      </c>
      <c r="B11" s="2">
        <v>516.41</v>
      </c>
      <c r="C11" s="2">
        <v>729.07</v>
      </c>
      <c r="D11" s="9">
        <v>1057.32</v>
      </c>
      <c r="E11" s="4">
        <f>E$5*$Q$11</f>
        <v>1025.6176752010208</v>
      </c>
      <c r="F11" s="4">
        <f t="shared" ref="F11:I11" si="12">F$5*$Q$11</f>
        <v>1223.2118816483933</v>
      </c>
      <c r="G11" s="4">
        <f t="shared" si="12"/>
        <v>1458.8743384444292</v>
      </c>
      <c r="H11" s="4">
        <f t="shared" si="12"/>
        <v>1739.9392266395967</v>
      </c>
      <c r="I11" s="4">
        <f t="shared" si="12"/>
        <v>2075.1537213460388</v>
      </c>
      <c r="K11" s="2" t="s">
        <v>242</v>
      </c>
      <c r="L11" s="12">
        <f t="shared" si="9"/>
        <v>0.13016562776476875</v>
      </c>
      <c r="M11" s="12">
        <f t="shared" si="10"/>
        <v>0.16476009256413501</v>
      </c>
      <c r="N11" s="12">
        <f t="shared" si="11"/>
        <v>0.20481409593323957</v>
      </c>
      <c r="O11" s="12">
        <f t="shared" si="4"/>
        <v>0.16657993875404778</v>
      </c>
      <c r="P11" s="2"/>
      <c r="Q11" s="12">
        <f t="shared" si="6"/>
        <v>0.16657993875404778</v>
      </c>
    </row>
    <row r="12" spans="1:20" x14ac:dyDescent="0.2">
      <c r="A12" s="2" t="s">
        <v>57</v>
      </c>
      <c r="B12" s="2">
        <v>278.52</v>
      </c>
      <c r="C12" s="2">
        <v>309.72000000000003</v>
      </c>
      <c r="D12" s="9">
        <v>337.94</v>
      </c>
      <c r="E12" s="4">
        <f>E$5*$Q$12</f>
        <v>422.07369123408108</v>
      </c>
      <c r="F12" s="4">
        <f t="shared" ref="F12:I12" si="13">F$5*$Q$12</f>
        <v>503.38987571321979</v>
      </c>
      <c r="G12" s="4">
        <f t="shared" si="13"/>
        <v>600.37233363127359</v>
      </c>
      <c r="H12" s="4">
        <f t="shared" si="13"/>
        <v>716.03930945009131</v>
      </c>
      <c r="I12" s="4">
        <f t="shared" si="13"/>
        <v>853.99053879896576</v>
      </c>
      <c r="K12" s="2" t="s">
        <v>243</v>
      </c>
      <c r="L12" s="12">
        <f t="shared" si="9"/>
        <v>7.0203386156432665E-2</v>
      </c>
      <c r="M12" s="12">
        <f t="shared" si="10"/>
        <v>6.9992587637625878E-2</v>
      </c>
      <c r="N12" s="12">
        <f t="shared" si="11"/>
        <v>6.5462561551544451E-2</v>
      </c>
      <c r="O12" s="12">
        <f t="shared" si="4"/>
        <v>6.8552845115201003E-2</v>
      </c>
      <c r="P12" s="2"/>
      <c r="Q12" s="12">
        <f t="shared" si="6"/>
        <v>6.8552845115201003E-2</v>
      </c>
    </row>
    <row r="13" spans="1:20" x14ac:dyDescent="0.2">
      <c r="A13" s="2" t="s">
        <v>58</v>
      </c>
      <c r="B13" s="2">
        <v>293.24</v>
      </c>
      <c r="C13" s="2">
        <v>1250.22</v>
      </c>
      <c r="D13" s="9">
        <v>1560.67</v>
      </c>
      <c r="E13" s="4">
        <f>E$5*$Q$13</f>
        <v>1351.9857036037552</v>
      </c>
      <c r="F13" s="4">
        <f t="shared" ref="F13:I13" si="14">F$5*$Q$13</f>
        <v>1612.4575623589353</v>
      </c>
      <c r="G13" s="4">
        <f t="shared" si="14"/>
        <v>1923.1116005724737</v>
      </c>
      <c r="H13" s="4">
        <f t="shared" si="14"/>
        <v>2293.6158535831046</v>
      </c>
      <c r="I13" s="4">
        <f t="shared" si="14"/>
        <v>2735.5009882118916</v>
      </c>
      <c r="K13" s="2" t="s">
        <v>244</v>
      </c>
      <c r="L13" s="12">
        <f t="shared" si="9"/>
        <v>7.3913690063594412E-2</v>
      </c>
      <c r="M13" s="12">
        <f t="shared" si="10"/>
        <v>0.28253303924936274</v>
      </c>
      <c r="N13" s="12">
        <f t="shared" si="11"/>
        <v>0.30231832850993928</v>
      </c>
      <c r="O13" s="12">
        <f t="shared" si="4"/>
        <v>0.21958835260763218</v>
      </c>
      <c r="P13" s="2"/>
      <c r="Q13" s="12">
        <f t="shared" si="6"/>
        <v>0.21958835260763218</v>
      </c>
    </row>
    <row r="14" spans="1:20" x14ac:dyDescent="0.2">
      <c r="A14" s="2" t="s">
        <v>59</v>
      </c>
      <c r="B14" s="2">
        <v>971.07</v>
      </c>
      <c r="C14" s="2">
        <v>243.33</v>
      </c>
      <c r="D14" s="9">
        <v>270.04000000000002</v>
      </c>
      <c r="E14" s="4">
        <f>E$5*$Q$14</f>
        <v>722.54534511991619</v>
      </c>
      <c r="F14" s="4">
        <f t="shared" ref="F14:I14" si="15">F$5*$Q$14</f>
        <v>861.75001908697664</v>
      </c>
      <c r="G14" s="4">
        <f t="shared" si="15"/>
        <v>1027.7736897926566</v>
      </c>
      <c r="H14" s="4">
        <f t="shared" si="15"/>
        <v>1225.7832712892546</v>
      </c>
      <c r="I14" s="4">
        <f t="shared" si="15"/>
        <v>1461.941128767083</v>
      </c>
      <c r="K14" s="2" t="s">
        <v>245</v>
      </c>
      <c r="L14" s="12">
        <f t="shared" si="9"/>
        <v>0.24476663146246974</v>
      </c>
      <c r="M14" s="12">
        <f t="shared" si="10"/>
        <v>5.498933342975431E-2</v>
      </c>
      <c r="N14" s="12">
        <f t="shared" si="11"/>
        <v>5.2309611532754527E-2</v>
      </c>
      <c r="O14" s="12">
        <f t="shared" si="4"/>
        <v>0.11735519214165953</v>
      </c>
      <c r="P14" s="2"/>
      <c r="Q14" s="12">
        <f t="shared" si="6"/>
        <v>0.11735519214165953</v>
      </c>
    </row>
    <row r="15" spans="1:20" x14ac:dyDescent="0.2">
      <c r="A15" s="2" t="s">
        <v>60</v>
      </c>
      <c r="B15" s="2">
        <v>29.48</v>
      </c>
      <c r="C15" s="2">
        <v>32.6</v>
      </c>
      <c r="D15" s="9">
        <v>54.05</v>
      </c>
      <c r="E15" s="4">
        <f>E$5*$Q$15</f>
        <v>51.857422023331743</v>
      </c>
      <c r="F15" s="4">
        <f t="shared" ref="F15:I15" si="16">F$5*$Q$15</f>
        <v>61.848207479616299</v>
      </c>
      <c r="G15" s="4">
        <f t="shared" si="16"/>
        <v>73.763805048400343</v>
      </c>
      <c r="H15" s="4">
        <f t="shared" si="16"/>
        <v>87.97504660117545</v>
      </c>
      <c r="I15" s="4">
        <f t="shared" si="16"/>
        <v>104.92420800961426</v>
      </c>
      <c r="K15" s="2" t="s">
        <v>246</v>
      </c>
      <c r="L15" s="12">
        <f t="shared" si="9"/>
        <v>7.4306901618972961E-3</v>
      </c>
      <c r="M15" s="12">
        <f t="shared" si="10"/>
        <v>7.3671650425758866E-3</v>
      </c>
      <c r="N15" s="12">
        <f t="shared" si="11"/>
        <v>1.0470058151923351E-2</v>
      </c>
      <c r="O15" s="12">
        <f t="shared" si="4"/>
        <v>8.4226377854655105E-3</v>
      </c>
      <c r="P15" s="2"/>
      <c r="Q15" s="12">
        <f t="shared" si="6"/>
        <v>8.4226377854655105E-3</v>
      </c>
    </row>
    <row r="16" spans="1:20" x14ac:dyDescent="0.2">
      <c r="A16" s="2" t="s">
        <v>61</v>
      </c>
      <c r="B16" s="2">
        <v>0</v>
      </c>
      <c r="C16" s="2">
        <v>4.01</v>
      </c>
      <c r="D16" s="9">
        <v>10.16</v>
      </c>
      <c r="E16" s="4">
        <f>E$5*$Q$16</f>
        <v>5.8989481784690039</v>
      </c>
      <c r="F16" s="4">
        <f t="shared" ref="F16:I16" si="17">F$5*$Q$16</f>
        <v>7.0354320870271314</v>
      </c>
      <c r="G16" s="4">
        <f t="shared" si="17"/>
        <v>8.3908695505810194</v>
      </c>
      <c r="H16" s="4">
        <f t="shared" si="17"/>
        <v>10.007443884604186</v>
      </c>
      <c r="I16" s="4">
        <f t="shared" si="17"/>
        <v>11.935465388872238</v>
      </c>
      <c r="K16" s="2" t="s">
        <v>247</v>
      </c>
      <c r="L16" s="12">
        <f t="shared" si="9"/>
        <v>0</v>
      </c>
      <c r="M16" s="12">
        <f t="shared" si="10"/>
        <v>9.0620649756838353E-4</v>
      </c>
      <c r="N16" s="12">
        <f t="shared" si="11"/>
        <v>1.968099737715842E-3</v>
      </c>
      <c r="O16" s="12">
        <f t="shared" si="4"/>
        <v>9.5810207842807508E-4</v>
      </c>
      <c r="P16" s="2"/>
      <c r="Q16" s="12">
        <f t="shared" si="6"/>
        <v>9.5810207842807508E-4</v>
      </c>
    </row>
    <row r="17" spans="1:17" x14ac:dyDescent="0.2">
      <c r="A17" s="2" t="s">
        <v>62</v>
      </c>
      <c r="B17" s="2">
        <v>2744.17</v>
      </c>
      <c r="C17" s="2">
        <v>3327.61</v>
      </c>
      <c r="D17" s="9">
        <v>4098.45</v>
      </c>
      <c r="E17" s="4">
        <f>SUM(E10:E16)</f>
        <v>4604.0329582101476</v>
      </c>
      <c r="F17" s="4">
        <f t="shared" ref="F17:I17" si="18">SUM(F10:F16)</f>
        <v>5491.040135282029</v>
      </c>
      <c r="G17" s="4">
        <f t="shared" si="18"/>
        <v>6548.936995229441</v>
      </c>
      <c r="H17" s="4">
        <f t="shared" si="18"/>
        <v>7810.6469286045358</v>
      </c>
      <c r="I17" s="4">
        <f t="shared" si="18"/>
        <v>9315.4363048169998</v>
      </c>
      <c r="K17" s="2"/>
      <c r="L17" s="12"/>
      <c r="M17" s="12"/>
      <c r="N17" s="12"/>
      <c r="O17" s="12"/>
      <c r="P17" s="2"/>
      <c r="Q17" s="12"/>
    </row>
    <row r="18" spans="1:17" x14ac:dyDescent="0.2">
      <c r="A18" s="2" t="s">
        <v>63</v>
      </c>
      <c r="B18" s="2">
        <v>1248.1600000000001</v>
      </c>
      <c r="C18" s="2">
        <v>1146.21</v>
      </c>
      <c r="D18" s="9">
        <v>1070.55</v>
      </c>
      <c r="E18" s="4">
        <f>E8-E17</f>
        <v>1591.0810036109115</v>
      </c>
      <c r="F18" s="4">
        <f t="shared" ref="F18:I18" si="19">F8-F17</f>
        <v>1897.6166610042628</v>
      </c>
      <c r="G18" s="4">
        <f t="shared" si="19"/>
        <v>2263.2090911454061</v>
      </c>
      <c r="H18" s="4">
        <f t="shared" si="19"/>
        <v>2699.2360973119157</v>
      </c>
      <c r="I18" s="4">
        <f t="shared" si="19"/>
        <v>3219.2675159961855</v>
      </c>
      <c r="K18" s="2"/>
      <c r="L18" s="12"/>
      <c r="M18" s="12"/>
      <c r="N18" s="12"/>
      <c r="O18" s="12"/>
      <c r="P18" s="2"/>
      <c r="Q18" s="12"/>
    </row>
    <row r="19" spans="1:17" x14ac:dyDescent="0.2">
      <c r="A19" s="2" t="s">
        <v>64</v>
      </c>
      <c r="B19" s="2">
        <v>105.42</v>
      </c>
      <c r="C19" s="2">
        <v>60.81</v>
      </c>
      <c r="D19" s="9">
        <v>52.52</v>
      </c>
      <c r="E19" s="4">
        <f>E$5*$Q$19</f>
        <v>103.61660008904585</v>
      </c>
      <c r="F19" s="4">
        <f t="shared" ref="F19:I19" si="20">F$5*$Q$19</f>
        <v>123.57924344477472</v>
      </c>
      <c r="G19" s="4">
        <f t="shared" si="20"/>
        <v>147.38786446629805</v>
      </c>
      <c r="H19" s="4">
        <f t="shared" si="20"/>
        <v>175.78342435510646</v>
      </c>
      <c r="I19" s="4">
        <f t="shared" si="20"/>
        <v>209.64963696229577</v>
      </c>
      <c r="K19" s="2" t="s">
        <v>248</v>
      </c>
      <c r="L19" s="12">
        <f>B19/$B$5</f>
        <v>2.6572027030773847E-2</v>
      </c>
      <c r="M19" s="12">
        <f>C19/$C$5</f>
        <v>1.3742248657639254E-2</v>
      </c>
      <c r="N19" s="12">
        <f>D19/$D$5</f>
        <v>1.0173680927641341E-2</v>
      </c>
      <c r="O19" s="12">
        <f t="shared" si="4"/>
        <v>1.6829318872018148E-2</v>
      </c>
      <c r="P19" s="2"/>
      <c r="Q19" s="12">
        <f t="shared" si="6"/>
        <v>1.6829318872018148E-2</v>
      </c>
    </row>
    <row r="20" spans="1:17" x14ac:dyDescent="0.2">
      <c r="A20" s="2" t="s">
        <v>65</v>
      </c>
      <c r="B20" s="2">
        <v>1142.74</v>
      </c>
      <c r="C20" s="2">
        <v>1085.4000000000001</v>
      </c>
      <c r="D20" s="9">
        <v>1018.03</v>
      </c>
      <c r="E20" s="4">
        <f>E18-E19</f>
        <v>1487.4644035218657</v>
      </c>
      <c r="F20" s="4">
        <f t="shared" ref="F20:I20" si="21">F18-F19</f>
        <v>1774.0374175594882</v>
      </c>
      <c r="G20" s="4">
        <f t="shared" si="21"/>
        <v>2115.8212266791079</v>
      </c>
      <c r="H20" s="4">
        <f t="shared" si="21"/>
        <v>2523.4526729568092</v>
      </c>
      <c r="I20" s="4">
        <f t="shared" si="21"/>
        <v>3009.6178790338895</v>
      </c>
      <c r="K20" s="2" t="s">
        <v>249</v>
      </c>
      <c r="L20" s="12">
        <f>B20/$B$5</f>
        <v>0.28803754666236486</v>
      </c>
      <c r="M20" s="12">
        <f>C20/$C$5</f>
        <v>0.24528591831938246</v>
      </c>
      <c r="N20" s="12">
        <f>D20/$D$5</f>
        <v>0.19720320629791915</v>
      </c>
      <c r="O20" s="12">
        <f t="shared" si="4"/>
        <v>0.24350889042655552</v>
      </c>
      <c r="P20" s="2"/>
      <c r="Q20" s="12">
        <f t="shared" si="6"/>
        <v>0.24350889042655552</v>
      </c>
    </row>
    <row r="21" spans="1:17" x14ac:dyDescent="0.2">
      <c r="A21" s="2" t="s">
        <v>66</v>
      </c>
      <c r="B21" s="2">
        <v>285.83</v>
      </c>
      <c r="C21" s="2">
        <v>293.68</v>
      </c>
      <c r="D21" s="9">
        <v>299.95999999999998</v>
      </c>
      <c r="E21" s="4">
        <f>E$64*$Q$21</f>
        <v>378.65725953858845</v>
      </c>
      <c r="F21" s="4">
        <f t="shared" ref="F21:I21" si="22">F$64*$Q$21</f>
        <v>451.60888910113408</v>
      </c>
      <c r="G21" s="4">
        <f t="shared" si="22"/>
        <v>538.61528751273306</v>
      </c>
      <c r="H21" s="4">
        <f t="shared" si="22"/>
        <v>642.38422879549921</v>
      </c>
      <c r="I21" s="4">
        <f t="shared" si="22"/>
        <v>766.14516329604351</v>
      </c>
      <c r="K21" s="2" t="s">
        <v>250</v>
      </c>
      <c r="L21" s="12">
        <f>B21/B64</f>
        <v>3.5341189678686109E-2</v>
      </c>
      <c r="M21" s="12">
        <f>C21/C64</f>
        <v>3.4724045053289722E-2</v>
      </c>
      <c r="N21" s="12">
        <f>D21/D64</f>
        <v>3.4178373371040904E-2</v>
      </c>
      <c r="O21" s="12">
        <f t="shared" si="4"/>
        <v>3.4747869367672247E-2</v>
      </c>
      <c r="P21" s="2"/>
      <c r="Q21" s="12">
        <f t="shared" si="6"/>
        <v>3.4747869367672247E-2</v>
      </c>
    </row>
    <row r="22" spans="1:17" x14ac:dyDescent="0.2">
      <c r="A22" s="2" t="s">
        <v>67</v>
      </c>
      <c r="B22" s="2">
        <v>0</v>
      </c>
      <c r="C22" s="2">
        <v>0</v>
      </c>
      <c r="D22" s="9">
        <v>0</v>
      </c>
      <c r="E22" s="4">
        <f>E$5*$Q$22</f>
        <v>0</v>
      </c>
      <c r="F22" s="4">
        <f t="shared" ref="F22:I22" si="23">F$5*$Q$22</f>
        <v>0</v>
      </c>
      <c r="G22" s="4">
        <f t="shared" si="23"/>
        <v>0</v>
      </c>
      <c r="H22" s="4">
        <f t="shared" si="23"/>
        <v>0</v>
      </c>
      <c r="I22" s="4">
        <f t="shared" si="23"/>
        <v>0</v>
      </c>
      <c r="K22" s="2" t="s">
        <v>251</v>
      </c>
      <c r="L22" s="12">
        <f>B22/$B$5</f>
        <v>0</v>
      </c>
      <c r="M22" s="12">
        <f>C22/$C$5</f>
        <v>0</v>
      </c>
      <c r="N22" s="12">
        <f>D22/$D$5</f>
        <v>0</v>
      </c>
      <c r="O22" s="12">
        <f t="shared" si="4"/>
        <v>0</v>
      </c>
      <c r="P22" s="2"/>
      <c r="Q22" s="12">
        <f t="shared" si="6"/>
        <v>0</v>
      </c>
    </row>
    <row r="23" spans="1:17" x14ac:dyDescent="0.2">
      <c r="A23" s="2" t="s">
        <v>68</v>
      </c>
      <c r="B23" s="2">
        <v>856.91</v>
      </c>
      <c r="C23" s="2">
        <v>791.72</v>
      </c>
      <c r="D23" s="9">
        <v>718.07</v>
      </c>
      <c r="E23" s="4">
        <f>E20-E21</f>
        <v>1108.8071439832772</v>
      </c>
      <c r="F23" s="4">
        <f t="shared" ref="F23:I23" si="24">F20-F21</f>
        <v>1322.4285284583541</v>
      </c>
      <c r="G23" s="4">
        <f t="shared" si="24"/>
        <v>1577.2059391663747</v>
      </c>
      <c r="H23" s="4">
        <f t="shared" si="24"/>
        <v>1881.06844416131</v>
      </c>
      <c r="I23" s="4">
        <f t="shared" si="24"/>
        <v>2243.4727157378461</v>
      </c>
      <c r="K23" s="2"/>
      <c r="L23" s="12"/>
      <c r="M23" s="12"/>
      <c r="N23" s="12"/>
      <c r="O23" s="12"/>
      <c r="P23" s="2"/>
      <c r="Q23" s="12"/>
    </row>
    <row r="24" spans="1:17" x14ac:dyDescent="0.2">
      <c r="A24" s="2" t="s">
        <v>69</v>
      </c>
      <c r="B24" s="2">
        <v>187.01</v>
      </c>
      <c r="C24" s="2">
        <v>201.1</v>
      </c>
      <c r="D24" s="9">
        <v>185.36</v>
      </c>
      <c r="E24" s="4">
        <f>E$5*$Q$24</f>
        <v>263.69965079933843</v>
      </c>
      <c r="F24" s="4">
        <f t="shared" ref="F24:I24" si="25">F$5*$Q$24</f>
        <v>314.50369259779109</v>
      </c>
      <c r="G24" s="4">
        <f t="shared" si="25"/>
        <v>375.09557694831057</v>
      </c>
      <c r="H24" s="4">
        <f t="shared" si="25"/>
        <v>447.36101723968807</v>
      </c>
      <c r="I24" s="4">
        <f t="shared" si="25"/>
        <v>533.54902602145944</v>
      </c>
      <c r="K24" s="2" t="s">
        <v>252</v>
      </c>
      <c r="L24" s="12">
        <f>B24/$B$5</f>
        <v>4.7137495494450926E-2</v>
      </c>
      <c r="M24" s="12">
        <f>C24/$C$5</f>
        <v>4.5445916873067815E-2</v>
      </c>
      <c r="N24" s="12">
        <f>D24/$D$5</f>
        <v>3.5906197577067762E-2</v>
      </c>
      <c r="O24" s="12">
        <f t="shared" si="4"/>
        <v>4.282986998152883E-2</v>
      </c>
      <c r="P24" s="2"/>
      <c r="Q24" s="12">
        <f t="shared" si="6"/>
        <v>4.282986998152883E-2</v>
      </c>
    </row>
    <row r="25" spans="1:17" x14ac:dyDescent="0.2">
      <c r="A25" s="2" t="s">
        <v>70</v>
      </c>
      <c r="B25" s="2">
        <v>0</v>
      </c>
      <c r="C25" s="2">
        <v>0</v>
      </c>
      <c r="D25" s="9">
        <v>0</v>
      </c>
      <c r="E25" s="4">
        <f>E$5*$Q$25</f>
        <v>0</v>
      </c>
      <c r="F25" s="4">
        <f t="shared" ref="F25:I25" si="26">F$5*$Q$25</f>
        <v>0</v>
      </c>
      <c r="G25" s="4">
        <f t="shared" si="26"/>
        <v>0</v>
      </c>
      <c r="H25" s="4">
        <f t="shared" si="26"/>
        <v>0</v>
      </c>
      <c r="I25" s="4">
        <f t="shared" si="26"/>
        <v>0</v>
      </c>
      <c r="K25" s="2" t="s">
        <v>253</v>
      </c>
      <c r="L25" s="12">
        <f>B25/$B$5</f>
        <v>0</v>
      </c>
      <c r="M25" s="12">
        <f>C25/$C$5</f>
        <v>0</v>
      </c>
      <c r="N25" s="12">
        <f>D25/$D$5</f>
        <v>0</v>
      </c>
      <c r="O25" s="12">
        <f t="shared" si="4"/>
        <v>0</v>
      </c>
      <c r="P25" s="2"/>
      <c r="Q25" s="12">
        <f t="shared" si="6"/>
        <v>0</v>
      </c>
    </row>
    <row r="26" spans="1:17" x14ac:dyDescent="0.2">
      <c r="A26" s="2" t="s">
        <v>71</v>
      </c>
      <c r="B26" s="2">
        <v>15.69</v>
      </c>
      <c r="C26" s="2">
        <v>30.09</v>
      </c>
      <c r="D26" s="9">
        <v>25.25</v>
      </c>
      <c r="E26" s="4">
        <f>E$5*$Q$26</f>
        <v>32.110198159612452</v>
      </c>
      <c r="F26" s="4">
        <f t="shared" ref="F26:I26" si="27">F$5*$Q$26</f>
        <v>38.296508397462951</v>
      </c>
      <c r="G26" s="4">
        <f t="shared" si="27"/>
        <v>45.674665355433341</v>
      </c>
      <c r="H26" s="4">
        <f t="shared" si="27"/>
        <v>54.474288717898531</v>
      </c>
      <c r="I26" s="4">
        <f t="shared" si="27"/>
        <v>64.969236407727024</v>
      </c>
      <c r="K26" s="2" t="s">
        <v>254</v>
      </c>
      <c r="L26" s="12">
        <f>B26/$B$5</f>
        <v>3.9548008358266142E-3</v>
      </c>
      <c r="M26" s="12">
        <f>C26/$C$5</f>
        <v>6.7999385316290925E-3</v>
      </c>
      <c r="N26" s="12">
        <f>D26/$D$5</f>
        <v>4.8911927536737215E-3</v>
      </c>
      <c r="O26" s="12">
        <f t="shared" si="4"/>
        <v>5.2153107070431427E-3</v>
      </c>
      <c r="P26" s="2"/>
      <c r="Q26" s="12">
        <f t="shared" si="6"/>
        <v>5.2153107070431427E-3</v>
      </c>
    </row>
    <row r="27" spans="1:17" x14ac:dyDescent="0.2">
      <c r="A27" s="2" t="s">
        <v>72</v>
      </c>
      <c r="B27" s="2">
        <v>654.21</v>
      </c>
      <c r="C27" s="2">
        <v>560.53</v>
      </c>
      <c r="D27" s="9">
        <v>507.46</v>
      </c>
      <c r="E27" s="4">
        <f>E23-SUM(E24:E26)</f>
        <v>812.99729502432638</v>
      </c>
      <c r="F27" s="4">
        <f t="shared" ref="F27:I27" si="28">F23-SUM(F24:F26)</f>
        <v>969.62832746310005</v>
      </c>
      <c r="G27" s="4">
        <f t="shared" si="28"/>
        <v>1156.4356968626307</v>
      </c>
      <c r="H27" s="4">
        <f t="shared" si="28"/>
        <v>1379.2331382037235</v>
      </c>
      <c r="I27" s="4">
        <f t="shared" si="28"/>
        <v>1644.9544533086596</v>
      </c>
      <c r="K27" s="2"/>
      <c r="L27" s="12"/>
      <c r="M27" s="12"/>
      <c r="N27" s="12"/>
      <c r="O27" s="12"/>
      <c r="P27" s="2"/>
      <c r="Q27" s="12"/>
    </row>
    <row r="28" spans="1:17" x14ac:dyDescent="0.2">
      <c r="A28" s="2" t="s">
        <v>73</v>
      </c>
      <c r="B28" s="2">
        <v>1.24</v>
      </c>
      <c r="C28" s="2">
        <v>1.32</v>
      </c>
      <c r="D28" s="9">
        <v>0.71</v>
      </c>
      <c r="E28" s="4">
        <f>E$5*$Q$28</f>
        <v>1.535922636148912</v>
      </c>
      <c r="F28" s="4">
        <f t="shared" ref="F28:I28" si="29">F$5*$Q$28</f>
        <v>1.8318315521052568</v>
      </c>
      <c r="G28" s="4">
        <f t="shared" si="29"/>
        <v>2.1847499062205489</v>
      </c>
      <c r="H28" s="4">
        <f t="shared" si="29"/>
        <v>2.6056610648752678</v>
      </c>
      <c r="I28" s="4">
        <f t="shared" si="29"/>
        <v>3.1076644359500993</v>
      </c>
      <c r="K28" s="2" t="s">
        <v>255</v>
      </c>
      <c r="L28" s="12">
        <f>B28/$B$5</f>
        <v>3.1255277478808169E-4</v>
      </c>
      <c r="M28" s="12">
        <f>C28/$C$5</f>
        <v>2.9830238822699907E-4</v>
      </c>
      <c r="N28" s="12">
        <f>D28/$D$5</f>
        <v>1.3753452891518186E-4</v>
      </c>
      <c r="O28" s="12">
        <f t="shared" si="4"/>
        <v>2.4946323064342087E-4</v>
      </c>
      <c r="P28" s="2"/>
      <c r="Q28" s="12">
        <f t="shared" si="6"/>
        <v>2.4946323064342087E-4</v>
      </c>
    </row>
    <row r="29" spans="1:17" x14ac:dyDescent="0.2">
      <c r="A29" s="2" t="s">
        <v>74</v>
      </c>
      <c r="B29" s="2">
        <v>9.77</v>
      </c>
      <c r="C29" s="2">
        <v>4.97</v>
      </c>
      <c r="D29" s="9">
        <v>3.97</v>
      </c>
      <c r="E29" s="4">
        <f>E$5*$Q$29</f>
        <v>8.9373666901586635</v>
      </c>
      <c r="F29" s="4">
        <f t="shared" ref="F29:I29" si="30">F$5*$Q$29</f>
        <v>10.659228473132471</v>
      </c>
      <c r="G29" s="4">
        <f t="shared" si="30"/>
        <v>12.712821973339098</v>
      </c>
      <c r="H29" s="4">
        <f t="shared" si="30"/>
        <v>15.162058204604625</v>
      </c>
      <c r="I29" s="4">
        <f t="shared" si="30"/>
        <v>18.0831611959903</v>
      </c>
      <c r="K29" s="2" t="s">
        <v>256</v>
      </c>
      <c r="L29" s="12">
        <f>B29/$B$5</f>
        <v>2.4626133949028693E-3</v>
      </c>
      <c r="M29" s="12">
        <f>C29/$C$5</f>
        <v>1.1231536890062011E-3</v>
      </c>
      <c r="N29" s="12">
        <f>D29/$D$5</f>
        <v>7.6903109830038312E-4</v>
      </c>
      <c r="O29" s="12">
        <f t="shared" si="4"/>
        <v>1.4515993940698178E-3</v>
      </c>
      <c r="P29" s="2"/>
      <c r="Q29" s="12">
        <f t="shared" si="6"/>
        <v>1.4515993940698178E-3</v>
      </c>
    </row>
    <row r="30" spans="1:17" x14ac:dyDescent="0.2">
      <c r="A30" s="2" t="s">
        <v>75</v>
      </c>
      <c r="B30" s="2">
        <v>662.74</v>
      </c>
      <c r="C30" s="2">
        <v>564.17999999999995</v>
      </c>
      <c r="D30" s="9">
        <v>510.72</v>
      </c>
      <c r="E30" s="4">
        <f>E27-E28</f>
        <v>811.46137238817744</v>
      </c>
      <c r="F30" s="4">
        <f t="shared" ref="F30:I30" si="31">F27-F28</f>
        <v>967.79649591099474</v>
      </c>
      <c r="G30" s="4">
        <f t="shared" si="31"/>
        <v>1154.2509469564102</v>
      </c>
      <c r="H30" s="4">
        <f t="shared" si="31"/>
        <v>1376.6274771388482</v>
      </c>
      <c r="I30" s="4">
        <f t="shared" si="31"/>
        <v>1641.8467888727096</v>
      </c>
      <c r="K30" s="2"/>
      <c r="L30" s="12"/>
      <c r="M30" s="12"/>
      <c r="N30" s="12"/>
      <c r="O30" s="12"/>
      <c r="P30" s="2"/>
      <c r="Q30" s="12"/>
    </row>
    <row r="31" spans="1:17" x14ac:dyDescent="0.2">
      <c r="A31" s="2" t="s">
        <v>76</v>
      </c>
      <c r="B31" s="2">
        <v>0.55000000000000004</v>
      </c>
      <c r="C31" s="2">
        <v>-0.76</v>
      </c>
      <c r="D31" s="9">
        <v>1.07</v>
      </c>
      <c r="E31" s="4">
        <f>E$5*$Q$31</f>
        <v>0.35741429603612351</v>
      </c>
      <c r="F31" s="4">
        <f t="shared" ref="F31:I31" si="32">F$5*$Q$31</f>
        <v>0.42627328306982687</v>
      </c>
      <c r="G31" s="4">
        <f t="shared" si="32"/>
        <v>0.50839855560999614</v>
      </c>
      <c r="H31" s="4">
        <f t="shared" si="32"/>
        <v>0.60634597947343338</v>
      </c>
      <c r="I31" s="4">
        <f t="shared" si="32"/>
        <v>0.72316383035838916</v>
      </c>
      <c r="K31" s="2" t="s">
        <v>257</v>
      </c>
      <c r="L31" s="12">
        <f t="shared" ref="L31:L47" si="33">B31/$B$5</f>
        <v>1.3863227913987495E-4</v>
      </c>
      <c r="M31" s="12">
        <f t="shared" ref="M31:M47" si="34">C31/$C$5</f>
        <v>-1.717498598882722E-4</v>
      </c>
      <c r="N31" s="12">
        <f t="shared" ref="N31:N47" si="35">D31/$D$5</f>
        <v>2.0727034639330227E-4</v>
      </c>
      <c r="O31" s="12">
        <f t="shared" si="4"/>
        <v>5.8050921881635003E-5</v>
      </c>
      <c r="P31" s="2"/>
      <c r="Q31" s="12">
        <f t="shared" si="6"/>
        <v>5.8050921881635003E-5</v>
      </c>
    </row>
    <row r="32" spans="1:17" x14ac:dyDescent="0.2">
      <c r="A32" s="2" t="s">
        <v>77</v>
      </c>
      <c r="B32" s="2">
        <v>662.19</v>
      </c>
      <c r="C32" s="2">
        <v>564.94000000000005</v>
      </c>
      <c r="D32" s="9">
        <v>509.65</v>
      </c>
      <c r="E32" s="4">
        <f>E30-E31</f>
        <v>811.10395809214128</v>
      </c>
      <c r="F32" s="4">
        <f t="shared" ref="F32:I32" si="36">F30-F31</f>
        <v>967.37022262792493</v>
      </c>
      <c r="G32" s="4">
        <f t="shared" si="36"/>
        <v>1153.7425484008002</v>
      </c>
      <c r="H32" s="4">
        <f t="shared" si="36"/>
        <v>1376.0211311593748</v>
      </c>
      <c r="I32" s="4">
        <f t="shared" si="36"/>
        <v>1641.1236250423513</v>
      </c>
      <c r="K32" s="2" t="s">
        <v>258</v>
      </c>
      <c r="L32" s="12">
        <f t="shared" si="33"/>
        <v>0.16691074349751597</v>
      </c>
      <c r="M32" s="12">
        <f t="shared" si="34"/>
        <v>0.12766890242800066</v>
      </c>
      <c r="N32" s="12">
        <f t="shared" si="35"/>
        <v>9.8724609382566816E-2</v>
      </c>
      <c r="O32" s="12">
        <f t="shared" si="4"/>
        <v>0.13110141843602782</v>
      </c>
      <c r="P32" s="2"/>
      <c r="Q32" s="12">
        <f t="shared" si="6"/>
        <v>0.13110141843602782</v>
      </c>
    </row>
    <row r="33" spans="1:17" x14ac:dyDescent="0.2">
      <c r="A33" s="2" t="s">
        <v>78</v>
      </c>
      <c r="B33" s="2">
        <v>0</v>
      </c>
      <c r="C33" s="2">
        <v>-11.44</v>
      </c>
      <c r="D33" s="9">
        <v>-14.54</v>
      </c>
      <c r="E33" s="4">
        <f>E$5*$Q$33</f>
        <v>-11.08621314349044</v>
      </c>
      <c r="F33" s="4">
        <f t="shared" ref="F33:I33" si="37">F$5*$Q$33</f>
        <v>-13.222068971214034</v>
      </c>
      <c r="G33" s="4">
        <f t="shared" si="37"/>
        <v>-15.769416086158589</v>
      </c>
      <c r="H33" s="4">
        <f t="shared" si="37"/>
        <v>-18.807531880206515</v>
      </c>
      <c r="I33" s="4">
        <f t="shared" si="37"/>
        <v>-22.430967227471449</v>
      </c>
      <c r="K33" s="2" t="s">
        <v>259</v>
      </c>
      <c r="L33" s="12">
        <f t="shared" si="33"/>
        <v>0</v>
      </c>
      <c r="M33" s="12">
        <f t="shared" si="34"/>
        <v>-2.5852873646339918E-3</v>
      </c>
      <c r="N33" s="12">
        <f t="shared" si="35"/>
        <v>-2.8165521836996396E-3</v>
      </c>
      <c r="O33" s="12">
        <f t="shared" si="4"/>
        <v>-1.8006131827778772E-3</v>
      </c>
      <c r="P33" s="2"/>
      <c r="Q33" s="12">
        <f t="shared" si="6"/>
        <v>-1.8006131827778772E-3</v>
      </c>
    </row>
    <row r="34" spans="1:17" x14ac:dyDescent="0.2">
      <c r="A34" s="2" t="s">
        <v>79</v>
      </c>
      <c r="B34" s="2">
        <v>91.54</v>
      </c>
      <c r="C34" s="2">
        <v>205.08</v>
      </c>
      <c r="D34" s="9">
        <v>216.6</v>
      </c>
      <c r="E34" s="4">
        <f>$E$5*Q34</f>
        <v>228.57838551558726</v>
      </c>
      <c r="F34" s="4">
        <f t="shared" ref="F34:I34" si="38">$E$5*R34</f>
        <v>0</v>
      </c>
      <c r="G34" s="4">
        <f t="shared" si="38"/>
        <v>0</v>
      </c>
      <c r="H34" s="4">
        <f t="shared" si="38"/>
        <v>0</v>
      </c>
      <c r="I34" s="4">
        <f t="shared" si="38"/>
        <v>0</v>
      </c>
      <c r="K34" s="2" t="s">
        <v>260</v>
      </c>
      <c r="L34" s="12">
        <f t="shared" si="33"/>
        <v>2.3073452422662094E-2</v>
      </c>
      <c r="M34" s="12">
        <f t="shared" si="34"/>
        <v>4.6345343770903769E-2</v>
      </c>
      <c r="N34" s="12">
        <f t="shared" si="35"/>
        <v>4.1957716849335767E-2</v>
      </c>
      <c r="O34" s="12">
        <f t="shared" si="4"/>
        <v>3.7125504347633877E-2</v>
      </c>
      <c r="P34" s="2"/>
      <c r="Q34" s="12">
        <f t="shared" si="6"/>
        <v>3.7125504347633877E-2</v>
      </c>
    </row>
    <row r="35" spans="1:17" x14ac:dyDescent="0.2">
      <c r="A35" s="2" t="s">
        <v>80</v>
      </c>
      <c r="B35" s="2">
        <v>0</v>
      </c>
      <c r="C35" s="2">
        <v>0</v>
      </c>
      <c r="D35" s="9">
        <v>0</v>
      </c>
      <c r="E35" s="4">
        <f>E$5*$Q$35</f>
        <v>0</v>
      </c>
      <c r="F35" s="4">
        <f t="shared" ref="F35:I35" si="39">F$5*$Q$35</f>
        <v>0</v>
      </c>
      <c r="G35" s="4">
        <f t="shared" si="39"/>
        <v>0</v>
      </c>
      <c r="H35" s="4">
        <f t="shared" si="39"/>
        <v>0</v>
      </c>
      <c r="I35" s="4">
        <f t="shared" si="39"/>
        <v>0</v>
      </c>
      <c r="K35" s="2" t="s">
        <v>261</v>
      </c>
      <c r="L35" s="12">
        <f t="shared" si="33"/>
        <v>0</v>
      </c>
      <c r="M35" s="12">
        <f t="shared" si="34"/>
        <v>0</v>
      </c>
      <c r="N35" s="12">
        <f t="shared" si="35"/>
        <v>0</v>
      </c>
      <c r="O35" s="12">
        <f t="shared" si="4"/>
        <v>0</v>
      </c>
      <c r="P35" s="2"/>
      <c r="Q35" s="12">
        <f t="shared" si="6"/>
        <v>0</v>
      </c>
    </row>
    <row r="36" spans="1:17" x14ac:dyDescent="0.2">
      <c r="A36" s="2" t="s">
        <v>83</v>
      </c>
      <c r="B36" s="2">
        <v>549.20000000000005</v>
      </c>
      <c r="C36" s="2">
        <v>541.22</v>
      </c>
      <c r="D36" s="9">
        <v>491.47</v>
      </c>
      <c r="E36" s="4">
        <f>E$5*$Q$36</f>
        <v>730.50110968599529</v>
      </c>
      <c r="F36" s="4">
        <f t="shared" ref="F36:I36" si="40">F$5*$Q$36</f>
        <v>871.23853121009108</v>
      </c>
      <c r="G36" s="4">
        <f t="shared" si="40"/>
        <v>1039.0902466820291</v>
      </c>
      <c r="H36" s="4">
        <f t="shared" si="40"/>
        <v>1239.2800617416201</v>
      </c>
      <c r="I36" s="4">
        <f t="shared" si="40"/>
        <v>1478.0381938281121</v>
      </c>
      <c r="K36" s="2" t="s">
        <v>262</v>
      </c>
      <c r="L36" s="12">
        <f t="shared" si="33"/>
        <v>0.13843063218839877</v>
      </c>
      <c r="M36" s="12">
        <f t="shared" si="34"/>
        <v>0.12230849890622458</v>
      </c>
      <c r="N36" s="12">
        <f t="shared" si="35"/>
        <v>9.5202950599921746E-2</v>
      </c>
      <c r="O36" s="12">
        <f t="shared" si="4"/>
        <v>0.11864736056484836</v>
      </c>
      <c r="P36" s="2"/>
      <c r="Q36" s="12">
        <f t="shared" si="6"/>
        <v>0.11864736056484836</v>
      </c>
    </row>
    <row r="37" spans="1:17" x14ac:dyDescent="0.2">
      <c r="A37" s="2" t="s">
        <v>84</v>
      </c>
      <c r="B37" s="2">
        <v>205.08</v>
      </c>
      <c r="C37" s="2">
        <v>216.6</v>
      </c>
      <c r="D37" s="9">
        <v>221.31</v>
      </c>
      <c r="E37" s="4">
        <f>E$5*$Q$37</f>
        <v>294.52809895596187</v>
      </c>
      <c r="F37" s="4">
        <f t="shared" ref="F37:I37" si="41">F$5*$Q$37</f>
        <v>351.27151065491671</v>
      </c>
      <c r="G37" s="4">
        <f t="shared" si="41"/>
        <v>418.94703641243041</v>
      </c>
      <c r="H37" s="4">
        <f t="shared" si="41"/>
        <v>499.66084352107595</v>
      </c>
      <c r="I37" s="4">
        <f t="shared" si="41"/>
        <v>595.92487080494732</v>
      </c>
      <c r="K37" s="2" t="s">
        <v>263</v>
      </c>
      <c r="L37" s="12">
        <f t="shared" si="33"/>
        <v>5.1692196010919185E-2</v>
      </c>
      <c r="M37" s="12">
        <f t="shared" si="34"/>
        <v>4.8948710068157576E-2</v>
      </c>
      <c r="N37" s="12">
        <f t="shared" si="35"/>
        <v>4.2870093794674505E-2</v>
      </c>
      <c r="O37" s="12">
        <f t="shared" si="4"/>
        <v>4.7836999957917091E-2</v>
      </c>
      <c r="P37" s="2"/>
      <c r="Q37" s="12">
        <f t="shared" si="6"/>
        <v>4.7836999957917091E-2</v>
      </c>
    </row>
    <row r="38" spans="1:17" x14ac:dyDescent="0.2">
      <c r="A38" s="2" t="s">
        <v>85</v>
      </c>
      <c r="B38" s="2">
        <v>0</v>
      </c>
      <c r="C38" s="2">
        <v>0</v>
      </c>
      <c r="D38" s="9">
        <v>0</v>
      </c>
      <c r="E38" s="4">
        <f>E$5*$Q$38</f>
        <v>0</v>
      </c>
      <c r="F38" s="4">
        <f t="shared" ref="F38:I38" si="42">F$5*$Q$38</f>
        <v>0</v>
      </c>
      <c r="G38" s="4">
        <f t="shared" si="42"/>
        <v>0</v>
      </c>
      <c r="H38" s="4">
        <f t="shared" si="42"/>
        <v>0</v>
      </c>
      <c r="I38" s="4">
        <f t="shared" si="42"/>
        <v>0</v>
      </c>
      <c r="K38" s="2" t="s">
        <v>264</v>
      </c>
      <c r="L38" s="12">
        <f t="shared" si="33"/>
        <v>0</v>
      </c>
      <c r="M38" s="12">
        <f t="shared" si="34"/>
        <v>0</v>
      </c>
      <c r="N38" s="12">
        <f t="shared" si="35"/>
        <v>0</v>
      </c>
      <c r="O38" s="12">
        <f t="shared" si="4"/>
        <v>0</v>
      </c>
      <c r="P38" s="2"/>
      <c r="Q38" s="12">
        <f t="shared" si="6"/>
        <v>0</v>
      </c>
    </row>
    <row r="39" spans="1:17" x14ac:dyDescent="0.2">
      <c r="A39" s="2" t="s">
        <v>86</v>
      </c>
      <c r="B39" s="2">
        <v>0</v>
      </c>
      <c r="C39" s="2">
        <v>0</v>
      </c>
      <c r="D39" s="9">
        <v>0</v>
      </c>
      <c r="E39" s="4">
        <f>E$5*$Q$39</f>
        <v>0</v>
      </c>
      <c r="F39" s="4">
        <f t="shared" ref="F39:I39" si="43">F$5*$Q$39</f>
        <v>0</v>
      </c>
      <c r="G39" s="4">
        <f t="shared" si="43"/>
        <v>0</v>
      </c>
      <c r="H39" s="4">
        <f t="shared" si="43"/>
        <v>0</v>
      </c>
      <c r="I39" s="4">
        <f t="shared" si="43"/>
        <v>0</v>
      </c>
      <c r="K39" s="2" t="s">
        <v>265</v>
      </c>
      <c r="L39" s="12">
        <f t="shared" si="33"/>
        <v>0</v>
      </c>
      <c r="M39" s="12">
        <f t="shared" si="34"/>
        <v>0</v>
      </c>
      <c r="N39" s="12">
        <f t="shared" si="35"/>
        <v>0</v>
      </c>
      <c r="O39" s="12">
        <f t="shared" si="4"/>
        <v>0</v>
      </c>
      <c r="P39" s="2"/>
      <c r="Q39" s="12">
        <f t="shared" si="6"/>
        <v>0</v>
      </c>
    </row>
    <row r="40" spans="1:17" x14ac:dyDescent="0.2">
      <c r="A40" s="2" t="s">
        <v>87</v>
      </c>
      <c r="B40" s="2">
        <v>300</v>
      </c>
      <c r="C40" s="2">
        <v>300</v>
      </c>
      <c r="D40" s="9">
        <v>300</v>
      </c>
      <c r="E40" s="4">
        <f>E$5*$Q$40</f>
        <v>413.59408709367597</v>
      </c>
      <c r="F40" s="4">
        <f t="shared" ref="F40:I40" si="44">F$5*$Q$40</f>
        <v>493.27660174474465</v>
      </c>
      <c r="G40" s="4">
        <f t="shared" si="44"/>
        <v>588.31064906818369</v>
      </c>
      <c r="H40" s="4">
        <f t="shared" si="44"/>
        <v>701.65383596712445</v>
      </c>
      <c r="I40" s="4">
        <f t="shared" si="44"/>
        <v>836.83357815663464</v>
      </c>
      <c r="K40" s="2" t="s">
        <v>266</v>
      </c>
      <c r="L40" s="12">
        <f t="shared" si="33"/>
        <v>7.5617606803568146E-2</v>
      </c>
      <c r="M40" s="12">
        <f t="shared" si="34"/>
        <v>6.7795997324317972E-2</v>
      </c>
      <c r="N40" s="12">
        <f t="shared" si="35"/>
        <v>5.8113181231766987E-2</v>
      </c>
      <c r="O40" s="12">
        <f t="shared" si="4"/>
        <v>6.7175595119884371E-2</v>
      </c>
      <c r="P40" s="2"/>
      <c r="Q40" s="12">
        <f t="shared" si="6"/>
        <v>6.7175595119884371E-2</v>
      </c>
    </row>
    <row r="41" spans="1:17" x14ac:dyDescent="0.2">
      <c r="A41" s="2" t="s">
        <v>88</v>
      </c>
      <c r="B41" s="2">
        <v>3</v>
      </c>
      <c r="C41" s="2">
        <v>3</v>
      </c>
      <c r="D41" s="9">
        <v>3</v>
      </c>
      <c r="E41" s="4">
        <f>E$5*$Q$41</f>
        <v>4.1359408709367598</v>
      </c>
      <c r="F41" s="4">
        <f t="shared" ref="F41:I41" si="45">F$5*$Q$41</f>
        <v>4.932766017447447</v>
      </c>
      <c r="G41" s="4">
        <f t="shared" si="45"/>
        <v>5.883106490681838</v>
      </c>
      <c r="H41" s="4">
        <f t="shared" si="45"/>
        <v>7.0165383596712445</v>
      </c>
      <c r="I41" s="4">
        <f t="shared" si="45"/>
        <v>8.3683357815663477</v>
      </c>
      <c r="K41" s="2" t="s">
        <v>267</v>
      </c>
      <c r="L41" s="12">
        <f t="shared" si="33"/>
        <v>7.5617606803568148E-4</v>
      </c>
      <c r="M41" s="12">
        <f t="shared" si="34"/>
        <v>6.7795997324317974E-4</v>
      </c>
      <c r="N41" s="12">
        <f t="shared" si="35"/>
        <v>5.8113181231766987E-4</v>
      </c>
      <c r="O41" s="12">
        <f t="shared" si="4"/>
        <v>6.7175595119884377E-4</v>
      </c>
      <c r="P41" s="2"/>
      <c r="Q41" s="12">
        <f t="shared" si="6"/>
        <v>6.7175595119884377E-4</v>
      </c>
    </row>
    <row r="42" spans="1:17" x14ac:dyDescent="0.2">
      <c r="A42" s="2" t="s">
        <v>89</v>
      </c>
      <c r="B42" s="2">
        <v>27.48</v>
      </c>
      <c r="C42" s="2">
        <v>23.79</v>
      </c>
      <c r="D42" s="9">
        <v>21.54</v>
      </c>
      <c r="E42" s="4">
        <f>E$5*$Q$42</f>
        <v>33.812357302511955</v>
      </c>
      <c r="F42" s="4">
        <f t="shared" ref="F42:I42" si="46">F$5*$Q$42</f>
        <v>40.326603371833421</v>
      </c>
      <c r="G42" s="4">
        <f t="shared" si="46"/>
        <v>48.095875864542336</v>
      </c>
      <c r="H42" s="4">
        <f t="shared" si="46"/>
        <v>57.361966586879873</v>
      </c>
      <c r="I42" s="4">
        <f t="shared" si="46"/>
        <v>68.41325064921206</v>
      </c>
      <c r="K42" s="2" t="s">
        <v>268</v>
      </c>
      <c r="L42" s="12">
        <f t="shared" si="33"/>
        <v>6.926572783206842E-3</v>
      </c>
      <c r="M42" s="12">
        <f t="shared" si="34"/>
        <v>5.3762225878184154E-3</v>
      </c>
      <c r="N42" s="12">
        <f t="shared" si="35"/>
        <v>4.1725264124408698E-3</v>
      </c>
      <c r="O42" s="12">
        <f t="shared" si="4"/>
        <v>5.4917739278220424E-3</v>
      </c>
      <c r="P42" s="2"/>
      <c r="Q42" s="12">
        <f t="shared" si="6"/>
        <v>5.4917739278220424E-3</v>
      </c>
    </row>
    <row r="43" spans="1:17" x14ac:dyDescent="0.2">
      <c r="A43" s="2" t="s">
        <v>90</v>
      </c>
      <c r="B43" s="2">
        <v>27.48</v>
      </c>
      <c r="C43" s="2">
        <v>23.79</v>
      </c>
      <c r="D43" s="9">
        <v>21.54</v>
      </c>
      <c r="E43" s="4">
        <f>E$5*$Q$43</f>
        <v>33.812357302511955</v>
      </c>
      <c r="F43" s="4">
        <f t="shared" ref="F43:I43" si="47">F$5*$Q$43</f>
        <v>40.326603371833421</v>
      </c>
      <c r="G43" s="4">
        <f t="shared" si="47"/>
        <v>48.095875864542336</v>
      </c>
      <c r="H43" s="4">
        <f t="shared" si="47"/>
        <v>57.361966586879873</v>
      </c>
      <c r="I43" s="4">
        <f t="shared" si="47"/>
        <v>68.41325064921206</v>
      </c>
      <c r="K43" s="2" t="s">
        <v>269</v>
      </c>
      <c r="L43" s="12">
        <f t="shared" si="33"/>
        <v>6.926572783206842E-3</v>
      </c>
      <c r="M43" s="12">
        <f t="shared" si="34"/>
        <v>5.3762225878184154E-3</v>
      </c>
      <c r="N43" s="12">
        <f t="shared" si="35"/>
        <v>4.1725264124408698E-3</v>
      </c>
      <c r="O43" s="12">
        <f t="shared" si="4"/>
        <v>5.4917739278220424E-3</v>
      </c>
      <c r="P43" s="2"/>
      <c r="Q43" s="12">
        <f t="shared" si="6"/>
        <v>5.4917739278220424E-3</v>
      </c>
    </row>
    <row r="44" spans="1:17" x14ac:dyDescent="0.2">
      <c r="A44" s="2" t="s">
        <v>91</v>
      </c>
      <c r="B44" s="2">
        <v>27.83</v>
      </c>
      <c r="C44" s="2">
        <v>23.95</v>
      </c>
      <c r="D44" s="9">
        <v>21.68</v>
      </c>
      <c r="E44" s="4">
        <f>E$5*$Q$44</f>
        <v>34.123276924676389</v>
      </c>
      <c r="F44" s="4">
        <f t="shared" ref="F44:I44" si="48">F$5*$Q$44</f>
        <v>40.697424375863626</v>
      </c>
      <c r="G44" s="4">
        <f t="shared" si="48"/>
        <v>48.538138775042228</v>
      </c>
      <c r="H44" s="4">
        <f t="shared" si="48"/>
        <v>57.889435311353481</v>
      </c>
      <c r="I44" s="4">
        <f t="shared" si="48"/>
        <v>69.042340832206008</v>
      </c>
      <c r="K44" s="2" t="s">
        <v>270</v>
      </c>
      <c r="L44" s="12">
        <f t="shared" si="33"/>
        <v>7.0147933244776714E-3</v>
      </c>
      <c r="M44" s="12">
        <f t="shared" si="34"/>
        <v>5.4123804530580516E-3</v>
      </c>
      <c r="N44" s="12">
        <f t="shared" si="35"/>
        <v>4.1996458970156945E-3</v>
      </c>
      <c r="O44" s="12">
        <f t="shared" si="4"/>
        <v>5.5422732248504719E-3</v>
      </c>
      <c r="P44" s="2"/>
      <c r="Q44" s="12">
        <f t="shared" si="6"/>
        <v>5.5422732248504719E-3</v>
      </c>
    </row>
    <row r="45" spans="1:17" x14ac:dyDescent="0.2">
      <c r="A45" s="2" t="s">
        <v>92</v>
      </c>
      <c r="B45" s="2">
        <v>27.83</v>
      </c>
      <c r="C45" s="2">
        <v>23.95</v>
      </c>
      <c r="D45" s="9">
        <v>21.68</v>
      </c>
      <c r="E45" s="4">
        <f>E$5*$Q$45</f>
        <v>34.123276924676389</v>
      </c>
      <c r="F45" s="4">
        <f t="shared" ref="F45:I45" si="49">F$5*$Q$45</f>
        <v>40.697424375863626</v>
      </c>
      <c r="G45" s="4">
        <f t="shared" si="49"/>
        <v>48.538138775042228</v>
      </c>
      <c r="H45" s="4">
        <f t="shared" si="49"/>
        <v>57.889435311353481</v>
      </c>
      <c r="I45" s="4">
        <f t="shared" si="49"/>
        <v>69.042340832206008</v>
      </c>
      <c r="K45" s="2" t="s">
        <v>271</v>
      </c>
      <c r="L45" s="12">
        <f t="shared" si="33"/>
        <v>7.0147933244776714E-3</v>
      </c>
      <c r="M45" s="12">
        <f t="shared" si="34"/>
        <v>5.4123804530580516E-3</v>
      </c>
      <c r="N45" s="12">
        <f t="shared" si="35"/>
        <v>4.1996458970156945E-3</v>
      </c>
      <c r="O45" s="12">
        <f t="shared" si="4"/>
        <v>5.5422732248504719E-3</v>
      </c>
      <c r="P45" s="2"/>
      <c r="Q45" s="12">
        <f t="shared" si="6"/>
        <v>5.5422732248504719E-3</v>
      </c>
    </row>
    <row r="46" spans="1:17" x14ac:dyDescent="0.2">
      <c r="A46" s="2" t="s">
        <v>93</v>
      </c>
      <c r="B46" s="2">
        <v>159.41</v>
      </c>
      <c r="C46" s="2">
        <v>174.56</v>
      </c>
      <c r="D46" s="9">
        <v>192.57</v>
      </c>
      <c r="E46" s="4">
        <f>E$5*$Q$46</f>
        <v>239.97943242448824</v>
      </c>
      <c r="F46" s="4">
        <f t="shared" ref="F46:I46" si="50">F$5*$Q$46</f>
        <v>286.21356689795425</v>
      </c>
      <c r="G46" s="4">
        <f t="shared" si="50"/>
        <v>341.35511134782797</v>
      </c>
      <c r="H46" s="4">
        <f t="shared" si="50"/>
        <v>407.12015613443265</v>
      </c>
      <c r="I46" s="4">
        <f t="shared" si="50"/>
        <v>485.55541142032314</v>
      </c>
      <c r="K46" s="2" t="s">
        <v>272</v>
      </c>
      <c r="L46" s="12">
        <f t="shared" si="33"/>
        <v>4.018067566852266E-2</v>
      </c>
      <c r="M46" s="12">
        <f t="shared" si="34"/>
        <v>3.9448230976443149E-2</v>
      </c>
      <c r="N46" s="12">
        <f t="shared" si="35"/>
        <v>3.7302851032671225E-2</v>
      </c>
      <c r="O46" s="12">
        <f t="shared" si="4"/>
        <v>3.897725255921234E-2</v>
      </c>
      <c r="P46" s="2"/>
      <c r="Q46" s="12">
        <f t="shared" si="6"/>
        <v>3.897725255921234E-2</v>
      </c>
    </row>
    <row r="47" spans="1:17" x14ac:dyDescent="0.2">
      <c r="A47" s="2" t="s">
        <v>94</v>
      </c>
      <c r="B47" s="2">
        <v>159.41</v>
      </c>
      <c r="C47" s="2">
        <v>174.56</v>
      </c>
      <c r="D47" s="9">
        <v>192.57</v>
      </c>
      <c r="E47" s="4">
        <f>E$5*$Q$47</f>
        <v>239.97943242448824</v>
      </c>
      <c r="F47" s="4">
        <f t="shared" ref="F47:I47" si="51">F$5*$Q$47</f>
        <v>286.21356689795425</v>
      </c>
      <c r="G47" s="4">
        <f t="shared" si="51"/>
        <v>341.35511134782797</v>
      </c>
      <c r="H47" s="4">
        <f t="shared" si="51"/>
        <v>407.12015613443265</v>
      </c>
      <c r="I47" s="4">
        <f t="shared" si="51"/>
        <v>485.55541142032314</v>
      </c>
      <c r="K47" s="2" t="s">
        <v>273</v>
      </c>
      <c r="L47" s="12">
        <f t="shared" si="33"/>
        <v>4.018067566852266E-2</v>
      </c>
      <c r="M47" s="12">
        <f t="shared" si="34"/>
        <v>3.9448230976443149E-2</v>
      </c>
      <c r="N47" s="12">
        <f t="shared" si="35"/>
        <v>3.7302851032671225E-2</v>
      </c>
      <c r="O47" s="12">
        <f t="shared" si="4"/>
        <v>3.897725255921234E-2</v>
      </c>
      <c r="P47" s="2"/>
      <c r="Q47" s="12">
        <f t="shared" si="6"/>
        <v>3.897725255921234E-2</v>
      </c>
    </row>
    <row r="48" spans="1:17" x14ac:dyDescent="0.2">
      <c r="E48" s="4"/>
      <c r="F48" s="4"/>
      <c r="G48" s="4"/>
      <c r="H48" s="4"/>
      <c r="I48" s="4"/>
      <c r="K48" s="2"/>
      <c r="L48" s="12"/>
      <c r="M48" s="12"/>
      <c r="N48" s="12"/>
      <c r="O48" s="12"/>
      <c r="P48" s="2"/>
      <c r="Q48" s="12"/>
    </row>
    <row r="49" spans="1:17" x14ac:dyDescent="0.2">
      <c r="A49" s="1" t="s">
        <v>0</v>
      </c>
      <c r="B49" s="1" t="s">
        <v>300</v>
      </c>
      <c r="C49" s="1" t="s">
        <v>301</v>
      </c>
      <c r="D49" s="6" t="s">
        <v>302</v>
      </c>
      <c r="E49" s="7">
        <v>44166</v>
      </c>
      <c r="F49" s="7">
        <v>44531</v>
      </c>
      <c r="G49" s="7">
        <v>44896</v>
      </c>
      <c r="H49" s="7">
        <v>45261</v>
      </c>
      <c r="I49" s="7">
        <v>45627</v>
      </c>
      <c r="K49" s="2"/>
      <c r="L49" s="12"/>
      <c r="M49" s="12"/>
      <c r="N49" s="12"/>
      <c r="O49" s="2"/>
      <c r="P49" s="2"/>
      <c r="Q49" s="12"/>
    </row>
    <row r="50" spans="1:17" x14ac:dyDescent="0.2">
      <c r="A50" s="2" t="s">
        <v>4</v>
      </c>
      <c r="B50" s="2"/>
      <c r="C50" s="2"/>
      <c r="D50" s="9"/>
      <c r="E50" s="4"/>
      <c r="F50" s="4"/>
      <c r="G50" s="4"/>
      <c r="H50" s="4"/>
      <c r="I50" s="4"/>
      <c r="K50" s="2"/>
      <c r="L50" s="12"/>
      <c r="M50" s="12"/>
      <c r="N50" s="12"/>
      <c r="O50" s="12"/>
      <c r="P50" s="2"/>
      <c r="Q50" s="12"/>
    </row>
    <row r="51" spans="1:17" x14ac:dyDescent="0.2">
      <c r="A51" s="2" t="s">
        <v>5</v>
      </c>
      <c r="B51" s="2">
        <v>23.81</v>
      </c>
      <c r="C51" s="2">
        <v>23.56</v>
      </c>
      <c r="D51" s="9">
        <v>23.56</v>
      </c>
      <c r="E51" s="4">
        <f>D51</f>
        <v>23.56</v>
      </c>
      <c r="F51" s="4">
        <f t="shared" ref="F51:I51" si="52">E51</f>
        <v>23.56</v>
      </c>
      <c r="G51" s="4">
        <f t="shared" si="52"/>
        <v>23.56</v>
      </c>
      <c r="H51" s="4">
        <f t="shared" si="52"/>
        <v>23.56</v>
      </c>
      <c r="I51" s="4">
        <f t="shared" si="52"/>
        <v>23.56</v>
      </c>
      <c r="K51" s="2"/>
      <c r="L51" s="12"/>
      <c r="M51" s="12"/>
      <c r="N51" s="12"/>
      <c r="O51" s="12"/>
      <c r="P51" s="2"/>
      <c r="Q51" s="12"/>
    </row>
    <row r="52" spans="1:17" x14ac:dyDescent="0.2">
      <c r="A52" s="2" t="s">
        <v>6</v>
      </c>
      <c r="B52" s="2">
        <v>3771.65</v>
      </c>
      <c r="C52" s="2">
        <v>4089.08</v>
      </c>
      <c r="D52" s="9">
        <v>4513.4399999999996</v>
      </c>
      <c r="E52" s="4">
        <f>D52+D32-D38</f>
        <v>5023.0899999999992</v>
      </c>
      <c r="F52" s="4">
        <f t="shared" ref="F52:I52" si="53">E52+E32-E38</f>
        <v>5834.1939580921407</v>
      </c>
      <c r="G52" s="4">
        <f t="shared" si="53"/>
        <v>6801.5641807200655</v>
      </c>
      <c r="H52" s="4">
        <f t="shared" si="53"/>
        <v>7955.3067291208654</v>
      </c>
      <c r="I52" s="4">
        <f t="shared" si="53"/>
        <v>9331.3278602802402</v>
      </c>
      <c r="K52" s="2"/>
      <c r="L52" s="12"/>
      <c r="M52" s="12"/>
      <c r="N52" s="12"/>
      <c r="O52" s="12"/>
      <c r="P52" s="2"/>
      <c r="Q52" s="12"/>
    </row>
    <row r="53" spans="1:17" x14ac:dyDescent="0.2">
      <c r="A53" s="2" t="s">
        <v>7</v>
      </c>
      <c r="B53" s="2">
        <v>0</v>
      </c>
      <c r="C53" s="2">
        <v>0</v>
      </c>
      <c r="D53" s="9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s="2"/>
      <c r="L53" s="12"/>
      <c r="M53" s="12"/>
      <c r="N53" s="12"/>
      <c r="O53" s="12"/>
      <c r="P53" s="2"/>
      <c r="Q53" s="12"/>
    </row>
    <row r="54" spans="1:17" x14ac:dyDescent="0.2">
      <c r="A54" s="2" t="s">
        <v>8</v>
      </c>
      <c r="B54" s="2">
        <v>0</v>
      </c>
      <c r="C54" s="2">
        <v>0</v>
      </c>
      <c r="D54" s="9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K54" s="2"/>
      <c r="L54" s="12"/>
      <c r="M54" s="12"/>
      <c r="N54" s="12"/>
      <c r="O54" s="12"/>
      <c r="P54" s="2"/>
      <c r="Q54" s="12"/>
    </row>
    <row r="55" spans="1:17" x14ac:dyDescent="0.2">
      <c r="A55" s="2" t="s">
        <v>9</v>
      </c>
      <c r="B55" s="2">
        <v>3795.46</v>
      </c>
      <c r="C55" s="2">
        <v>4112.6400000000003</v>
      </c>
      <c r="D55" s="9">
        <v>4537</v>
      </c>
      <c r="E55" s="4">
        <f>SUM(E51:E54)</f>
        <v>5046.6499999999996</v>
      </c>
      <c r="F55" s="4">
        <f t="shared" ref="F55:I55" si="54">SUM(F51:F54)</f>
        <v>5857.7539580921411</v>
      </c>
      <c r="G55" s="4">
        <f t="shared" si="54"/>
        <v>6825.1241807200659</v>
      </c>
      <c r="H55" s="4">
        <f t="shared" si="54"/>
        <v>7978.8667291208658</v>
      </c>
      <c r="I55" s="4">
        <f t="shared" si="54"/>
        <v>9354.8878602802397</v>
      </c>
      <c r="K55" s="2"/>
      <c r="L55" s="12"/>
      <c r="M55" s="12"/>
      <c r="N55" s="12"/>
      <c r="O55" s="12"/>
      <c r="P55" s="2"/>
      <c r="Q55" s="12"/>
    </row>
    <row r="56" spans="1:17" x14ac:dyDescent="0.2">
      <c r="A56" s="2" t="s">
        <v>10</v>
      </c>
      <c r="B56" s="2">
        <v>1.94</v>
      </c>
      <c r="C56" s="2">
        <v>3.99</v>
      </c>
      <c r="D56" s="9">
        <v>4.7</v>
      </c>
      <c r="E56" s="4">
        <f>E$5*$Q$56</f>
        <v>4.523409454860075</v>
      </c>
      <c r="F56" s="4">
        <f t="shared" ref="F56:I56" si="55">F$5*$Q$56</f>
        <v>5.3948838095648473</v>
      </c>
      <c r="G56" s="4">
        <f t="shared" si="55"/>
        <v>6.434255313198312</v>
      </c>
      <c r="H56" s="4">
        <f t="shared" si="55"/>
        <v>7.6738708185005411</v>
      </c>
      <c r="I56" s="4">
        <f t="shared" si="55"/>
        <v>9.1523090820221462</v>
      </c>
      <c r="K56" s="2" t="s">
        <v>276</v>
      </c>
      <c r="L56" s="12">
        <f>B56/$B$3</f>
        <v>4.2339404891292482E-4</v>
      </c>
      <c r="M56" s="12">
        <f>C56/$C$3</f>
        <v>8.7023090562901996E-4</v>
      </c>
      <c r="N56" s="12">
        <f>D56/$D$3</f>
        <v>9.1043983929768287E-4</v>
      </c>
      <c r="O56" s="12">
        <f t="shared" ref="O56:O89" si="56">AVERAGE(L56:N56)</f>
        <v>7.3468826461320922E-4</v>
      </c>
      <c r="P56" s="2"/>
      <c r="Q56" s="12">
        <f t="shared" ref="Q56:Q61" si="57">O56</f>
        <v>7.3468826461320922E-4</v>
      </c>
    </row>
    <row r="57" spans="1:17" x14ac:dyDescent="0.2">
      <c r="A57" s="2" t="s">
        <v>11</v>
      </c>
      <c r="B57" s="2">
        <v>591.86</v>
      </c>
      <c r="C57" s="2">
        <v>619.21</v>
      </c>
      <c r="D57" s="9">
        <v>724.26</v>
      </c>
      <c r="E57" s="4">
        <f>E$5*$Q$57+420.59</f>
        <v>1284.3850172114815</v>
      </c>
      <c r="F57" s="4">
        <f>F$5*$Q$57+934.62</f>
        <v>1964.8326746739895</v>
      </c>
      <c r="G57" s="4">
        <f>G$5*$Q$57+1547.69</f>
        <v>2776.3821479185717</v>
      </c>
      <c r="H57" s="4">
        <f>H$5*$Q$57+2278.87</f>
        <v>3744.2804258953065</v>
      </c>
      <c r="I57" s="4">
        <f>I$5*$Q$57+3150.92</f>
        <v>4898.654548446857</v>
      </c>
      <c r="K57" s="2" t="s">
        <v>277</v>
      </c>
      <c r="L57" s="12">
        <f>B57/$B$3</f>
        <v>0.12917010401525963</v>
      </c>
      <c r="M57" s="12">
        <f>C57/$C$3</f>
        <v>0.13505154864023697</v>
      </c>
      <c r="N57" s="12">
        <f>D57/$D$3</f>
        <v>0.14029684212973187</v>
      </c>
      <c r="O57" s="12">
        <f t="shared" si="56"/>
        <v>0.13483949826174282</v>
      </c>
      <c r="P57" s="2"/>
      <c r="Q57" s="12">
        <f>N57</f>
        <v>0.14029684212973187</v>
      </c>
    </row>
    <row r="58" spans="1:17" x14ac:dyDescent="0.2">
      <c r="A58" s="2" t="s">
        <v>12</v>
      </c>
      <c r="B58" s="2">
        <v>845.3</v>
      </c>
      <c r="C58" s="2">
        <v>501.37</v>
      </c>
      <c r="D58" s="9">
        <v>912.66</v>
      </c>
      <c r="E58" s="4">
        <f>E$5*$Q$58</f>
        <v>1088.4919233538103</v>
      </c>
      <c r="F58" s="4">
        <f t="shared" ref="F58:I58" si="58">F$5*$Q$58</f>
        <v>1298.1994030706694</v>
      </c>
      <c r="G58" s="4">
        <f t="shared" si="58"/>
        <v>1548.3088610711122</v>
      </c>
      <c r="H58" s="4">
        <f t="shared" si="58"/>
        <v>1846.6040914831835</v>
      </c>
      <c r="I58" s="4">
        <f t="shared" si="58"/>
        <v>2202.3685043844871</v>
      </c>
      <c r="K58" s="2" t="s">
        <v>278</v>
      </c>
      <c r="L58" s="12">
        <f>B58/$B$3</f>
        <v>0.18448195337427595</v>
      </c>
      <c r="M58" s="12">
        <f>C58/$C$3</f>
        <v>0.10935029302135883</v>
      </c>
      <c r="N58" s="12">
        <f>D58/$D$3</f>
        <v>0.17679191994328153</v>
      </c>
      <c r="O58" s="12">
        <f t="shared" si="56"/>
        <v>0.1568747221129721</v>
      </c>
      <c r="P58" s="2"/>
      <c r="Q58" s="12">
        <f>N58</f>
        <v>0.17679191994328153</v>
      </c>
    </row>
    <row r="59" spans="1:17" x14ac:dyDescent="0.2">
      <c r="A59" s="2" t="s">
        <v>13</v>
      </c>
      <c r="B59" s="2">
        <v>1437.16</v>
      </c>
      <c r="C59" s="2">
        <v>1120.58</v>
      </c>
      <c r="D59" s="9">
        <v>1636.92</v>
      </c>
      <c r="E59" s="4">
        <f>E57+E58</f>
        <v>2372.876940565292</v>
      </c>
      <c r="F59" s="4">
        <f t="shared" ref="F59:I59" si="59">F57+F58</f>
        <v>3263.0320777446586</v>
      </c>
      <c r="G59" s="4">
        <f t="shared" si="59"/>
        <v>4324.6910089896837</v>
      </c>
      <c r="H59" s="4">
        <f t="shared" si="59"/>
        <v>5590.8845173784903</v>
      </c>
      <c r="I59" s="4">
        <f t="shared" si="59"/>
        <v>7101.0230528313441</v>
      </c>
      <c r="K59" s="2"/>
      <c r="L59" s="12"/>
      <c r="M59" s="12"/>
      <c r="N59" s="12"/>
      <c r="O59" s="12"/>
      <c r="P59" s="2"/>
      <c r="Q59" s="12"/>
    </row>
    <row r="60" spans="1:17" x14ac:dyDescent="0.2">
      <c r="A60" s="2" t="s">
        <v>14</v>
      </c>
      <c r="B60" s="2">
        <v>0</v>
      </c>
      <c r="C60" s="2">
        <v>0</v>
      </c>
      <c r="D60" s="9">
        <v>0</v>
      </c>
      <c r="E60" s="4">
        <f>E$5*$Q$60</f>
        <v>0</v>
      </c>
      <c r="F60" s="4">
        <f t="shared" ref="F60:I60" si="60">F$5*$Q$60</f>
        <v>0</v>
      </c>
      <c r="G60" s="4">
        <f t="shared" si="60"/>
        <v>0</v>
      </c>
      <c r="H60" s="4">
        <f t="shared" si="60"/>
        <v>0</v>
      </c>
      <c r="I60" s="4">
        <f t="shared" si="60"/>
        <v>0</v>
      </c>
      <c r="K60" s="2" t="s">
        <v>279</v>
      </c>
      <c r="L60" s="12">
        <f>B60/$B$3</f>
        <v>0</v>
      </c>
      <c r="M60" s="12">
        <f>C60/$C$3</f>
        <v>0</v>
      </c>
      <c r="N60" s="12">
        <f>D60/$D$3</f>
        <v>0</v>
      </c>
      <c r="O60" s="12">
        <f t="shared" si="56"/>
        <v>0</v>
      </c>
      <c r="P60" s="2"/>
      <c r="Q60" s="12">
        <f t="shared" si="57"/>
        <v>0</v>
      </c>
    </row>
    <row r="61" spans="1:17" x14ac:dyDescent="0.2">
      <c r="A61" s="2" t="s">
        <v>15</v>
      </c>
      <c r="B61" s="2">
        <v>15.09</v>
      </c>
      <c r="C61" s="2">
        <v>21.36</v>
      </c>
      <c r="D61" s="9">
        <v>28.76</v>
      </c>
      <c r="E61" s="4">
        <f>E$5*$Q$61</f>
        <v>27.753511054069911</v>
      </c>
      <c r="F61" s="4">
        <f t="shared" ref="F61:I61" si="61">F$5*$Q$61</f>
        <v>33.100467454545822</v>
      </c>
      <c r="G61" s="4">
        <f t="shared" si="61"/>
        <v>39.47756172452916</v>
      </c>
      <c r="H61" s="4">
        <f t="shared" si="61"/>
        <v>47.083258925395548</v>
      </c>
      <c r="I61" s="4">
        <f t="shared" si="61"/>
        <v>56.154260146680315</v>
      </c>
      <c r="K61" s="2" t="s">
        <v>280</v>
      </c>
      <c r="L61" s="12">
        <f>B61/$B$3</f>
        <v>3.293307318606204E-3</v>
      </c>
      <c r="M61" s="12">
        <f>C61/$C$3</f>
        <v>4.6586797353974597E-3</v>
      </c>
      <c r="N61" s="12">
        <f>D61/$D$3</f>
        <v>5.5711169740853958E-3</v>
      </c>
      <c r="O61" s="12">
        <f t="shared" si="56"/>
        <v>4.5077013426963533E-3</v>
      </c>
      <c r="P61" s="2"/>
      <c r="Q61" s="12">
        <f t="shared" si="57"/>
        <v>4.5077013426963533E-3</v>
      </c>
    </row>
    <row r="62" spans="1:17" x14ac:dyDescent="0.2">
      <c r="A62" s="2" t="s">
        <v>16</v>
      </c>
      <c r="B62" s="2">
        <v>5249.65</v>
      </c>
      <c r="C62" s="2">
        <v>5258.57</v>
      </c>
      <c r="D62" s="9">
        <v>6207.38</v>
      </c>
      <c r="E62" s="4">
        <f>E55+E56+E61+E59+E60</f>
        <v>7451.8038610742224</v>
      </c>
      <c r="F62" s="4">
        <f t="shared" ref="F62:I62" si="62">F55+F56+F61+F59+F60</f>
        <v>9159.2813871009093</v>
      </c>
      <c r="G62" s="4">
        <f t="shared" si="62"/>
        <v>11195.727006747478</v>
      </c>
      <c r="H62" s="4">
        <f t="shared" si="62"/>
        <v>13624.508376243251</v>
      </c>
      <c r="I62" s="4">
        <f t="shared" si="62"/>
        <v>16521.217482340289</v>
      </c>
      <c r="K62" s="2"/>
      <c r="L62" s="12"/>
      <c r="M62" s="12"/>
      <c r="N62" s="12"/>
      <c r="O62" s="12"/>
      <c r="P62" s="2"/>
      <c r="Q62" s="12"/>
    </row>
    <row r="63" spans="1:17" x14ac:dyDescent="0.2">
      <c r="A63" s="2" t="s">
        <v>17</v>
      </c>
      <c r="B63" s="2"/>
      <c r="C63" s="2"/>
      <c r="D63" s="9">
        <f>D55+D56+D59+D61</f>
        <v>6207.38</v>
      </c>
      <c r="E63" s="4"/>
      <c r="F63" s="4"/>
      <c r="G63" s="4"/>
      <c r="H63" s="4"/>
      <c r="I63" s="4"/>
      <c r="K63" s="2"/>
      <c r="L63" s="12"/>
      <c r="M63" s="12"/>
      <c r="N63" s="12"/>
      <c r="O63" s="12"/>
      <c r="P63" s="2"/>
      <c r="Q63" s="12"/>
    </row>
    <row r="64" spans="1:17" x14ac:dyDescent="0.2">
      <c r="A64" s="2" t="s">
        <v>18</v>
      </c>
      <c r="B64" s="2">
        <v>8087.73</v>
      </c>
      <c r="C64" s="2">
        <v>8457.5400000000009</v>
      </c>
      <c r="D64" s="9">
        <v>8776.31</v>
      </c>
      <c r="E64" s="4">
        <f>E$5*$Q$64</f>
        <v>10897.27993195672</v>
      </c>
      <c r="F64" s="4">
        <f t="shared" ref="F64:I64" si="63">F$5*$Q$64</f>
        <v>12996.736125677086</v>
      </c>
      <c r="G64" s="4">
        <f t="shared" si="63"/>
        <v>15500.670899086404</v>
      </c>
      <c r="H64" s="4">
        <f t="shared" si="63"/>
        <v>18487.01058468761</v>
      </c>
      <c r="I64" s="4">
        <f t="shared" si="63"/>
        <v>22048.694703820554</v>
      </c>
      <c r="K64" s="2" t="s">
        <v>281</v>
      </c>
      <c r="L64" s="12">
        <f>B64/$B$3</f>
        <v>1.7651014181518192</v>
      </c>
      <c r="M64" s="12">
        <f>C64/$C$3</f>
        <v>1.8446147101738501</v>
      </c>
      <c r="N64" s="12">
        <f>D64/$D$3</f>
        <v>1.700064311920563</v>
      </c>
      <c r="O64" s="12">
        <f t="shared" si="56"/>
        <v>1.7699268134154107</v>
      </c>
      <c r="P64" s="2"/>
      <c r="Q64" s="12">
        <f>O64</f>
        <v>1.7699268134154107</v>
      </c>
    </row>
    <row r="65" spans="1:17" x14ac:dyDescent="0.2">
      <c r="A65" s="2" t="s">
        <v>19</v>
      </c>
      <c r="B65" s="2">
        <v>2875.83</v>
      </c>
      <c r="C65" s="2">
        <v>3134.32</v>
      </c>
      <c r="D65" s="9">
        <v>3376.35</v>
      </c>
      <c r="E65" s="4">
        <f>D65+E21</f>
        <v>3755.0072595385882</v>
      </c>
      <c r="F65" s="4">
        <f t="shared" ref="F65:I65" si="64">E65+F21</f>
        <v>4206.6161486397223</v>
      </c>
      <c r="G65" s="4">
        <f t="shared" si="64"/>
        <v>4745.231436152455</v>
      </c>
      <c r="H65" s="4">
        <f t="shared" si="64"/>
        <v>5387.6156649479544</v>
      </c>
      <c r="I65" s="4">
        <f t="shared" si="64"/>
        <v>6153.7608282439978</v>
      </c>
      <c r="K65" s="2" t="s">
        <v>282</v>
      </c>
      <c r="L65" s="12">
        <f>B65/$B$3</f>
        <v>0.62763366375528684</v>
      </c>
      <c r="M65" s="12">
        <f>C65/$C$3</f>
        <v>0.68360454439377194</v>
      </c>
      <c r="N65" s="12">
        <f>D65/$D$3</f>
        <v>0.65403479817292154</v>
      </c>
      <c r="O65" s="12">
        <f t="shared" si="56"/>
        <v>0.65509100210732674</v>
      </c>
      <c r="P65" s="2"/>
      <c r="Q65" s="12">
        <f t="shared" ref="Q65:Q66" si="65">O65</f>
        <v>0.65509100210732674</v>
      </c>
    </row>
    <row r="66" spans="1:17" x14ac:dyDescent="0.2">
      <c r="A66" s="2" t="s">
        <v>20</v>
      </c>
      <c r="B66" s="2">
        <v>1.27</v>
      </c>
      <c r="C66" s="2">
        <v>0</v>
      </c>
      <c r="D66" s="9">
        <v>0</v>
      </c>
      <c r="E66" s="4">
        <f>E$5*$Q$66</f>
        <v>0.5688375855865716</v>
      </c>
      <c r="F66" s="4">
        <f t="shared" ref="F66:I66" si="66">F$5*$Q$66</f>
        <v>0.6784291166601637</v>
      </c>
      <c r="G66" s="4">
        <f t="shared" si="66"/>
        <v>0.80913441374953221</v>
      </c>
      <c r="H66" s="4">
        <f t="shared" si="66"/>
        <v>0.96502122835884774</v>
      </c>
      <c r="I66" s="4">
        <f t="shared" si="66"/>
        <v>1.1509409998614804</v>
      </c>
      <c r="K66" s="2" t="s">
        <v>283</v>
      </c>
      <c r="L66" s="12">
        <f>B66/$B$3</f>
        <v>2.7717033098938892E-4</v>
      </c>
      <c r="M66" s="12">
        <f>C66/$C$3</f>
        <v>0</v>
      </c>
      <c r="N66" s="12">
        <f>D66/$D$3</f>
        <v>0</v>
      </c>
      <c r="O66" s="12">
        <f t="shared" si="56"/>
        <v>9.2390110329796312E-5</v>
      </c>
      <c r="P66" s="2"/>
      <c r="Q66" s="12">
        <f t="shared" si="65"/>
        <v>9.2390110329796312E-5</v>
      </c>
    </row>
    <row r="67" spans="1:17" x14ac:dyDescent="0.2">
      <c r="A67" s="2" t="s">
        <v>21</v>
      </c>
      <c r="B67" s="2">
        <v>5210.63</v>
      </c>
      <c r="C67" s="2">
        <v>5323.22</v>
      </c>
      <c r="D67" s="9">
        <v>5399.96</v>
      </c>
      <c r="E67" s="4">
        <f>E64-E65</f>
        <v>7142.2726724181321</v>
      </c>
      <c r="F67" s="4">
        <f t="shared" ref="F67:I67" si="67">F64-F65</f>
        <v>8790.1199770373642</v>
      </c>
      <c r="G67" s="4">
        <f t="shared" si="67"/>
        <v>10755.439462933949</v>
      </c>
      <c r="H67" s="4">
        <f t="shared" si="67"/>
        <v>13099.394919739656</v>
      </c>
      <c r="I67" s="4">
        <f t="shared" si="67"/>
        <v>15894.933875576557</v>
      </c>
      <c r="K67" s="2"/>
      <c r="L67" s="12"/>
      <c r="M67" s="12"/>
      <c r="N67" s="12"/>
      <c r="O67" s="12"/>
      <c r="P67" s="2"/>
      <c r="Q67" s="12"/>
    </row>
    <row r="68" spans="1:17" x14ac:dyDescent="0.2">
      <c r="A68" s="2" t="s">
        <v>22</v>
      </c>
      <c r="B68" s="2">
        <v>0</v>
      </c>
      <c r="C68" s="2">
        <v>0</v>
      </c>
      <c r="D68" s="9">
        <v>0</v>
      </c>
      <c r="E68" s="4">
        <f>E$5*$Q$68</f>
        <v>0</v>
      </c>
      <c r="F68" s="4">
        <f t="shared" ref="F68:I68" si="68">F$5*$Q$68</f>
        <v>0</v>
      </c>
      <c r="G68" s="4">
        <f t="shared" si="68"/>
        <v>0</v>
      </c>
      <c r="H68" s="4">
        <f t="shared" si="68"/>
        <v>0</v>
      </c>
      <c r="I68" s="4">
        <f t="shared" si="68"/>
        <v>0</v>
      </c>
      <c r="K68" s="2" t="s">
        <v>284</v>
      </c>
      <c r="L68" s="12">
        <f>B68/$B$3</f>
        <v>0</v>
      </c>
      <c r="M68" s="12">
        <f>C68/$C$3</f>
        <v>0</v>
      </c>
      <c r="N68" s="12">
        <f>D68/$D$3</f>
        <v>0</v>
      </c>
      <c r="O68" s="12">
        <f t="shared" si="56"/>
        <v>0</v>
      </c>
      <c r="P68" s="2"/>
      <c r="Q68" s="12">
        <f>O68</f>
        <v>0</v>
      </c>
    </row>
    <row r="69" spans="1:17" x14ac:dyDescent="0.2">
      <c r="A69" s="2" t="s">
        <v>23</v>
      </c>
      <c r="B69" s="2">
        <v>120.26</v>
      </c>
      <c r="C69" s="2">
        <v>174.92</v>
      </c>
      <c r="D69" s="9">
        <v>852.59</v>
      </c>
      <c r="E69" s="4">
        <f>E$5*$Q$69</f>
        <v>471.1110747641506</v>
      </c>
      <c r="F69" s="4">
        <f t="shared" ref="F69:I69" si="69">F$5*$Q$69</f>
        <v>561.87473964380058</v>
      </c>
      <c r="G69" s="4">
        <f t="shared" si="69"/>
        <v>670.12481760875005</v>
      </c>
      <c r="H69" s="4">
        <f t="shared" si="69"/>
        <v>799.23021892716849</v>
      </c>
      <c r="I69" s="4">
        <f t="shared" si="69"/>
        <v>953.20890386619385</v>
      </c>
      <c r="K69" s="2" t="s">
        <v>285</v>
      </c>
      <c r="L69" s="12">
        <f>B69/$B$3</f>
        <v>2.6246066145499146E-2</v>
      </c>
      <c r="M69" s="12">
        <f>C69/$C$3</f>
        <v>3.8150573938002044E-2</v>
      </c>
      <c r="N69" s="12">
        <f>D69/$D$3</f>
        <v>0.16515572395464073</v>
      </c>
      <c r="O69" s="12">
        <f t="shared" si="56"/>
        <v>7.6517454679380634E-2</v>
      </c>
      <c r="P69" s="2"/>
      <c r="Q69" s="12">
        <f t="shared" ref="Q69:Q89" si="70">O69</f>
        <v>7.6517454679380634E-2</v>
      </c>
    </row>
    <row r="70" spans="1:17" x14ac:dyDescent="0.2">
      <c r="A70" s="2" t="s">
        <v>24</v>
      </c>
      <c r="B70" s="2">
        <v>0</v>
      </c>
      <c r="C70" s="2">
        <v>0</v>
      </c>
      <c r="D70" s="9">
        <v>0</v>
      </c>
      <c r="E70" s="4">
        <f>E$5*$Q$70</f>
        <v>0</v>
      </c>
      <c r="F70" s="4">
        <f t="shared" ref="F70:I70" si="71">F$5*$Q$70</f>
        <v>0</v>
      </c>
      <c r="G70" s="4">
        <f t="shared" si="71"/>
        <v>0</v>
      </c>
      <c r="H70" s="4">
        <f t="shared" si="71"/>
        <v>0</v>
      </c>
      <c r="I70" s="4">
        <f t="shared" si="71"/>
        <v>0</v>
      </c>
      <c r="K70" s="2" t="s">
        <v>286</v>
      </c>
      <c r="L70" s="12">
        <f>B70/$B$3</f>
        <v>0</v>
      </c>
      <c r="M70" s="12">
        <f>C70/$C$3</f>
        <v>0</v>
      </c>
      <c r="N70" s="12">
        <f>D70/$D$3</f>
        <v>0</v>
      </c>
      <c r="O70" s="12">
        <f t="shared" si="56"/>
        <v>0</v>
      </c>
      <c r="P70" s="2"/>
      <c r="Q70" s="12">
        <f t="shared" si="70"/>
        <v>0</v>
      </c>
    </row>
    <row r="71" spans="1:17" x14ac:dyDescent="0.2">
      <c r="A71" s="2" t="s">
        <v>25</v>
      </c>
      <c r="B71" s="2">
        <v>210.45</v>
      </c>
      <c r="C71" s="2">
        <v>239.68</v>
      </c>
      <c r="D71" s="9">
        <v>258.67</v>
      </c>
      <c r="E71" s="4">
        <f>E$5*$Q$71</f>
        <v>304.38032420197322</v>
      </c>
      <c r="F71" s="4">
        <f t="shared" ref="F71:I71" si="72">F$5*$Q$71</f>
        <v>363.02185317825052</v>
      </c>
      <c r="G71" s="4">
        <f t="shared" si="72"/>
        <v>432.96118509133566</v>
      </c>
      <c r="H71" s="4">
        <f t="shared" si="72"/>
        <v>516.37494039139767</v>
      </c>
      <c r="I71" s="4">
        <f t="shared" si="72"/>
        <v>615.85908447652093</v>
      </c>
      <c r="K71" s="2" t="s">
        <v>287</v>
      </c>
      <c r="L71" s="12">
        <f>B71/$B$3</f>
        <v>4.5929524532847953E-2</v>
      </c>
      <c r="M71" s="12">
        <f>C71/$C$3</f>
        <v>5.2274923173223936E-2</v>
      </c>
      <c r="N71" s="12">
        <f>D71/$D$3</f>
        <v>5.0107121964070557E-2</v>
      </c>
      <c r="O71" s="12">
        <f t="shared" si="56"/>
        <v>4.943718989004748E-2</v>
      </c>
      <c r="P71" s="2"/>
      <c r="Q71" s="12">
        <f t="shared" si="70"/>
        <v>4.943718989004748E-2</v>
      </c>
    </row>
    <row r="72" spans="1:17" x14ac:dyDescent="0.2">
      <c r="A72" s="2" t="s">
        <v>26</v>
      </c>
      <c r="B72" s="2"/>
      <c r="C72" s="2"/>
      <c r="D72" s="9"/>
      <c r="E72" s="4"/>
      <c r="F72" s="4"/>
      <c r="G72" s="4"/>
      <c r="H72" s="4"/>
      <c r="I72" s="4"/>
      <c r="K72" s="2"/>
      <c r="L72" s="12"/>
      <c r="M72" s="12"/>
      <c r="N72" s="12"/>
      <c r="O72" s="12"/>
      <c r="P72" s="2"/>
      <c r="Q72" s="12"/>
    </row>
    <row r="73" spans="1:17" x14ac:dyDescent="0.2">
      <c r="A73" s="2" t="s">
        <v>27</v>
      </c>
      <c r="B73" s="2">
        <v>576.57000000000005</v>
      </c>
      <c r="C73" s="2">
        <v>561.25</v>
      </c>
      <c r="D73" s="9">
        <v>561.08000000000004</v>
      </c>
      <c r="E73" s="4">
        <f>E$5*$Q$73</f>
        <v>732.52983526214291</v>
      </c>
      <c r="F73" s="4">
        <f t="shared" ref="F73:I73" si="73">F$5*$Q$73</f>
        <v>873.65810849444449</v>
      </c>
      <c r="G73" s="4">
        <f t="shared" si="73"/>
        <v>1041.9759766712352</v>
      </c>
      <c r="H73" s="4">
        <f t="shared" si="73"/>
        <v>1242.7217528272718</v>
      </c>
      <c r="I73" s="4">
        <f t="shared" si="73"/>
        <v>1482.1429567731416</v>
      </c>
      <c r="K73" s="2" t="s">
        <v>288</v>
      </c>
      <c r="L73" s="12">
        <f>B73/$B$3</f>
        <v>0.12583314782563149</v>
      </c>
      <c r="M73" s="12">
        <f>C73/$C$3</f>
        <v>0.12241029969531014</v>
      </c>
      <c r="N73" s="12">
        <f>D73/$D$3</f>
        <v>0.10868714575173274</v>
      </c>
      <c r="O73" s="12">
        <f t="shared" si="56"/>
        <v>0.1189768644242248</v>
      </c>
      <c r="P73" s="2"/>
      <c r="Q73" s="12">
        <f t="shared" si="70"/>
        <v>0.1189768644242248</v>
      </c>
    </row>
    <row r="74" spans="1:17" x14ac:dyDescent="0.2">
      <c r="A74" s="2" t="s">
        <v>28</v>
      </c>
      <c r="B74" s="2">
        <v>554.9</v>
      </c>
      <c r="C74" s="2">
        <v>442.96</v>
      </c>
      <c r="D74" s="9">
        <v>490.07</v>
      </c>
      <c r="E74" s="4">
        <f>E$5*$Q$74</f>
        <v>641.64533385906759</v>
      </c>
      <c r="F74" s="4">
        <f t="shared" ref="F74:I74" si="74">F$5*$Q$74</f>
        <v>765.26391379402435</v>
      </c>
      <c r="G74" s="4">
        <f t="shared" si="74"/>
        <v>912.69869326903984</v>
      </c>
      <c r="H74" s="4">
        <f t="shared" si="74"/>
        <v>1088.5380712192125</v>
      </c>
      <c r="I74" s="4">
        <f t="shared" si="74"/>
        <v>1298.2544417255579</v>
      </c>
      <c r="K74" s="2" t="s">
        <v>289</v>
      </c>
      <c r="L74" s="12">
        <f>B74/$B$3</f>
        <v>0.12110379265040308</v>
      </c>
      <c r="M74" s="12">
        <f>C74/$C$3</f>
        <v>9.66108977336919E-2</v>
      </c>
      <c r="N74" s="12">
        <f>D74/$D$3</f>
        <v>9.4931755754173494E-2</v>
      </c>
      <c r="O74" s="12">
        <f t="shared" si="56"/>
        <v>0.10421548204608949</v>
      </c>
      <c r="P74" s="2"/>
      <c r="Q74" s="12">
        <f t="shared" si="70"/>
        <v>0.10421548204608949</v>
      </c>
    </row>
    <row r="75" spans="1:17" x14ac:dyDescent="0.2">
      <c r="A75" s="2" t="s">
        <v>29</v>
      </c>
      <c r="B75" s="2">
        <v>119.77</v>
      </c>
      <c r="C75" s="2">
        <v>120.24</v>
      </c>
      <c r="D75" s="9">
        <v>94.83</v>
      </c>
      <c r="E75" s="4">
        <f>E$5*$Q$75</f>
        <v>145.16640226255268</v>
      </c>
      <c r="F75" s="4">
        <f t="shared" ref="F75:I75" si="75">F$5*$Q$75</f>
        <v>173.13397804781505</v>
      </c>
      <c r="G75" s="4">
        <f t="shared" si="75"/>
        <v>206.48975167440511</v>
      </c>
      <c r="H75" s="4">
        <f t="shared" si="75"/>
        <v>246.27180653575687</v>
      </c>
      <c r="I75" s="4">
        <f t="shared" si="75"/>
        <v>293.71822186128838</v>
      </c>
      <c r="K75" s="2" t="s">
        <v>290</v>
      </c>
      <c r="L75" s="12">
        <f>B75/$B$3</f>
        <v>2.6139126411495364E-2</v>
      </c>
      <c r="M75" s="12">
        <f>C75/$C$3</f>
        <v>2.6224702780158735E-2</v>
      </c>
      <c r="N75" s="12">
        <f>D75/$D$3</f>
        <v>1.8369576587361543E-2</v>
      </c>
      <c r="O75" s="12">
        <f t="shared" si="56"/>
        <v>2.3577801926338546E-2</v>
      </c>
      <c r="P75" s="2"/>
      <c r="Q75" s="12">
        <f t="shared" si="70"/>
        <v>2.3577801926338546E-2</v>
      </c>
    </row>
    <row r="76" spans="1:17" x14ac:dyDescent="0.2">
      <c r="A76" s="2" t="s">
        <v>30</v>
      </c>
      <c r="B76" s="2">
        <v>170.54</v>
      </c>
      <c r="C76" s="2">
        <v>174.14</v>
      </c>
      <c r="D76" s="9">
        <v>234.53</v>
      </c>
      <c r="E76" s="4">
        <f>E$5*$Q$76</f>
        <v>247.57097670347838</v>
      </c>
      <c r="F76" s="4">
        <f>F$5*$Q$76</f>
        <v>295.26768851330235</v>
      </c>
      <c r="G76" s="4">
        <f>G$5*$Q$76</f>
        <v>352.15358860263211</v>
      </c>
      <c r="H76" s="4">
        <f>H$5*$Q$76</f>
        <v>419.99905438391676</v>
      </c>
      <c r="I76" s="4">
        <f>I$5*$Q$76</f>
        <v>500.91554194676127</v>
      </c>
      <c r="K76" s="2" t="s">
        <v>291</v>
      </c>
      <c r="L76" s="12">
        <f>B76/$B$3</f>
        <v>3.7219392320417627E-2</v>
      </c>
      <c r="M76" s="12">
        <f>C76/$C$3</f>
        <v>3.7980453610585843E-2</v>
      </c>
      <c r="N76" s="12">
        <f>D76/$D$3</f>
        <v>4.5430947980954373E-2</v>
      </c>
      <c r="O76" s="12">
        <f t="shared" si="56"/>
        <v>4.0210264637319283E-2</v>
      </c>
      <c r="P76" s="2"/>
      <c r="Q76" s="12">
        <f t="shared" si="70"/>
        <v>4.0210264637319283E-2</v>
      </c>
    </row>
    <row r="77" spans="1:17" x14ac:dyDescent="0.2">
      <c r="A77" s="2" t="s">
        <v>31</v>
      </c>
      <c r="B77" s="2">
        <v>1421.78</v>
      </c>
      <c r="C77" s="2">
        <v>1298.5899999999999</v>
      </c>
      <c r="D77" s="9">
        <v>1380.51</v>
      </c>
      <c r="E77" s="4">
        <f>SUM(E73:E76)</f>
        <v>1766.9125480872417</v>
      </c>
      <c r="F77" s="4">
        <f t="shared" ref="F77:I77" si="76">SUM(F73:F76)</f>
        <v>2107.3236888495862</v>
      </c>
      <c r="G77" s="4">
        <f t="shared" si="76"/>
        <v>2513.3180102173123</v>
      </c>
      <c r="H77" s="4">
        <f t="shared" si="76"/>
        <v>2997.5306849661574</v>
      </c>
      <c r="I77" s="4">
        <f t="shared" si="76"/>
        <v>3575.0311623067491</v>
      </c>
      <c r="K77" s="2"/>
      <c r="L77" s="12"/>
      <c r="M77" s="12"/>
      <c r="N77" s="12"/>
      <c r="O77" s="12"/>
      <c r="P77" s="2"/>
      <c r="Q77" s="12"/>
    </row>
    <row r="78" spans="1:17" x14ac:dyDescent="0.2">
      <c r="A78" s="2" t="s">
        <v>32</v>
      </c>
      <c r="B78" s="2"/>
      <c r="C78" s="2"/>
      <c r="D78" s="9"/>
      <c r="E78" s="4"/>
      <c r="F78" s="4"/>
      <c r="G78" s="4"/>
      <c r="H78" s="4"/>
      <c r="I78" s="4"/>
      <c r="K78" s="2"/>
      <c r="L78" s="12"/>
      <c r="M78" s="12"/>
      <c r="N78" s="12"/>
      <c r="O78" s="12"/>
      <c r="P78" s="2"/>
      <c r="Q78" s="12"/>
    </row>
    <row r="79" spans="1:17" x14ac:dyDescent="0.2">
      <c r="A79" s="2" t="s">
        <v>33</v>
      </c>
      <c r="B79" s="2">
        <v>1048.31</v>
      </c>
      <c r="C79" s="2">
        <v>1073.67</v>
      </c>
      <c r="D79" s="9">
        <v>1106.3499999999999</v>
      </c>
      <c r="E79" s="4">
        <f>E$5*$Q$79</f>
        <v>1389.9636575313905</v>
      </c>
      <c r="F79" s="4">
        <f t="shared" ref="F79:I79" si="77">F$5*$Q$79</f>
        <v>1657.7523009425636</v>
      </c>
      <c r="G79" s="4">
        <f t="shared" si="77"/>
        <v>1977.1327663063742</v>
      </c>
      <c r="H79" s="4">
        <f t="shared" si="77"/>
        <v>2358.0446689048108</v>
      </c>
      <c r="I79" s="4">
        <f t="shared" si="77"/>
        <v>2812.3425777511848</v>
      </c>
      <c r="K79" s="2" t="s">
        <v>292</v>
      </c>
      <c r="L79" s="12">
        <f>B79/$B$3</f>
        <v>0.22878773990510731</v>
      </c>
      <c r="M79" s="12">
        <f>C79/$C$3</f>
        <v>0.23417063068839847</v>
      </c>
      <c r="N79" s="12">
        <f>D79/$D$3</f>
        <v>0.21431172685255134</v>
      </c>
      <c r="O79" s="12">
        <f t="shared" si="56"/>
        <v>0.22575669914868568</v>
      </c>
      <c r="P79" s="2"/>
      <c r="Q79" s="12">
        <f t="shared" si="70"/>
        <v>0.22575669914868568</v>
      </c>
    </row>
    <row r="80" spans="1:17" x14ac:dyDescent="0.2">
      <c r="A80" s="2" t="s">
        <v>34</v>
      </c>
      <c r="B80" s="2">
        <v>51.05</v>
      </c>
      <c r="C80" s="2">
        <v>48.56</v>
      </c>
      <c r="D80" s="9">
        <v>25.46</v>
      </c>
      <c r="E80" s="4">
        <f>E$5*$Q$80</f>
        <v>54.723286777143137</v>
      </c>
      <c r="F80" s="4">
        <f t="shared" ref="F80:I80" si="78">F$5*$Q$80</f>
        <v>65.266206118702101</v>
      </c>
      <c r="G80" s="4">
        <f t="shared" si="78"/>
        <v>77.840310990020683</v>
      </c>
      <c r="H80" s="4">
        <f t="shared" si="78"/>
        <v>92.836927030861801</v>
      </c>
      <c r="I80" s="4">
        <f t="shared" si="78"/>
        <v>110.72277218469102</v>
      </c>
      <c r="K80" s="2" t="s">
        <v>293</v>
      </c>
      <c r="L80" s="12">
        <f>B80/$B$3</f>
        <v>1.1141374328352995E-2</v>
      </c>
      <c r="M80" s="12">
        <f>C80/$C$3</f>
        <v>1.0591080896577747E-2</v>
      </c>
      <c r="N80" s="12">
        <f>D80/$D$3</f>
        <v>4.9318719805359588E-3</v>
      </c>
      <c r="O80" s="12">
        <f t="shared" si="56"/>
        <v>8.8881090684889003E-3</v>
      </c>
      <c r="P80" s="2"/>
      <c r="Q80" s="12">
        <f t="shared" si="70"/>
        <v>8.8881090684889003E-3</v>
      </c>
    </row>
    <row r="81" spans="1:17" x14ac:dyDescent="0.2">
      <c r="A81" s="2" t="s">
        <v>35</v>
      </c>
      <c r="B81" s="2">
        <v>1099.3599999999999</v>
      </c>
      <c r="C81" s="2">
        <v>1122.23</v>
      </c>
      <c r="D81" s="9">
        <v>1131.81</v>
      </c>
      <c r="E81" s="4">
        <f>E79+E80</f>
        <v>1444.6869443085336</v>
      </c>
      <c r="F81" s="4">
        <f t="shared" ref="F81:I81" si="79">F79+F80</f>
        <v>1723.0185070612656</v>
      </c>
      <c r="G81" s="4">
        <f t="shared" si="79"/>
        <v>2054.9730772963949</v>
      </c>
      <c r="H81" s="4">
        <f t="shared" si="79"/>
        <v>2450.8815959356725</v>
      </c>
      <c r="I81" s="4">
        <f t="shared" si="79"/>
        <v>2923.0653499358759</v>
      </c>
      <c r="K81" s="2"/>
      <c r="L81" s="12"/>
      <c r="M81" s="12"/>
      <c r="N81" s="12"/>
      <c r="O81" s="12"/>
      <c r="P81" s="2"/>
      <c r="Q81" s="12"/>
    </row>
    <row r="82" spans="1:17" x14ac:dyDescent="0.2">
      <c r="A82" s="2" t="s">
        <v>36</v>
      </c>
      <c r="B82" s="2">
        <v>322.42</v>
      </c>
      <c r="C82" s="2">
        <v>176.36</v>
      </c>
      <c r="D82" s="9">
        <v>248.7</v>
      </c>
      <c r="E82" s="4">
        <f>E77-E81</f>
        <v>322.22560377870809</v>
      </c>
      <c r="F82" s="4">
        <f t="shared" ref="F82:I82" si="80">F77-F81</f>
        <v>384.30518178832062</v>
      </c>
      <c r="G82" s="4">
        <f t="shared" si="80"/>
        <v>458.34493292091747</v>
      </c>
      <c r="H82" s="4">
        <f t="shared" si="80"/>
        <v>546.6490890304849</v>
      </c>
      <c r="I82" s="4">
        <f t="shared" si="80"/>
        <v>651.96581237087321</v>
      </c>
      <c r="K82" s="2" t="s">
        <v>294</v>
      </c>
      <c r="L82" s="12">
        <f>B82/$B$3</f>
        <v>7.0366344974487238E-2</v>
      </c>
      <c r="M82" s="12">
        <f>C82/$C$3</f>
        <v>3.8464642234770419E-2</v>
      </c>
      <c r="N82" s="12">
        <f>D82/$D$3</f>
        <v>4.8175827241134832E-2</v>
      </c>
      <c r="O82" s="12">
        <f t="shared" si="56"/>
        <v>5.2335604816797499E-2</v>
      </c>
      <c r="P82" s="2"/>
      <c r="Q82" s="12">
        <f t="shared" si="70"/>
        <v>5.2335604816797499E-2</v>
      </c>
    </row>
    <row r="83" spans="1:17" x14ac:dyDescent="0.2">
      <c r="A83" s="2" t="s">
        <v>37</v>
      </c>
      <c r="B83" s="2">
        <v>0</v>
      </c>
      <c r="C83" s="2">
        <v>0</v>
      </c>
      <c r="D83" s="9">
        <v>0</v>
      </c>
      <c r="E83" s="4">
        <f>E$5*$Q$83</f>
        <v>0</v>
      </c>
      <c r="F83" s="4">
        <f t="shared" ref="F83:I83" si="81">F$5*$Q$83</f>
        <v>0</v>
      </c>
      <c r="G83" s="4">
        <f t="shared" si="81"/>
        <v>0</v>
      </c>
      <c r="H83" s="4">
        <f t="shared" si="81"/>
        <v>0</v>
      </c>
      <c r="I83" s="4">
        <f t="shared" si="81"/>
        <v>0</v>
      </c>
      <c r="K83" s="2" t="s">
        <v>295</v>
      </c>
      <c r="L83" s="12">
        <f>B83/$B$3</f>
        <v>0</v>
      </c>
      <c r="M83" s="12">
        <f>C83/$C$3</f>
        <v>0</v>
      </c>
      <c r="N83" s="12">
        <f>D83/$D$3</f>
        <v>0</v>
      </c>
      <c r="O83" s="12">
        <f t="shared" si="56"/>
        <v>0</v>
      </c>
      <c r="P83" s="2"/>
      <c r="Q83" s="12">
        <f t="shared" si="70"/>
        <v>0</v>
      </c>
    </row>
    <row r="84" spans="1:17" x14ac:dyDescent="0.2">
      <c r="A84" s="2" t="s">
        <v>38</v>
      </c>
      <c r="B84" s="2">
        <v>167.1</v>
      </c>
      <c r="C84" s="2">
        <v>124.48</v>
      </c>
      <c r="D84" s="9">
        <v>58.65</v>
      </c>
      <c r="E84" s="4">
        <f>E$5*$Q$84</f>
        <v>153.88009691269954</v>
      </c>
      <c r="F84" s="4">
        <f t="shared" ref="F84:I84" si="82">F$5*$Q$84</f>
        <v>183.52644210809618</v>
      </c>
      <c r="G84" s="4">
        <f t="shared" si="82"/>
        <v>218.88441473990676</v>
      </c>
      <c r="H84" s="4">
        <f t="shared" si="82"/>
        <v>261.05440973902023</v>
      </c>
      <c r="I84" s="4">
        <f t="shared" si="82"/>
        <v>311.34882273444634</v>
      </c>
      <c r="K84" s="2" t="s">
        <v>296</v>
      </c>
      <c r="L84" s="12">
        <f>B84/$B$3</f>
        <v>3.6468631738840067E-2</v>
      </c>
      <c r="M84" s="12">
        <f>C84/$C$3</f>
        <v>2.7149459431754487E-2</v>
      </c>
      <c r="N84" s="12">
        <f>D84/$D$3</f>
        <v>1.1361126930810445E-2</v>
      </c>
      <c r="O84" s="12">
        <f t="shared" si="56"/>
        <v>2.4993072700468331E-2</v>
      </c>
      <c r="P84" s="2"/>
      <c r="Q84" s="12">
        <f t="shared" si="70"/>
        <v>2.4993072700468331E-2</v>
      </c>
    </row>
    <row r="85" spans="1:17" x14ac:dyDescent="0.2">
      <c r="A85" s="2" t="s">
        <v>39</v>
      </c>
      <c r="B85" s="2">
        <v>888.6</v>
      </c>
      <c r="C85" s="2">
        <v>913.13</v>
      </c>
      <c r="D85" s="9">
        <v>922.83</v>
      </c>
      <c r="E85" s="4">
        <f>E$5*$Q$85</f>
        <v>1173.6101942449586</v>
      </c>
      <c r="F85" s="4">
        <f t="shared" ref="F85:I85" si="83">F$5*$Q$85</f>
        <v>1399.7164525686826</v>
      </c>
      <c r="G85" s="4">
        <f t="shared" si="83"/>
        <v>1669.3840571586984</v>
      </c>
      <c r="H85" s="4">
        <f t="shared" si="83"/>
        <v>1991.0054819898523</v>
      </c>
      <c r="I85" s="4">
        <f t="shared" si="83"/>
        <v>2374.5900844773678</v>
      </c>
      <c r="K85" s="2" t="s">
        <v>297</v>
      </c>
      <c r="L85" s="12">
        <f>B85/$B$3</f>
        <v>0.19393193395052835</v>
      </c>
      <c r="M85" s="12">
        <f>C85/$C$3</f>
        <v>0.19915637765840274</v>
      </c>
      <c r="N85" s="12">
        <f>D85/$D$3</f>
        <v>0.17876195678703843</v>
      </c>
      <c r="O85" s="12">
        <f t="shared" si="56"/>
        <v>0.19061675613198983</v>
      </c>
      <c r="P85" s="2"/>
      <c r="Q85" s="12">
        <f t="shared" si="70"/>
        <v>0.19061675613198983</v>
      </c>
    </row>
    <row r="86" spans="1:17" x14ac:dyDescent="0.2">
      <c r="A86" s="2" t="s">
        <v>40</v>
      </c>
      <c r="B86" s="2">
        <v>-721.5</v>
      </c>
      <c r="C86" s="2">
        <v>-788.65</v>
      </c>
      <c r="D86" s="9">
        <v>-864.18</v>
      </c>
      <c r="E86" s="4">
        <f>E84-E85</f>
        <v>-1019.7300973322591</v>
      </c>
      <c r="F86" s="4">
        <f t="shared" ref="F86:I86" si="84">F84-F85</f>
        <v>-1216.1900104605863</v>
      </c>
      <c r="G86" s="4">
        <f t="shared" si="84"/>
        <v>-1450.4996424187916</v>
      </c>
      <c r="H86" s="4">
        <f t="shared" si="84"/>
        <v>-1729.9510722508321</v>
      </c>
      <c r="I86" s="4">
        <f t="shared" si="84"/>
        <v>-2063.2412617429213</v>
      </c>
      <c r="K86" s="2"/>
      <c r="L86" s="12"/>
      <c r="M86" s="12"/>
      <c r="N86" s="12"/>
      <c r="O86" s="12"/>
      <c r="P86" s="2"/>
      <c r="Q86" s="12"/>
    </row>
    <row r="87" spans="1:17" x14ac:dyDescent="0.2">
      <c r="A87" s="2" t="s">
        <v>41</v>
      </c>
      <c r="B87" s="2">
        <v>107.39</v>
      </c>
      <c r="C87" s="2">
        <v>133.04</v>
      </c>
      <c r="D87" s="9">
        <v>311.64</v>
      </c>
      <c r="E87" s="4">
        <f>E$5*$Q$87</f>
        <v>231.54425498778926</v>
      </c>
      <c r="F87" s="4">
        <f t="shared" ref="F87:I87" si="85">F$5*$Q$87</f>
        <v>276.15327882583199</v>
      </c>
      <c r="G87" s="4">
        <f t="shared" si="85"/>
        <v>329.35662087698688</v>
      </c>
      <c r="H87" s="4">
        <f t="shared" si="85"/>
        <v>392.8100516377437</v>
      </c>
      <c r="I87" s="4">
        <f t="shared" si="85"/>
        <v>468.48834025801193</v>
      </c>
      <c r="K87" s="2" t="s">
        <v>298</v>
      </c>
      <c r="L87" s="12">
        <f>B87/$B$3</f>
        <v>2.3437261295236596E-2</v>
      </c>
      <c r="M87" s="12">
        <f>C87/$C$3</f>
        <v>2.9016420973655341E-2</v>
      </c>
      <c r="N87" s="12">
        <f>D87/$D$3</f>
        <v>6.0367972663559546E-2</v>
      </c>
      <c r="O87" s="12">
        <f t="shared" si="56"/>
        <v>3.7607218310817161E-2</v>
      </c>
      <c r="P87" s="2"/>
      <c r="Q87" s="12">
        <f t="shared" si="70"/>
        <v>3.7607218310817161E-2</v>
      </c>
    </row>
    <row r="88" spans="1:17" x14ac:dyDescent="0.2">
      <c r="A88" s="2" t="s">
        <v>42</v>
      </c>
      <c r="B88" s="2">
        <v>5249.65</v>
      </c>
      <c r="C88" s="2">
        <v>5258.57</v>
      </c>
      <c r="D88" s="9">
        <v>6207.38</v>
      </c>
      <c r="E88" s="4">
        <f>E87+E86+E82+E71+E69+E67</f>
        <v>7451.8038328184939</v>
      </c>
      <c r="F88" s="4">
        <f t="shared" ref="F88:I88" si="86">F87+F86+F82+F71+F69+F67</f>
        <v>9159.2850200129815</v>
      </c>
      <c r="G88" s="4">
        <f t="shared" si="86"/>
        <v>11195.727377013149</v>
      </c>
      <c r="H88" s="4">
        <f t="shared" si="86"/>
        <v>13624.508147475619</v>
      </c>
      <c r="I88" s="4">
        <f t="shared" si="86"/>
        <v>16521.214754805234</v>
      </c>
      <c r="K88" s="2"/>
      <c r="L88" s="12"/>
      <c r="M88" s="12"/>
      <c r="N88" s="12"/>
      <c r="O88" s="12"/>
      <c r="P88" s="2"/>
      <c r="Q88" s="12"/>
    </row>
    <row r="89" spans="1:17" x14ac:dyDescent="0.2">
      <c r="A89" s="2" t="s">
        <v>43</v>
      </c>
      <c r="B89" s="2">
        <v>1101.75</v>
      </c>
      <c r="C89" s="2">
        <v>1224.96</v>
      </c>
      <c r="D89" s="9">
        <v>1116.0899999999999</v>
      </c>
      <c r="E89" s="4">
        <f>E$5*$Q$89</f>
        <v>1485.4912343407348</v>
      </c>
      <c r="F89" s="4">
        <f t="shared" ref="F89:I89" si="87">F$5*$Q$89</f>
        <v>1771.6841000950758</v>
      </c>
      <c r="G89" s="4">
        <f t="shared" si="87"/>
        <v>2113.0145220430977</v>
      </c>
      <c r="H89" s="4">
        <f t="shared" si="87"/>
        <v>2520.1052321491284</v>
      </c>
      <c r="I89" s="4">
        <f t="shared" si="87"/>
        <v>3005.6255245063935</v>
      </c>
      <c r="K89" s="2" t="s">
        <v>299</v>
      </c>
      <c r="L89" s="12">
        <f>B89/$B$3</f>
        <v>0.24045071824217265</v>
      </c>
      <c r="M89" s="12">
        <f>C89/$C$3</f>
        <v>0.26716743111762514</v>
      </c>
      <c r="N89" s="12">
        <f>D89/$D$3</f>
        <v>0.2161984681365427</v>
      </c>
      <c r="O89" s="12">
        <f t="shared" si="56"/>
        <v>0.24127220583211351</v>
      </c>
      <c r="P89" s="2"/>
      <c r="Q89" s="12">
        <f t="shared" si="70"/>
        <v>0.24127220583211351</v>
      </c>
    </row>
    <row r="91" spans="1:17" x14ac:dyDescent="0.2">
      <c r="A91" s="53" t="s">
        <v>330</v>
      </c>
      <c r="E91" s="5"/>
      <c r="F91" s="5"/>
      <c r="G91" s="5"/>
      <c r="H91" s="5"/>
      <c r="I91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A838-2255-4F3E-AB15-84BD78255675}">
  <sheetPr codeName="Sheet14"/>
  <dimension ref="A1:U91"/>
  <sheetViews>
    <sheetView topLeftCell="A76" workbookViewId="0">
      <selection activeCell="C93" sqref="C93"/>
    </sheetView>
  </sheetViews>
  <sheetFormatPr defaultRowHeight="15" x14ac:dyDescent="0.2"/>
  <cols>
    <col min="1" max="1" width="45.46875" bestFit="1" customWidth="1"/>
    <col min="2" max="4" width="11.1640625" bestFit="1" customWidth="1"/>
    <col min="11" max="11" width="50.4453125" bestFit="1" customWidth="1"/>
    <col min="19" max="19" width="11.97265625" bestFit="1" customWidth="1"/>
  </cols>
  <sheetData>
    <row r="1" spans="1:21" x14ac:dyDescent="0.2">
      <c r="A1" s="1" t="s">
        <v>0</v>
      </c>
      <c r="B1" s="1" t="s">
        <v>303</v>
      </c>
      <c r="C1" s="1" t="s">
        <v>304</v>
      </c>
      <c r="D1" s="6" t="s">
        <v>305</v>
      </c>
      <c r="E1" s="7">
        <v>44166</v>
      </c>
      <c r="F1" s="7">
        <v>44531</v>
      </c>
      <c r="G1" s="7">
        <v>44896</v>
      </c>
      <c r="H1" s="7">
        <v>45261</v>
      </c>
      <c r="I1" s="18">
        <v>45627</v>
      </c>
      <c r="K1" s="1" t="s">
        <v>233</v>
      </c>
      <c r="L1" s="1" t="s">
        <v>234</v>
      </c>
      <c r="M1" s="1"/>
      <c r="N1" s="1"/>
      <c r="O1" s="1" t="s">
        <v>235</v>
      </c>
      <c r="P1" s="1"/>
      <c r="Q1" s="1" t="s">
        <v>274</v>
      </c>
    </row>
    <row r="2" spans="1:21" x14ac:dyDescent="0.2">
      <c r="A2" s="2" t="s">
        <v>47</v>
      </c>
      <c r="B2" s="2"/>
      <c r="C2" s="2"/>
      <c r="D2" s="9"/>
      <c r="E2" s="2"/>
      <c r="F2" s="2"/>
      <c r="G2" s="2"/>
      <c r="H2" s="2"/>
      <c r="I2" s="2"/>
      <c r="K2" s="1"/>
      <c r="L2" s="1">
        <v>2017</v>
      </c>
      <c r="M2" s="1">
        <v>2018</v>
      </c>
      <c r="N2" s="1">
        <v>2019</v>
      </c>
      <c r="O2" s="1" t="s">
        <v>236</v>
      </c>
      <c r="P2" s="1"/>
      <c r="Q2" s="1" t="s">
        <v>322</v>
      </c>
      <c r="S2" s="2">
        <v>2015</v>
      </c>
      <c r="T2" s="2">
        <v>6453.57</v>
      </c>
    </row>
    <row r="3" spans="1:21" x14ac:dyDescent="0.2">
      <c r="A3" s="2" t="s">
        <v>48</v>
      </c>
      <c r="B3" s="2">
        <v>9661.66</v>
      </c>
      <c r="C3" s="2">
        <v>10159.530000000001</v>
      </c>
      <c r="D3" s="9">
        <v>12554.65</v>
      </c>
      <c r="E3" s="4">
        <f>E$5*$Q$3</f>
        <v>18120.724011671846</v>
      </c>
      <c r="F3" s="4">
        <f t="shared" ref="F3:I3" si="0">F$5*$Q$3</f>
        <v>24850.742522980559</v>
      </c>
      <c r="G3" s="4">
        <f t="shared" si="0"/>
        <v>34080.283080615009</v>
      </c>
      <c r="H3" s="4">
        <f t="shared" si="0"/>
        <v>46737.665636380727</v>
      </c>
      <c r="I3" s="4">
        <f t="shared" si="0"/>
        <v>64095.98723024175</v>
      </c>
      <c r="K3" s="2" t="s">
        <v>237</v>
      </c>
      <c r="L3" s="17">
        <f>B3/$B$5</f>
        <v>1.1241939424967713</v>
      </c>
      <c r="M3" s="12">
        <f>C3/$C$5</f>
        <v>1.0331970589132624</v>
      </c>
      <c r="N3" s="12">
        <f>D3/$D$5</f>
        <v>1</v>
      </c>
      <c r="O3" s="12">
        <f>AVERAGE(L3:N3)</f>
        <v>1.0524636671366778</v>
      </c>
      <c r="P3" s="2"/>
      <c r="Q3" s="12">
        <f>O3</f>
        <v>1.0524636671366778</v>
      </c>
      <c r="S3" s="2">
        <v>2016</v>
      </c>
      <c r="T3" s="2">
        <v>5513.64</v>
      </c>
    </row>
    <row r="4" spans="1:21" x14ac:dyDescent="0.2">
      <c r="A4" s="2" t="s">
        <v>49</v>
      </c>
      <c r="B4" s="2">
        <v>1067.3599999999999</v>
      </c>
      <c r="C4" s="2">
        <v>326.43</v>
      </c>
      <c r="D4" s="9">
        <v>0</v>
      </c>
      <c r="E4" s="4">
        <f>E$5*$Q$4</f>
        <v>0</v>
      </c>
      <c r="F4" s="4">
        <f t="shared" ref="F4:I4" si="1">F$5*$Q$4</f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K4" s="2" t="s">
        <v>238</v>
      </c>
      <c r="L4" s="12">
        <f>B4/$B$5</f>
        <v>0.12419394249677111</v>
      </c>
      <c r="M4" s="12">
        <f>C4/$C$5</f>
        <v>3.3197058913262349E-2</v>
      </c>
      <c r="N4" s="12">
        <f>D4/$D$5</f>
        <v>0</v>
      </c>
      <c r="O4" s="12">
        <f>AVERAGE(L4:N4)</f>
        <v>5.246366713667782E-2</v>
      </c>
      <c r="P4" s="2"/>
      <c r="Q4" s="12">
        <f>N4</f>
        <v>0</v>
      </c>
      <c r="S4" s="2">
        <v>2017</v>
      </c>
      <c r="T4" s="2">
        <v>8594.2999999999993</v>
      </c>
    </row>
    <row r="5" spans="1:21" x14ac:dyDescent="0.2">
      <c r="A5" s="2" t="s">
        <v>50</v>
      </c>
      <c r="B5" s="2">
        <v>8594.2999999999993</v>
      </c>
      <c r="C5" s="2">
        <v>9833.1</v>
      </c>
      <c r="D5" s="9">
        <v>12554.65</v>
      </c>
      <c r="E5" s="4">
        <f>D5*(1+$T$7)</f>
        <v>17217.43427112397</v>
      </c>
      <c r="F5" s="4">
        <f t="shared" ref="F5:I5" si="2">E5*(1+$T$7)</f>
        <v>23611.97188933775</v>
      </c>
      <c r="G5" s="4">
        <f t="shared" si="2"/>
        <v>32381.434290585526</v>
      </c>
      <c r="H5" s="4">
        <f t="shared" si="2"/>
        <v>44407.866129511865</v>
      </c>
      <c r="I5" s="4">
        <f t="shared" si="2"/>
        <v>60900.90255050861</v>
      </c>
      <c r="K5" s="2"/>
      <c r="L5" s="12"/>
      <c r="M5" s="12"/>
      <c r="N5" s="12"/>
      <c r="O5" s="12"/>
      <c r="P5" s="2"/>
      <c r="Q5" s="12"/>
      <c r="S5" s="2">
        <v>2018</v>
      </c>
      <c r="T5" s="2">
        <v>9833.1</v>
      </c>
    </row>
    <row r="6" spans="1:21" x14ac:dyDescent="0.2">
      <c r="A6" s="2" t="s">
        <v>51</v>
      </c>
      <c r="B6" s="2">
        <v>361.77</v>
      </c>
      <c r="C6" s="2">
        <v>389.05</v>
      </c>
      <c r="D6" s="9">
        <v>249.76</v>
      </c>
      <c r="E6" s="4">
        <f>E$5*$Q$6</f>
        <v>582.82936771167022</v>
      </c>
      <c r="F6" s="4">
        <f t="shared" ref="F6:I6" si="3">F$5*$Q$6</f>
        <v>799.29160349802066</v>
      </c>
      <c r="G6" s="4">
        <f t="shared" si="3"/>
        <v>1096.1476940168347</v>
      </c>
      <c r="H6" s="4">
        <f t="shared" si="3"/>
        <v>1503.2558353422007</v>
      </c>
      <c r="I6" s="4">
        <f t="shared" si="3"/>
        <v>2061.5635272737909</v>
      </c>
      <c r="K6" s="2" t="s">
        <v>239</v>
      </c>
      <c r="L6" s="12">
        <f>B6/$B$5</f>
        <v>4.2094178699835942E-2</v>
      </c>
      <c r="M6" s="12">
        <f>C6/$C$5</f>
        <v>3.9565345618370606E-2</v>
      </c>
      <c r="N6" s="12">
        <f>D6/$D$5</f>
        <v>1.9893824200595E-2</v>
      </c>
      <c r="O6" s="12">
        <f t="shared" ref="O6:O47" si="4">AVERAGE(L6:N6)</f>
        <v>3.3851116172933855E-2</v>
      </c>
      <c r="P6" s="2"/>
      <c r="Q6" s="12">
        <f>O6</f>
        <v>3.3851116172933855E-2</v>
      </c>
      <c r="S6" s="2">
        <v>2019</v>
      </c>
      <c r="T6" s="2">
        <v>12554.65</v>
      </c>
      <c r="U6" s="19"/>
    </row>
    <row r="7" spans="1:21" x14ac:dyDescent="0.2">
      <c r="A7" s="2" t="s">
        <v>52</v>
      </c>
      <c r="B7" s="2">
        <v>53.48</v>
      </c>
      <c r="C7" s="2">
        <v>-1.29</v>
      </c>
      <c r="D7" s="9">
        <v>39.94</v>
      </c>
      <c r="E7" s="4">
        <f>E$5*$Q$7</f>
        <v>53.218118604175686</v>
      </c>
      <c r="F7" s="4">
        <f t="shared" ref="F7:I7" si="5">F$5*$Q$7</f>
        <v>72.983273854729092</v>
      </c>
      <c r="G7" s="4">
        <f t="shared" si="5"/>
        <v>100.08918771015031</v>
      </c>
      <c r="H7" s="4">
        <f t="shared" si="5"/>
        <v>137.26221046781092</v>
      </c>
      <c r="I7" s="4">
        <f t="shared" si="5"/>
        <v>188.24125615916961</v>
      </c>
      <c r="K7" s="2" t="s">
        <v>240</v>
      </c>
      <c r="L7" s="12">
        <f>B7/$B$5</f>
        <v>6.2227290180701163E-3</v>
      </c>
      <c r="M7" s="12">
        <f>C7/$C$5</f>
        <v>-1.3118955365042559E-4</v>
      </c>
      <c r="N7" s="12">
        <f>D7/$D$5</f>
        <v>3.1812913940253212E-3</v>
      </c>
      <c r="O7" s="12">
        <f t="shared" si="4"/>
        <v>3.0909436194816709E-3</v>
      </c>
      <c r="P7" s="2"/>
      <c r="Q7" s="12">
        <f t="shared" ref="Q7:Q47" si="6">O7</f>
        <v>3.0909436194816709E-3</v>
      </c>
      <c r="S7" s="1" t="s">
        <v>275</v>
      </c>
      <c r="T7" s="12">
        <f>NPER(5,,T2,-T6)</f>
        <v>0.37139898532607196</v>
      </c>
    </row>
    <row r="8" spans="1:21" x14ac:dyDescent="0.2">
      <c r="A8" s="2" t="s">
        <v>53</v>
      </c>
      <c r="B8" s="2">
        <v>9009.5499999999993</v>
      </c>
      <c r="C8" s="2">
        <v>10220.86</v>
      </c>
      <c r="D8" s="9">
        <v>12844.35</v>
      </c>
      <c r="E8" s="4">
        <f>SUM(E5:E7)</f>
        <v>17853.481757439815</v>
      </c>
      <c r="F8" s="4">
        <f t="shared" ref="F8:I8" si="7">SUM(F5:F7)</f>
        <v>24484.246766690499</v>
      </c>
      <c r="G8" s="4">
        <f t="shared" si="7"/>
        <v>33577.671172312512</v>
      </c>
      <c r="H8" s="4">
        <f t="shared" si="7"/>
        <v>46048.384175321873</v>
      </c>
      <c r="I8" s="4">
        <f t="shared" si="7"/>
        <v>63150.707333941573</v>
      </c>
      <c r="K8" s="2"/>
      <c r="L8" s="12"/>
      <c r="M8" s="12"/>
      <c r="N8" s="12"/>
      <c r="O8" s="12"/>
      <c r="P8" s="2"/>
      <c r="Q8" s="12"/>
    </row>
    <row r="9" spans="1:21" x14ac:dyDescent="0.2">
      <c r="A9" s="2" t="s">
        <v>54</v>
      </c>
      <c r="B9" s="2"/>
      <c r="C9" s="2"/>
      <c r="D9" s="9"/>
      <c r="E9" s="4"/>
      <c r="F9" s="4"/>
      <c r="G9" s="4"/>
      <c r="H9" s="4"/>
      <c r="I9" s="4"/>
      <c r="K9" s="2"/>
      <c r="L9" s="12"/>
      <c r="M9" s="12"/>
      <c r="N9" s="12"/>
      <c r="O9" s="12"/>
      <c r="P9" s="2"/>
      <c r="Q9" s="12"/>
    </row>
    <row r="10" spans="1:21" x14ac:dyDescent="0.2">
      <c r="A10" s="2" t="s">
        <v>55</v>
      </c>
      <c r="B10" s="2">
        <v>680.66</v>
      </c>
      <c r="C10" s="2">
        <v>769.06</v>
      </c>
      <c r="D10" s="9">
        <v>1055.3800000000001</v>
      </c>
      <c r="E10" s="4">
        <f>E$5*$Q$10</f>
        <v>1385.8498131981792</v>
      </c>
      <c r="F10" s="4">
        <f t="shared" ref="F10:I10" si="8">F$5*$Q$10</f>
        <v>1900.5530276343093</v>
      </c>
      <c r="G10" s="4">
        <f t="shared" si="8"/>
        <v>2606.416493656086</v>
      </c>
      <c r="H10" s="4">
        <f t="shared" si="8"/>
        <v>3574.4369347370948</v>
      </c>
      <c r="I10" s="4">
        <f t="shared" si="8"/>
        <v>4901.979185410486</v>
      </c>
      <c r="K10" s="2" t="s">
        <v>241</v>
      </c>
      <c r="L10" s="12">
        <f t="shared" ref="L10:L16" si="9">B10/$B$5</f>
        <v>7.91990039910173E-2</v>
      </c>
      <c r="M10" s="12">
        <f t="shared" ref="M10:M16" si="10">C10/$C$5</f>
        <v>7.8211347387904112E-2</v>
      </c>
      <c r="N10" s="12">
        <f t="shared" ref="N10:N16" si="11">D10/$D$5</f>
        <v>8.4062877101313077E-2</v>
      </c>
      <c r="O10" s="12">
        <f t="shared" si="4"/>
        <v>8.0491076160078154E-2</v>
      </c>
      <c r="P10" s="2"/>
      <c r="Q10" s="12">
        <f t="shared" si="6"/>
        <v>8.0491076160078154E-2</v>
      </c>
    </row>
    <row r="11" spans="1:21" x14ac:dyDescent="0.2">
      <c r="A11" s="2" t="s">
        <v>56</v>
      </c>
      <c r="B11" s="2">
        <v>1444.27</v>
      </c>
      <c r="C11" s="2">
        <v>1979.65</v>
      </c>
      <c r="D11" s="9">
        <v>3092.63</v>
      </c>
      <c r="E11" s="4">
        <f>E$5*$Q$11</f>
        <v>3533.6390637564464</v>
      </c>
      <c r="F11" s="4">
        <f t="shared" ref="F11:I11" si="12">F$5*$Q$11</f>
        <v>4846.0290265441618</v>
      </c>
      <c r="G11" s="4">
        <f t="shared" si="12"/>
        <v>6645.8392898633556</v>
      </c>
      <c r="H11" s="4">
        <f t="shared" si="12"/>
        <v>9114.0972587587494</v>
      </c>
      <c r="I11" s="4">
        <f t="shared" si="12"/>
        <v>12499.063732824881</v>
      </c>
      <c r="K11" s="2" t="s">
        <v>242</v>
      </c>
      <c r="L11" s="12">
        <f t="shared" si="9"/>
        <v>0.16804975390665908</v>
      </c>
      <c r="M11" s="12">
        <f t="shared" si="10"/>
        <v>0.20132511618919771</v>
      </c>
      <c r="N11" s="12">
        <f t="shared" si="11"/>
        <v>0.24633343024297771</v>
      </c>
      <c r="O11" s="12">
        <f t="shared" si="4"/>
        <v>0.20523610011294482</v>
      </c>
      <c r="P11" s="2"/>
      <c r="Q11" s="12">
        <f t="shared" si="6"/>
        <v>0.20523610011294482</v>
      </c>
    </row>
    <row r="12" spans="1:21" x14ac:dyDescent="0.2">
      <c r="A12" s="2" t="s">
        <v>57</v>
      </c>
      <c r="B12" s="2">
        <v>537.17999999999995</v>
      </c>
      <c r="C12" s="2">
        <v>588.04999999999995</v>
      </c>
      <c r="D12" s="9">
        <v>767.18</v>
      </c>
      <c r="E12" s="4">
        <f>E$5*$Q$12</f>
        <v>1052.6427737176457</v>
      </c>
      <c r="F12" s="4">
        <f t="shared" ref="F12:I12" si="13">F$5*$Q$12</f>
        <v>1443.5932317872014</v>
      </c>
      <c r="G12" s="4">
        <f t="shared" si="13"/>
        <v>1979.742293296553</v>
      </c>
      <c r="H12" s="4">
        <f t="shared" si="13"/>
        <v>2715.0165722340034</v>
      </c>
      <c r="I12" s="4">
        <f t="shared" si="13"/>
        <v>3723.3709723051825</v>
      </c>
      <c r="K12" s="2" t="s">
        <v>243</v>
      </c>
      <c r="L12" s="12">
        <f t="shared" si="9"/>
        <v>6.2504217911871815E-2</v>
      </c>
      <c r="M12" s="12">
        <f t="shared" si="10"/>
        <v>5.9803113972195947E-2</v>
      </c>
      <c r="N12" s="12">
        <f t="shared" si="11"/>
        <v>6.1107239150434298E-2</v>
      </c>
      <c r="O12" s="12">
        <f t="shared" si="4"/>
        <v>6.1138190344834011E-2</v>
      </c>
      <c r="P12" s="2"/>
      <c r="Q12" s="12">
        <f t="shared" si="6"/>
        <v>6.1138190344834011E-2</v>
      </c>
    </row>
    <row r="13" spans="1:21" x14ac:dyDescent="0.2">
      <c r="A13" s="2" t="s">
        <v>58</v>
      </c>
      <c r="B13" s="2">
        <v>821.25</v>
      </c>
      <c r="C13" s="2">
        <v>789.68</v>
      </c>
      <c r="D13" s="9">
        <v>963.64</v>
      </c>
      <c r="E13" s="4">
        <f>E$5*$Q$13</f>
        <v>1449.8313078391286</v>
      </c>
      <c r="F13" s="4">
        <f t="shared" ref="F13:I13" si="14">F$5*$Q$13</f>
        <v>1988.2971844645531</v>
      </c>
      <c r="G13" s="4">
        <f t="shared" si="14"/>
        <v>2726.7487413013737</v>
      </c>
      <c r="H13" s="4">
        <f t="shared" si="14"/>
        <v>3739.4604570598481</v>
      </c>
      <c r="I13" s="4">
        <f t="shared" si="14"/>
        <v>5128.2922764788455</v>
      </c>
      <c r="K13" s="2" t="s">
        <v>244</v>
      </c>
      <c r="L13" s="12">
        <f t="shared" si="9"/>
        <v>9.5557520682312699E-2</v>
      </c>
      <c r="M13" s="12">
        <f t="shared" si="10"/>
        <v>8.0308346299742692E-2</v>
      </c>
      <c r="N13" s="12">
        <f t="shared" si="11"/>
        <v>7.6755624410079132E-2</v>
      </c>
      <c r="O13" s="12">
        <f t="shared" si="4"/>
        <v>8.4207163797378179E-2</v>
      </c>
      <c r="P13" s="2"/>
      <c r="Q13" s="12">
        <f t="shared" si="6"/>
        <v>8.4207163797378179E-2</v>
      </c>
    </row>
    <row r="14" spans="1:21" x14ac:dyDescent="0.2">
      <c r="A14" s="2" t="s">
        <v>59</v>
      </c>
      <c r="B14" s="2">
        <v>2423.7399999999998</v>
      </c>
      <c r="C14" s="2">
        <v>3044.64</v>
      </c>
      <c r="D14" s="9">
        <v>3534.98</v>
      </c>
      <c r="E14" s="4">
        <f>E$5*$Q$14</f>
        <v>5011.5147054786039</v>
      </c>
      <c r="F14" s="4">
        <f t="shared" ref="F14:I14" si="15">F$5*$Q$14</f>
        <v>6872.7861820400458</v>
      </c>
      <c r="G14" s="4">
        <f t="shared" si="15"/>
        <v>9425.3319964127677</v>
      </c>
      <c r="H14" s="4">
        <f t="shared" si="15"/>
        <v>12925.890736241829</v>
      </c>
      <c r="I14" s="4">
        <f t="shared" si="15"/>
        <v>17726.553440117717</v>
      </c>
      <c r="K14" s="2" t="s">
        <v>245</v>
      </c>
      <c r="L14" s="12">
        <f t="shared" si="9"/>
        <v>0.28201715090234225</v>
      </c>
      <c r="M14" s="12">
        <f t="shared" si="10"/>
        <v>0.30963175397382309</v>
      </c>
      <c r="N14" s="12">
        <f t="shared" si="11"/>
        <v>0.28156738738236431</v>
      </c>
      <c r="O14" s="12">
        <f t="shared" si="4"/>
        <v>0.29107209741950985</v>
      </c>
      <c r="P14" s="2"/>
      <c r="Q14" s="12">
        <f t="shared" si="6"/>
        <v>0.29107209741950985</v>
      </c>
    </row>
    <row r="15" spans="1:21" x14ac:dyDescent="0.2">
      <c r="A15" s="2" t="s">
        <v>60</v>
      </c>
      <c r="B15" s="2">
        <v>227.54</v>
      </c>
      <c r="C15" s="2">
        <v>187.98</v>
      </c>
      <c r="D15" s="9">
        <v>565.23</v>
      </c>
      <c r="E15" s="4">
        <f>E$5*$Q$15</f>
        <v>520.04868165550499</v>
      </c>
      <c r="F15" s="4">
        <f t="shared" ref="F15:I15" si="16">F$5*$Q$15</f>
        <v>713.1942343425211</v>
      </c>
      <c r="G15" s="4">
        <f t="shared" si="16"/>
        <v>978.07384931773822</v>
      </c>
      <c r="H15" s="4">
        <f t="shared" si="16"/>
        <v>1341.3294845283117</v>
      </c>
      <c r="I15" s="4">
        <f t="shared" si="16"/>
        <v>1839.4978940700696</v>
      </c>
      <c r="K15" s="2" t="s">
        <v>246</v>
      </c>
      <c r="L15" s="12">
        <f t="shared" si="9"/>
        <v>2.6475687374189871E-2</v>
      </c>
      <c r="M15" s="12">
        <f t="shared" si="10"/>
        <v>1.9117063794734112E-2</v>
      </c>
      <c r="N15" s="12">
        <f t="shared" si="11"/>
        <v>4.5021565714695358E-2</v>
      </c>
      <c r="O15" s="12">
        <f t="shared" si="4"/>
        <v>3.0204772294539783E-2</v>
      </c>
      <c r="P15" s="2"/>
      <c r="Q15" s="12">
        <f t="shared" si="6"/>
        <v>3.0204772294539783E-2</v>
      </c>
    </row>
    <row r="16" spans="1:21" x14ac:dyDescent="0.2">
      <c r="A16" s="2" t="s">
        <v>61</v>
      </c>
      <c r="B16" s="2">
        <v>0</v>
      </c>
      <c r="C16" s="2">
        <v>0</v>
      </c>
      <c r="D16" s="9">
        <v>0</v>
      </c>
      <c r="E16" s="4">
        <f>E$5*$Q$16</f>
        <v>0</v>
      </c>
      <c r="F16" s="4">
        <f t="shared" ref="F16:I16" si="17">F$5*$Q$16</f>
        <v>0</v>
      </c>
      <c r="G16" s="4">
        <f t="shared" si="17"/>
        <v>0</v>
      </c>
      <c r="H16" s="4">
        <f t="shared" si="17"/>
        <v>0</v>
      </c>
      <c r="I16" s="4">
        <f t="shared" si="17"/>
        <v>0</v>
      </c>
      <c r="K16" s="2" t="s">
        <v>247</v>
      </c>
      <c r="L16" s="12">
        <f t="shared" si="9"/>
        <v>0</v>
      </c>
      <c r="M16" s="12">
        <f t="shared" si="10"/>
        <v>0</v>
      </c>
      <c r="N16" s="12">
        <f t="shared" si="11"/>
        <v>0</v>
      </c>
      <c r="O16" s="12">
        <f t="shared" si="4"/>
        <v>0</v>
      </c>
      <c r="P16" s="2"/>
      <c r="Q16" s="12">
        <f t="shared" si="6"/>
        <v>0</v>
      </c>
    </row>
    <row r="17" spans="1:17" x14ac:dyDescent="0.2">
      <c r="A17" s="2" t="s">
        <v>62</v>
      </c>
      <c r="B17" s="2">
        <v>6134.64</v>
      </c>
      <c r="C17" s="2">
        <v>7359.06</v>
      </c>
      <c r="D17" s="9">
        <v>9979.0400000000009</v>
      </c>
      <c r="E17" s="4">
        <f>SUM(E10:E16)</f>
        <v>12953.526345645509</v>
      </c>
      <c r="F17" s="4">
        <f t="shared" ref="F17:I17" si="18">SUM(F10:F16)</f>
        <v>17764.452886812793</v>
      </c>
      <c r="G17" s="4">
        <f t="shared" si="18"/>
        <v>24362.152663847872</v>
      </c>
      <c r="H17" s="4">
        <f t="shared" si="18"/>
        <v>33410.231443559838</v>
      </c>
      <c r="I17" s="4">
        <f t="shared" si="18"/>
        <v>45818.757501207183</v>
      </c>
      <c r="K17" s="2"/>
      <c r="L17" s="12"/>
      <c r="M17" s="12"/>
      <c r="N17" s="12"/>
      <c r="O17" s="12"/>
      <c r="P17" s="2"/>
      <c r="Q17" s="12"/>
    </row>
    <row r="18" spans="1:17" x14ac:dyDescent="0.2">
      <c r="A18" s="2" t="s">
        <v>63</v>
      </c>
      <c r="B18" s="2">
        <v>2874.91</v>
      </c>
      <c r="C18" s="2">
        <v>2861.8</v>
      </c>
      <c r="D18" s="9">
        <v>2865.31</v>
      </c>
      <c r="E18" s="4">
        <f>E8-E17</f>
        <v>4899.9554117943062</v>
      </c>
      <c r="F18" s="4">
        <f t="shared" ref="F18:I18" si="19">F8-F17</f>
        <v>6719.7938798777068</v>
      </c>
      <c r="G18" s="4">
        <f t="shared" si="19"/>
        <v>9215.51850846464</v>
      </c>
      <c r="H18" s="4">
        <f t="shared" si="19"/>
        <v>12638.152731762035</v>
      </c>
      <c r="I18" s="4">
        <f t="shared" si="19"/>
        <v>17331.94983273439</v>
      </c>
      <c r="K18" s="2"/>
      <c r="L18" s="12"/>
      <c r="M18" s="12"/>
      <c r="N18" s="12"/>
      <c r="O18" s="12"/>
      <c r="P18" s="2"/>
      <c r="Q18" s="12"/>
    </row>
    <row r="19" spans="1:17" x14ac:dyDescent="0.2">
      <c r="A19" s="2" t="s">
        <v>64</v>
      </c>
      <c r="B19" s="2">
        <v>129.41999999999999</v>
      </c>
      <c r="C19" s="2">
        <v>135.27000000000001</v>
      </c>
      <c r="D19" s="9">
        <v>247.86</v>
      </c>
      <c r="E19" s="4">
        <f>E$5*$Q$19</f>
        <v>278.68082592064911</v>
      </c>
      <c r="F19" s="4">
        <f t="shared" ref="F19:I19" si="20">F$5*$Q$19</f>
        <v>382.18260189740988</v>
      </c>
      <c r="G19" s="4">
        <f t="shared" si="20"/>
        <v>524.12483245138606</v>
      </c>
      <c r="H19" s="4">
        <f t="shared" si="20"/>
        <v>718.78426340802832</v>
      </c>
      <c r="I19" s="4">
        <f t="shared" si="20"/>
        <v>985.7400095061181</v>
      </c>
      <c r="K19" s="2" t="s">
        <v>248</v>
      </c>
      <c r="L19" s="12">
        <f>B19/$B$5</f>
        <v>1.5058818053826374E-2</v>
      </c>
      <c r="M19" s="12">
        <f>C19/$C$5</f>
        <v>1.3756597614180676E-2</v>
      </c>
      <c r="N19" s="12">
        <f>D19/$D$5</f>
        <v>1.9742485851855687E-2</v>
      </c>
      <c r="O19" s="12">
        <f t="shared" si="4"/>
        <v>1.6185967173287578E-2</v>
      </c>
      <c r="P19" s="2"/>
      <c r="Q19" s="12">
        <f t="shared" si="6"/>
        <v>1.6185967173287578E-2</v>
      </c>
    </row>
    <row r="20" spans="1:17" x14ac:dyDescent="0.2">
      <c r="A20" s="2" t="s">
        <v>65</v>
      </c>
      <c r="B20" s="2">
        <v>2745.49</v>
      </c>
      <c r="C20" s="2">
        <v>2726.53</v>
      </c>
      <c r="D20" s="9">
        <v>2617.4499999999998</v>
      </c>
      <c r="E20" s="4">
        <f>E18-E19</f>
        <v>4621.2745858736571</v>
      </c>
      <c r="F20" s="4">
        <f t="shared" ref="F20:I20" si="21">F18-F19</f>
        <v>6337.611277980297</v>
      </c>
      <c r="G20" s="4">
        <f t="shared" si="21"/>
        <v>8691.3936760132547</v>
      </c>
      <c r="H20" s="4">
        <f t="shared" si="21"/>
        <v>11919.368468354007</v>
      </c>
      <c r="I20" s="4">
        <f t="shared" si="21"/>
        <v>16346.209823228271</v>
      </c>
      <c r="K20" s="2" t="s">
        <v>249</v>
      </c>
      <c r="L20" s="12">
        <f>B20/$B$5</f>
        <v>0.3194547548956867</v>
      </c>
      <c r="M20" s="12">
        <f>C20/$C$5</f>
        <v>0.27728081683294181</v>
      </c>
      <c r="N20" s="12">
        <f>D20/$D$5</f>
        <v>0.20848450574090077</v>
      </c>
      <c r="O20" s="12">
        <f t="shared" si="4"/>
        <v>0.26840669248984311</v>
      </c>
      <c r="P20" s="2"/>
      <c r="Q20" s="12">
        <f t="shared" si="6"/>
        <v>0.26840669248984311</v>
      </c>
    </row>
    <row r="21" spans="1:17" x14ac:dyDescent="0.2">
      <c r="A21" s="2" t="s">
        <v>66</v>
      </c>
      <c r="B21" s="2">
        <v>1214.71</v>
      </c>
      <c r="C21" s="2">
        <v>899.4</v>
      </c>
      <c r="D21" s="9">
        <v>1471.81</v>
      </c>
      <c r="E21" s="4">
        <f>E$64*$Q$21</f>
        <v>2027.7586564843989</v>
      </c>
      <c r="F21" s="4">
        <f t="shared" ref="F21:I21" si="22">F$64*$Q$21</f>
        <v>2780.8661639888633</v>
      </c>
      <c r="G21" s="4">
        <f t="shared" si="22"/>
        <v>3813.6770356219336</v>
      </c>
      <c r="H21" s="4">
        <f t="shared" si="22"/>
        <v>5230.0728170132625</v>
      </c>
      <c r="I21" s="4">
        <f t="shared" si="22"/>
        <v>7172.5165544334586</v>
      </c>
      <c r="K21" s="2" t="s">
        <v>250</v>
      </c>
      <c r="L21" s="12">
        <f>B21/B64</f>
        <v>0.26205130528391352</v>
      </c>
      <c r="M21" s="12">
        <f>C21/C64</f>
        <v>0.1373599521057583</v>
      </c>
      <c r="N21" s="12">
        <f>D21/D64</f>
        <v>0.13857911704667858</v>
      </c>
      <c r="O21" s="12">
        <f t="shared" si="4"/>
        <v>0.17933012481211677</v>
      </c>
      <c r="P21" s="2"/>
      <c r="Q21" s="12">
        <f t="shared" si="6"/>
        <v>0.17933012481211677</v>
      </c>
    </row>
    <row r="22" spans="1:17" x14ac:dyDescent="0.2">
      <c r="A22" s="2" t="s">
        <v>67</v>
      </c>
      <c r="B22" s="2">
        <v>0</v>
      </c>
      <c r="C22" s="2">
        <v>0</v>
      </c>
      <c r="D22" s="9">
        <v>0</v>
      </c>
      <c r="E22" s="4">
        <f>E$5*$Q$22</f>
        <v>0</v>
      </c>
      <c r="F22" s="4">
        <f t="shared" ref="F22:I22" si="23">F$5*$Q$22</f>
        <v>0</v>
      </c>
      <c r="G22" s="4">
        <f t="shared" si="23"/>
        <v>0</v>
      </c>
      <c r="H22" s="4">
        <f t="shared" si="23"/>
        <v>0</v>
      </c>
      <c r="I22" s="4">
        <f t="shared" si="23"/>
        <v>0</v>
      </c>
      <c r="K22" s="2" t="s">
        <v>251</v>
      </c>
      <c r="L22" s="12">
        <f>B22/$B$5</f>
        <v>0</v>
      </c>
      <c r="M22" s="12">
        <f>C22/$C$5</f>
        <v>0</v>
      </c>
      <c r="N22" s="12">
        <f>D22/$D$5</f>
        <v>0</v>
      </c>
      <c r="O22" s="12">
        <f t="shared" si="4"/>
        <v>0</v>
      </c>
      <c r="P22" s="2"/>
      <c r="Q22" s="12">
        <f t="shared" si="6"/>
        <v>0</v>
      </c>
    </row>
    <row r="23" spans="1:17" x14ac:dyDescent="0.2">
      <c r="A23" s="2" t="s">
        <v>68</v>
      </c>
      <c r="B23" s="2">
        <v>1530.78</v>
      </c>
      <c r="C23" s="2">
        <v>1827.13</v>
      </c>
      <c r="D23" s="9">
        <v>1145.6400000000001</v>
      </c>
      <c r="E23" s="4">
        <f>E20-E21</f>
        <v>2593.5159293892584</v>
      </c>
      <c r="F23" s="4">
        <f t="shared" ref="F23:I23" si="24">F20-F21</f>
        <v>3556.7451139914338</v>
      </c>
      <c r="G23" s="4">
        <f t="shared" si="24"/>
        <v>4877.7166403913216</v>
      </c>
      <c r="H23" s="4">
        <f t="shared" si="24"/>
        <v>6689.2956513407444</v>
      </c>
      <c r="I23" s="4">
        <f t="shared" si="24"/>
        <v>9173.6932687948138</v>
      </c>
      <c r="K23" s="2"/>
      <c r="L23" s="12"/>
      <c r="M23" s="12"/>
      <c r="N23" s="12"/>
      <c r="O23" s="12"/>
      <c r="P23" s="2"/>
      <c r="Q23" s="12"/>
    </row>
    <row r="24" spans="1:17" x14ac:dyDescent="0.2">
      <c r="A24" s="2" t="s">
        <v>69</v>
      </c>
      <c r="B24" s="2">
        <v>326.26</v>
      </c>
      <c r="C24" s="2">
        <v>446.57</v>
      </c>
      <c r="D24" s="9">
        <v>217.87</v>
      </c>
      <c r="E24" s="4">
        <f>E$5*$Q$24</f>
        <v>578.11022584441207</v>
      </c>
      <c r="F24" s="4">
        <f t="shared" ref="F24:I24" si="25">F$5*$Q$24</f>
        <v>792.81977712965306</v>
      </c>
      <c r="G24" s="4">
        <f t="shared" si="25"/>
        <v>1087.2722379020488</v>
      </c>
      <c r="H24" s="4">
        <f t="shared" si="25"/>
        <v>1491.0840438320772</v>
      </c>
      <c r="I24" s="4">
        <f t="shared" si="25"/>
        <v>2044.8711447472069</v>
      </c>
      <c r="K24" s="2" t="s">
        <v>252</v>
      </c>
      <c r="L24" s="12">
        <f>B24/$B$5</f>
        <v>3.7962370408293873E-2</v>
      </c>
      <c r="M24" s="12">
        <f>C24/$C$5</f>
        <v>4.5414975948581827E-2</v>
      </c>
      <c r="N24" s="12">
        <f>D24/$D$5</f>
        <v>1.7353729494649393E-2</v>
      </c>
      <c r="O24" s="12">
        <f t="shared" si="4"/>
        <v>3.3577025283841697E-2</v>
      </c>
      <c r="P24" s="2"/>
      <c r="Q24" s="12">
        <f t="shared" si="6"/>
        <v>3.3577025283841697E-2</v>
      </c>
    </row>
    <row r="25" spans="1:17" x14ac:dyDescent="0.2">
      <c r="A25" s="2" t="s">
        <v>70</v>
      </c>
      <c r="B25" s="2">
        <v>0</v>
      </c>
      <c r="C25" s="2">
        <v>0</v>
      </c>
      <c r="D25" s="9">
        <v>0</v>
      </c>
      <c r="E25" s="4">
        <f>E$5*$Q$25</f>
        <v>0</v>
      </c>
      <c r="F25" s="4">
        <f t="shared" ref="F25:I25" si="26">F$5*$Q$25</f>
        <v>0</v>
      </c>
      <c r="G25" s="4">
        <f t="shared" si="26"/>
        <v>0</v>
      </c>
      <c r="H25" s="4">
        <f t="shared" si="26"/>
        <v>0</v>
      </c>
      <c r="I25" s="4">
        <f t="shared" si="26"/>
        <v>0</v>
      </c>
      <c r="K25" s="2" t="s">
        <v>253</v>
      </c>
      <c r="L25" s="12">
        <f>B25/$B$5</f>
        <v>0</v>
      </c>
      <c r="M25" s="12">
        <f>C25/$C$5</f>
        <v>0</v>
      </c>
      <c r="N25" s="12">
        <f>D25/$D$5</f>
        <v>0</v>
      </c>
      <c r="O25" s="12">
        <f t="shared" si="4"/>
        <v>0</v>
      </c>
      <c r="P25" s="2"/>
      <c r="Q25" s="12">
        <f t="shared" si="6"/>
        <v>0</v>
      </c>
    </row>
    <row r="26" spans="1:17" x14ac:dyDescent="0.2">
      <c r="A26" s="2" t="s">
        <v>71</v>
      </c>
      <c r="B26" s="2">
        <v>-134.56</v>
      </c>
      <c r="C26" s="2">
        <v>-3.59</v>
      </c>
      <c r="D26" s="9">
        <v>-87.28</v>
      </c>
      <c r="E26" s="4">
        <f>E$5*$Q$26</f>
        <v>-131.85104339668501</v>
      </c>
      <c r="F26" s="4">
        <f t="shared" ref="F26:I26" si="27">F$5*$Q$26</f>
        <v>-180.8203871283977</v>
      </c>
      <c r="G26" s="4">
        <f t="shared" si="27"/>
        <v>-247.97689543415214</v>
      </c>
      <c r="H26" s="4">
        <f t="shared" si="27"/>
        <v>-340.07526278270569</v>
      </c>
      <c r="I26" s="4">
        <f t="shared" si="27"/>
        <v>-466.3788703146999</v>
      </c>
      <c r="K26" s="2" t="s">
        <v>254</v>
      </c>
      <c r="L26" s="12">
        <f>B26/$B$5</f>
        <v>-1.5656888868203347E-2</v>
      </c>
      <c r="M26" s="12">
        <f>C26/$C$5</f>
        <v>-3.6509340899614564E-4</v>
      </c>
      <c r="N26" s="12">
        <f>D26/$D$5</f>
        <v>-6.9520058305090147E-3</v>
      </c>
      <c r="O26" s="12">
        <f t="shared" si="4"/>
        <v>-7.6579960359028365E-3</v>
      </c>
      <c r="P26" s="2"/>
      <c r="Q26" s="12">
        <f t="shared" si="6"/>
        <v>-7.6579960359028365E-3</v>
      </c>
    </row>
    <row r="27" spans="1:17" x14ac:dyDescent="0.2">
      <c r="A27" s="2" t="s">
        <v>72</v>
      </c>
      <c r="B27" s="2">
        <v>1339.08</v>
      </c>
      <c r="C27" s="2">
        <v>1384.15</v>
      </c>
      <c r="D27" s="9">
        <v>1015.05</v>
      </c>
      <c r="E27" s="4">
        <f>E23-SUM(E24:E26)</f>
        <v>2147.2567469415312</v>
      </c>
      <c r="F27" s="4">
        <f t="shared" ref="F27:I27" si="28">F23-SUM(F24:F26)</f>
        <v>2944.7457239901782</v>
      </c>
      <c r="G27" s="4">
        <f t="shared" si="28"/>
        <v>4038.4212979234248</v>
      </c>
      <c r="H27" s="4">
        <f t="shared" si="28"/>
        <v>5538.2868702913729</v>
      </c>
      <c r="I27" s="4">
        <f t="shared" si="28"/>
        <v>7595.200994362307</v>
      </c>
      <c r="K27" s="2"/>
      <c r="L27" s="12"/>
      <c r="M27" s="12"/>
      <c r="N27" s="12"/>
      <c r="O27" s="12"/>
      <c r="P27" s="2"/>
      <c r="Q27" s="12"/>
    </row>
    <row r="28" spans="1:17" x14ac:dyDescent="0.2">
      <c r="A28" s="2" t="s">
        <v>73</v>
      </c>
      <c r="B28" s="2">
        <v>0</v>
      </c>
      <c r="C28" s="2">
        <v>0</v>
      </c>
      <c r="D28" s="9">
        <v>8.66</v>
      </c>
      <c r="E28" s="4">
        <f>E$5*$Q$28</f>
        <v>3.9587717376412614</v>
      </c>
      <c r="F28" s="4">
        <f t="shared" ref="F28:I28" si="29">F$5*$Q$28</f>
        <v>5.4290555441387571</v>
      </c>
      <c r="G28" s="4">
        <f t="shared" si="29"/>
        <v>7.4454012645107772</v>
      </c>
      <c r="H28" s="4">
        <f t="shared" si="29"/>
        <v>10.210615739495534</v>
      </c>
      <c r="I28" s="4">
        <f t="shared" si="29"/>
        <v>14.002828064698594</v>
      </c>
      <c r="K28" s="2" t="s">
        <v>255</v>
      </c>
      <c r="L28" s="12">
        <f>B28/$B$5</f>
        <v>0</v>
      </c>
      <c r="M28" s="12">
        <f>C28/$C$5</f>
        <v>0</v>
      </c>
      <c r="N28" s="12">
        <f>D28/$D$5</f>
        <v>6.8978426320128404E-4</v>
      </c>
      <c r="O28" s="12">
        <f t="shared" si="4"/>
        <v>2.2992808773376135E-4</v>
      </c>
      <c r="P28" s="2"/>
      <c r="Q28" s="12">
        <f t="shared" si="6"/>
        <v>2.2992808773376135E-4</v>
      </c>
    </row>
    <row r="29" spans="1:17" x14ac:dyDescent="0.2">
      <c r="A29" s="2" t="s">
        <v>74</v>
      </c>
      <c r="B29" s="2">
        <v>0</v>
      </c>
      <c r="C29" s="2">
        <v>0</v>
      </c>
      <c r="D29" s="9">
        <v>0</v>
      </c>
      <c r="E29" s="4">
        <f>E$5*$Q$29</f>
        <v>0</v>
      </c>
      <c r="F29" s="4">
        <f t="shared" ref="F29:I29" si="30">F$5*$Q$29</f>
        <v>0</v>
      </c>
      <c r="G29" s="4">
        <f t="shared" si="30"/>
        <v>0</v>
      </c>
      <c r="H29" s="4">
        <f t="shared" si="30"/>
        <v>0</v>
      </c>
      <c r="I29" s="4">
        <f t="shared" si="30"/>
        <v>0</v>
      </c>
      <c r="K29" s="2" t="s">
        <v>256</v>
      </c>
      <c r="L29" s="12">
        <f>B29/$B$5</f>
        <v>0</v>
      </c>
      <c r="M29" s="12">
        <f>C29/$C$5</f>
        <v>0</v>
      </c>
      <c r="N29" s="12">
        <f>D29/$D$5</f>
        <v>0</v>
      </c>
      <c r="O29" s="12">
        <f t="shared" si="4"/>
        <v>0</v>
      </c>
      <c r="P29" s="2"/>
      <c r="Q29" s="12">
        <f t="shared" si="6"/>
        <v>0</v>
      </c>
    </row>
    <row r="30" spans="1:17" x14ac:dyDescent="0.2">
      <c r="A30" s="2" t="s">
        <v>75</v>
      </c>
      <c r="B30" s="2">
        <v>1339.08</v>
      </c>
      <c r="C30" s="2">
        <v>1384.15</v>
      </c>
      <c r="D30" s="9">
        <v>1006.39</v>
      </c>
      <c r="E30" s="4">
        <f>E27-E28</f>
        <v>2143.29797520389</v>
      </c>
      <c r="F30" s="4">
        <f t="shared" ref="F30:I30" si="31">F27-F28</f>
        <v>2939.3166684460393</v>
      </c>
      <c r="G30" s="4">
        <f t="shared" si="31"/>
        <v>4030.9758966589143</v>
      </c>
      <c r="H30" s="4">
        <f t="shared" si="31"/>
        <v>5528.0762545518774</v>
      </c>
      <c r="I30" s="4">
        <f t="shared" si="31"/>
        <v>7581.1981662976086</v>
      </c>
      <c r="K30" s="2"/>
      <c r="L30" s="12"/>
      <c r="M30" s="12"/>
      <c r="N30" s="12"/>
      <c r="O30" s="12"/>
      <c r="P30" s="2"/>
      <c r="Q30" s="12"/>
    </row>
    <row r="31" spans="1:17" x14ac:dyDescent="0.2">
      <c r="A31" s="2" t="s">
        <v>76</v>
      </c>
      <c r="B31" s="2">
        <v>9.8000000000000007</v>
      </c>
      <c r="C31" s="2">
        <v>28.48</v>
      </c>
      <c r="D31" s="9">
        <v>-135.54</v>
      </c>
      <c r="E31" s="4">
        <f>E$5*$Q$31</f>
        <v>-38.792998979869488</v>
      </c>
      <c r="F31" s="4">
        <f t="shared" ref="F31:I31" si="32">F$5*$Q$31</f>
        <v>-53.200679438748359</v>
      </c>
      <c r="G31" s="4">
        <f t="shared" si="32"/>
        <v>-72.959357800957122</v>
      </c>
      <c r="H31" s="4">
        <f t="shared" si="32"/>
        <v>-100.05638925827444</v>
      </c>
      <c r="I31" s="4">
        <f t="shared" si="32"/>
        <v>-137.21723070418804</v>
      </c>
      <c r="K31" s="2" t="s">
        <v>257</v>
      </c>
      <c r="L31" s="12">
        <f t="shared" ref="L31:L47" si="33">B31/$B$5</f>
        <v>1.1402906577615399E-3</v>
      </c>
      <c r="M31" s="12">
        <f t="shared" ref="M31:M47" si="34">C31/$C$5</f>
        <v>2.8963399131504814E-3</v>
      </c>
      <c r="N31" s="12">
        <f t="shared" ref="N31:N47" si="35">D31/$D$5</f>
        <v>-1.0795999888487532E-2</v>
      </c>
      <c r="O31" s="12">
        <f t="shared" si="4"/>
        <v>-2.2531231058585039E-3</v>
      </c>
      <c r="P31" s="2"/>
      <c r="Q31" s="12">
        <f t="shared" si="6"/>
        <v>-2.2531231058585039E-3</v>
      </c>
    </row>
    <row r="32" spans="1:17" x14ac:dyDescent="0.2">
      <c r="A32" s="2" t="s">
        <v>77</v>
      </c>
      <c r="B32" s="2">
        <v>1329.28</v>
      </c>
      <c r="C32" s="2">
        <v>1355.67</v>
      </c>
      <c r="D32" s="9">
        <v>1141.93</v>
      </c>
      <c r="E32" s="4">
        <f>E30-E31</f>
        <v>2182.0909741837595</v>
      </c>
      <c r="F32" s="4">
        <f t="shared" ref="F32:I32" si="36">F30-F31</f>
        <v>2992.5173478847878</v>
      </c>
      <c r="G32" s="4">
        <f t="shared" si="36"/>
        <v>4103.9352544598714</v>
      </c>
      <c r="H32" s="4">
        <f t="shared" si="36"/>
        <v>5628.1326438101514</v>
      </c>
      <c r="I32" s="4">
        <f t="shared" si="36"/>
        <v>7718.4153970017969</v>
      </c>
      <c r="K32" s="2" t="s">
        <v>258</v>
      </c>
      <c r="L32" s="12">
        <f t="shared" si="33"/>
        <v>0.15466995566829178</v>
      </c>
      <c r="M32" s="12">
        <f t="shared" si="34"/>
        <v>0.13786801720718797</v>
      </c>
      <c r="N32" s="12">
        <f t="shared" si="35"/>
        <v>9.0956737145201194E-2</v>
      </c>
      <c r="O32" s="12">
        <f t="shared" si="4"/>
        <v>0.12783157000689366</v>
      </c>
      <c r="P32" s="2"/>
      <c r="Q32" s="12">
        <f t="shared" si="6"/>
        <v>0.12783157000689366</v>
      </c>
    </row>
    <row r="33" spans="1:17" x14ac:dyDescent="0.2">
      <c r="A33" s="2" t="s">
        <v>78</v>
      </c>
      <c r="B33" s="2">
        <v>2.42</v>
      </c>
      <c r="C33" s="2">
        <v>2.14</v>
      </c>
      <c r="D33" s="9">
        <v>3.77</v>
      </c>
      <c r="E33" s="4">
        <f>E$5*$Q$33</f>
        <v>4.5884543033935872</v>
      </c>
      <c r="F33" s="4">
        <f t="shared" ref="F33:I33" si="37">F$5*$Q$33</f>
        <v>6.2926015758890141</v>
      </c>
      <c r="G33" s="4">
        <f t="shared" si="37"/>
        <v>8.629667416235435</v>
      </c>
      <c r="H33" s="4">
        <f t="shared" si="37"/>
        <v>11.834717138326742</v>
      </c>
      <c r="I33" s="4">
        <f t="shared" si="37"/>
        <v>16.230119075122367</v>
      </c>
      <c r="K33" s="2" t="s">
        <v>259</v>
      </c>
      <c r="L33" s="12">
        <f t="shared" si="33"/>
        <v>2.8158197875335981E-4</v>
      </c>
      <c r="M33" s="12">
        <f t="shared" si="34"/>
        <v>2.1763228279993085E-4</v>
      </c>
      <c r="N33" s="12">
        <f t="shared" si="35"/>
        <v>3.002871446037922E-4</v>
      </c>
      <c r="O33" s="12">
        <f t="shared" si="4"/>
        <v>2.6650046871902759E-4</v>
      </c>
      <c r="P33" s="2"/>
      <c r="Q33" s="12">
        <f t="shared" si="6"/>
        <v>2.6650046871902759E-4</v>
      </c>
    </row>
    <row r="34" spans="1:17" x14ac:dyDescent="0.2">
      <c r="A34" s="2" t="s">
        <v>79</v>
      </c>
      <c r="B34" s="2">
        <v>2777.02</v>
      </c>
      <c r="C34" s="2">
        <v>2632.14</v>
      </c>
      <c r="D34" s="9">
        <v>3333.95</v>
      </c>
      <c r="E34" s="4">
        <f>$E$5*Q34</f>
        <v>4914.7743779021721</v>
      </c>
      <c r="F34" s="4">
        <f t="shared" ref="F34:I34" si="38">$E$5*R34</f>
        <v>0</v>
      </c>
      <c r="G34" s="4">
        <f t="shared" si="38"/>
        <v>0</v>
      </c>
      <c r="H34" s="4">
        <f t="shared" si="38"/>
        <v>0</v>
      </c>
      <c r="I34" s="4">
        <f t="shared" si="38"/>
        <v>0</v>
      </c>
      <c r="K34" s="2" t="s">
        <v>260</v>
      </c>
      <c r="L34" s="12">
        <f t="shared" si="33"/>
        <v>0.32312346555275012</v>
      </c>
      <c r="M34" s="12">
        <f t="shared" si="34"/>
        <v>0.26768160600421026</v>
      </c>
      <c r="N34" s="12">
        <f t="shared" si="35"/>
        <v>0.26555499356812018</v>
      </c>
      <c r="O34" s="12">
        <f t="shared" si="4"/>
        <v>0.2854533550416935</v>
      </c>
      <c r="P34" s="2"/>
      <c r="Q34" s="12">
        <f t="shared" si="6"/>
        <v>0.2854533550416935</v>
      </c>
    </row>
    <row r="35" spans="1:17" x14ac:dyDescent="0.2">
      <c r="A35" s="2" t="s">
        <v>80</v>
      </c>
      <c r="B35" s="2">
        <v>0</v>
      </c>
      <c r="C35" s="2">
        <v>0</v>
      </c>
      <c r="D35" s="9">
        <v>0</v>
      </c>
      <c r="E35" s="4">
        <f>E$5*$Q$35</f>
        <v>0</v>
      </c>
      <c r="F35" s="4">
        <f t="shared" ref="F35:I35" si="39">F$5*$Q$35</f>
        <v>0</v>
      </c>
      <c r="G35" s="4">
        <f t="shared" si="39"/>
        <v>0</v>
      </c>
      <c r="H35" s="4">
        <f t="shared" si="39"/>
        <v>0</v>
      </c>
      <c r="I35" s="4">
        <f t="shared" si="39"/>
        <v>0</v>
      </c>
      <c r="K35" s="2" t="s">
        <v>261</v>
      </c>
      <c r="L35" s="12">
        <f t="shared" si="33"/>
        <v>0</v>
      </c>
      <c r="M35" s="12">
        <f t="shared" si="34"/>
        <v>0</v>
      </c>
      <c r="N35" s="12">
        <f t="shared" si="35"/>
        <v>0</v>
      </c>
      <c r="O35" s="12">
        <f t="shared" si="4"/>
        <v>0</v>
      </c>
      <c r="P35" s="2"/>
      <c r="Q35" s="12">
        <f t="shared" si="6"/>
        <v>0</v>
      </c>
    </row>
    <row r="36" spans="1:17" x14ac:dyDescent="0.2">
      <c r="A36" s="2" t="s">
        <v>83</v>
      </c>
      <c r="B36" s="2">
        <v>1486.38</v>
      </c>
      <c r="C36" s="2">
        <v>684.48</v>
      </c>
      <c r="D36" s="9">
        <v>436.18</v>
      </c>
      <c r="E36" s="4">
        <f>E$5*$Q$36</f>
        <v>1591.4752069701171</v>
      </c>
      <c r="F36" s="4">
        <f t="shared" ref="F36:I36" si="40">F$5*$Q$36</f>
        <v>2182.5474840104193</v>
      </c>
      <c r="G36" s="4">
        <f t="shared" si="40"/>
        <v>2993.1434049978602</v>
      </c>
      <c r="H36" s="4">
        <f t="shared" si="40"/>
        <v>4104.7938285494902</v>
      </c>
      <c r="I36" s="4">
        <f t="shared" si="40"/>
        <v>5629.3100914454926</v>
      </c>
      <c r="K36" s="2" t="s">
        <v>262</v>
      </c>
      <c r="L36" s="12">
        <f t="shared" si="33"/>
        <v>0.17294951304934669</v>
      </c>
      <c r="M36" s="12">
        <f t="shared" si="34"/>
        <v>6.9609787350886285E-2</v>
      </c>
      <c r="N36" s="12">
        <f t="shared" si="35"/>
        <v>3.474250576479631E-2</v>
      </c>
      <c r="O36" s="12">
        <f t="shared" si="4"/>
        <v>9.2433935388343103E-2</v>
      </c>
      <c r="P36" s="2"/>
      <c r="Q36" s="12">
        <f t="shared" si="6"/>
        <v>9.2433935388343103E-2</v>
      </c>
    </row>
    <row r="37" spans="1:17" x14ac:dyDescent="0.2">
      <c r="A37" s="2" t="s">
        <v>84</v>
      </c>
      <c r="B37" s="2">
        <v>2632.14</v>
      </c>
      <c r="C37" s="2">
        <v>3333.95</v>
      </c>
      <c r="D37" s="9">
        <v>3907.93</v>
      </c>
      <c r="E37" s="4">
        <f>E$5*$Q$37</f>
        <v>5490.0262806238525</v>
      </c>
      <c r="F37" s="4">
        <f t="shared" ref="F37:I37" si="41">F$5*$Q$37</f>
        <v>7529.0164706610203</v>
      </c>
      <c r="G37" s="4">
        <f t="shared" si="41"/>
        <v>10325.285548367807</v>
      </c>
      <c r="H37" s="4">
        <f t="shared" si="41"/>
        <v>14160.086124233565</v>
      </c>
      <c r="I37" s="4">
        <f t="shared" si="41"/>
        <v>19419.1277429037</v>
      </c>
      <c r="K37" s="2" t="s">
        <v>263</v>
      </c>
      <c r="L37" s="12">
        <f t="shared" si="33"/>
        <v>0.3062657808082101</v>
      </c>
      <c r="M37" s="12">
        <f t="shared" si="34"/>
        <v>0.33905380805646235</v>
      </c>
      <c r="N37" s="12">
        <f t="shared" si="35"/>
        <v>0.31127351220464128</v>
      </c>
      <c r="O37" s="12">
        <f t="shared" si="4"/>
        <v>0.31886436702310456</v>
      </c>
      <c r="P37" s="2"/>
      <c r="Q37" s="12">
        <f t="shared" si="6"/>
        <v>0.31886436702310456</v>
      </c>
    </row>
    <row r="38" spans="1:17" x14ac:dyDescent="0.2">
      <c r="A38" s="2" t="s">
        <v>85</v>
      </c>
      <c r="B38" s="2">
        <v>404.11</v>
      </c>
      <c r="C38" s="2">
        <v>69.67</v>
      </c>
      <c r="D38" s="9">
        <v>87.09</v>
      </c>
      <c r="E38" s="4">
        <f>E$5*$Q$38</f>
        <v>350.33360694268987</v>
      </c>
      <c r="F38" s="4">
        <f t="shared" ref="F38:I38" si="42">F$5*$Q$38</f>
        <v>480.44715308682777</v>
      </c>
      <c r="G38" s="4">
        <f t="shared" si="42"/>
        <v>658.88473824607559</v>
      </c>
      <c r="H38" s="4">
        <f t="shared" si="42"/>
        <v>903.59386147750263</v>
      </c>
      <c r="I38" s="4">
        <f t="shared" si="42"/>
        <v>1239.1877047771143</v>
      </c>
      <c r="K38" s="2" t="s">
        <v>264</v>
      </c>
      <c r="L38" s="12">
        <f t="shared" si="33"/>
        <v>4.7020699766124066E-2</v>
      </c>
      <c r="M38" s="12">
        <f t="shared" si="34"/>
        <v>7.0852528704070947E-3</v>
      </c>
      <c r="N38" s="12">
        <f t="shared" si="35"/>
        <v>6.9368719956350838E-3</v>
      </c>
      <c r="O38" s="12">
        <f t="shared" si="4"/>
        <v>2.0347608210722082E-2</v>
      </c>
      <c r="P38" s="2"/>
      <c r="Q38" s="12">
        <f t="shared" si="6"/>
        <v>2.0347608210722082E-2</v>
      </c>
    </row>
    <row r="39" spans="1:17" x14ac:dyDescent="0.2">
      <c r="A39" s="2" t="s">
        <v>86</v>
      </c>
      <c r="B39" s="2">
        <v>0</v>
      </c>
      <c r="C39" s="2">
        <v>0</v>
      </c>
      <c r="D39" s="9">
        <v>0</v>
      </c>
      <c r="E39" s="4">
        <f>E$5*$Q$39</f>
        <v>0</v>
      </c>
      <c r="F39" s="4">
        <f t="shared" ref="F39:I39" si="43">F$5*$Q$39</f>
        <v>0</v>
      </c>
      <c r="G39" s="4">
        <f t="shared" si="43"/>
        <v>0</v>
      </c>
      <c r="H39" s="4">
        <f t="shared" si="43"/>
        <v>0</v>
      </c>
      <c r="I39" s="4">
        <f t="shared" si="43"/>
        <v>0</v>
      </c>
      <c r="K39" s="2" t="s">
        <v>265</v>
      </c>
      <c r="L39" s="12">
        <f t="shared" si="33"/>
        <v>0</v>
      </c>
      <c r="M39" s="12">
        <f t="shared" si="34"/>
        <v>0</v>
      </c>
      <c r="N39" s="12">
        <f t="shared" si="35"/>
        <v>0</v>
      </c>
      <c r="O39" s="12">
        <f t="shared" si="4"/>
        <v>0</v>
      </c>
      <c r="P39" s="2"/>
      <c r="Q39" s="12">
        <f t="shared" si="6"/>
        <v>0</v>
      </c>
    </row>
    <row r="40" spans="1:17" x14ac:dyDescent="0.2">
      <c r="A40" s="2" t="s">
        <v>87</v>
      </c>
      <c r="B40" s="2">
        <v>1400</v>
      </c>
      <c r="C40" s="2">
        <v>500</v>
      </c>
      <c r="D40" s="9">
        <v>600</v>
      </c>
      <c r="E40" s="4">
        <f>E$5*$Q$40</f>
        <v>1501.0066630711945</v>
      </c>
      <c r="F40" s="4">
        <f t="shared" ref="F40:I40" si="44">F$5*$Q$40</f>
        <v>2058.4790147035092</v>
      </c>
      <c r="G40" s="4">
        <f t="shared" si="44"/>
        <v>2822.9960320794053</v>
      </c>
      <c r="H40" s="4">
        <f t="shared" si="44"/>
        <v>3871.4538939732238</v>
      </c>
      <c r="I40" s="4">
        <f t="shared" si="44"/>
        <v>5309.3079419315491</v>
      </c>
      <c r="K40" s="2" t="s">
        <v>266</v>
      </c>
      <c r="L40" s="12">
        <f t="shared" si="33"/>
        <v>0.16289866539450568</v>
      </c>
      <c r="M40" s="12">
        <f t="shared" si="34"/>
        <v>5.0848664205591317E-2</v>
      </c>
      <c r="N40" s="12">
        <f t="shared" si="35"/>
        <v>4.779105749662476E-2</v>
      </c>
      <c r="O40" s="12">
        <f t="shared" si="4"/>
        <v>8.7179462365573904E-2</v>
      </c>
      <c r="P40" s="2"/>
      <c r="Q40" s="12">
        <f t="shared" si="6"/>
        <v>8.7179462365573904E-2</v>
      </c>
    </row>
    <row r="41" spans="1:17" x14ac:dyDescent="0.2">
      <c r="A41" s="2" t="s">
        <v>88</v>
      </c>
      <c r="B41" s="2">
        <v>140</v>
      </c>
      <c r="C41" s="2">
        <v>50</v>
      </c>
      <c r="D41" s="9">
        <v>60</v>
      </c>
      <c r="E41" s="4">
        <f>E$5*$Q$41</f>
        <v>150.10066630711944</v>
      </c>
      <c r="F41" s="4">
        <f t="shared" ref="F41:I41" si="45">F$5*$Q$41</f>
        <v>205.84790147035093</v>
      </c>
      <c r="G41" s="4">
        <f t="shared" si="45"/>
        <v>282.29960320794055</v>
      </c>
      <c r="H41" s="4">
        <f t="shared" si="45"/>
        <v>387.14538939732239</v>
      </c>
      <c r="I41" s="4">
        <f t="shared" si="45"/>
        <v>530.93079419315495</v>
      </c>
      <c r="K41" s="2" t="s">
        <v>267</v>
      </c>
      <c r="L41" s="12">
        <f t="shared" si="33"/>
        <v>1.6289866539450568E-2</v>
      </c>
      <c r="M41" s="12">
        <f t="shared" si="34"/>
        <v>5.0848664205591313E-3</v>
      </c>
      <c r="N41" s="12">
        <f t="shared" si="35"/>
        <v>4.7791057496624758E-3</v>
      </c>
      <c r="O41" s="12">
        <f t="shared" si="4"/>
        <v>8.7179462365573907E-3</v>
      </c>
      <c r="P41" s="2"/>
      <c r="Q41" s="12">
        <f t="shared" si="6"/>
        <v>8.7179462365573907E-3</v>
      </c>
    </row>
    <row r="42" spans="1:17" x14ac:dyDescent="0.2">
      <c r="A42" s="2" t="s">
        <v>89</v>
      </c>
      <c r="B42" s="2">
        <v>360.74</v>
      </c>
      <c r="C42" s="2">
        <v>397.29</v>
      </c>
      <c r="D42" s="9">
        <v>291.35000000000002</v>
      </c>
      <c r="E42" s="4">
        <f>E$5*$Q$42</f>
        <v>605.96303329112254</v>
      </c>
      <c r="F42" s="4">
        <f t="shared" ref="F42:I42" si="46">F$5*$Q$42</f>
        <v>831.01708900055417</v>
      </c>
      <c r="G42" s="4">
        <f t="shared" si="46"/>
        <v>1139.6559926439861</v>
      </c>
      <c r="H42" s="4">
        <f t="shared" si="46"/>
        <v>1562.92307193274</v>
      </c>
      <c r="I42" s="4">
        <f t="shared" si="46"/>
        <v>2143.3911149912669</v>
      </c>
      <c r="K42" s="2" t="s">
        <v>268</v>
      </c>
      <c r="L42" s="12">
        <f t="shared" si="33"/>
        <v>4.1974331824581414E-2</v>
      </c>
      <c r="M42" s="12">
        <f t="shared" si="34"/>
        <v>4.0403331604478752E-2</v>
      </c>
      <c r="N42" s="12">
        <f t="shared" si="35"/>
        <v>2.3206541002736041E-2</v>
      </c>
      <c r="O42" s="12">
        <f t="shared" si="4"/>
        <v>3.5194734810598739E-2</v>
      </c>
      <c r="P42" s="2"/>
      <c r="Q42" s="12">
        <f t="shared" si="6"/>
        <v>3.5194734810598739E-2</v>
      </c>
    </row>
    <row r="43" spans="1:17" x14ac:dyDescent="0.2">
      <c r="A43" s="2" t="s">
        <v>90</v>
      </c>
      <c r="B43" s="2">
        <v>360.74</v>
      </c>
      <c r="C43" s="2">
        <v>397.29</v>
      </c>
      <c r="D43" s="9">
        <v>291.35000000000002</v>
      </c>
      <c r="E43" s="4">
        <f>E$5*$Q$43</f>
        <v>605.96303329112254</v>
      </c>
      <c r="F43" s="4">
        <f t="shared" ref="F43:I43" si="47">F$5*$Q$43</f>
        <v>831.01708900055417</v>
      </c>
      <c r="G43" s="4">
        <f t="shared" si="47"/>
        <v>1139.6559926439861</v>
      </c>
      <c r="H43" s="4">
        <f t="shared" si="47"/>
        <v>1562.92307193274</v>
      </c>
      <c r="I43" s="4">
        <f t="shared" si="47"/>
        <v>2143.3911149912669</v>
      </c>
      <c r="K43" s="2" t="s">
        <v>269</v>
      </c>
      <c r="L43" s="12">
        <f t="shared" si="33"/>
        <v>4.1974331824581414E-2</v>
      </c>
      <c r="M43" s="12">
        <f t="shared" si="34"/>
        <v>4.0403331604478752E-2</v>
      </c>
      <c r="N43" s="12">
        <f t="shared" si="35"/>
        <v>2.3206541002736041E-2</v>
      </c>
      <c r="O43" s="12">
        <f t="shared" si="4"/>
        <v>3.5194734810598739E-2</v>
      </c>
      <c r="P43" s="2"/>
      <c r="Q43" s="12">
        <f t="shared" si="6"/>
        <v>3.5194734810598739E-2</v>
      </c>
    </row>
    <row r="44" spans="1:17" x14ac:dyDescent="0.2">
      <c r="A44" s="2" t="s">
        <v>91</v>
      </c>
      <c r="B44" s="2">
        <v>360.74</v>
      </c>
      <c r="C44" s="2">
        <v>397.29</v>
      </c>
      <c r="D44" s="9">
        <v>288.86</v>
      </c>
      <c r="E44" s="4">
        <f>E$5*$Q$44</f>
        <v>604.82477213330185</v>
      </c>
      <c r="F44" s="4">
        <f t="shared" ref="F44:I44" si="48">F$5*$Q$44</f>
        <v>829.45607880368289</v>
      </c>
      <c r="G44" s="4">
        <f t="shared" si="48"/>
        <v>1137.5152248439131</v>
      </c>
      <c r="H44" s="4">
        <f t="shared" si="48"/>
        <v>1559.987225143901</v>
      </c>
      <c r="I44" s="4">
        <f t="shared" si="48"/>
        <v>2139.3648976839804</v>
      </c>
      <c r="K44" s="2" t="s">
        <v>270</v>
      </c>
      <c r="L44" s="12">
        <f t="shared" si="33"/>
        <v>4.1974331824581414E-2</v>
      </c>
      <c r="M44" s="12">
        <f t="shared" si="34"/>
        <v>4.0403331604478752E-2</v>
      </c>
      <c r="N44" s="12">
        <f t="shared" si="35"/>
        <v>2.3008208114125048E-2</v>
      </c>
      <c r="O44" s="12">
        <f t="shared" si="4"/>
        <v>3.5128623847728406E-2</v>
      </c>
      <c r="P44" s="2"/>
      <c r="Q44" s="12">
        <f t="shared" si="6"/>
        <v>3.5128623847728406E-2</v>
      </c>
    </row>
    <row r="45" spans="1:17" x14ac:dyDescent="0.2">
      <c r="A45" s="2" t="s">
        <v>92</v>
      </c>
      <c r="B45" s="2">
        <v>360.74</v>
      </c>
      <c r="C45" s="2">
        <v>397.29</v>
      </c>
      <c r="D45" s="9">
        <v>288.86</v>
      </c>
      <c r="E45" s="4">
        <f>E$5*$Q$45</f>
        <v>604.82477213330185</v>
      </c>
      <c r="F45" s="4">
        <f t="shared" ref="F45:I45" si="49">F$5*$Q$45</f>
        <v>829.45607880368289</v>
      </c>
      <c r="G45" s="4">
        <f t="shared" si="49"/>
        <v>1137.5152248439131</v>
      </c>
      <c r="H45" s="4">
        <f t="shared" si="49"/>
        <v>1559.987225143901</v>
      </c>
      <c r="I45" s="4">
        <f t="shared" si="49"/>
        <v>2139.3648976839804</v>
      </c>
      <c r="K45" s="2" t="s">
        <v>271</v>
      </c>
      <c r="L45" s="12">
        <f t="shared" si="33"/>
        <v>4.1974331824581414E-2</v>
      </c>
      <c r="M45" s="12">
        <f t="shared" si="34"/>
        <v>4.0403331604478752E-2</v>
      </c>
      <c r="N45" s="12">
        <f t="shared" si="35"/>
        <v>2.3008208114125048E-2</v>
      </c>
      <c r="O45" s="12">
        <f t="shared" si="4"/>
        <v>3.5128623847728406E-2</v>
      </c>
      <c r="P45" s="2"/>
      <c r="Q45" s="12">
        <f t="shared" si="6"/>
        <v>3.5128623847728406E-2</v>
      </c>
    </row>
    <row r="46" spans="1:17" x14ac:dyDescent="0.2">
      <c r="A46" s="2" t="s">
        <v>93</v>
      </c>
      <c r="B46" s="2">
        <v>2209.5300000000002</v>
      </c>
      <c r="C46" s="2">
        <v>2553.58</v>
      </c>
      <c r="D46" s="9">
        <v>2775.76</v>
      </c>
      <c r="E46" s="4">
        <f>E$5*$Q$46</f>
        <v>4234.7940020865435</v>
      </c>
      <c r="F46" s="4">
        <f t="shared" ref="F46:I46" si="50">F$5*$Q$46</f>
        <v>5807.5921975264218</v>
      </c>
      <c r="G46" s="4">
        <f t="shared" si="50"/>
        <v>7964.5260468753477</v>
      </c>
      <c r="H46" s="4">
        <f t="shared" si="50"/>
        <v>10922.542939287923</v>
      </c>
      <c r="I46" s="4">
        <f t="shared" si="50"/>
        <v>14979.16430411991</v>
      </c>
      <c r="K46" s="2" t="s">
        <v>272</v>
      </c>
      <c r="L46" s="12">
        <f t="shared" si="33"/>
        <v>0.25709249153508723</v>
      </c>
      <c r="M46" s="12">
        <f t="shared" si="34"/>
        <v>0.25969226388422773</v>
      </c>
      <c r="N46" s="12">
        <f t="shared" si="35"/>
        <v>0.22109417626138525</v>
      </c>
      <c r="O46" s="12">
        <f t="shared" si="4"/>
        <v>0.24595964389356675</v>
      </c>
      <c r="P46" s="2"/>
      <c r="Q46" s="12">
        <f t="shared" si="6"/>
        <v>0.24595964389356675</v>
      </c>
    </row>
    <row r="47" spans="1:17" x14ac:dyDescent="0.2">
      <c r="A47" s="2" t="s">
        <v>94</v>
      </c>
      <c r="B47" s="2">
        <v>2209.5300000000002</v>
      </c>
      <c r="C47" s="2">
        <v>2553.58</v>
      </c>
      <c r="D47" s="9">
        <v>2775.76</v>
      </c>
      <c r="E47" s="4">
        <f>E$5*$Q$47</f>
        <v>4234.7940020865435</v>
      </c>
      <c r="F47" s="4">
        <f t="shared" ref="F47:I47" si="51">F$5*$Q$47</f>
        <v>5807.5921975264218</v>
      </c>
      <c r="G47" s="4">
        <f t="shared" si="51"/>
        <v>7964.5260468753477</v>
      </c>
      <c r="H47" s="4">
        <f t="shared" si="51"/>
        <v>10922.542939287923</v>
      </c>
      <c r="I47" s="4">
        <f t="shared" si="51"/>
        <v>14979.16430411991</v>
      </c>
      <c r="K47" s="2" t="s">
        <v>273</v>
      </c>
      <c r="L47" s="12">
        <f t="shared" si="33"/>
        <v>0.25709249153508723</v>
      </c>
      <c r="M47" s="12">
        <f t="shared" si="34"/>
        <v>0.25969226388422773</v>
      </c>
      <c r="N47" s="12">
        <f t="shared" si="35"/>
        <v>0.22109417626138525</v>
      </c>
      <c r="O47" s="12">
        <f t="shared" si="4"/>
        <v>0.24595964389356675</v>
      </c>
      <c r="P47" s="2"/>
      <c r="Q47" s="12">
        <f t="shared" si="6"/>
        <v>0.24595964389356675</v>
      </c>
    </row>
    <row r="48" spans="1:17" x14ac:dyDescent="0.2">
      <c r="E48" s="4"/>
      <c r="F48" s="4"/>
      <c r="G48" s="4"/>
      <c r="H48" s="4"/>
      <c r="I48" s="4"/>
      <c r="K48" s="2"/>
      <c r="L48" s="12"/>
      <c r="M48" s="12"/>
      <c r="N48" s="12"/>
      <c r="O48" s="12"/>
      <c r="P48" s="2"/>
      <c r="Q48" s="12"/>
    </row>
    <row r="49" spans="1:17" x14ac:dyDescent="0.2">
      <c r="A49" s="1" t="s">
        <v>0</v>
      </c>
      <c r="B49" s="1" t="s">
        <v>300</v>
      </c>
      <c r="C49" s="1" t="s">
        <v>301</v>
      </c>
      <c r="D49" s="6" t="s">
        <v>302</v>
      </c>
      <c r="E49" s="7">
        <v>44166</v>
      </c>
      <c r="F49" s="7">
        <v>44531</v>
      </c>
      <c r="G49" s="7">
        <v>44896</v>
      </c>
      <c r="H49" s="7">
        <v>45261</v>
      </c>
      <c r="I49" s="18">
        <v>45627</v>
      </c>
      <c r="K49" s="2"/>
      <c r="L49" s="12"/>
      <c r="M49" s="12"/>
      <c r="N49" s="12"/>
      <c r="O49" s="2"/>
      <c r="P49" s="2"/>
      <c r="Q49" s="12"/>
    </row>
    <row r="50" spans="1:17" x14ac:dyDescent="0.2">
      <c r="A50" s="2" t="s">
        <v>4</v>
      </c>
      <c r="B50" s="2"/>
      <c r="C50" s="2"/>
      <c r="D50" s="9"/>
      <c r="E50" s="4"/>
      <c r="F50" s="4"/>
      <c r="G50" s="4"/>
      <c r="H50" s="4"/>
      <c r="I50" s="4"/>
      <c r="K50" s="2"/>
      <c r="L50" s="12"/>
      <c r="M50" s="12"/>
      <c r="N50" s="12"/>
      <c r="O50" s="12"/>
      <c r="P50" s="2"/>
      <c r="Q50" s="12"/>
    </row>
    <row r="51" spans="1:17" x14ac:dyDescent="0.2">
      <c r="A51" s="2" t="s">
        <v>5</v>
      </c>
      <c r="B51" s="2">
        <v>34.840000000000003</v>
      </c>
      <c r="C51" s="2">
        <v>34.840000000000003</v>
      </c>
      <c r="D51" s="9">
        <v>34.840000000000003</v>
      </c>
      <c r="E51" s="4">
        <f>D51</f>
        <v>34.840000000000003</v>
      </c>
      <c r="F51" s="4">
        <f t="shared" ref="F51:I51" si="52">E51</f>
        <v>34.840000000000003</v>
      </c>
      <c r="G51" s="4">
        <f t="shared" si="52"/>
        <v>34.840000000000003</v>
      </c>
      <c r="H51" s="4">
        <f t="shared" si="52"/>
        <v>34.840000000000003</v>
      </c>
      <c r="I51" s="4">
        <f t="shared" si="52"/>
        <v>34.840000000000003</v>
      </c>
      <c r="K51" s="2"/>
      <c r="L51" s="12"/>
      <c r="M51" s="12"/>
      <c r="N51" s="12"/>
      <c r="O51" s="12"/>
      <c r="P51" s="2"/>
      <c r="Q51" s="12"/>
    </row>
    <row r="52" spans="1:17" x14ac:dyDescent="0.2">
      <c r="A52" s="2" t="s">
        <v>6</v>
      </c>
      <c r="B52" s="2">
        <v>7663.16</v>
      </c>
      <c r="C52" s="2">
        <v>8861.82</v>
      </c>
      <c r="D52" s="9">
        <v>9635.91</v>
      </c>
      <c r="E52" s="4">
        <f>D52+D32-D38</f>
        <v>10690.75</v>
      </c>
      <c r="F52" s="4">
        <f t="shared" ref="F52:I52" si="53">E52+E32-E38</f>
        <v>12522.507367241071</v>
      </c>
      <c r="G52" s="4">
        <f t="shared" si="53"/>
        <v>15034.57756203903</v>
      </c>
      <c r="H52" s="4">
        <f t="shared" si="53"/>
        <v>18479.628078252823</v>
      </c>
      <c r="I52" s="4">
        <f t="shared" si="53"/>
        <v>23204.166860585468</v>
      </c>
      <c r="K52" s="2"/>
      <c r="L52" s="12"/>
      <c r="M52" s="12"/>
      <c r="N52" s="12"/>
      <c r="O52" s="12"/>
      <c r="P52" s="2"/>
      <c r="Q52" s="12"/>
    </row>
    <row r="53" spans="1:17" x14ac:dyDescent="0.2">
      <c r="A53" s="2" t="s">
        <v>7</v>
      </c>
      <c r="B53" s="2">
        <v>0</v>
      </c>
      <c r="C53" s="2">
        <v>0</v>
      </c>
      <c r="D53" s="9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K53" s="2"/>
      <c r="L53" s="12"/>
      <c r="M53" s="12"/>
      <c r="N53" s="12"/>
      <c r="O53" s="12"/>
      <c r="P53" s="2"/>
      <c r="Q53" s="12"/>
    </row>
    <row r="54" spans="1:17" x14ac:dyDescent="0.2">
      <c r="A54" s="2" t="s">
        <v>8</v>
      </c>
      <c r="B54" s="2">
        <v>0</v>
      </c>
      <c r="C54" s="2">
        <v>0</v>
      </c>
      <c r="D54" s="9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K54" s="2"/>
      <c r="L54" s="12"/>
      <c r="M54" s="12"/>
      <c r="N54" s="12"/>
      <c r="O54" s="12"/>
      <c r="P54" s="2"/>
      <c r="Q54" s="12"/>
    </row>
    <row r="55" spans="1:17" x14ac:dyDescent="0.2">
      <c r="A55" s="2" t="s">
        <v>9</v>
      </c>
      <c r="B55" s="2">
        <v>7698</v>
      </c>
      <c r="C55" s="2">
        <v>8896.66</v>
      </c>
      <c r="D55" s="9">
        <v>9670.75</v>
      </c>
      <c r="E55" s="4">
        <f>SUM(E51:E54)</f>
        <v>10725.59</v>
      </c>
      <c r="F55" s="4">
        <f t="shared" ref="F55:I55" si="54">SUM(F51:F54)</f>
        <v>12557.347367241071</v>
      </c>
      <c r="G55" s="4">
        <f t="shared" si="54"/>
        <v>15069.417562039031</v>
      </c>
      <c r="H55" s="4">
        <f t="shared" si="54"/>
        <v>18514.468078252823</v>
      </c>
      <c r="I55" s="4">
        <f t="shared" si="54"/>
        <v>23239.006860585469</v>
      </c>
      <c r="K55" s="2"/>
      <c r="L55" s="12"/>
      <c r="M55" s="12"/>
      <c r="N55" s="12"/>
      <c r="O55" s="12"/>
      <c r="P55" s="2"/>
      <c r="Q55" s="12"/>
    </row>
    <row r="56" spans="1:17" x14ac:dyDescent="0.2">
      <c r="A56" s="2" t="s">
        <v>10</v>
      </c>
      <c r="B56" s="2">
        <v>0</v>
      </c>
      <c r="C56" s="2">
        <v>0</v>
      </c>
      <c r="D56" s="9">
        <v>62.48</v>
      </c>
      <c r="E56" s="4">
        <f>E$5*$Q$56</f>
        <v>28.561669534390994</v>
      </c>
      <c r="F56" s="4">
        <f t="shared" ref="F56:I56" si="55">F$5*$Q$56</f>
        <v>39.169444618682398</v>
      </c>
      <c r="G56" s="4">
        <f t="shared" si="55"/>
        <v>53.716936605846811</v>
      </c>
      <c r="H56" s="4">
        <f t="shared" si="55"/>
        <v>73.667352356083242</v>
      </c>
      <c r="I56" s="4">
        <f t="shared" si="55"/>
        <v>101.02733227279079</v>
      </c>
      <c r="K56" s="2" t="s">
        <v>276</v>
      </c>
      <c r="L56" s="12">
        <f>B56/$B$3</f>
        <v>0</v>
      </c>
      <c r="M56" s="12">
        <f>C56/$C$3</f>
        <v>0</v>
      </c>
      <c r="N56" s="12">
        <f>D56/$D$3</f>
        <v>4.9766421206485249E-3</v>
      </c>
      <c r="O56" s="12">
        <f t="shared" ref="O56:O89" si="56">AVERAGE(L56:N56)</f>
        <v>1.6588807068828417E-3</v>
      </c>
      <c r="P56" s="2"/>
      <c r="Q56" s="12">
        <f t="shared" ref="Q56:Q61" si="57">O56</f>
        <v>1.6588807068828417E-3</v>
      </c>
    </row>
    <row r="57" spans="1:17" x14ac:dyDescent="0.2">
      <c r="A57" s="2" t="s">
        <v>11</v>
      </c>
      <c r="B57" s="2">
        <v>685.35</v>
      </c>
      <c r="C57" s="2">
        <v>2385.12</v>
      </c>
      <c r="D57" s="9">
        <v>2802.67</v>
      </c>
      <c r="E57" s="4">
        <f>E$5*$Q$57+1864.72</f>
        <v>5708.2987942038226</v>
      </c>
      <c r="F57" s="4">
        <f>F$5*$Q$57+4329.9</f>
        <v>9600.9800583919277</v>
      </c>
      <c r="G57" s="4">
        <f>G$5*$Q$57+7710.65</f>
        <v>14939.403843651184</v>
      </c>
      <c r="H57" s="4">
        <f>H$5*$Q$57+12347</f>
        <v>22260.505686355176</v>
      </c>
      <c r="I57" s="4">
        <f>I$5*$Q$57+18705.28</f>
        <v>32300.651639291733</v>
      </c>
      <c r="K57" s="2" t="s">
        <v>277</v>
      </c>
      <c r="L57" s="12">
        <f>B57/$B$3</f>
        <v>7.0935015307928451E-2</v>
      </c>
      <c r="M57" s="12">
        <f>C57/$C$3</f>
        <v>0.23476676578542507</v>
      </c>
      <c r="N57" s="12">
        <f>D57/$D$3</f>
        <v>0.22323760519010885</v>
      </c>
      <c r="O57" s="12">
        <f t="shared" si="56"/>
        <v>0.17631312876115413</v>
      </c>
      <c r="P57" s="2"/>
      <c r="Q57" s="12">
        <f>N57</f>
        <v>0.22323760519010885</v>
      </c>
    </row>
    <row r="58" spans="1:17" x14ac:dyDescent="0.2">
      <c r="A58" s="2" t="s">
        <v>12</v>
      </c>
      <c r="B58" s="2">
        <v>607.17999999999995</v>
      </c>
      <c r="C58" s="2">
        <v>1017.86</v>
      </c>
      <c r="D58" s="9">
        <v>0</v>
      </c>
      <c r="E58" s="4">
        <f>E$5*$Q$58</f>
        <v>0</v>
      </c>
      <c r="F58" s="4">
        <f t="shared" ref="F58:I58" si="58">F$5*$Q$58</f>
        <v>0</v>
      </c>
      <c r="G58" s="4">
        <f t="shared" si="58"/>
        <v>0</v>
      </c>
      <c r="H58" s="4">
        <f t="shared" si="58"/>
        <v>0</v>
      </c>
      <c r="I58" s="4">
        <f t="shared" si="58"/>
        <v>0</v>
      </c>
      <c r="K58" s="2" t="s">
        <v>278</v>
      </c>
      <c r="L58" s="12">
        <f>B58/$B$3</f>
        <v>6.2844273137328363E-2</v>
      </c>
      <c r="M58" s="12">
        <f>C58/$C$3</f>
        <v>0.10018770553362212</v>
      </c>
      <c r="N58" s="12">
        <f>D58/$D$3</f>
        <v>0</v>
      </c>
      <c r="O58" s="12">
        <f t="shared" si="56"/>
        <v>5.4343992890316828E-2</v>
      </c>
      <c r="P58" s="2"/>
      <c r="Q58" s="12">
        <f>N58</f>
        <v>0</v>
      </c>
    </row>
    <row r="59" spans="1:17" x14ac:dyDescent="0.2">
      <c r="A59" s="2" t="s">
        <v>13</v>
      </c>
      <c r="B59" s="2">
        <v>1292.53</v>
      </c>
      <c r="C59" s="2">
        <v>3402.98</v>
      </c>
      <c r="D59" s="9">
        <v>2802.67</v>
      </c>
      <c r="E59" s="4">
        <f>E57+E58</f>
        <v>5708.2987942038226</v>
      </c>
      <c r="F59" s="4">
        <f t="shared" ref="F59:I59" si="59">F57+F58</f>
        <v>9600.9800583919277</v>
      </c>
      <c r="G59" s="4">
        <f t="shared" si="59"/>
        <v>14939.403843651184</v>
      </c>
      <c r="H59" s="4">
        <f t="shared" si="59"/>
        <v>22260.505686355176</v>
      </c>
      <c r="I59" s="4">
        <f t="shared" si="59"/>
        <v>32300.651639291733</v>
      </c>
      <c r="K59" s="2"/>
      <c r="L59" s="12"/>
      <c r="M59" s="12"/>
      <c r="N59" s="12"/>
      <c r="O59" s="12"/>
      <c r="P59" s="2"/>
      <c r="Q59" s="12"/>
    </row>
    <row r="60" spans="1:17" x14ac:dyDescent="0.2">
      <c r="A60" s="2" t="s">
        <v>14</v>
      </c>
      <c r="B60" s="2">
        <v>0</v>
      </c>
      <c r="C60" s="2">
        <v>0</v>
      </c>
      <c r="D60" s="9">
        <v>0</v>
      </c>
      <c r="E60" s="4">
        <f>E$5*$Q$60</f>
        <v>0</v>
      </c>
      <c r="F60" s="4">
        <f t="shared" ref="F60:I60" si="60">F$5*$Q$60</f>
        <v>0</v>
      </c>
      <c r="G60" s="4">
        <f t="shared" si="60"/>
        <v>0</v>
      </c>
      <c r="H60" s="4">
        <f t="shared" si="60"/>
        <v>0</v>
      </c>
      <c r="I60" s="4">
        <f t="shared" si="60"/>
        <v>0</v>
      </c>
      <c r="K60" s="2" t="s">
        <v>279</v>
      </c>
      <c r="L60" s="12">
        <f>B60/$B$3</f>
        <v>0</v>
      </c>
      <c r="M60" s="12">
        <f>C60/$C$3</f>
        <v>0</v>
      </c>
      <c r="N60" s="12">
        <f>D60/$D$3</f>
        <v>0</v>
      </c>
      <c r="O60" s="12">
        <f t="shared" si="56"/>
        <v>0</v>
      </c>
      <c r="P60" s="2"/>
      <c r="Q60" s="12">
        <f t="shared" si="57"/>
        <v>0</v>
      </c>
    </row>
    <row r="61" spans="1:17" x14ac:dyDescent="0.2">
      <c r="A61" s="2" t="s">
        <v>15</v>
      </c>
      <c r="B61" s="2">
        <v>960.22</v>
      </c>
      <c r="C61" s="2">
        <v>1069.73</v>
      </c>
      <c r="D61" s="9">
        <v>1323.95</v>
      </c>
      <c r="E61" s="4">
        <f>E$5*$Q$61</f>
        <v>1779.8969495224526</v>
      </c>
      <c r="F61" s="4">
        <f t="shared" ref="F61:I61" si="61">F$5*$Q$61</f>
        <v>2440.9488705600625</v>
      </c>
      <c r="G61" s="4">
        <f t="shared" si="61"/>
        <v>3347.514804318891</v>
      </c>
      <c r="H61" s="4">
        <f t="shared" si="61"/>
        <v>4590.7784060069316</v>
      </c>
      <c r="I61" s="4">
        <f t="shared" si="61"/>
        <v>6295.7888478547484</v>
      </c>
      <c r="K61" s="2" t="s">
        <v>280</v>
      </c>
      <c r="L61" s="12">
        <f>B61/$B$3</f>
        <v>9.9384577805470289E-2</v>
      </c>
      <c r="M61" s="12">
        <f>C61/$C$3</f>
        <v>0.10529325667624388</v>
      </c>
      <c r="N61" s="12">
        <f>D61/$D$3</f>
        <v>0.10545495095442725</v>
      </c>
      <c r="O61" s="12">
        <f t="shared" si="56"/>
        <v>0.10337759514538047</v>
      </c>
      <c r="P61" s="2"/>
      <c r="Q61" s="12">
        <f t="shared" si="57"/>
        <v>0.10337759514538047</v>
      </c>
    </row>
    <row r="62" spans="1:17" x14ac:dyDescent="0.2">
      <c r="A62" s="2" t="s">
        <v>16</v>
      </c>
      <c r="B62" s="2">
        <v>9950.75</v>
      </c>
      <c r="C62" s="2">
        <v>13369.37</v>
      </c>
      <c r="D62" s="9">
        <v>13859.85</v>
      </c>
      <c r="E62" s="4">
        <f>E55+E56+E61+E59+E60</f>
        <v>18242.347413260664</v>
      </c>
      <c r="F62" s="4">
        <f t="shared" ref="F62:I62" si="62">F55+F56+F61+F59+F60</f>
        <v>24638.445740811745</v>
      </c>
      <c r="G62" s="4">
        <f t="shared" si="62"/>
        <v>33410.053146614955</v>
      </c>
      <c r="H62" s="4">
        <f t="shared" si="62"/>
        <v>45439.419522971017</v>
      </c>
      <c r="I62" s="4">
        <f t="shared" si="62"/>
        <v>61936.474680004743</v>
      </c>
      <c r="K62" s="2"/>
      <c r="L62" s="12"/>
      <c r="M62" s="12"/>
      <c r="N62" s="12"/>
      <c r="O62" s="12"/>
      <c r="P62" s="2"/>
      <c r="Q62" s="12"/>
    </row>
    <row r="63" spans="1:17" x14ac:dyDescent="0.2">
      <c r="A63" s="2" t="s">
        <v>17</v>
      </c>
      <c r="B63" s="2"/>
      <c r="C63" s="2"/>
      <c r="D63" s="9"/>
      <c r="E63" s="4"/>
      <c r="F63" s="4"/>
      <c r="G63" s="4"/>
      <c r="H63" s="4"/>
      <c r="I63" s="4"/>
      <c r="K63" s="2"/>
      <c r="L63" s="12"/>
      <c r="M63" s="12"/>
      <c r="N63" s="12"/>
      <c r="O63" s="12"/>
      <c r="P63" s="2"/>
      <c r="Q63" s="12"/>
    </row>
    <row r="64" spans="1:17" x14ac:dyDescent="0.2">
      <c r="A64" s="2" t="s">
        <v>18</v>
      </c>
      <c r="B64" s="2">
        <v>4635.3900000000003</v>
      </c>
      <c r="C64" s="2">
        <v>6547.76</v>
      </c>
      <c r="D64" s="9">
        <v>10620.72</v>
      </c>
      <c r="E64" s="4">
        <f>E$5*$Q$64</f>
        <v>11307.406709323774</v>
      </c>
      <c r="F64" s="4">
        <f t="shared" ref="F64:I64" si="63">F$5*$Q$64</f>
        <v>15506.966087835841</v>
      </c>
      <c r="G64" s="4">
        <f t="shared" si="63"/>
        <v>21266.237558343881</v>
      </c>
      <c r="H64" s="4">
        <f t="shared" si="63"/>
        <v>29164.496609216003</v>
      </c>
      <c r="I64" s="4">
        <f t="shared" si="63"/>
        <v>39996.161057424491</v>
      </c>
      <c r="K64" s="2" t="s">
        <v>281</v>
      </c>
      <c r="L64" s="12">
        <f>B64/$B$3</f>
        <v>0.47977159204525932</v>
      </c>
      <c r="M64" s="12">
        <f>C64/$C$3</f>
        <v>0.64449438113771007</v>
      </c>
      <c r="N64" s="12">
        <f>D64/$D$3</f>
        <v>0.84595906695925416</v>
      </c>
      <c r="O64" s="12">
        <f t="shared" si="56"/>
        <v>0.65674168004740785</v>
      </c>
      <c r="P64" s="2"/>
      <c r="Q64" s="12">
        <f>O64</f>
        <v>0.65674168004740785</v>
      </c>
    </row>
    <row r="65" spans="1:17" x14ac:dyDescent="0.2">
      <c r="A65" s="2" t="s">
        <v>19</v>
      </c>
      <c r="B65" s="2">
        <v>2036.27</v>
      </c>
      <c r="C65" s="2">
        <v>2958.58</v>
      </c>
      <c r="D65" s="9">
        <v>4439.07</v>
      </c>
      <c r="E65" s="4">
        <f>D65+E21</f>
        <v>6466.8286564843984</v>
      </c>
      <c r="F65" s="4">
        <f t="shared" ref="F65:I65" si="64">E65+F21</f>
        <v>9247.6948204732616</v>
      </c>
      <c r="G65" s="4">
        <f t="shared" si="64"/>
        <v>13061.371856095195</v>
      </c>
      <c r="H65" s="4">
        <f t="shared" si="64"/>
        <v>18291.444673108457</v>
      </c>
      <c r="I65" s="4">
        <f t="shared" si="64"/>
        <v>25463.961227541917</v>
      </c>
      <c r="K65" s="2" t="s">
        <v>282</v>
      </c>
      <c r="L65" s="12">
        <f>B65/$B$3</f>
        <v>0.21075777868399426</v>
      </c>
      <c r="M65" s="12">
        <f>C65/$C$3</f>
        <v>0.29121229033232832</v>
      </c>
      <c r="N65" s="12">
        <f>D65/$D$3</f>
        <v>0.35357974933590341</v>
      </c>
      <c r="O65" s="12">
        <f t="shared" si="56"/>
        <v>0.28518327278407535</v>
      </c>
      <c r="P65" s="2"/>
      <c r="Q65" s="12">
        <f t="shared" ref="Q65:Q66" si="65">O65</f>
        <v>0.28518327278407535</v>
      </c>
    </row>
    <row r="66" spans="1:17" x14ac:dyDescent="0.2">
      <c r="A66" s="2" t="s">
        <v>20</v>
      </c>
      <c r="B66" s="2">
        <v>0</v>
      </c>
      <c r="C66" s="2">
        <v>0</v>
      </c>
      <c r="D66" s="9">
        <v>0</v>
      </c>
      <c r="E66" s="4">
        <f>E$5*$Q$66</f>
        <v>0</v>
      </c>
      <c r="F66" s="4">
        <f t="shared" ref="F66:I66" si="66">F$5*$Q$66</f>
        <v>0</v>
      </c>
      <c r="G66" s="4">
        <f t="shared" si="66"/>
        <v>0</v>
      </c>
      <c r="H66" s="4">
        <f t="shared" si="66"/>
        <v>0</v>
      </c>
      <c r="I66" s="4">
        <f t="shared" si="66"/>
        <v>0</v>
      </c>
      <c r="K66" s="2" t="s">
        <v>283</v>
      </c>
      <c r="L66" s="12">
        <f>B66/$B$3</f>
        <v>0</v>
      </c>
      <c r="M66" s="12">
        <f>C66/$C$3</f>
        <v>0</v>
      </c>
      <c r="N66" s="12">
        <f>D66/$D$3</f>
        <v>0</v>
      </c>
      <c r="O66" s="12">
        <f t="shared" si="56"/>
        <v>0</v>
      </c>
      <c r="P66" s="2"/>
      <c r="Q66" s="12">
        <f t="shared" si="65"/>
        <v>0</v>
      </c>
    </row>
    <row r="67" spans="1:17" x14ac:dyDescent="0.2">
      <c r="A67" s="2" t="s">
        <v>21</v>
      </c>
      <c r="B67" s="2">
        <v>2599.12</v>
      </c>
      <c r="C67" s="2">
        <v>3589.18</v>
      </c>
      <c r="D67" s="9">
        <v>6181.65</v>
      </c>
      <c r="E67" s="4">
        <f>E64-E65</f>
        <v>4840.5780528393752</v>
      </c>
      <c r="F67" s="4">
        <f t="shared" ref="F67:I67" si="67">F64-F65</f>
        <v>6259.2712673625792</v>
      </c>
      <c r="G67" s="4">
        <f t="shared" si="67"/>
        <v>8204.8657022486859</v>
      </c>
      <c r="H67" s="4">
        <f t="shared" si="67"/>
        <v>10873.051936107546</v>
      </c>
      <c r="I67" s="4">
        <f t="shared" si="67"/>
        <v>14532.199829882575</v>
      </c>
      <c r="K67" s="2"/>
      <c r="L67" s="12"/>
      <c r="M67" s="12"/>
      <c r="N67" s="12"/>
      <c r="O67" s="12"/>
      <c r="P67" s="2"/>
      <c r="Q67" s="12"/>
    </row>
    <row r="68" spans="1:17" x14ac:dyDescent="0.2">
      <c r="A68" s="2" t="s">
        <v>22</v>
      </c>
      <c r="B68" s="2">
        <v>0</v>
      </c>
      <c r="C68" s="2">
        <v>0</v>
      </c>
      <c r="D68" s="9">
        <v>0</v>
      </c>
      <c r="E68" s="4">
        <f>E$5*$Q$68</f>
        <v>0</v>
      </c>
      <c r="F68" s="4">
        <f t="shared" ref="F68:I68" si="68">F$5*$Q$68</f>
        <v>0</v>
      </c>
      <c r="G68" s="4">
        <f t="shared" si="68"/>
        <v>0</v>
      </c>
      <c r="H68" s="4">
        <f t="shared" si="68"/>
        <v>0</v>
      </c>
      <c r="I68" s="4">
        <f t="shared" si="68"/>
        <v>0</v>
      </c>
      <c r="K68" s="2" t="s">
        <v>284</v>
      </c>
      <c r="L68" s="12">
        <f>B68/$B$3</f>
        <v>0</v>
      </c>
      <c r="M68" s="12">
        <f>C68/$C$3</f>
        <v>0</v>
      </c>
      <c r="N68" s="12">
        <f>D68/$D$3</f>
        <v>0</v>
      </c>
      <c r="O68" s="12">
        <f t="shared" si="56"/>
        <v>0</v>
      </c>
      <c r="P68" s="2"/>
      <c r="Q68" s="12">
        <f>O68</f>
        <v>0</v>
      </c>
    </row>
    <row r="69" spans="1:17" x14ac:dyDescent="0.2">
      <c r="A69" s="2" t="s">
        <v>23</v>
      </c>
      <c r="B69" s="2">
        <v>710.44</v>
      </c>
      <c r="C69" s="2">
        <v>1427.15</v>
      </c>
      <c r="D69" s="9">
        <v>1129.45</v>
      </c>
      <c r="E69" s="4">
        <f>E$5*$Q$69</f>
        <v>1744.5196746659731</v>
      </c>
      <c r="F69" s="4">
        <f t="shared" ref="F69:I69" si="69">F$5*$Q$69</f>
        <v>2392.4325117182848</v>
      </c>
      <c r="G69" s="4">
        <f t="shared" si="69"/>
        <v>3280.9795190315617</v>
      </c>
      <c r="H69" s="4">
        <f t="shared" si="69"/>
        <v>4499.5319832755076</v>
      </c>
      <c r="I69" s="4">
        <f t="shared" si="69"/>
        <v>6170.6535963062388</v>
      </c>
      <c r="K69" s="2" t="s">
        <v>285</v>
      </c>
      <c r="L69" s="12">
        <f>B69/$B$3</f>
        <v>7.3531877544852547E-2</v>
      </c>
      <c r="M69" s="12">
        <f>C69/$C$3</f>
        <v>0.14047401799098974</v>
      </c>
      <c r="N69" s="12">
        <f>D69/$D$3</f>
        <v>8.9962683149271389E-2</v>
      </c>
      <c r="O69" s="12">
        <f t="shared" si="56"/>
        <v>0.10132285956170456</v>
      </c>
      <c r="P69" s="2"/>
      <c r="Q69" s="12">
        <f t="shared" ref="Q69:Q89" si="70">O69</f>
        <v>0.10132285956170456</v>
      </c>
    </row>
    <row r="70" spans="1:17" x14ac:dyDescent="0.2">
      <c r="A70" s="2" t="s">
        <v>24</v>
      </c>
      <c r="B70" s="2">
        <v>0</v>
      </c>
      <c r="C70" s="2">
        <v>0</v>
      </c>
      <c r="D70" s="9">
        <v>0</v>
      </c>
      <c r="E70" s="4">
        <f>E$5*$Q$70</f>
        <v>0</v>
      </c>
      <c r="F70" s="4">
        <f t="shared" ref="F70:I70" si="71">F$5*$Q$70</f>
        <v>0</v>
      </c>
      <c r="G70" s="4">
        <f t="shared" si="71"/>
        <v>0</v>
      </c>
      <c r="H70" s="4">
        <f t="shared" si="71"/>
        <v>0</v>
      </c>
      <c r="I70" s="4">
        <f t="shared" si="71"/>
        <v>0</v>
      </c>
      <c r="K70" s="2" t="s">
        <v>286</v>
      </c>
      <c r="L70" s="12">
        <f>B70/$B$3</f>
        <v>0</v>
      </c>
      <c r="M70" s="12">
        <f>C70/$C$3</f>
        <v>0</v>
      </c>
      <c r="N70" s="12">
        <f>D70/$D$3</f>
        <v>0</v>
      </c>
      <c r="O70" s="12">
        <f t="shared" si="56"/>
        <v>0</v>
      </c>
      <c r="P70" s="2"/>
      <c r="Q70" s="12">
        <f t="shared" si="70"/>
        <v>0</v>
      </c>
    </row>
    <row r="71" spans="1:17" x14ac:dyDescent="0.2">
      <c r="A71" s="2" t="s">
        <v>25</v>
      </c>
      <c r="B71" s="2">
        <v>4042.35</v>
      </c>
      <c r="C71" s="2">
        <v>5434.08</v>
      </c>
      <c r="D71" s="9">
        <v>2285.63</v>
      </c>
      <c r="E71" s="4">
        <f>E$5*$Q$71</f>
        <v>6515.7682955755854</v>
      </c>
      <c r="F71" s="4">
        <f t="shared" ref="F71:I71" si="72">F$5*$Q$71</f>
        <v>8935.718029172147</v>
      </c>
      <c r="G71" s="4">
        <f t="shared" si="72"/>
        <v>12254.434638366572</v>
      </c>
      <c r="H71" s="4">
        <f t="shared" si="72"/>
        <v>16805.719228800586</v>
      </c>
      <c r="I71" s="4">
        <f t="shared" si="72"/>
        <v>23047.34629805198</v>
      </c>
      <c r="K71" s="2" t="s">
        <v>287</v>
      </c>
      <c r="L71" s="12">
        <f>B71/$B$3</f>
        <v>0.41839083552929829</v>
      </c>
      <c r="M71" s="12">
        <f>C71/$C$3</f>
        <v>0.53487513694038991</v>
      </c>
      <c r="N71" s="12">
        <f>D71/$D$3</f>
        <v>0.18205445791001743</v>
      </c>
      <c r="O71" s="12">
        <f t="shared" si="56"/>
        <v>0.37844014345990185</v>
      </c>
      <c r="P71" s="2"/>
      <c r="Q71" s="12">
        <f t="shared" si="70"/>
        <v>0.37844014345990185</v>
      </c>
    </row>
    <row r="72" spans="1:17" x14ac:dyDescent="0.2">
      <c r="A72" s="2" t="s">
        <v>26</v>
      </c>
      <c r="B72" s="2"/>
      <c r="C72" s="2"/>
      <c r="D72" s="9"/>
      <c r="E72" s="4"/>
      <c r="F72" s="4"/>
      <c r="G72" s="4"/>
      <c r="H72" s="4"/>
      <c r="I72" s="4"/>
      <c r="K72" s="2"/>
      <c r="L72" s="12"/>
      <c r="M72" s="12"/>
      <c r="N72" s="12"/>
      <c r="O72" s="12"/>
      <c r="P72" s="2"/>
      <c r="Q72" s="12"/>
    </row>
    <row r="73" spans="1:17" x14ac:dyDescent="0.2">
      <c r="A73" s="2" t="s">
        <v>27</v>
      </c>
      <c r="B73" s="2">
        <v>1314.5</v>
      </c>
      <c r="C73" s="2">
        <v>1569.02</v>
      </c>
      <c r="D73" s="9">
        <v>1870.31</v>
      </c>
      <c r="E73" s="4">
        <f>E$5*$Q$73</f>
        <v>2522.1530174727859</v>
      </c>
      <c r="F73" s="4">
        <f t="shared" ref="F73:I73" si="73">F$5*$Q$73</f>
        <v>3458.878088999269</v>
      </c>
      <c r="G73" s="4">
        <f t="shared" si="73"/>
        <v>4743.5019016201804</v>
      </c>
      <c r="H73" s="4">
        <f t="shared" si="73"/>
        <v>6505.2336947742087</v>
      </c>
      <c r="I73" s="4">
        <f t="shared" si="73"/>
        <v>8921.270888322324</v>
      </c>
      <c r="K73" s="2" t="s">
        <v>288</v>
      </c>
      <c r="L73" s="12">
        <f>B73/$B$3</f>
        <v>0.13605322480815926</v>
      </c>
      <c r="M73" s="12">
        <f>C73/$C$3</f>
        <v>0.15443824665117381</v>
      </c>
      <c r="N73" s="12">
        <f>D73/$D$3</f>
        <v>0.14897348791085374</v>
      </c>
      <c r="O73" s="12">
        <f t="shared" si="56"/>
        <v>0.14648831979006227</v>
      </c>
      <c r="P73" s="2"/>
      <c r="Q73" s="12">
        <f t="shared" si="70"/>
        <v>0.14648831979006227</v>
      </c>
    </row>
    <row r="74" spans="1:17" x14ac:dyDescent="0.2">
      <c r="A74" s="2" t="s">
        <v>28</v>
      </c>
      <c r="B74" s="2">
        <v>335.12</v>
      </c>
      <c r="C74" s="2">
        <v>459.25</v>
      </c>
      <c r="D74" s="9">
        <v>1023.71</v>
      </c>
      <c r="E74" s="4">
        <f>E$5*$Q$74</f>
        <v>926.46852824400526</v>
      </c>
      <c r="F74" s="4">
        <f t="shared" ref="F74:I74" si="74">F$5*$Q$74</f>
        <v>1270.5579995703681</v>
      </c>
      <c r="G74" s="4">
        <f t="shared" si="74"/>
        <v>1742.4419514087267</v>
      </c>
      <c r="H74" s="4">
        <f t="shared" si="74"/>
        <v>2389.5831241515089</v>
      </c>
      <c r="I74" s="4">
        <f t="shared" si="74"/>
        <v>3277.0718718136841</v>
      </c>
      <c r="K74" s="2" t="s">
        <v>289</v>
      </c>
      <c r="L74" s="12">
        <f>B74/$B$3</f>
        <v>3.4685550930171422E-2</v>
      </c>
      <c r="M74" s="12">
        <f>C74/$C$3</f>
        <v>4.5203862777116653E-2</v>
      </c>
      <c r="N74" s="12">
        <f>D74/$D$3</f>
        <v>8.1540305783116218E-2</v>
      </c>
      <c r="O74" s="12">
        <f t="shared" si="56"/>
        <v>5.3809906496801431E-2</v>
      </c>
      <c r="P74" s="2"/>
      <c r="Q74" s="12">
        <f t="shared" si="70"/>
        <v>5.3809906496801431E-2</v>
      </c>
    </row>
    <row r="75" spans="1:17" x14ac:dyDescent="0.2">
      <c r="A75" s="2" t="s">
        <v>29</v>
      </c>
      <c r="B75" s="2">
        <v>111.1</v>
      </c>
      <c r="C75" s="2">
        <v>120.97</v>
      </c>
      <c r="D75" s="9">
        <v>439.29</v>
      </c>
      <c r="E75" s="4">
        <f>E$5*$Q$75</f>
        <v>335.14498423512225</v>
      </c>
      <c r="F75" s="4">
        <f t="shared" ref="F75:I75" si="75">F$5*$Q$75</f>
        <v>459.61749131716908</v>
      </c>
      <c r="G75" s="4">
        <f t="shared" si="75"/>
        <v>630.31896123048045</v>
      </c>
      <c r="H75" s="4">
        <f t="shared" si="75"/>
        <v>864.41878386326459</v>
      </c>
      <c r="I75" s="4">
        <f t="shared" si="75"/>
        <v>1185.4630430868781</v>
      </c>
      <c r="K75" s="2" t="s">
        <v>290</v>
      </c>
      <c r="L75" s="12">
        <f>B75/$B$3</f>
        <v>1.1499059167886263E-2</v>
      </c>
      <c r="M75" s="12">
        <f>C75/$C$3</f>
        <v>1.1907046881105719E-2</v>
      </c>
      <c r="N75" s="12">
        <f>D75/$D$3</f>
        <v>3.4990222746153821E-2</v>
      </c>
      <c r="O75" s="12">
        <f t="shared" si="56"/>
        <v>1.9465442931715267E-2</v>
      </c>
      <c r="P75" s="2"/>
      <c r="Q75" s="12">
        <f t="shared" si="70"/>
        <v>1.9465442931715267E-2</v>
      </c>
    </row>
    <row r="76" spans="1:17" x14ac:dyDescent="0.2">
      <c r="A76" s="2" t="s">
        <v>30</v>
      </c>
      <c r="B76" s="2">
        <v>867.35</v>
      </c>
      <c r="C76" s="2">
        <v>1239.97</v>
      </c>
      <c r="D76" s="9">
        <v>1353.17</v>
      </c>
      <c r="E76" s="4">
        <f>E$5*$Q$76</f>
        <v>1834.2574705363547</v>
      </c>
      <c r="F76" s="4">
        <f>F$5*$Q$76</f>
        <v>2515.4988339203242</v>
      </c>
      <c r="G76" s="4">
        <f>G$5*$Q$76</f>
        <v>3449.7525484272501</v>
      </c>
      <c r="H76" s="4">
        <f>H$5*$Q$76</f>
        <v>4730.9871445391618</v>
      </c>
      <c r="I76" s="4">
        <f>I$5*$Q$76</f>
        <v>6488.0709696116974</v>
      </c>
      <c r="K76" s="2" t="s">
        <v>291</v>
      </c>
      <c r="L76" s="12">
        <f>B76/$B$3</f>
        <v>8.9772357959191279E-2</v>
      </c>
      <c r="M76" s="12">
        <f>C76/$C$3</f>
        <v>0.122049937349464</v>
      </c>
      <c r="N76" s="12">
        <f>D76/$D$3</f>
        <v>0.10778237545451289</v>
      </c>
      <c r="O76" s="12">
        <f t="shared" si="56"/>
        <v>0.10653489025438938</v>
      </c>
      <c r="P76" s="2"/>
      <c r="Q76" s="12">
        <f t="shared" si="70"/>
        <v>0.10653489025438938</v>
      </c>
    </row>
    <row r="77" spans="1:17" x14ac:dyDescent="0.2">
      <c r="A77" s="2" t="s">
        <v>31</v>
      </c>
      <c r="B77" s="2">
        <v>2628.07</v>
      </c>
      <c r="C77" s="2">
        <v>3389.21</v>
      </c>
      <c r="D77" s="9">
        <v>4686.4799999999996</v>
      </c>
      <c r="E77" s="4">
        <f>SUM(E73:E76)</f>
        <v>5618.024000488268</v>
      </c>
      <c r="F77" s="4">
        <f t="shared" ref="F77:I77" si="76">SUM(F73:F76)</f>
        <v>7704.5524138071305</v>
      </c>
      <c r="G77" s="4">
        <f t="shared" si="76"/>
        <v>10566.015362686638</v>
      </c>
      <c r="H77" s="4">
        <f t="shared" si="76"/>
        <v>14490.222747328144</v>
      </c>
      <c r="I77" s="4">
        <f t="shared" si="76"/>
        <v>19871.876772834585</v>
      </c>
      <c r="K77" s="2"/>
      <c r="L77" s="12"/>
      <c r="M77" s="12"/>
      <c r="N77" s="12"/>
      <c r="O77" s="12"/>
      <c r="P77" s="2"/>
      <c r="Q77" s="12"/>
    </row>
    <row r="78" spans="1:17" x14ac:dyDescent="0.2">
      <c r="A78" s="2" t="s">
        <v>32</v>
      </c>
      <c r="B78" s="2"/>
      <c r="C78" s="2"/>
      <c r="D78" s="9"/>
      <c r="E78" s="4"/>
      <c r="F78" s="4"/>
      <c r="G78" s="4"/>
      <c r="H78" s="4"/>
      <c r="I78" s="4"/>
      <c r="K78" s="2"/>
      <c r="L78" s="12"/>
      <c r="M78" s="12"/>
      <c r="N78" s="12"/>
      <c r="O78" s="12"/>
      <c r="P78" s="2"/>
      <c r="Q78" s="12"/>
    </row>
    <row r="79" spans="1:17" x14ac:dyDescent="0.2">
      <c r="A79" s="2" t="s">
        <v>33</v>
      </c>
      <c r="B79" s="2">
        <v>1213.04</v>
      </c>
      <c r="C79" s="2">
        <v>1749.11</v>
      </c>
      <c r="D79" s="9">
        <v>1604.73</v>
      </c>
      <c r="E79" s="4">
        <f>E$5*$Q$79</f>
        <v>2442.2124564395376</v>
      </c>
      <c r="F79" s="4">
        <f t="shared" ref="F79:I79" si="77">F$5*$Q$79</f>
        <v>3349.2476847118755</v>
      </c>
      <c r="G79" s="4">
        <f t="shared" si="77"/>
        <v>4593.1548764195622</v>
      </c>
      <c r="H79" s="4">
        <f t="shared" si="77"/>
        <v>6299.0479369672867</v>
      </c>
      <c r="I79" s="4">
        <f t="shared" si="77"/>
        <v>8638.5079492772238</v>
      </c>
      <c r="K79" s="2" t="s">
        <v>292</v>
      </c>
      <c r="L79" s="12">
        <f>B79/$B$3</f>
        <v>0.12555192378949373</v>
      </c>
      <c r="M79" s="12">
        <f>C79/$C$3</f>
        <v>0.17216446036381602</v>
      </c>
      <c r="N79" s="12">
        <f>D79/$D$3</f>
        <v>0.12781957282759776</v>
      </c>
      <c r="O79" s="12">
        <f t="shared" si="56"/>
        <v>0.14184531899363584</v>
      </c>
      <c r="P79" s="2"/>
      <c r="Q79" s="12">
        <f t="shared" si="70"/>
        <v>0.14184531899363584</v>
      </c>
    </row>
    <row r="80" spans="1:17" x14ac:dyDescent="0.2">
      <c r="A80" s="2" t="s">
        <v>34</v>
      </c>
      <c r="B80" s="2">
        <v>2.19</v>
      </c>
      <c r="C80" s="2">
        <v>23.19</v>
      </c>
      <c r="D80" s="9">
        <v>28.22</v>
      </c>
      <c r="E80" s="4">
        <f>E$5*$Q$80</f>
        <v>27.301270972255143</v>
      </c>
      <c r="F80" s="4">
        <f t="shared" ref="F80:I80" si="78">F$5*$Q$80</f>
        <v>37.440935309462844</v>
      </c>
      <c r="G80" s="4">
        <f t="shared" si="78"/>
        <v>51.34646069305645</v>
      </c>
      <c r="H80" s="4">
        <f t="shared" si="78"/>
        <v>70.416484094542653</v>
      </c>
      <c r="I80" s="4">
        <f t="shared" si="78"/>
        <v>96.569094837485281</v>
      </c>
      <c r="K80" s="2" t="s">
        <v>293</v>
      </c>
      <c r="L80" s="12">
        <f>B80/$B$3</f>
        <v>2.2666912311134938E-4</v>
      </c>
      <c r="M80" s="12">
        <f>C80/$C$3</f>
        <v>2.2825859070252264E-3</v>
      </c>
      <c r="N80" s="12">
        <f>D80/$D$3</f>
        <v>2.247772737591251E-3</v>
      </c>
      <c r="O80" s="12">
        <f t="shared" si="56"/>
        <v>1.585675922575942E-3</v>
      </c>
      <c r="P80" s="2"/>
      <c r="Q80" s="12">
        <f t="shared" si="70"/>
        <v>1.585675922575942E-3</v>
      </c>
    </row>
    <row r="81" spans="1:17" x14ac:dyDescent="0.2">
      <c r="A81" s="2" t="s">
        <v>35</v>
      </c>
      <c r="B81" s="2">
        <v>1215.23</v>
      </c>
      <c r="C81" s="2">
        <v>1772.3</v>
      </c>
      <c r="D81" s="9">
        <v>1632.95</v>
      </c>
      <c r="E81" s="4">
        <f>E79+E80</f>
        <v>2469.5137274117928</v>
      </c>
      <c r="F81" s="4">
        <f t="shared" ref="F81:I81" si="79">F79+F80</f>
        <v>3386.6886200213385</v>
      </c>
      <c r="G81" s="4">
        <f t="shared" si="79"/>
        <v>4644.5013371126188</v>
      </c>
      <c r="H81" s="4">
        <f t="shared" si="79"/>
        <v>6369.4644210618289</v>
      </c>
      <c r="I81" s="4">
        <f t="shared" si="79"/>
        <v>8735.0770441147088</v>
      </c>
      <c r="K81" s="2"/>
      <c r="L81" s="12"/>
      <c r="M81" s="12"/>
      <c r="N81" s="12"/>
      <c r="O81" s="12"/>
      <c r="P81" s="2"/>
      <c r="Q81" s="12"/>
    </row>
    <row r="82" spans="1:17" x14ac:dyDescent="0.2">
      <c r="A82" s="2" t="s">
        <v>36</v>
      </c>
      <c r="B82" s="2">
        <v>1412.84</v>
      </c>
      <c r="C82" s="2">
        <v>1616.91</v>
      </c>
      <c r="D82" s="9">
        <v>3053.53</v>
      </c>
      <c r="E82" s="4">
        <f>E77-E81</f>
        <v>3148.5102730764752</v>
      </c>
      <c r="F82" s="4">
        <f t="shared" ref="F82:I82" si="80">F77-F81</f>
        <v>4317.863793785792</v>
      </c>
      <c r="G82" s="4">
        <f t="shared" si="80"/>
        <v>5921.5140255740189</v>
      </c>
      <c r="H82" s="4">
        <f t="shared" si="80"/>
        <v>8120.7583262663147</v>
      </c>
      <c r="I82" s="4">
        <f t="shared" si="80"/>
        <v>11136.799728719876</v>
      </c>
      <c r="K82" s="2" t="s">
        <v>294</v>
      </c>
      <c r="L82" s="12">
        <f>B82/$B$3</f>
        <v>0.14623159995280313</v>
      </c>
      <c r="M82" s="12">
        <f>C82/$C$3</f>
        <v>0.15915204738801894</v>
      </c>
      <c r="N82" s="12">
        <f>D82/$D$3</f>
        <v>0.24321904632944769</v>
      </c>
      <c r="O82" s="12">
        <f t="shared" si="56"/>
        <v>0.18286756455675657</v>
      </c>
      <c r="P82" s="2"/>
      <c r="Q82" s="12">
        <f t="shared" si="70"/>
        <v>0.18286756455675657</v>
      </c>
    </row>
    <row r="83" spans="1:17" x14ac:dyDescent="0.2">
      <c r="A83" s="2" t="s">
        <v>37</v>
      </c>
      <c r="B83" s="2">
        <v>0</v>
      </c>
      <c r="C83" s="2">
        <v>0</v>
      </c>
      <c r="D83" s="9">
        <v>0</v>
      </c>
      <c r="E83" s="4">
        <f>E$5*$Q$83</f>
        <v>0</v>
      </c>
      <c r="F83" s="4">
        <f t="shared" ref="F83:I83" si="81">F$5*$Q$83</f>
        <v>0</v>
      </c>
      <c r="G83" s="4">
        <f t="shared" si="81"/>
        <v>0</v>
      </c>
      <c r="H83" s="4">
        <f t="shared" si="81"/>
        <v>0</v>
      </c>
      <c r="I83" s="4">
        <f t="shared" si="81"/>
        <v>0</v>
      </c>
      <c r="K83" s="2" t="s">
        <v>295</v>
      </c>
      <c r="L83" s="12">
        <f>B83/$B$3</f>
        <v>0</v>
      </c>
      <c r="M83" s="12">
        <f>C83/$C$3</f>
        <v>0</v>
      </c>
      <c r="N83" s="12">
        <f>D83/$D$3</f>
        <v>0</v>
      </c>
      <c r="O83" s="12">
        <f t="shared" si="56"/>
        <v>0</v>
      </c>
      <c r="P83" s="2"/>
      <c r="Q83" s="12">
        <f t="shared" si="70"/>
        <v>0</v>
      </c>
    </row>
    <row r="84" spans="1:17" x14ac:dyDescent="0.2">
      <c r="A84" s="2" t="s">
        <v>38</v>
      </c>
      <c r="B84" s="2">
        <v>528.25</v>
      </c>
      <c r="C84" s="2">
        <v>520.76</v>
      </c>
      <c r="D84" s="9">
        <v>616.5</v>
      </c>
      <c r="E84" s="4">
        <f>E$5*$Q$84</f>
        <v>889.78815236771845</v>
      </c>
      <c r="F84" s="4">
        <f t="shared" ref="F84:I84" si="82">F$5*$Q$84</f>
        <v>1220.2545693122495</v>
      </c>
      <c r="G84" s="4">
        <f t="shared" si="82"/>
        <v>1673.4558781943219</v>
      </c>
      <c r="H84" s="4">
        <f t="shared" si="82"/>
        <v>2294.9756933436438</v>
      </c>
      <c r="I84" s="4">
        <f t="shared" si="82"/>
        <v>3147.3273371994715</v>
      </c>
      <c r="K84" s="2" t="s">
        <v>296</v>
      </c>
      <c r="L84" s="12">
        <f>B84/$B$3</f>
        <v>5.4674869535876858E-2</v>
      </c>
      <c r="M84" s="12">
        <f>C84/$C$3</f>
        <v>5.1258276711619533E-2</v>
      </c>
      <c r="N84" s="12">
        <f>D84/$D$3</f>
        <v>4.9105311577781939E-2</v>
      </c>
      <c r="O84" s="12">
        <f t="shared" si="56"/>
        <v>5.1679485941759445E-2</v>
      </c>
      <c r="P84" s="2"/>
      <c r="Q84" s="12">
        <f t="shared" si="70"/>
        <v>5.1679485941759445E-2</v>
      </c>
    </row>
    <row r="85" spans="1:17" x14ac:dyDescent="0.2">
      <c r="A85" s="2" t="s">
        <v>39</v>
      </c>
      <c r="B85" s="2">
        <v>20.56</v>
      </c>
      <c r="C85" s="2">
        <v>7.71</v>
      </c>
      <c r="D85" s="9">
        <v>4.1100000000000003</v>
      </c>
      <c r="E85" s="4">
        <f>E$5*$Q$85</f>
        <v>18.447108168178669</v>
      </c>
      <c r="F85" s="4">
        <f t="shared" ref="F85:I85" si="83">F$5*$Q$85</f>
        <v>25.298345424040519</v>
      </c>
      <c r="G85" s="4">
        <f t="shared" si="83"/>
        <v>34.694125244957647</v>
      </c>
      <c r="H85" s="4">
        <f t="shared" si="83"/>
        <v>47.579488157710578</v>
      </c>
      <c r="I85" s="4">
        <f t="shared" si="83"/>
        <v>65.250461781818146</v>
      </c>
      <c r="K85" s="2" t="s">
        <v>297</v>
      </c>
      <c r="L85" s="12">
        <f>B85/$B$3</f>
        <v>2.1279987082965038E-3</v>
      </c>
      <c r="M85" s="12">
        <f>C85/$C$3</f>
        <v>7.5889337400450604E-4</v>
      </c>
      <c r="N85" s="12">
        <f>D85/$D$3</f>
        <v>3.2736874385187964E-4</v>
      </c>
      <c r="O85" s="12">
        <f t="shared" si="56"/>
        <v>1.0714202753842965E-3</v>
      </c>
      <c r="P85" s="2"/>
      <c r="Q85" s="12">
        <f t="shared" si="70"/>
        <v>1.0714202753842965E-3</v>
      </c>
    </row>
    <row r="86" spans="1:17" x14ac:dyDescent="0.2">
      <c r="A86" s="2" t="s">
        <v>40</v>
      </c>
      <c r="B86" s="2">
        <v>507.69</v>
      </c>
      <c r="C86" s="2">
        <v>513.04999999999995</v>
      </c>
      <c r="D86" s="9">
        <v>612.39</v>
      </c>
      <c r="E86" s="4">
        <f>E84-E85</f>
        <v>871.34104419953974</v>
      </c>
      <c r="F86" s="4">
        <f t="shared" ref="F86:I86" si="84">F84-F85</f>
        <v>1194.956223888209</v>
      </c>
      <c r="G86" s="4">
        <f t="shared" si="84"/>
        <v>1638.7617529493643</v>
      </c>
      <c r="H86" s="4">
        <f t="shared" si="84"/>
        <v>2247.396205185933</v>
      </c>
      <c r="I86" s="4">
        <f t="shared" si="84"/>
        <v>3082.0768754176534</v>
      </c>
      <c r="K86" s="2"/>
      <c r="L86" s="12"/>
      <c r="M86" s="12"/>
      <c r="N86" s="12"/>
      <c r="O86" s="12"/>
      <c r="P86" s="2"/>
      <c r="Q86" s="12"/>
    </row>
    <row r="87" spans="1:17" x14ac:dyDescent="0.2">
      <c r="A87" s="2" t="s">
        <v>41</v>
      </c>
      <c r="B87" s="2">
        <v>678.31</v>
      </c>
      <c r="C87" s="2">
        <v>789</v>
      </c>
      <c r="D87" s="9">
        <v>597.20000000000005</v>
      </c>
      <c r="E87" s="4">
        <f>E$5*$Q$87</f>
        <v>1121.6324387534789</v>
      </c>
      <c r="F87" s="4">
        <f t="shared" ref="F87:I87" si="85">F$5*$Q$87</f>
        <v>1538.2055884153285</v>
      </c>
      <c r="G87" s="4">
        <f t="shared" si="85"/>
        <v>2109.4935831756752</v>
      </c>
      <c r="H87" s="4">
        <f t="shared" si="85"/>
        <v>2892.9573595189809</v>
      </c>
      <c r="I87" s="4">
        <f t="shared" si="85"/>
        <v>3967.3987874359227</v>
      </c>
      <c r="K87" s="2" t="s">
        <v>298</v>
      </c>
      <c r="L87" s="12">
        <f>B87/$B$3</f>
        <v>7.0206362053725754E-2</v>
      </c>
      <c r="M87" s="12">
        <f>C87/$C$3</f>
        <v>7.7661072903963069E-2</v>
      </c>
      <c r="N87" s="12">
        <f>D87/$D$3</f>
        <v>4.7568032561640515E-2</v>
      </c>
      <c r="O87" s="12">
        <f t="shared" si="56"/>
        <v>6.5145155839776453E-2</v>
      </c>
      <c r="P87" s="2"/>
      <c r="Q87" s="12">
        <f t="shared" si="70"/>
        <v>6.5145155839776453E-2</v>
      </c>
    </row>
    <row r="88" spans="1:17" x14ac:dyDescent="0.2">
      <c r="A88" s="2" t="s">
        <v>42</v>
      </c>
      <c r="B88" s="2">
        <v>9950.75</v>
      </c>
      <c r="C88" s="2">
        <v>13369.37</v>
      </c>
      <c r="D88" s="9">
        <v>13859.85</v>
      </c>
      <c r="E88" s="4">
        <f>E87+E86+E82+E71+E69+E67</f>
        <v>18242.349779110427</v>
      </c>
      <c r="F88" s="4">
        <f t="shared" ref="F88:I88" si="86">F87+F86+F82+F71+F69+F67</f>
        <v>24638.447414342339</v>
      </c>
      <c r="G88" s="4">
        <f t="shared" si="86"/>
        <v>33410.049221345878</v>
      </c>
      <c r="H88" s="4">
        <f t="shared" si="86"/>
        <v>45439.415039154861</v>
      </c>
      <c r="I88" s="4">
        <f t="shared" si="86"/>
        <v>61936.475115814246</v>
      </c>
      <c r="K88" s="2"/>
      <c r="L88" s="12"/>
      <c r="M88" s="12"/>
      <c r="N88" s="12"/>
      <c r="O88" s="12"/>
      <c r="P88" s="2"/>
      <c r="Q88" s="12"/>
    </row>
    <row r="89" spans="1:17" x14ac:dyDescent="0.2">
      <c r="A89" s="2" t="s">
        <v>43</v>
      </c>
      <c r="B89" s="2">
        <v>785.81</v>
      </c>
      <c r="C89" s="2">
        <v>62.1</v>
      </c>
      <c r="D89" s="9">
        <v>65.34</v>
      </c>
      <c r="E89" s="4">
        <f>E$5*$Q$89</f>
        <v>531.73031600566912</v>
      </c>
      <c r="F89" s="4">
        <f t="shared" ref="F89:I89" si="87">F$5*$Q$89</f>
        <v>729.21441583728631</v>
      </c>
      <c r="G89" s="4">
        <f t="shared" si="87"/>
        <v>1000.0439099643987</v>
      </c>
      <c r="H89" s="4">
        <f t="shared" si="87"/>
        <v>1371.4592034066941</v>
      </c>
      <c r="I89" s="4">
        <f t="shared" si="87"/>
        <v>1880.8177599680432</v>
      </c>
      <c r="K89" s="2" t="s">
        <v>299</v>
      </c>
      <c r="L89" s="12">
        <f>B89/$B$3</f>
        <v>8.133281444389473E-2</v>
      </c>
      <c r="M89" s="12">
        <f>C89/$C$3</f>
        <v>6.1124874871180063E-3</v>
      </c>
      <c r="N89" s="12">
        <f>D89/$D$3</f>
        <v>5.2044461613824367E-3</v>
      </c>
      <c r="O89" s="12">
        <f t="shared" si="56"/>
        <v>3.0883249364131726E-2</v>
      </c>
      <c r="P89" s="2"/>
      <c r="Q89" s="12">
        <f t="shared" si="70"/>
        <v>3.0883249364131726E-2</v>
      </c>
    </row>
    <row r="91" spans="1:17" x14ac:dyDescent="0.2">
      <c r="A91" s="53" t="s">
        <v>330</v>
      </c>
      <c r="E91" s="5"/>
      <c r="F91" s="5"/>
      <c r="G91" s="5"/>
      <c r="H91" s="5"/>
      <c r="I91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1B22-8F61-410E-9502-6A98F8DB7293}">
  <sheetPr codeName="Sheet15"/>
  <dimension ref="A1:T91"/>
  <sheetViews>
    <sheetView workbookViewId="0">
      <selection activeCell="D15" sqref="D15"/>
    </sheetView>
  </sheetViews>
  <sheetFormatPr defaultRowHeight="15" x14ac:dyDescent="0.2"/>
  <cols>
    <col min="1" max="1" width="45.46875" bestFit="1" customWidth="1"/>
    <col min="2" max="4" width="11.1640625" bestFit="1" customWidth="1"/>
    <col min="5" max="5" width="9.68359375" bestFit="1" customWidth="1"/>
    <col min="6" max="6" width="9.28125" bestFit="1" customWidth="1"/>
    <col min="9" max="9" width="9.55078125" bestFit="1" customWidth="1"/>
    <col min="11" max="11" width="50.4453125" bestFit="1" customWidth="1"/>
    <col min="19" max="19" width="11.97265625" bestFit="1" customWidth="1"/>
    <col min="21" max="21" width="11.97265625" bestFit="1" customWidth="1"/>
  </cols>
  <sheetData>
    <row r="1" spans="1:20" x14ac:dyDescent="0.2">
      <c r="A1" s="1" t="s">
        <v>0</v>
      </c>
      <c r="B1" s="1" t="s">
        <v>303</v>
      </c>
      <c r="C1" s="1" t="s">
        <v>304</v>
      </c>
      <c r="D1" s="6" t="s">
        <v>305</v>
      </c>
      <c r="E1" s="7">
        <v>44166</v>
      </c>
      <c r="F1" s="7">
        <v>44531</v>
      </c>
      <c r="G1" s="7">
        <v>44896</v>
      </c>
      <c r="H1" s="7">
        <v>45261</v>
      </c>
      <c r="I1" s="7">
        <v>45627</v>
      </c>
      <c r="K1" s="1" t="s">
        <v>233</v>
      </c>
      <c r="L1" s="1" t="s">
        <v>234</v>
      </c>
      <c r="M1" s="1"/>
      <c r="N1" s="1"/>
      <c r="O1" s="1" t="s">
        <v>235</v>
      </c>
      <c r="P1" s="1"/>
      <c r="Q1" s="1" t="s">
        <v>274</v>
      </c>
    </row>
    <row r="2" spans="1:20" x14ac:dyDescent="0.2">
      <c r="A2" s="2" t="s">
        <v>47</v>
      </c>
      <c r="B2" s="2"/>
      <c r="C2" s="2"/>
      <c r="D2" s="9"/>
      <c r="E2" s="2"/>
      <c r="F2" s="2"/>
      <c r="G2" s="2"/>
      <c r="H2" s="2"/>
      <c r="I2" s="2"/>
      <c r="K2" s="1"/>
      <c r="L2" s="1">
        <v>2017</v>
      </c>
      <c r="M2" s="1">
        <v>2018</v>
      </c>
      <c r="N2" s="1">
        <v>2019</v>
      </c>
      <c r="O2" s="1" t="s">
        <v>236</v>
      </c>
      <c r="P2" s="1"/>
      <c r="Q2" s="1" t="s">
        <v>322</v>
      </c>
      <c r="S2" s="2">
        <v>2015</v>
      </c>
      <c r="T2" s="16">
        <v>28402.67</v>
      </c>
    </row>
    <row r="3" spans="1:20" x14ac:dyDescent="0.2">
      <c r="A3" s="2" t="s">
        <v>48</v>
      </c>
      <c r="B3" s="2">
        <v>28645.93</v>
      </c>
      <c r="C3" s="2">
        <v>31872.45</v>
      </c>
      <c r="D3" s="9">
        <v>37379.199999999997</v>
      </c>
      <c r="E3" s="4">
        <f>E$5*$Q$3</f>
        <v>45375.405889647962</v>
      </c>
      <c r="F3" s="4">
        <f t="shared" ref="F3:I3" si="0">F$5*$Q$3</f>
        <v>52330.303816810076</v>
      </c>
      <c r="G3" s="4">
        <f t="shared" si="0"/>
        <v>60351.211055158972</v>
      </c>
      <c r="H3" s="4">
        <f t="shared" si="0"/>
        <v>69601.519772838292</v>
      </c>
      <c r="I3" s="4">
        <f t="shared" si="0"/>
        <v>80269.66600987027</v>
      </c>
      <c r="K3" s="2" t="s">
        <v>237</v>
      </c>
      <c r="L3" s="17">
        <f>B3/$B$5</f>
        <v>1.1289063146553253</v>
      </c>
      <c r="M3" s="12">
        <f>C3/$C$5</f>
        <v>1.0288531251553492</v>
      </c>
      <c r="N3" s="12">
        <f>D3/$D$5</f>
        <v>1</v>
      </c>
      <c r="O3" s="12">
        <f>AVERAGE(L3:N3)</f>
        <v>1.0525864799368916</v>
      </c>
      <c r="P3" s="2"/>
      <c r="Q3" s="12">
        <f>O3</f>
        <v>1.0525864799368916</v>
      </c>
      <c r="S3" s="2">
        <v>2016</v>
      </c>
      <c r="T3" s="16">
        <v>28391.59</v>
      </c>
    </row>
    <row r="4" spans="1:20" x14ac:dyDescent="0.2">
      <c r="A4" s="2" t="s">
        <v>49</v>
      </c>
      <c r="B4" s="2">
        <v>3270.99</v>
      </c>
      <c r="C4" s="2">
        <v>893.83</v>
      </c>
      <c r="D4" s="9">
        <v>0</v>
      </c>
      <c r="E4" s="4">
        <f>E$5*$Q$4</f>
        <v>0</v>
      </c>
      <c r="F4" s="4">
        <f t="shared" ref="F4:I4" si="1">F$5*$Q$4</f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K4" s="2" t="s">
        <v>238</v>
      </c>
      <c r="L4" s="12">
        <f>B4/$B$5</f>
        <v>0.12890631465532529</v>
      </c>
      <c r="M4" s="12">
        <f>C4/$C$5</f>
        <v>2.8853125155349078E-2</v>
      </c>
      <c r="N4" s="12">
        <f>D4/$D$5</f>
        <v>0</v>
      </c>
      <c r="O4" s="12">
        <f>AVERAGE(L4:N4)</f>
        <v>5.2586479936891452E-2</v>
      </c>
      <c r="P4" s="2"/>
      <c r="Q4" s="12">
        <f>N4</f>
        <v>0</v>
      </c>
      <c r="S4" s="2">
        <v>2017</v>
      </c>
      <c r="T4" s="16">
        <f>B3</f>
        <v>28645.93</v>
      </c>
    </row>
    <row r="5" spans="1:20" x14ac:dyDescent="0.2">
      <c r="A5" s="2" t="s">
        <v>50</v>
      </c>
      <c r="B5" s="2">
        <v>25374.94</v>
      </c>
      <c r="C5" s="2">
        <v>30978.62</v>
      </c>
      <c r="D5" s="9">
        <v>37379.199999999997</v>
      </c>
      <c r="E5" s="4">
        <f>D5*(1+$T$7)</f>
        <v>43108.482537575888</v>
      </c>
      <c r="F5" s="4">
        <f t="shared" ref="F5:I5" si="2">E5*(1+$T$7)</f>
        <v>49715.918657769165</v>
      </c>
      <c r="G5" s="4">
        <f t="shared" si="2"/>
        <v>57336.107014007401</v>
      </c>
      <c r="H5" s="4">
        <f t="shared" si="2"/>
        <v>66124.276816676662</v>
      </c>
      <c r="I5" s="4">
        <f t="shared" si="2"/>
        <v>76259.449973823415</v>
      </c>
      <c r="K5" s="2"/>
      <c r="L5" s="12"/>
      <c r="M5" s="12"/>
      <c r="N5" s="12"/>
      <c r="O5" s="12"/>
      <c r="P5" s="2"/>
      <c r="Q5" s="12"/>
      <c r="S5" s="2">
        <v>2018</v>
      </c>
      <c r="T5" s="16">
        <f>C3</f>
        <v>31872.45</v>
      </c>
    </row>
    <row r="6" spans="1:20" x14ac:dyDescent="0.2">
      <c r="A6" s="2" t="s">
        <v>51</v>
      </c>
      <c r="B6" s="2">
        <v>648.12</v>
      </c>
      <c r="C6" s="2">
        <v>588.57000000000005</v>
      </c>
      <c r="D6" s="9">
        <v>438.61</v>
      </c>
      <c r="E6" s="4">
        <f>E$5*$Q$6</f>
        <v>808.64376846078801</v>
      </c>
      <c r="F6" s="4">
        <f t="shared" ref="F6:I6" si="3">F$5*$Q$6</f>
        <v>932.5883317944589</v>
      </c>
      <c r="G6" s="4">
        <f t="shared" si="3"/>
        <v>1075.5304505154861</v>
      </c>
      <c r="H6" s="4">
        <f t="shared" si="3"/>
        <v>1240.3819676364919</v>
      </c>
      <c r="I6" s="4">
        <f t="shared" si="3"/>
        <v>1430.5010377905824</v>
      </c>
      <c r="K6" s="2" t="s">
        <v>239</v>
      </c>
      <c r="L6" s="12">
        <f>B6/$B$5</f>
        <v>2.5541735271098178E-2</v>
      </c>
      <c r="M6" s="12">
        <f>C6/$C$5</f>
        <v>1.8999232373811358E-2</v>
      </c>
      <c r="N6" s="12">
        <f>D6/$D$5</f>
        <v>1.1734066004622894E-2</v>
      </c>
      <c r="O6" s="12">
        <f t="shared" ref="O6:O47" si="4">AVERAGE(L6:N6)</f>
        <v>1.8758344549844142E-2</v>
      </c>
      <c r="P6" s="2"/>
      <c r="Q6" s="12">
        <f>O6</f>
        <v>1.8758344549844142E-2</v>
      </c>
      <c r="S6" s="2">
        <v>2019</v>
      </c>
      <c r="T6" s="16">
        <f>D3</f>
        <v>37379.199999999997</v>
      </c>
    </row>
    <row r="7" spans="1:20" x14ac:dyDescent="0.2">
      <c r="A7" s="2" t="s">
        <v>52</v>
      </c>
      <c r="B7" s="2">
        <v>-75.69</v>
      </c>
      <c r="C7" s="2">
        <v>111.2</v>
      </c>
      <c r="D7" s="9">
        <v>120.45</v>
      </c>
      <c r="E7" s="4">
        <f>E$5*$Q$7</f>
        <v>55.022066156371245</v>
      </c>
      <c r="F7" s="4">
        <f t="shared" ref="F7:I7" si="5">F$5*$Q$7</f>
        <v>63.45555223448536</v>
      </c>
      <c r="G7" s="4">
        <f t="shared" si="5"/>
        <v>73.181677655288155</v>
      </c>
      <c r="H7" s="4">
        <f t="shared" si="5"/>
        <v>84.398571218043628</v>
      </c>
      <c r="I7" s="4">
        <f t="shared" si="5"/>
        <v>97.334729837700891</v>
      </c>
      <c r="K7" s="2" t="s">
        <v>240</v>
      </c>
      <c r="L7" s="12">
        <f>B7/$B$5</f>
        <v>-2.9828641959350447E-3</v>
      </c>
      <c r="M7" s="12">
        <f>C7/$C$5</f>
        <v>3.5895724212376152E-3</v>
      </c>
      <c r="N7" s="12">
        <f>D7/$D$5</f>
        <v>3.2223803612704393E-3</v>
      </c>
      <c r="O7" s="12">
        <f t="shared" si="4"/>
        <v>1.2763628621910033E-3</v>
      </c>
      <c r="P7" s="2"/>
      <c r="Q7" s="12">
        <f t="shared" ref="Q7:Q47" si="6">O7</f>
        <v>1.2763628621910033E-3</v>
      </c>
      <c r="S7" s="2" t="s">
        <v>275</v>
      </c>
      <c r="T7" s="12">
        <f>NPER(5,,T2,-T6)</f>
        <v>0.1532746162993292</v>
      </c>
    </row>
    <row r="8" spans="1:20" x14ac:dyDescent="0.2">
      <c r="A8" s="2" t="s">
        <v>53</v>
      </c>
      <c r="B8" s="2">
        <v>25947.37</v>
      </c>
      <c r="C8" s="2">
        <v>31678.39</v>
      </c>
      <c r="D8" s="9">
        <v>37938.26</v>
      </c>
      <c r="E8" s="4">
        <f>SUM(E5:E7)</f>
        <v>43972.148372193049</v>
      </c>
      <c r="F8" s="4">
        <f t="shared" ref="F8:I8" si="7">SUM(F5:F7)</f>
        <v>50711.962541798108</v>
      </c>
      <c r="G8" s="4">
        <f t="shared" si="7"/>
        <v>58484.819142178174</v>
      </c>
      <c r="H8" s="4">
        <f t="shared" si="7"/>
        <v>67449.0573555312</v>
      </c>
      <c r="I8" s="4">
        <f t="shared" si="7"/>
        <v>77787.285741451706</v>
      </c>
      <c r="K8" s="2"/>
      <c r="L8" s="12"/>
      <c r="M8" s="12"/>
      <c r="N8" s="12"/>
      <c r="O8" s="12"/>
      <c r="P8" s="2"/>
      <c r="Q8" s="12"/>
    </row>
    <row r="9" spans="1:20" x14ac:dyDescent="0.2">
      <c r="A9" s="2" t="s">
        <v>54</v>
      </c>
      <c r="B9" s="2"/>
      <c r="C9" s="2"/>
      <c r="D9" s="9"/>
      <c r="E9" s="4"/>
      <c r="F9" s="4"/>
      <c r="G9" s="4"/>
      <c r="H9" s="4"/>
      <c r="I9" s="4"/>
      <c r="K9" s="2"/>
      <c r="L9" s="12"/>
      <c r="M9" s="12"/>
      <c r="N9" s="12"/>
      <c r="O9" s="12"/>
      <c r="P9" s="2"/>
      <c r="Q9" s="12"/>
    </row>
    <row r="10" spans="1:20" x14ac:dyDescent="0.2">
      <c r="A10" s="2" t="s">
        <v>55</v>
      </c>
      <c r="B10" s="2">
        <v>4416.8999999999996</v>
      </c>
      <c r="C10" s="2">
        <v>5399.98</v>
      </c>
      <c r="D10" s="9">
        <v>6647.55</v>
      </c>
      <c r="E10" s="4">
        <f>E$5*$Q$10</f>
        <v>7561.5072380335432</v>
      </c>
      <c r="F10" s="4">
        <f t="shared" ref="F10:I10" si="8">F$5*$Q$10</f>
        <v>8720.4943585877354</v>
      </c>
      <c r="G10" s="4">
        <f t="shared" si="8"/>
        <v>10057.124785340735</v>
      </c>
      <c r="H10" s="4">
        <f t="shared" si="8"/>
        <v>11598.62672788831</v>
      </c>
      <c r="I10" s="4">
        <f t="shared" si="8"/>
        <v>13376.401789204536</v>
      </c>
      <c r="K10" s="2" t="s">
        <v>241</v>
      </c>
      <c r="L10" s="12">
        <f t="shared" ref="L10:L16" si="9">B10/$B$5</f>
        <v>0.17406543621383933</v>
      </c>
      <c r="M10" s="12">
        <f t="shared" ref="M10:M16" si="10">C10/$C$5</f>
        <v>0.1743131230506717</v>
      </c>
      <c r="N10" s="12">
        <f t="shared" ref="N10:N16" si="11">D10/$D$5</f>
        <v>0.17784088477013957</v>
      </c>
      <c r="O10" s="12">
        <f t="shared" si="4"/>
        <v>0.17540648134488354</v>
      </c>
      <c r="P10" s="2"/>
      <c r="Q10" s="12">
        <f t="shared" si="6"/>
        <v>0.17540648134488354</v>
      </c>
    </row>
    <row r="11" spans="1:20" x14ac:dyDescent="0.2">
      <c r="A11" s="2" t="s">
        <v>56</v>
      </c>
      <c r="B11" s="2">
        <v>4271.9799999999996</v>
      </c>
      <c r="C11" s="2">
        <v>6334.07</v>
      </c>
      <c r="D11" s="9">
        <v>8427.9</v>
      </c>
      <c r="E11" s="4">
        <f>E$5*$Q$11</f>
        <v>8597.131267184126</v>
      </c>
      <c r="F11" s="4">
        <f t="shared" ref="F11:I11" si="12">F$5*$Q$11</f>
        <v>9914.8532634367384</v>
      </c>
      <c r="G11" s="4">
        <f t="shared" si="12"/>
        <v>11434.548593054156</v>
      </c>
      <c r="H11" s="4">
        <f t="shared" si="12"/>
        <v>13187.174641210568</v>
      </c>
      <c r="I11" s="4">
        <f t="shared" si="12"/>
        <v>15208.433774414363</v>
      </c>
      <c r="K11" s="2" t="s">
        <v>242</v>
      </c>
      <c r="L11" s="12">
        <f t="shared" si="9"/>
        <v>0.16835428970472441</v>
      </c>
      <c r="M11" s="12">
        <f t="shared" si="10"/>
        <v>0.20446585419234298</v>
      </c>
      <c r="N11" s="12">
        <f t="shared" si="11"/>
        <v>0.22547031504152043</v>
      </c>
      <c r="O11" s="12">
        <f t="shared" si="4"/>
        <v>0.19943015297952926</v>
      </c>
      <c r="P11" s="2"/>
      <c r="Q11" s="12">
        <f t="shared" si="6"/>
        <v>0.19943015297952926</v>
      </c>
    </row>
    <row r="12" spans="1:20" x14ac:dyDescent="0.2">
      <c r="A12" s="2" t="s">
        <v>57</v>
      </c>
      <c r="B12" s="2">
        <v>1522.34</v>
      </c>
      <c r="C12" s="2">
        <v>1810.24</v>
      </c>
      <c r="D12" s="9">
        <v>2058.79</v>
      </c>
      <c r="E12" s="4">
        <f>E$5*$Q$12</f>
        <v>2493.2145715403835</v>
      </c>
      <c r="F12" s="4">
        <f t="shared" ref="F12:I12" si="13">F$5*$Q$12</f>
        <v>2875.3610783451327</v>
      </c>
      <c r="G12" s="4">
        <f t="shared" si="13"/>
        <v>3316.0809443505086</v>
      </c>
      <c r="H12" s="4">
        <f t="shared" si="13"/>
        <v>3824.3519787133496</v>
      </c>
      <c r="I12" s="4">
        <f t="shared" si="13"/>
        <v>4410.528060844219</v>
      </c>
      <c r="K12" s="2" t="s">
        <v>243</v>
      </c>
      <c r="L12" s="12">
        <f t="shared" si="9"/>
        <v>5.9993836438628032E-2</v>
      </c>
      <c r="M12" s="12">
        <f t="shared" si="10"/>
        <v>5.8435140106305579E-2</v>
      </c>
      <c r="N12" s="12">
        <f t="shared" si="11"/>
        <v>5.5078492851639418E-2</v>
      </c>
      <c r="O12" s="12">
        <f t="shared" si="4"/>
        <v>5.783582313219101E-2</v>
      </c>
      <c r="P12" s="2"/>
      <c r="Q12" s="12">
        <f t="shared" si="6"/>
        <v>5.783582313219101E-2</v>
      </c>
    </row>
    <row r="13" spans="1:20" x14ac:dyDescent="0.2">
      <c r="A13" s="2" t="s">
        <v>58</v>
      </c>
      <c r="B13" s="2">
        <v>1991.28</v>
      </c>
      <c r="C13" s="2">
        <v>2289.5300000000002</v>
      </c>
      <c r="D13" s="9">
        <v>2642.12</v>
      </c>
      <c r="E13" s="4">
        <f>E$5*$Q$13</f>
        <v>3205.3352901715007</v>
      </c>
      <c r="F13" s="4">
        <f t="shared" ref="F13:I13" si="14">F$5*$Q$13</f>
        <v>3696.631826883236</v>
      </c>
      <c r="G13" s="4">
        <f t="shared" si="14"/>
        <v>4263.2316517486533</v>
      </c>
      <c r="H13" s="4">
        <f t="shared" si="14"/>
        <v>4916.6768473655829</v>
      </c>
      <c r="I13" s="4">
        <f t="shared" si="14"/>
        <v>5670.2786046133388</v>
      </c>
      <c r="K13" s="2" t="s">
        <v>244</v>
      </c>
      <c r="L13" s="12">
        <f t="shared" si="9"/>
        <v>7.8474274224884871E-2</v>
      </c>
      <c r="M13" s="12">
        <f t="shared" si="10"/>
        <v>7.3906778287735231E-2</v>
      </c>
      <c r="N13" s="12">
        <f t="shared" si="11"/>
        <v>7.0684230802157355E-2</v>
      </c>
      <c r="O13" s="12">
        <f t="shared" si="4"/>
        <v>7.4355094438259148E-2</v>
      </c>
      <c r="P13" s="2"/>
      <c r="Q13" s="12">
        <f t="shared" si="6"/>
        <v>7.4355094438259148E-2</v>
      </c>
    </row>
    <row r="14" spans="1:20" x14ac:dyDescent="0.2">
      <c r="A14" s="2" t="s">
        <v>59</v>
      </c>
      <c r="B14" s="2">
        <v>7174.55</v>
      </c>
      <c r="C14" s="2">
        <v>8341.85</v>
      </c>
      <c r="D14" s="9">
        <v>10046.44</v>
      </c>
      <c r="E14" s="4">
        <f>E$5*$Q$14</f>
        <v>11794.338171569974</v>
      </c>
      <c r="F14" s="4">
        <f t="shared" ref="F14:I14" si="15">F$5*$Q$14</f>
        <v>13602.110829321893</v>
      </c>
      <c r="G14" s="4">
        <f t="shared" si="15"/>
        <v>15686.969147547159</v>
      </c>
      <c r="H14" s="4">
        <f t="shared" si="15"/>
        <v>18091.383324536866</v>
      </c>
      <c r="I14" s="4">
        <f t="shared" si="15"/>
        <v>20864.333161929339</v>
      </c>
      <c r="K14" s="2" t="s">
        <v>245</v>
      </c>
      <c r="L14" s="12">
        <f t="shared" si="9"/>
        <v>0.28274155525096811</v>
      </c>
      <c r="M14" s="12">
        <f t="shared" si="10"/>
        <v>0.26927765019875</v>
      </c>
      <c r="N14" s="12">
        <f t="shared" si="11"/>
        <v>0.26877086722027227</v>
      </c>
      <c r="O14" s="12">
        <f t="shared" si="4"/>
        <v>0.27359669088999677</v>
      </c>
      <c r="P14" s="2"/>
      <c r="Q14" s="12">
        <f t="shared" si="6"/>
        <v>0.27359669088999677</v>
      </c>
    </row>
    <row r="15" spans="1:20" x14ac:dyDescent="0.2">
      <c r="A15" s="2" t="s">
        <v>60</v>
      </c>
      <c r="B15" s="2">
        <v>709.76</v>
      </c>
      <c r="C15" s="2">
        <v>1115.72</v>
      </c>
      <c r="D15" s="9">
        <v>888.72</v>
      </c>
      <c r="E15" s="4">
        <f>E$5*$Q$15</f>
        <v>1261.1027379498266</v>
      </c>
      <c r="F15" s="4">
        <f t="shared" ref="F15:I15" si="16">F$5*$Q$15</f>
        <v>1454.3977762231198</v>
      </c>
      <c r="G15" s="4">
        <f t="shared" si="16"/>
        <v>1677.3200373203163</v>
      </c>
      <c r="H15" s="4">
        <f t="shared" si="16"/>
        <v>1934.4106224517643</v>
      </c>
      <c r="I15" s="4">
        <f t="shared" si="16"/>
        <v>2230.9066683734054</v>
      </c>
      <c r="K15" s="2" t="s">
        <v>246</v>
      </c>
      <c r="L15" s="12">
        <f t="shared" si="9"/>
        <v>2.7970903576520774E-2</v>
      </c>
      <c r="M15" s="12">
        <f t="shared" si="10"/>
        <v>3.6015807030784462E-2</v>
      </c>
      <c r="N15" s="12">
        <f t="shared" si="11"/>
        <v>2.3775789744028768E-2</v>
      </c>
      <c r="O15" s="12">
        <f t="shared" si="4"/>
        <v>2.9254166783778002E-2</v>
      </c>
      <c r="P15" s="2"/>
      <c r="Q15" s="12">
        <f t="shared" si="6"/>
        <v>2.9254166783778002E-2</v>
      </c>
    </row>
    <row r="16" spans="1:20" x14ac:dyDescent="0.2">
      <c r="A16" s="2" t="s">
        <v>61</v>
      </c>
      <c r="B16" s="2">
        <v>0</v>
      </c>
      <c r="C16" s="2">
        <v>0</v>
      </c>
      <c r="D16" s="9">
        <v>0</v>
      </c>
      <c r="E16" s="4">
        <f>E$5*$Q$16</f>
        <v>0</v>
      </c>
      <c r="F16" s="4">
        <f t="shared" ref="F16:I16" si="17">F$5*$Q$16</f>
        <v>0</v>
      </c>
      <c r="G16" s="4">
        <f t="shared" si="17"/>
        <v>0</v>
      </c>
      <c r="H16" s="4">
        <f t="shared" si="17"/>
        <v>0</v>
      </c>
      <c r="I16" s="4">
        <f t="shared" si="17"/>
        <v>0</v>
      </c>
      <c r="K16" s="2" t="s">
        <v>247</v>
      </c>
      <c r="L16" s="12">
        <f t="shared" si="9"/>
        <v>0</v>
      </c>
      <c r="M16" s="12">
        <f t="shared" si="10"/>
        <v>0</v>
      </c>
      <c r="N16" s="12">
        <f t="shared" si="11"/>
        <v>0</v>
      </c>
      <c r="O16" s="12">
        <f t="shared" si="4"/>
        <v>0</v>
      </c>
      <c r="P16" s="2"/>
      <c r="Q16" s="12">
        <f t="shared" si="6"/>
        <v>0</v>
      </c>
    </row>
    <row r="17" spans="1:17" x14ac:dyDescent="0.2">
      <c r="A17" s="2" t="s">
        <v>62</v>
      </c>
      <c r="B17" s="2">
        <v>20086.810000000001</v>
      </c>
      <c r="C17" s="2">
        <v>25291.39</v>
      </c>
      <c r="D17" s="9">
        <v>30711.52</v>
      </c>
      <c r="E17" s="4">
        <f>SUM(E10:E16)</f>
        <v>34912.629276449356</v>
      </c>
      <c r="F17" s="4">
        <f t="shared" ref="F17:I17" si="18">SUM(F10:F16)</f>
        <v>40263.849132797855</v>
      </c>
      <c r="G17" s="4">
        <f t="shared" si="18"/>
        <v>46435.275159361525</v>
      </c>
      <c r="H17" s="4">
        <f t="shared" si="18"/>
        <v>53552.624142166445</v>
      </c>
      <c r="I17" s="4">
        <f t="shared" si="18"/>
        <v>61760.882059379204</v>
      </c>
      <c r="K17" s="2"/>
      <c r="L17" s="12"/>
      <c r="M17" s="12"/>
      <c r="N17" s="12"/>
      <c r="O17" s="12"/>
      <c r="P17" s="2"/>
      <c r="Q17" s="12"/>
    </row>
    <row r="18" spans="1:17" x14ac:dyDescent="0.2">
      <c r="A18" s="2" t="s">
        <v>63</v>
      </c>
      <c r="B18" s="2">
        <v>5860.56</v>
      </c>
      <c r="C18" s="2">
        <v>6387</v>
      </c>
      <c r="D18" s="9">
        <v>7226.74</v>
      </c>
      <c r="E18" s="4">
        <f>E8-E17</f>
        <v>9059.5190957436935</v>
      </c>
      <c r="F18" s="4">
        <f t="shared" ref="F18:I18" si="19">F8-F17</f>
        <v>10448.113409000252</v>
      </c>
      <c r="G18" s="4">
        <f t="shared" si="19"/>
        <v>12049.543982816649</v>
      </c>
      <c r="H18" s="4">
        <f t="shared" si="19"/>
        <v>13896.433213364755</v>
      </c>
      <c r="I18" s="4">
        <f t="shared" si="19"/>
        <v>16026.403682072501</v>
      </c>
      <c r="K18" s="2"/>
      <c r="L18" s="12"/>
      <c r="M18" s="12"/>
      <c r="N18" s="12"/>
      <c r="O18" s="12"/>
      <c r="P18" s="2"/>
      <c r="Q18" s="12"/>
    </row>
    <row r="19" spans="1:17" x14ac:dyDescent="0.2">
      <c r="A19" s="2" t="s">
        <v>64</v>
      </c>
      <c r="B19" s="2">
        <v>640.1</v>
      </c>
      <c r="C19" s="2">
        <v>1237.5999999999999</v>
      </c>
      <c r="D19" s="9">
        <v>1548.57</v>
      </c>
      <c r="E19" s="4">
        <f>E$5*$Q$19</f>
        <v>1531.8522287956416</v>
      </c>
      <c r="F19" s="4">
        <f t="shared" ref="F19:I19" si="20">F$5*$Q$19</f>
        <v>1766.6462913915659</v>
      </c>
      <c r="G19" s="4">
        <f t="shared" si="20"/>
        <v>2037.4283238412413</v>
      </c>
      <c r="H19" s="4">
        <f t="shared" si="20"/>
        <v>2349.714368415393</v>
      </c>
      <c r="I19" s="4">
        <f t="shared" si="20"/>
        <v>2709.865936647283</v>
      </c>
      <c r="K19" s="2" t="s">
        <v>248</v>
      </c>
      <c r="L19" s="12">
        <f>B19/$B$5</f>
        <v>2.5225675410464027E-2</v>
      </c>
      <c r="M19" s="12">
        <f>C19/$C$5</f>
        <v>3.9950133350033022E-2</v>
      </c>
      <c r="N19" s="12">
        <f>D19/$D$5</f>
        <v>4.1428655508946151E-2</v>
      </c>
      <c r="O19" s="12">
        <f t="shared" si="4"/>
        <v>3.5534821423147733E-2</v>
      </c>
      <c r="P19" s="2"/>
      <c r="Q19" s="12">
        <f t="shared" si="6"/>
        <v>3.5534821423147733E-2</v>
      </c>
    </row>
    <row r="20" spans="1:17" x14ac:dyDescent="0.2">
      <c r="A20" s="2" t="s">
        <v>65</v>
      </c>
      <c r="B20" s="2">
        <v>5220.46</v>
      </c>
      <c r="C20" s="2">
        <v>5149.3999999999996</v>
      </c>
      <c r="D20" s="9">
        <v>5678.17</v>
      </c>
      <c r="E20" s="4">
        <f>E18-E19</f>
        <v>7527.6668669480514</v>
      </c>
      <c r="F20" s="4">
        <f t="shared" ref="F20:I20" si="21">F18-F19</f>
        <v>8681.4671176086867</v>
      </c>
      <c r="G20" s="4">
        <f t="shared" si="21"/>
        <v>10012.115658975408</v>
      </c>
      <c r="H20" s="4">
        <f t="shared" si="21"/>
        <v>11546.718844949362</v>
      </c>
      <c r="I20" s="4">
        <f t="shared" si="21"/>
        <v>13316.537745425219</v>
      </c>
      <c r="K20" s="2" t="s">
        <v>249</v>
      </c>
      <c r="L20" s="12">
        <f>B20/$B$5</f>
        <v>0.20573290025513363</v>
      </c>
      <c r="M20" s="12">
        <f>C20/$C$5</f>
        <v>0.16622431857842601</v>
      </c>
      <c r="N20" s="12">
        <f>D20/$D$5</f>
        <v>0.15190721042718947</v>
      </c>
      <c r="O20" s="12">
        <f t="shared" si="4"/>
        <v>0.17462147642024969</v>
      </c>
      <c r="P20" s="2"/>
      <c r="Q20" s="12">
        <f t="shared" si="6"/>
        <v>0.17462147642024969</v>
      </c>
    </row>
    <row r="21" spans="1:17" x14ac:dyDescent="0.2">
      <c r="A21" s="2" t="s">
        <v>66</v>
      </c>
      <c r="B21" s="2">
        <v>1348.41</v>
      </c>
      <c r="C21" s="2">
        <v>1847.93</v>
      </c>
      <c r="D21" s="9">
        <v>2139.8000000000002</v>
      </c>
      <c r="E21" s="4">
        <f>E$64*$Q$21</f>
        <v>2355.2983699705792</v>
      </c>
      <c r="F21" s="4">
        <f t="shared" ref="F21:I21" si="22">F$64*$Q$21</f>
        <v>2716.3058238982558</v>
      </c>
      <c r="G21" s="4">
        <f t="shared" si="22"/>
        <v>3132.6465568078938</v>
      </c>
      <c r="H21" s="4">
        <f t="shared" si="22"/>
        <v>3612.8017558040392</v>
      </c>
      <c r="I21" s="4">
        <f t="shared" si="22"/>
        <v>4166.5525586904459</v>
      </c>
      <c r="K21" s="2" t="s">
        <v>250</v>
      </c>
      <c r="L21" s="12">
        <f>B21/B64</f>
        <v>4.7315802567821218E-2</v>
      </c>
      <c r="M21" s="12">
        <f>C21/C64</f>
        <v>4.1920494136126085E-2</v>
      </c>
      <c r="N21" s="12">
        <f>D21/D64</f>
        <v>4.0709685606240047E-2</v>
      </c>
      <c r="O21" s="12">
        <f t="shared" si="4"/>
        <v>4.3315327436729119E-2</v>
      </c>
      <c r="P21" s="2"/>
      <c r="Q21" s="12">
        <f t="shared" si="6"/>
        <v>4.3315327436729119E-2</v>
      </c>
    </row>
    <row r="22" spans="1:17" x14ac:dyDescent="0.2">
      <c r="A22" s="2" t="s">
        <v>67</v>
      </c>
      <c r="B22" s="2">
        <v>0</v>
      </c>
      <c r="C22" s="2">
        <v>0</v>
      </c>
      <c r="D22" s="9">
        <v>0</v>
      </c>
      <c r="E22" s="4">
        <f>E$5*$Q$22</f>
        <v>0</v>
      </c>
      <c r="F22" s="4">
        <f t="shared" ref="F22:I22" si="23">F$5*$Q$22</f>
        <v>0</v>
      </c>
      <c r="G22" s="4">
        <f t="shared" si="23"/>
        <v>0</v>
      </c>
      <c r="H22" s="4">
        <f t="shared" si="23"/>
        <v>0</v>
      </c>
      <c r="I22" s="4">
        <f t="shared" si="23"/>
        <v>0</v>
      </c>
      <c r="K22" s="2" t="s">
        <v>251</v>
      </c>
      <c r="L22" s="12">
        <f>B22/$B$5</f>
        <v>0</v>
      </c>
      <c r="M22" s="12">
        <f>C22/$C$5</f>
        <v>0</v>
      </c>
      <c r="N22" s="12">
        <f>D22/$D$5</f>
        <v>0</v>
      </c>
      <c r="O22" s="12">
        <f t="shared" si="4"/>
        <v>0</v>
      </c>
      <c r="P22" s="2"/>
      <c r="Q22" s="12">
        <f t="shared" si="6"/>
        <v>0</v>
      </c>
    </row>
    <row r="23" spans="1:17" x14ac:dyDescent="0.2">
      <c r="A23" s="2" t="s">
        <v>68</v>
      </c>
      <c r="B23" s="2">
        <v>3872.05</v>
      </c>
      <c r="C23" s="2">
        <v>3301.47</v>
      </c>
      <c r="D23" s="9">
        <v>3538.37</v>
      </c>
      <c r="E23" s="4">
        <f>E20-E21</f>
        <v>5172.3684969774722</v>
      </c>
      <c r="F23" s="4">
        <f t="shared" ref="F23:I23" si="24">F20-F21</f>
        <v>5965.161293710431</v>
      </c>
      <c r="G23" s="4">
        <f t="shared" si="24"/>
        <v>6879.4691021675144</v>
      </c>
      <c r="H23" s="4">
        <f t="shared" si="24"/>
        <v>7933.9170891453232</v>
      </c>
      <c r="I23" s="4">
        <f t="shared" si="24"/>
        <v>9149.9851867347734</v>
      </c>
      <c r="K23" s="2"/>
      <c r="L23" s="12"/>
      <c r="M23" s="12"/>
      <c r="N23" s="12"/>
      <c r="O23" s="12"/>
      <c r="P23" s="2"/>
      <c r="Q23" s="12"/>
    </row>
    <row r="24" spans="1:17" x14ac:dyDescent="0.2">
      <c r="A24" s="2" t="s">
        <v>69</v>
      </c>
      <c r="B24" s="2">
        <v>816.95</v>
      </c>
      <c r="C24" s="2">
        <v>684.56</v>
      </c>
      <c r="D24" s="9">
        <v>735.16</v>
      </c>
      <c r="E24" s="4">
        <f>E$5*$Q$24</f>
        <v>1062.7763201798971</v>
      </c>
      <c r="F24" s="4">
        <f t="shared" ref="F24:I24" si="25">F$5*$Q$24</f>
        <v>1225.6729528674839</v>
      </c>
      <c r="G24" s="4">
        <f t="shared" si="25"/>
        <v>1413.5375044267134</v>
      </c>
      <c r="H24" s="4">
        <f t="shared" si="25"/>
        <v>1630.196923042429</v>
      </c>
      <c r="I24" s="4">
        <f t="shared" si="25"/>
        <v>1880.0647309141048</v>
      </c>
      <c r="K24" s="2" t="s">
        <v>252</v>
      </c>
      <c r="L24" s="12">
        <f>B24/$B$5</f>
        <v>3.2195150018088717E-2</v>
      </c>
      <c r="M24" s="12">
        <f>C24/$C$5</f>
        <v>2.2097821013331128E-2</v>
      </c>
      <c r="N24" s="12">
        <f>D24/$D$5</f>
        <v>1.9667622635048371E-2</v>
      </c>
      <c r="O24" s="12">
        <f t="shared" si="4"/>
        <v>2.4653531222156074E-2</v>
      </c>
      <c r="P24" s="2"/>
      <c r="Q24" s="12">
        <f t="shared" si="6"/>
        <v>2.4653531222156074E-2</v>
      </c>
    </row>
    <row r="25" spans="1:17" x14ac:dyDescent="0.2">
      <c r="A25" s="2" t="s">
        <v>70</v>
      </c>
      <c r="B25" s="2">
        <v>0</v>
      </c>
      <c r="C25" s="2">
        <v>0</v>
      </c>
      <c r="D25" s="9">
        <v>0</v>
      </c>
      <c r="E25" s="4">
        <f>E$5*$Q$25</f>
        <v>0</v>
      </c>
      <c r="F25" s="4">
        <f t="shared" ref="F25:I25" si="26">F$5*$Q$25</f>
        <v>0</v>
      </c>
      <c r="G25" s="4">
        <f t="shared" si="26"/>
        <v>0</v>
      </c>
      <c r="H25" s="4">
        <f t="shared" si="26"/>
        <v>0</v>
      </c>
      <c r="I25" s="4">
        <f t="shared" si="26"/>
        <v>0</v>
      </c>
      <c r="K25" s="2" t="s">
        <v>253</v>
      </c>
      <c r="L25" s="12">
        <f>B25/$B$5</f>
        <v>0</v>
      </c>
      <c r="M25" s="12">
        <f>C25/$C$5</f>
        <v>0</v>
      </c>
      <c r="N25" s="12">
        <f>D25/$D$5</f>
        <v>0</v>
      </c>
      <c r="O25" s="12">
        <f t="shared" si="4"/>
        <v>0</v>
      </c>
      <c r="P25" s="2"/>
      <c r="Q25" s="12">
        <f t="shared" si="6"/>
        <v>0</v>
      </c>
    </row>
    <row r="26" spans="1:17" x14ac:dyDescent="0.2">
      <c r="A26" s="2" t="s">
        <v>71</v>
      </c>
      <c r="B26" s="2">
        <v>341.59</v>
      </c>
      <c r="C26" s="2">
        <v>392.45</v>
      </c>
      <c r="D26" s="9">
        <v>371.62</v>
      </c>
      <c r="E26" s="4">
        <f>E$5*$Q$26</f>
        <v>518.33659611979317</v>
      </c>
      <c r="F26" s="4">
        <f t="shared" ref="F26:I26" si="27">F$5*$Q$26</f>
        <v>597.78443900395473</v>
      </c>
      <c r="G26" s="4">
        <f t="shared" si="27"/>
        <v>689.40961952199575</v>
      </c>
      <c r="H26" s="4">
        <f t="shared" si="27"/>
        <v>795.0786144272962</v>
      </c>
      <c r="I26" s="4">
        <f t="shared" si="27"/>
        <v>916.94398398144244</v>
      </c>
      <c r="K26" s="2" t="s">
        <v>254</v>
      </c>
      <c r="L26" s="12">
        <f>B26/$B$5</f>
        <v>1.3461706707483839E-2</v>
      </c>
      <c r="M26" s="12">
        <f>C26/$C$5</f>
        <v>1.2668414538801277E-2</v>
      </c>
      <c r="N26" s="12">
        <f>D26/$D$5</f>
        <v>9.9418928173957716E-3</v>
      </c>
      <c r="O26" s="12">
        <f t="shared" si="4"/>
        <v>1.2024004687893629E-2</v>
      </c>
      <c r="P26" s="2"/>
      <c r="Q26" s="12">
        <f t="shared" si="6"/>
        <v>1.2024004687893629E-2</v>
      </c>
    </row>
    <row r="27" spans="1:17" x14ac:dyDescent="0.2">
      <c r="A27" s="2" t="s">
        <v>72</v>
      </c>
      <c r="B27" s="2">
        <v>2713.51</v>
      </c>
      <c r="C27" s="2">
        <v>2224.46</v>
      </c>
      <c r="D27" s="9">
        <v>2431.59</v>
      </c>
      <c r="E27" s="4">
        <f>E23-SUM(E24:E26)</f>
        <v>3591.2555806777818</v>
      </c>
      <c r="F27" s="4">
        <f t="shared" ref="F27:I27" si="28">F23-SUM(F24:F26)</f>
        <v>4141.7039018389924</v>
      </c>
      <c r="G27" s="4">
        <f t="shared" si="28"/>
        <v>4776.5219782188051</v>
      </c>
      <c r="H27" s="4">
        <f t="shared" si="28"/>
        <v>5508.6415516755978</v>
      </c>
      <c r="I27" s="4">
        <f t="shared" si="28"/>
        <v>6352.9764718392262</v>
      </c>
      <c r="K27" s="2"/>
      <c r="L27" s="12"/>
      <c r="M27" s="12"/>
      <c r="N27" s="12"/>
      <c r="O27" s="12"/>
      <c r="P27" s="2"/>
      <c r="Q27" s="12"/>
    </row>
    <row r="28" spans="1:17" x14ac:dyDescent="0.2">
      <c r="A28" s="2" t="s">
        <v>73</v>
      </c>
      <c r="B28" s="2">
        <v>-1.41</v>
      </c>
      <c r="C28" s="2">
        <v>2.29</v>
      </c>
      <c r="D28" s="9">
        <v>-3.13</v>
      </c>
      <c r="E28" s="4">
        <f>E$5*$Q$28</f>
        <v>-0.93949324052955263</v>
      </c>
      <c r="F28" s="4">
        <f t="shared" ref="F28:I28" si="29">F$5*$Q$28</f>
        <v>-1.0834937064875332</v>
      </c>
      <c r="G28" s="4">
        <f t="shared" si="29"/>
        <v>-1.2495657886121478</v>
      </c>
      <c r="H28" s="4">
        <f t="shared" si="29"/>
        <v>-1.4410925054024435</v>
      </c>
      <c r="I28" s="4">
        <f t="shared" si="29"/>
        <v>-1.6619754062198422</v>
      </c>
      <c r="K28" s="2" t="s">
        <v>255</v>
      </c>
      <c r="L28" s="12">
        <f>B28/$B$5</f>
        <v>-5.5566633852139154E-5</v>
      </c>
      <c r="M28" s="12">
        <f>C28/$C$5</f>
        <v>7.392195004167391E-5</v>
      </c>
      <c r="N28" s="12">
        <f>D28/$D$5</f>
        <v>-8.3736409553976547E-5</v>
      </c>
      <c r="O28" s="12">
        <f t="shared" si="4"/>
        <v>-2.1793697788147264E-5</v>
      </c>
      <c r="P28" s="2"/>
      <c r="Q28" s="12">
        <f t="shared" si="6"/>
        <v>-2.1793697788147264E-5</v>
      </c>
    </row>
    <row r="29" spans="1:17" x14ac:dyDescent="0.2">
      <c r="A29" s="2" t="s">
        <v>74</v>
      </c>
      <c r="B29" s="2">
        <v>0</v>
      </c>
      <c r="C29" s="2">
        <v>0</v>
      </c>
      <c r="D29" s="9">
        <v>0</v>
      </c>
      <c r="E29" s="4">
        <f>E$5*$Q$29</f>
        <v>0</v>
      </c>
      <c r="F29" s="4">
        <f t="shared" ref="F29:I29" si="30">F$5*$Q$29</f>
        <v>0</v>
      </c>
      <c r="G29" s="4">
        <f t="shared" si="30"/>
        <v>0</v>
      </c>
      <c r="H29" s="4">
        <f t="shared" si="30"/>
        <v>0</v>
      </c>
      <c r="I29" s="4">
        <f t="shared" si="30"/>
        <v>0</v>
      </c>
      <c r="K29" s="2" t="s">
        <v>256</v>
      </c>
      <c r="L29" s="12">
        <f>B29/$B$5</f>
        <v>0</v>
      </c>
      <c r="M29" s="12">
        <f>C29/$C$5</f>
        <v>0</v>
      </c>
      <c r="N29" s="12">
        <f>D29/$D$5</f>
        <v>0</v>
      </c>
      <c r="O29" s="12">
        <f t="shared" si="4"/>
        <v>0</v>
      </c>
      <c r="P29" s="2"/>
      <c r="Q29" s="12">
        <f t="shared" si="6"/>
        <v>0</v>
      </c>
    </row>
    <row r="30" spans="1:17" x14ac:dyDescent="0.2">
      <c r="A30" s="2" t="s">
        <v>75</v>
      </c>
      <c r="B30" s="2">
        <v>2714.92</v>
      </c>
      <c r="C30" s="2">
        <v>2222.17</v>
      </c>
      <c r="D30" s="9">
        <v>2434.7199999999998</v>
      </c>
      <c r="E30" s="4">
        <f>E27-E28</f>
        <v>3592.1950739183112</v>
      </c>
      <c r="F30" s="4">
        <f t="shared" ref="F30:I30" si="31">F27-F28</f>
        <v>4142.7873955454797</v>
      </c>
      <c r="G30" s="4">
        <f t="shared" si="31"/>
        <v>4777.7715440074171</v>
      </c>
      <c r="H30" s="4">
        <f t="shared" si="31"/>
        <v>5510.0826441810004</v>
      </c>
      <c r="I30" s="4">
        <f t="shared" si="31"/>
        <v>6354.6384472454456</v>
      </c>
      <c r="K30" s="2"/>
      <c r="L30" s="12"/>
      <c r="M30" s="12"/>
      <c r="N30" s="12"/>
      <c r="O30" s="12"/>
      <c r="P30" s="2"/>
      <c r="Q30" s="12"/>
    </row>
    <row r="31" spans="1:17" x14ac:dyDescent="0.2">
      <c r="A31" s="2" t="s">
        <v>76</v>
      </c>
      <c r="B31" s="2">
        <v>47.89</v>
      </c>
      <c r="C31" s="2">
        <v>-153.79</v>
      </c>
      <c r="D31" s="9">
        <v>86.05</v>
      </c>
      <c r="E31" s="4">
        <f>E$5*$Q$31</f>
        <v>-11.136559537799682</v>
      </c>
      <c r="F31" s="4">
        <f t="shared" ref="F31:I31" si="32">F$5*$Q$31</f>
        <v>-12.843511427850563</v>
      </c>
      <c r="G31" s="4">
        <f t="shared" si="32"/>
        <v>-14.812095713890409</v>
      </c>
      <c r="H31" s="4">
        <f t="shared" si="32"/>
        <v>-17.082414001025899</v>
      </c>
      <c r="I31" s="4">
        <f t="shared" si="32"/>
        <v>-19.700714452499437</v>
      </c>
      <c r="K31" s="2" t="s">
        <v>257</v>
      </c>
      <c r="L31" s="12">
        <f t="shared" ref="L31:L47" si="33">B31/$B$5</f>
        <v>1.8872951029637905E-3</v>
      </c>
      <c r="M31" s="12">
        <f t="shared" ref="M31:M47" si="34">C31/$C$5</f>
        <v>-4.964391570702633E-3</v>
      </c>
      <c r="N31" s="12">
        <f t="shared" ref="N31:N47" si="35">D31/$D$5</f>
        <v>2.3020824415717835E-3</v>
      </c>
      <c r="O31" s="12">
        <f t="shared" si="4"/>
        <v>-2.5833800872235302E-4</v>
      </c>
      <c r="P31" s="2"/>
      <c r="Q31" s="12">
        <f t="shared" si="6"/>
        <v>-2.5833800872235302E-4</v>
      </c>
    </row>
    <row r="32" spans="1:17" x14ac:dyDescent="0.2">
      <c r="A32" s="2" t="s">
        <v>77</v>
      </c>
      <c r="B32" s="2">
        <v>2667.03</v>
      </c>
      <c r="C32" s="2">
        <v>2375.96</v>
      </c>
      <c r="D32" s="9">
        <v>2348.67</v>
      </c>
      <c r="E32" s="4">
        <f>E30-E31</f>
        <v>3603.3316334561109</v>
      </c>
      <c r="F32" s="4">
        <f t="shared" ref="F32:I32" si="36">F30-F31</f>
        <v>4155.6309069733306</v>
      </c>
      <c r="G32" s="4">
        <f t="shared" si="36"/>
        <v>4792.5836397213079</v>
      </c>
      <c r="H32" s="4">
        <f t="shared" si="36"/>
        <v>5527.1650581820268</v>
      </c>
      <c r="I32" s="4">
        <f t="shared" si="36"/>
        <v>6374.3391616979452</v>
      </c>
      <c r="K32" s="2" t="s">
        <v>258</v>
      </c>
      <c r="L32" s="12">
        <f t="shared" si="33"/>
        <v>0.10510487906572391</v>
      </c>
      <c r="M32" s="12">
        <f t="shared" si="34"/>
        <v>7.6696766996076651E-2</v>
      </c>
      <c r="N32" s="12">
        <f t="shared" si="35"/>
        <v>6.2833607995890772E-2</v>
      </c>
      <c r="O32" s="12">
        <f t="shared" si="4"/>
        <v>8.1545084685897107E-2</v>
      </c>
      <c r="P32" s="2"/>
      <c r="Q32" s="12">
        <f t="shared" si="6"/>
        <v>8.1545084685897107E-2</v>
      </c>
    </row>
    <row r="33" spans="1:17" x14ac:dyDescent="0.2">
      <c r="A33" s="2" t="s">
        <v>78</v>
      </c>
      <c r="B33" s="2">
        <v>-62.87</v>
      </c>
      <c r="C33" s="2">
        <v>-26.4</v>
      </c>
      <c r="D33" s="9">
        <v>-69.66</v>
      </c>
      <c r="E33" s="4">
        <f>E$5*$Q$33</f>
        <v>-74.627181442157664</v>
      </c>
      <c r="F33" s="4">
        <f t="shared" ref="F33:I33" si="37">F$5*$Q$33</f>
        <v>-86.065634043204795</v>
      </c>
      <c r="G33" s="4">
        <f t="shared" si="37"/>
        <v>-99.257311077735508</v>
      </c>
      <c r="H33" s="4">
        <f t="shared" si="37"/>
        <v>-114.47093734807856</v>
      </c>
      <c r="I33" s="4">
        <f t="shared" si="37"/>
        <v>-132.01642634752989</v>
      </c>
      <c r="K33" s="2" t="s">
        <v>259</v>
      </c>
      <c r="L33" s="12">
        <f t="shared" si="33"/>
        <v>-2.4776413264425453E-3</v>
      </c>
      <c r="M33" s="12">
        <f t="shared" si="34"/>
        <v>-8.5220064676864234E-4</v>
      </c>
      <c r="N33" s="12">
        <f t="shared" si="35"/>
        <v>-1.8636032873897783E-3</v>
      </c>
      <c r="O33" s="12">
        <f t="shared" si="4"/>
        <v>-1.7311484202003219E-3</v>
      </c>
      <c r="P33" s="2"/>
      <c r="Q33" s="12">
        <f t="shared" si="6"/>
        <v>-1.7311484202003219E-3</v>
      </c>
    </row>
    <row r="34" spans="1:17" x14ac:dyDescent="0.2">
      <c r="A34" s="2" t="s">
        <v>79</v>
      </c>
      <c r="B34" s="2">
        <v>4613.3500000000004</v>
      </c>
      <c r="C34" s="2">
        <v>5100.5200000000004</v>
      </c>
      <c r="D34" s="9">
        <v>5338.86</v>
      </c>
      <c r="E34" s="4">
        <f>E$5*$Q$34</f>
        <v>7030.7561852287663</v>
      </c>
      <c r="F34" s="4">
        <f t="shared" ref="F34:I34" si="38">F$5*$Q$34</f>
        <v>8108.3926418138408</v>
      </c>
      <c r="G34" s="4">
        <f t="shared" si="38"/>
        <v>9351.2034127921634</v>
      </c>
      <c r="H34" s="4">
        <f t="shared" si="38"/>
        <v>10784.505527824858</v>
      </c>
      <c r="I34" s="4">
        <f t="shared" si="38"/>
        <v>12437.49647458021</v>
      </c>
      <c r="K34" s="2" t="s">
        <v>260</v>
      </c>
      <c r="L34" s="12">
        <f t="shared" si="33"/>
        <v>0.18180732644096895</v>
      </c>
      <c r="M34" s="12">
        <f t="shared" si="34"/>
        <v>0.16464645616880288</v>
      </c>
      <c r="N34" s="12">
        <f t="shared" si="35"/>
        <v>0.14282970208030135</v>
      </c>
      <c r="O34" s="12">
        <f t="shared" si="4"/>
        <v>0.16309449489669106</v>
      </c>
      <c r="P34" s="2"/>
      <c r="Q34" s="12">
        <f t="shared" si="6"/>
        <v>0.16309449489669106</v>
      </c>
    </row>
    <row r="35" spans="1:17" x14ac:dyDescent="0.2">
      <c r="A35" s="2" t="s">
        <v>80</v>
      </c>
      <c r="B35" s="2">
        <v>0</v>
      </c>
      <c r="C35" s="2">
        <v>0</v>
      </c>
      <c r="D35" s="9">
        <v>0</v>
      </c>
      <c r="E35" s="4">
        <f>E$5*$Q$35</f>
        <v>0</v>
      </c>
      <c r="F35" s="4">
        <f t="shared" ref="F35:I35" si="39">F$5*$Q$35</f>
        <v>0</v>
      </c>
      <c r="G35" s="4">
        <f t="shared" si="39"/>
        <v>0</v>
      </c>
      <c r="H35" s="4">
        <f t="shared" si="39"/>
        <v>0</v>
      </c>
      <c r="I35" s="4">
        <f t="shared" si="39"/>
        <v>0</v>
      </c>
      <c r="K35" s="2" t="s">
        <v>261</v>
      </c>
      <c r="L35" s="12">
        <f t="shared" si="33"/>
        <v>0</v>
      </c>
      <c r="M35" s="12">
        <f t="shared" si="34"/>
        <v>0</v>
      </c>
      <c r="N35" s="12">
        <f t="shared" si="35"/>
        <v>0</v>
      </c>
      <c r="O35" s="12">
        <f t="shared" si="4"/>
        <v>0</v>
      </c>
      <c r="P35" s="2"/>
      <c r="Q35" s="12">
        <f t="shared" si="6"/>
        <v>0</v>
      </c>
    </row>
    <row r="36" spans="1:17" x14ac:dyDescent="0.2">
      <c r="A36" s="2" t="s">
        <v>83</v>
      </c>
      <c r="B36" s="2">
        <v>2164.88</v>
      </c>
      <c r="C36" s="2">
        <v>1957.43</v>
      </c>
      <c r="D36" s="9">
        <v>2130.42</v>
      </c>
      <c r="E36" s="4">
        <f>E$5*$Q$36</f>
        <v>2952.8872336761788</v>
      </c>
      <c r="F36" s="4">
        <f t="shared" ref="F36:I36" si="40">F$5*$Q$36</f>
        <v>3405.4898913930829</v>
      </c>
      <c r="G36" s="4">
        <f t="shared" si="40"/>
        <v>3927.4650478076023</v>
      </c>
      <c r="H36" s="4">
        <f t="shared" si="40"/>
        <v>4529.4457460393387</v>
      </c>
      <c r="I36" s="4">
        <f t="shared" si="40"/>
        <v>5223.6948048121485</v>
      </c>
      <c r="K36" s="2" t="s">
        <v>262</v>
      </c>
      <c r="L36" s="12">
        <f t="shared" si="33"/>
        <v>8.5315669711928388E-2</v>
      </c>
      <c r="M36" s="12">
        <f t="shared" si="34"/>
        <v>6.3186481515316056E-2</v>
      </c>
      <c r="N36" s="12">
        <f t="shared" si="35"/>
        <v>5.6994799246639846E-2</v>
      </c>
      <c r="O36" s="12">
        <f t="shared" si="4"/>
        <v>6.8498983491294754E-2</v>
      </c>
      <c r="P36" s="2"/>
      <c r="Q36" s="12">
        <f t="shared" si="6"/>
        <v>6.8498983491294754E-2</v>
      </c>
    </row>
    <row r="37" spans="1:17" x14ac:dyDescent="0.2">
      <c r="A37" s="2" t="s">
        <v>84</v>
      </c>
      <c r="B37" s="2">
        <v>5100.5200000000004</v>
      </c>
      <c r="C37" s="2">
        <v>5338.86</v>
      </c>
      <c r="D37" s="9">
        <v>5573.5</v>
      </c>
      <c r="E37" s="4">
        <f>E$5*$Q$37</f>
        <v>7507.3900697797717</v>
      </c>
      <c r="F37" s="4">
        <f t="shared" ref="F37:I37" si="41">F$5*$Q$37</f>
        <v>8658.0824021346598</v>
      </c>
      <c r="G37" s="4">
        <f t="shared" si="41"/>
        <v>9985.1466602098262</v>
      </c>
      <c r="H37" s="4">
        <f t="shared" si="41"/>
        <v>11515.616183246015</v>
      </c>
      <c r="I37" s="4">
        <f t="shared" si="41"/>
        <v>13280.667835183394</v>
      </c>
      <c r="K37" s="2" t="s">
        <v>263</v>
      </c>
      <c r="L37" s="12">
        <f t="shared" si="33"/>
        <v>0.20100618957128571</v>
      </c>
      <c r="M37" s="12">
        <f t="shared" si="34"/>
        <v>0.17234014943209219</v>
      </c>
      <c r="N37" s="12">
        <f t="shared" si="35"/>
        <v>0.14910698998373428</v>
      </c>
      <c r="O37" s="12">
        <f t="shared" si="4"/>
        <v>0.17415110966237071</v>
      </c>
      <c r="P37" s="2"/>
      <c r="Q37" s="12">
        <f t="shared" si="6"/>
        <v>0.17415110966237071</v>
      </c>
    </row>
    <row r="38" spans="1:17" x14ac:dyDescent="0.2">
      <c r="A38" s="2" t="s">
        <v>85</v>
      </c>
      <c r="B38" s="2">
        <v>0</v>
      </c>
      <c r="C38" s="2">
        <v>0</v>
      </c>
      <c r="D38" s="9">
        <v>0</v>
      </c>
      <c r="E38" s="4">
        <f>E$5*$Q$38</f>
        <v>0</v>
      </c>
      <c r="F38" s="4">
        <f t="shared" ref="F38:I38" si="42">F$5*$Q$38</f>
        <v>0</v>
      </c>
      <c r="G38" s="4">
        <f t="shared" si="42"/>
        <v>0</v>
      </c>
      <c r="H38" s="4">
        <f t="shared" si="42"/>
        <v>0</v>
      </c>
      <c r="I38" s="4">
        <f t="shared" si="42"/>
        <v>0</v>
      </c>
      <c r="K38" s="2" t="s">
        <v>264</v>
      </c>
      <c r="L38" s="12">
        <f t="shared" si="33"/>
        <v>0</v>
      </c>
      <c r="M38" s="12">
        <f t="shared" si="34"/>
        <v>0</v>
      </c>
      <c r="N38" s="12">
        <f t="shared" si="35"/>
        <v>0</v>
      </c>
      <c r="O38" s="12">
        <f t="shared" si="4"/>
        <v>0</v>
      </c>
      <c r="P38" s="2"/>
      <c r="Q38" s="12">
        <f t="shared" si="6"/>
        <v>0</v>
      </c>
    </row>
    <row r="39" spans="1:17" x14ac:dyDescent="0.2">
      <c r="A39" s="2" t="s">
        <v>86</v>
      </c>
      <c r="B39" s="2">
        <v>0</v>
      </c>
      <c r="C39" s="2">
        <v>0</v>
      </c>
      <c r="D39" s="9">
        <v>0</v>
      </c>
      <c r="E39" s="4">
        <f>E$5*$Q$39</f>
        <v>0</v>
      </c>
      <c r="F39" s="4">
        <f t="shared" ref="F39:I39" si="43">F$5*$Q$39</f>
        <v>0</v>
      </c>
      <c r="G39" s="4">
        <f t="shared" si="43"/>
        <v>0</v>
      </c>
      <c r="H39" s="4">
        <f t="shared" si="43"/>
        <v>0</v>
      </c>
      <c r="I39" s="4">
        <f t="shared" si="43"/>
        <v>0</v>
      </c>
      <c r="K39" s="2" t="s">
        <v>265</v>
      </c>
      <c r="L39" s="12">
        <f t="shared" si="33"/>
        <v>0</v>
      </c>
      <c r="M39" s="12">
        <f t="shared" si="34"/>
        <v>0</v>
      </c>
      <c r="N39" s="12">
        <f t="shared" si="35"/>
        <v>0</v>
      </c>
      <c r="O39" s="12">
        <f t="shared" si="4"/>
        <v>0</v>
      </c>
      <c r="P39" s="2"/>
      <c r="Q39" s="12">
        <f t="shared" si="6"/>
        <v>0</v>
      </c>
    </row>
    <row r="40" spans="1:17" x14ac:dyDescent="0.2">
      <c r="A40" s="2" t="s">
        <v>87</v>
      </c>
      <c r="B40" s="2">
        <v>100</v>
      </c>
      <c r="C40" s="2">
        <v>105</v>
      </c>
      <c r="D40" s="9">
        <v>115</v>
      </c>
      <c r="E40" s="4">
        <f>E$5*$Q$40</f>
        <v>149.54200042709678</v>
      </c>
      <c r="F40" s="4">
        <f t="shared" ref="F40:I40" si="44">F$5*$Q$40</f>
        <v>172.46299316319417</v>
      </c>
      <c r="G40" s="4">
        <f t="shared" si="44"/>
        <v>198.8971922661166</v>
      </c>
      <c r="H40" s="4">
        <f t="shared" si="44"/>
        <v>229.38308309371953</v>
      </c>
      <c r="I40" s="4">
        <f t="shared" si="44"/>
        <v>264.54168714046654</v>
      </c>
      <c r="K40" s="2" t="s">
        <v>266</v>
      </c>
      <c r="L40" s="12">
        <f t="shared" si="33"/>
        <v>3.9408960178822098E-3</v>
      </c>
      <c r="M40" s="12">
        <f t="shared" si="34"/>
        <v>3.3894343905571003E-3</v>
      </c>
      <c r="N40" s="12">
        <f t="shared" si="35"/>
        <v>3.0765773478298093E-3</v>
      </c>
      <c r="O40" s="12">
        <f t="shared" si="4"/>
        <v>3.468969252089706E-3</v>
      </c>
      <c r="P40" s="2"/>
      <c r="Q40" s="12">
        <f t="shared" si="6"/>
        <v>3.468969252089706E-3</v>
      </c>
    </row>
    <row r="41" spans="1:17" x14ac:dyDescent="0.2">
      <c r="A41" s="2" t="s">
        <v>88</v>
      </c>
      <c r="B41" s="2">
        <v>10</v>
      </c>
      <c r="C41" s="2">
        <v>10.5</v>
      </c>
      <c r="D41" s="9">
        <v>11.5</v>
      </c>
      <c r="E41" s="4">
        <f>E$5*$Q$41</f>
        <v>14.954200042709681</v>
      </c>
      <c r="F41" s="4">
        <f t="shared" ref="F41:I41" si="45">F$5*$Q$41</f>
        <v>17.246299316319419</v>
      </c>
      <c r="G41" s="4">
        <f t="shared" si="45"/>
        <v>19.889719226611664</v>
      </c>
      <c r="H41" s="4">
        <f t="shared" si="45"/>
        <v>22.938308309371955</v>
      </c>
      <c r="I41" s="4">
        <f t="shared" si="45"/>
        <v>26.454168714046659</v>
      </c>
      <c r="K41" s="2" t="s">
        <v>267</v>
      </c>
      <c r="L41" s="12">
        <f t="shared" si="33"/>
        <v>3.9408960178822101E-4</v>
      </c>
      <c r="M41" s="12">
        <f t="shared" si="34"/>
        <v>3.3894343905571005E-4</v>
      </c>
      <c r="N41" s="12">
        <f t="shared" si="35"/>
        <v>3.0765773478298096E-4</v>
      </c>
      <c r="O41" s="12">
        <f t="shared" si="4"/>
        <v>3.4689692520897066E-4</v>
      </c>
      <c r="P41" s="2"/>
      <c r="Q41" s="12">
        <f t="shared" si="6"/>
        <v>3.4689692520897066E-4</v>
      </c>
    </row>
    <row r="42" spans="1:17" x14ac:dyDescent="0.2">
      <c r="A42" s="2" t="s">
        <v>89</v>
      </c>
      <c r="B42" s="2">
        <v>98.85</v>
      </c>
      <c r="C42" s="2">
        <v>81</v>
      </c>
      <c r="D42" s="9">
        <v>88.54</v>
      </c>
      <c r="E42" s="4">
        <f>E$5*$Q$42</f>
        <v>127.58644097908572</v>
      </c>
      <c r="F42" s="4">
        <f t="shared" ref="F42:I42" si="46">F$5*$Q$42</f>
        <v>147.14220376515209</v>
      </c>
      <c r="G42" s="4">
        <f t="shared" si="46"/>
        <v>169.69536858869353</v>
      </c>
      <c r="H42" s="4">
        <f t="shared" si="46"/>
        <v>195.70536109689874</v>
      </c>
      <c r="I42" s="4">
        <f t="shared" si="46"/>
        <v>225.70202522674759</v>
      </c>
      <c r="K42" s="2" t="s">
        <v>268</v>
      </c>
      <c r="L42" s="12">
        <f t="shared" si="33"/>
        <v>3.8955757136765645E-3</v>
      </c>
      <c r="M42" s="12">
        <f t="shared" si="34"/>
        <v>2.6147065298583348E-3</v>
      </c>
      <c r="N42" s="12">
        <f t="shared" si="35"/>
        <v>2.3686970293639248E-3</v>
      </c>
      <c r="O42" s="12">
        <f t="shared" si="4"/>
        <v>2.9596597576329411E-3</v>
      </c>
      <c r="P42" s="2"/>
      <c r="Q42" s="12">
        <f t="shared" si="6"/>
        <v>2.9596597576329411E-3</v>
      </c>
    </row>
    <row r="43" spans="1:17" x14ac:dyDescent="0.2">
      <c r="A43" s="2" t="s">
        <v>90</v>
      </c>
      <c r="B43" s="2">
        <v>98.85</v>
      </c>
      <c r="C43" s="2">
        <v>81</v>
      </c>
      <c r="D43" s="9">
        <v>88.54</v>
      </c>
      <c r="E43" s="4">
        <f>E$5*$Q$43</f>
        <v>127.58644097908572</v>
      </c>
      <c r="F43" s="4">
        <f t="shared" ref="F43:I43" si="47">F$5*$Q$43</f>
        <v>147.14220376515209</v>
      </c>
      <c r="G43" s="4">
        <f t="shared" si="47"/>
        <v>169.69536858869353</v>
      </c>
      <c r="H43" s="4">
        <f t="shared" si="47"/>
        <v>195.70536109689874</v>
      </c>
      <c r="I43" s="4">
        <f t="shared" si="47"/>
        <v>225.70202522674759</v>
      </c>
      <c r="K43" s="2" t="s">
        <v>269</v>
      </c>
      <c r="L43" s="12">
        <f t="shared" si="33"/>
        <v>3.8955757136765645E-3</v>
      </c>
      <c r="M43" s="12">
        <f t="shared" si="34"/>
        <v>2.6147065298583348E-3</v>
      </c>
      <c r="N43" s="12">
        <f t="shared" si="35"/>
        <v>2.3686970293639248E-3</v>
      </c>
      <c r="O43" s="12">
        <f t="shared" si="4"/>
        <v>2.9596597576329411E-3</v>
      </c>
      <c r="P43" s="2"/>
      <c r="Q43" s="12">
        <f t="shared" si="6"/>
        <v>2.9596597576329411E-3</v>
      </c>
    </row>
    <row r="44" spans="1:17" x14ac:dyDescent="0.2">
      <c r="A44" s="2" t="s">
        <v>91</v>
      </c>
      <c r="B44" s="2">
        <v>98.9</v>
      </c>
      <c r="C44" s="2">
        <v>80.92</v>
      </c>
      <c r="D44" s="9">
        <v>88.65</v>
      </c>
      <c r="E44" s="4">
        <f>E$5*$Q$44</f>
        <v>127.61993389792904</v>
      </c>
      <c r="F44" s="4">
        <f t="shared" ref="F44:I44" si="48">F$5*$Q$44</f>
        <v>147.18083029827986</v>
      </c>
      <c r="G44" s="4">
        <f t="shared" si="48"/>
        <v>169.73991558886541</v>
      </c>
      <c r="H44" s="4">
        <f t="shared" si="48"/>
        <v>195.75673602142928</v>
      </c>
      <c r="I44" s="4">
        <f t="shared" si="48"/>
        <v>225.76127462312297</v>
      </c>
      <c r="K44" s="2" t="s">
        <v>270</v>
      </c>
      <c r="L44" s="12">
        <f t="shared" si="33"/>
        <v>3.8975461616855057E-3</v>
      </c>
      <c r="M44" s="12">
        <f t="shared" si="34"/>
        <v>2.6121241036560056E-3</v>
      </c>
      <c r="N44" s="12">
        <f t="shared" si="35"/>
        <v>2.3716398424792401E-3</v>
      </c>
      <c r="O44" s="12">
        <f t="shared" si="4"/>
        <v>2.9604367026069174E-3</v>
      </c>
      <c r="P44" s="2"/>
      <c r="Q44" s="12">
        <f t="shared" si="6"/>
        <v>2.9604367026069174E-3</v>
      </c>
    </row>
    <row r="45" spans="1:17" x14ac:dyDescent="0.2">
      <c r="A45" s="2" t="s">
        <v>92</v>
      </c>
      <c r="B45" s="2">
        <v>98.9</v>
      </c>
      <c r="C45" s="2">
        <v>80.92</v>
      </c>
      <c r="D45" s="9">
        <v>88.65</v>
      </c>
      <c r="E45" s="4">
        <f>E$5*$Q$45</f>
        <v>127.61993389792904</v>
      </c>
      <c r="F45" s="4">
        <f t="shared" ref="F45:I45" si="49">F$5*$Q$45</f>
        <v>147.18083029827986</v>
      </c>
      <c r="G45" s="4">
        <f t="shared" si="49"/>
        <v>169.73991558886541</v>
      </c>
      <c r="H45" s="4">
        <f t="shared" si="49"/>
        <v>195.75673602142928</v>
      </c>
      <c r="I45" s="4">
        <f t="shared" si="49"/>
        <v>225.76127462312297</v>
      </c>
      <c r="K45" s="2" t="s">
        <v>271</v>
      </c>
      <c r="L45" s="12">
        <f t="shared" si="33"/>
        <v>3.8975461616855057E-3</v>
      </c>
      <c r="M45" s="12">
        <f t="shared" si="34"/>
        <v>2.6121241036560056E-3</v>
      </c>
      <c r="N45" s="12">
        <f t="shared" si="35"/>
        <v>2.3716398424792401E-3</v>
      </c>
      <c r="O45" s="12">
        <f t="shared" si="4"/>
        <v>2.9604367026069174E-3</v>
      </c>
      <c r="P45" s="2"/>
      <c r="Q45" s="12">
        <f t="shared" si="6"/>
        <v>2.9604367026069174E-3</v>
      </c>
    </row>
    <row r="46" spans="1:17" x14ac:dyDescent="0.2">
      <c r="A46" s="2" t="s">
        <v>93</v>
      </c>
      <c r="B46" s="2">
        <v>888.56</v>
      </c>
      <c r="C46" s="2">
        <v>960.68</v>
      </c>
      <c r="D46" s="9">
        <v>1033.6500000000001</v>
      </c>
      <c r="E46" s="4">
        <f>E$5*$Q$46</f>
        <v>1346.1539080245304</v>
      </c>
      <c r="F46" s="4">
        <f t="shared" ref="F46:I46" si="50">F$5*$Q$46</f>
        <v>1552.4851317568327</v>
      </c>
      <c r="G46" s="4">
        <f t="shared" si="50"/>
        <v>1790.4416946372748</v>
      </c>
      <c r="H46" s="4">
        <f t="shared" si="50"/>
        <v>2064.8709583891241</v>
      </c>
      <c r="I46" s="4">
        <f t="shared" si="50"/>
        <v>2381.3632622438454</v>
      </c>
      <c r="K46" s="2" t="s">
        <v>272</v>
      </c>
      <c r="L46" s="12">
        <f t="shared" si="33"/>
        <v>3.5017225656494164E-2</v>
      </c>
      <c r="M46" s="12">
        <f t="shared" si="34"/>
        <v>3.1011065050670431E-2</v>
      </c>
      <c r="N46" s="12">
        <f t="shared" si="35"/>
        <v>2.7653079787689414E-2</v>
      </c>
      <c r="O46" s="12">
        <f t="shared" si="4"/>
        <v>3.1227123498284669E-2</v>
      </c>
      <c r="P46" s="2"/>
      <c r="Q46" s="12">
        <f t="shared" si="6"/>
        <v>3.1227123498284669E-2</v>
      </c>
    </row>
    <row r="47" spans="1:17" x14ac:dyDescent="0.2">
      <c r="A47" s="2" t="s">
        <v>94</v>
      </c>
      <c r="B47" s="2">
        <v>888.56</v>
      </c>
      <c r="C47" s="2">
        <v>960.68</v>
      </c>
      <c r="D47" s="9">
        <v>1033.6500000000001</v>
      </c>
      <c r="E47" s="4">
        <f>E$5*$Q$47</f>
        <v>1346.1539080245304</v>
      </c>
      <c r="F47" s="4">
        <f t="shared" ref="F47:I47" si="51">F$5*$Q$47</f>
        <v>1552.4851317568327</v>
      </c>
      <c r="G47" s="4">
        <f t="shared" si="51"/>
        <v>1790.4416946372748</v>
      </c>
      <c r="H47" s="4">
        <f t="shared" si="51"/>
        <v>2064.8709583891241</v>
      </c>
      <c r="I47" s="4">
        <f t="shared" si="51"/>
        <v>2381.3632622438454</v>
      </c>
      <c r="K47" s="2" t="s">
        <v>273</v>
      </c>
      <c r="L47" s="12">
        <f t="shared" si="33"/>
        <v>3.5017225656494164E-2</v>
      </c>
      <c r="M47" s="12">
        <f t="shared" si="34"/>
        <v>3.1011065050670431E-2</v>
      </c>
      <c r="N47" s="12">
        <f t="shared" si="35"/>
        <v>2.7653079787689414E-2</v>
      </c>
      <c r="O47" s="12">
        <f t="shared" si="4"/>
        <v>3.1227123498284669E-2</v>
      </c>
      <c r="P47" s="2"/>
      <c r="Q47" s="12">
        <f t="shared" si="6"/>
        <v>3.1227123498284669E-2</v>
      </c>
    </row>
    <row r="48" spans="1:17" x14ac:dyDescent="0.2">
      <c r="E48" s="4"/>
      <c r="F48" s="4"/>
      <c r="G48" s="4"/>
      <c r="H48" s="4"/>
      <c r="I48" s="4"/>
      <c r="K48" s="2"/>
      <c r="L48" s="12"/>
      <c r="M48" s="12"/>
      <c r="N48" s="12"/>
      <c r="O48" s="12"/>
      <c r="P48" s="2"/>
      <c r="Q48" s="12"/>
    </row>
    <row r="49" spans="1:17" x14ac:dyDescent="0.2">
      <c r="A49" s="1" t="s">
        <v>0</v>
      </c>
      <c r="B49" s="1" t="s">
        <v>300</v>
      </c>
      <c r="C49" s="1" t="s">
        <v>301</v>
      </c>
      <c r="D49" s="6" t="s">
        <v>302</v>
      </c>
      <c r="E49" s="7">
        <v>44166</v>
      </c>
      <c r="F49" s="7">
        <v>44531</v>
      </c>
      <c r="G49" s="7">
        <v>44896</v>
      </c>
      <c r="H49" s="7">
        <v>45261</v>
      </c>
      <c r="I49" s="7">
        <v>45627</v>
      </c>
      <c r="K49" s="2"/>
      <c r="L49" s="12"/>
      <c r="M49" s="12"/>
      <c r="N49" s="12"/>
      <c r="O49" s="2"/>
      <c r="P49" s="2"/>
      <c r="Q49" s="12"/>
    </row>
    <row r="50" spans="1:17" x14ac:dyDescent="0.2">
      <c r="A50" s="2" t="s">
        <v>4</v>
      </c>
      <c r="B50" s="2"/>
      <c r="C50" s="2"/>
      <c r="D50" s="9"/>
      <c r="E50" s="4"/>
      <c r="F50" s="4"/>
      <c r="G50" s="4"/>
      <c r="H50" s="4"/>
      <c r="I50" s="4"/>
      <c r="K50" s="2"/>
      <c r="L50" s="12"/>
      <c r="M50" s="12"/>
      <c r="N50" s="12"/>
      <c r="O50" s="12"/>
      <c r="P50" s="2"/>
      <c r="Q50" s="12"/>
    </row>
    <row r="51" spans="1:17" x14ac:dyDescent="0.2">
      <c r="A51" s="2" t="s">
        <v>5</v>
      </c>
      <c r="B51" s="2">
        <v>274.51</v>
      </c>
      <c r="C51" s="2">
        <v>274.61</v>
      </c>
      <c r="D51" s="9">
        <v>274.64</v>
      </c>
      <c r="E51" s="4">
        <f>D51</f>
        <v>274.64</v>
      </c>
      <c r="F51" s="4">
        <f t="shared" ref="F51:I51" si="52">E51</f>
        <v>274.64</v>
      </c>
      <c r="G51" s="4">
        <f t="shared" si="52"/>
        <v>274.64</v>
      </c>
      <c r="H51" s="4">
        <f t="shared" si="52"/>
        <v>274.64</v>
      </c>
      <c r="I51" s="4">
        <f t="shared" si="52"/>
        <v>274.64</v>
      </c>
      <c r="K51" s="2"/>
      <c r="L51" s="12"/>
      <c r="M51" s="12"/>
      <c r="N51" s="12"/>
      <c r="O51" s="12"/>
      <c r="P51" s="2"/>
      <c r="Q51" s="12"/>
    </row>
    <row r="52" spans="1:17" x14ac:dyDescent="0.2">
      <c r="A52" s="2" t="s">
        <v>6</v>
      </c>
      <c r="B52" s="2">
        <v>24117.38</v>
      </c>
      <c r="C52" s="2">
        <v>26106.55</v>
      </c>
      <c r="D52" s="9">
        <v>28113.66</v>
      </c>
      <c r="E52" s="4">
        <f>D52+D32-D38</f>
        <v>30462.33</v>
      </c>
      <c r="F52" s="4">
        <f t="shared" ref="F52:I52" si="53">E52+E32-E38</f>
        <v>34065.661633456111</v>
      </c>
      <c r="G52" s="4">
        <f t="shared" si="53"/>
        <v>38221.292540429444</v>
      </c>
      <c r="H52" s="4">
        <f t="shared" si="53"/>
        <v>43013.87618015075</v>
      </c>
      <c r="I52" s="4">
        <f t="shared" si="53"/>
        <v>48541.041238332778</v>
      </c>
      <c r="K52" s="2"/>
      <c r="L52" s="12"/>
      <c r="M52" s="12"/>
      <c r="N52" s="12"/>
      <c r="O52" s="12"/>
      <c r="P52" s="2"/>
      <c r="Q52" s="12">
        <f>O52</f>
        <v>0</v>
      </c>
    </row>
    <row r="53" spans="1:17" x14ac:dyDescent="0.2">
      <c r="A53" s="2" t="s">
        <v>7</v>
      </c>
      <c r="B53" s="2">
        <v>0</v>
      </c>
      <c r="C53" s="2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K53" s="2"/>
      <c r="L53" s="12"/>
      <c r="M53" s="12"/>
      <c r="N53" s="12"/>
      <c r="O53" s="12"/>
      <c r="P53" s="2"/>
      <c r="Q53" s="12">
        <f t="shared" ref="Q53:Q61" si="54">O53</f>
        <v>0</v>
      </c>
    </row>
    <row r="54" spans="1:17" x14ac:dyDescent="0.2">
      <c r="A54" s="2" t="s">
        <v>8</v>
      </c>
      <c r="B54" s="2">
        <v>0</v>
      </c>
      <c r="C54" s="2">
        <v>0</v>
      </c>
      <c r="D54" s="9">
        <v>0.65</v>
      </c>
      <c r="E54" s="9">
        <v>0.65</v>
      </c>
      <c r="F54" s="9">
        <v>0.65</v>
      </c>
      <c r="G54" s="9">
        <v>0.65</v>
      </c>
      <c r="H54" s="9">
        <v>0.65</v>
      </c>
      <c r="I54" s="9">
        <v>0.65</v>
      </c>
      <c r="K54" s="2"/>
      <c r="L54" s="12"/>
      <c r="M54" s="12"/>
      <c r="N54" s="12"/>
      <c r="O54" s="12"/>
      <c r="P54" s="2"/>
      <c r="Q54" s="12">
        <f t="shared" si="54"/>
        <v>0</v>
      </c>
    </row>
    <row r="55" spans="1:17" x14ac:dyDescent="0.2">
      <c r="A55" s="2" t="s">
        <v>9</v>
      </c>
      <c r="B55" s="2">
        <v>24391.89</v>
      </c>
      <c r="C55" s="2">
        <v>26381.16</v>
      </c>
      <c r="D55" s="9">
        <v>28388.95</v>
      </c>
      <c r="E55" s="4">
        <f>SUM(E51:E54)</f>
        <v>30737.620000000003</v>
      </c>
      <c r="F55" s="4">
        <f t="shared" ref="F55:I55" si="55">SUM(F51:F54)</f>
        <v>34340.951633456112</v>
      </c>
      <c r="G55" s="4">
        <f t="shared" si="55"/>
        <v>38496.582540429445</v>
      </c>
      <c r="H55" s="4">
        <f t="shared" si="55"/>
        <v>43289.166180150751</v>
      </c>
      <c r="I55" s="4">
        <f t="shared" si="55"/>
        <v>48816.331238332779</v>
      </c>
      <c r="K55" s="2"/>
      <c r="L55" s="12"/>
      <c r="M55" s="12"/>
      <c r="N55" s="12"/>
      <c r="O55" s="12"/>
      <c r="P55" s="2"/>
      <c r="Q55" s="12">
        <f t="shared" si="54"/>
        <v>0</v>
      </c>
    </row>
    <row r="56" spans="1:17" x14ac:dyDescent="0.2">
      <c r="A56" s="2" t="s">
        <v>10</v>
      </c>
      <c r="B56" s="2">
        <v>9.7100000000000009</v>
      </c>
      <c r="C56" s="2">
        <v>16.02</v>
      </c>
      <c r="D56" s="9">
        <v>12.15</v>
      </c>
      <c r="E56" s="4">
        <f>E$5*$Q$56</f>
        <v>16.76405053467353</v>
      </c>
      <c r="F56" s="4">
        <f t="shared" ref="F56:I56" si="56">F$5*$Q$56</f>
        <v>19.33355394799818</v>
      </c>
      <c r="G56" s="4">
        <f t="shared" si="56"/>
        <v>22.296897011079984</v>
      </c>
      <c r="H56" s="4">
        <f t="shared" si="56"/>
        <v>25.714445345118929</v>
      </c>
      <c r="I56" s="4">
        <f t="shared" si="56"/>
        <v>29.655817088742108</v>
      </c>
      <c r="K56" s="2" t="s">
        <v>276</v>
      </c>
      <c r="L56" s="12">
        <f>B56/$B$3</f>
        <v>3.3896612887066333E-4</v>
      </c>
      <c r="M56" s="12">
        <f>C56/$C$3</f>
        <v>5.0262844556976324E-4</v>
      </c>
      <c r="N56" s="12">
        <f>D56/$D$3</f>
        <v>3.250470850098451E-4</v>
      </c>
      <c r="O56" s="12">
        <f t="shared" ref="O56:O89" si="57">AVERAGE(L56:N56)</f>
        <v>3.8888055315009054E-4</v>
      </c>
      <c r="P56" s="2"/>
      <c r="Q56" s="12">
        <f t="shared" si="54"/>
        <v>3.8888055315009054E-4</v>
      </c>
    </row>
    <row r="57" spans="1:17" x14ac:dyDescent="0.2">
      <c r="A57" s="2" t="s">
        <v>11</v>
      </c>
      <c r="B57" s="2">
        <v>3057.89</v>
      </c>
      <c r="C57" s="2">
        <v>13057.15</v>
      </c>
      <c r="D57" s="9">
        <v>16233.68</v>
      </c>
      <c r="E57" s="4">
        <f>E$5*$Q$57</f>
        <v>18721.891073126095</v>
      </c>
      <c r="F57" s="4">
        <f t="shared" ref="F57:I57" si="58">F$5*$Q$57</f>
        <v>21591.481743757337</v>
      </c>
      <c r="G57" s="4">
        <f t="shared" si="58"/>
        <v>24900.907823365713</v>
      </c>
      <c r="H57" s="4">
        <f t="shared" si="58"/>
        <v>28717.584915497056</v>
      </c>
      <c r="I57" s="4">
        <f t="shared" si="58"/>
        <v>33119.261724463278</v>
      </c>
      <c r="K57" s="2" t="s">
        <v>277</v>
      </c>
      <c r="L57" s="12">
        <f>B57/$B$3</f>
        <v>0.10674779977469748</v>
      </c>
      <c r="M57" s="12">
        <f>C57/$C$3</f>
        <v>0.40966885193952768</v>
      </c>
      <c r="N57" s="12">
        <f>D57/$D$3</f>
        <v>0.43429714921667667</v>
      </c>
      <c r="O57" s="12">
        <f t="shared" si="57"/>
        <v>0.3169046003103006</v>
      </c>
      <c r="P57" s="2"/>
      <c r="Q57" s="12">
        <f>N57</f>
        <v>0.43429714921667667</v>
      </c>
    </row>
    <row r="58" spans="1:17" x14ac:dyDescent="0.2">
      <c r="A58" s="2" t="s">
        <v>12</v>
      </c>
      <c r="B58" s="2">
        <v>5416.6</v>
      </c>
      <c r="C58" s="2">
        <v>6423.07</v>
      </c>
      <c r="D58" s="9">
        <v>6584.67</v>
      </c>
      <c r="E58" s="4">
        <f>E$5*$Q$58</f>
        <v>7593.9327677077054</v>
      </c>
      <c r="F58" s="4">
        <f t="shared" ref="F58:I58" si="59">F$5*$Q$58</f>
        <v>8757.889898881007</v>
      </c>
      <c r="G58" s="4">
        <f t="shared" si="59"/>
        <v>10100.252112723765</v>
      </c>
      <c r="H58" s="4">
        <f t="shared" si="59"/>
        <v>11648.36437982799</v>
      </c>
      <c r="I58" s="4">
        <f t="shared" si="59"/>
        <v>13433.762960660899</v>
      </c>
      <c r="K58" s="2" t="s">
        <v>278</v>
      </c>
      <c r="L58" s="12">
        <f>B58/$B$3</f>
        <v>0.1890879437323208</v>
      </c>
      <c r="M58" s="12">
        <f>C58/$C$3</f>
        <v>0.20152420036740193</v>
      </c>
      <c r="N58" s="12">
        <f>D58/$D$3</f>
        <v>0.17615866578203923</v>
      </c>
      <c r="O58" s="12">
        <f t="shared" si="57"/>
        <v>0.18892360329392066</v>
      </c>
      <c r="P58" s="2"/>
      <c r="Q58" s="12">
        <f>N58</f>
        <v>0.17615866578203923</v>
      </c>
    </row>
    <row r="59" spans="1:17" x14ac:dyDescent="0.2">
      <c r="A59" s="2" t="s">
        <v>13</v>
      </c>
      <c r="B59" s="2">
        <v>8474.49</v>
      </c>
      <c r="C59" s="2">
        <v>19480.22</v>
      </c>
      <c r="D59" s="9">
        <v>22818.35</v>
      </c>
      <c r="E59" s="4">
        <f>E57+E58</f>
        <v>26315.8238408338</v>
      </c>
      <c r="F59" s="4">
        <f t="shared" ref="F59:I59" si="60">F57+F58</f>
        <v>30349.371642638343</v>
      </c>
      <c r="G59" s="4">
        <f t="shared" si="60"/>
        <v>35001.159936089476</v>
      </c>
      <c r="H59" s="4">
        <f t="shared" si="60"/>
        <v>40365.949295325045</v>
      </c>
      <c r="I59" s="4">
        <f t="shared" si="60"/>
        <v>46553.024685124175</v>
      </c>
      <c r="K59" s="2"/>
      <c r="L59" s="12"/>
      <c r="M59" s="12"/>
      <c r="N59" s="12"/>
      <c r="O59" s="12"/>
      <c r="P59" s="2"/>
      <c r="Q59" s="12"/>
    </row>
    <row r="60" spans="1:17" x14ac:dyDescent="0.2">
      <c r="A60" s="2" t="s">
        <v>14</v>
      </c>
      <c r="B60" s="2">
        <v>0</v>
      </c>
      <c r="C60" s="2">
        <v>0</v>
      </c>
      <c r="D60" s="9">
        <v>0</v>
      </c>
      <c r="E60" s="4">
        <f>E$5*$Q$60</f>
        <v>0</v>
      </c>
      <c r="F60" s="4">
        <f t="shared" ref="F60:I60" si="61">F$5*$Q$60</f>
        <v>0</v>
      </c>
      <c r="G60" s="4">
        <f t="shared" si="61"/>
        <v>0</v>
      </c>
      <c r="H60" s="4">
        <f t="shared" si="61"/>
        <v>0</v>
      </c>
      <c r="I60" s="4">
        <f t="shared" si="61"/>
        <v>0</v>
      </c>
      <c r="K60" s="2" t="s">
        <v>279</v>
      </c>
      <c r="L60" s="12">
        <f>B60/$B$3</f>
        <v>0</v>
      </c>
      <c r="M60" s="12">
        <f>C60/$C$3</f>
        <v>0</v>
      </c>
      <c r="N60" s="12">
        <f>D60/$D$3</f>
        <v>0</v>
      </c>
      <c r="O60" s="12">
        <f t="shared" si="57"/>
        <v>0</v>
      </c>
      <c r="P60" s="2"/>
      <c r="Q60" s="12">
        <f t="shared" si="54"/>
        <v>0</v>
      </c>
    </row>
    <row r="61" spans="1:17" x14ac:dyDescent="0.2">
      <c r="A61" s="2" t="s">
        <v>15</v>
      </c>
      <c r="B61" s="2">
        <v>335.48</v>
      </c>
      <c r="C61" s="2">
        <v>191.73</v>
      </c>
      <c r="D61" s="9">
        <v>172.45</v>
      </c>
      <c r="E61" s="4">
        <f>E$5*$Q$61</f>
        <v>321.01925258927497</v>
      </c>
      <c r="F61" s="4">
        <f t="shared" ref="F61:I61" si="62">F$5*$Q$61</f>
        <v>370.22335535459354</v>
      </c>
      <c r="G61" s="4">
        <f t="shared" si="62"/>
        <v>426.96919809161909</v>
      </c>
      <c r="H61" s="4">
        <f t="shared" si="62"/>
        <v>492.41273810074426</v>
      </c>
      <c r="I61" s="4">
        <f t="shared" si="62"/>
        <v>567.88711159403806</v>
      </c>
      <c r="K61" s="2" t="s">
        <v>280</v>
      </c>
      <c r="L61" s="12">
        <f>B61/$B$3</f>
        <v>1.1711262297994863E-2</v>
      </c>
      <c r="M61" s="12">
        <f>C61/$C$3</f>
        <v>6.0155400667347503E-3</v>
      </c>
      <c r="N61" s="12">
        <f>D61/$D$3</f>
        <v>4.61352837941957E-3</v>
      </c>
      <c r="O61" s="12">
        <f t="shared" si="57"/>
        <v>7.4467769147163951E-3</v>
      </c>
      <c r="P61" s="2"/>
      <c r="Q61" s="12">
        <f t="shared" si="54"/>
        <v>7.4467769147163951E-3</v>
      </c>
    </row>
    <row r="62" spans="1:17" x14ac:dyDescent="0.2">
      <c r="A62" s="2" t="s">
        <v>16</v>
      </c>
      <c r="B62" s="2">
        <v>33211.57</v>
      </c>
      <c r="C62" s="2">
        <v>46069.13</v>
      </c>
      <c r="D62" s="9">
        <v>51391.9</v>
      </c>
      <c r="E62" s="4">
        <f>E55+E56+E61+E59+E60</f>
        <v>57391.227143957753</v>
      </c>
      <c r="F62" s="4">
        <f t="shared" ref="F62:I62" si="63">F55+F56+F61+F59+F60</f>
        <v>65079.880185397051</v>
      </c>
      <c r="G62" s="4">
        <f t="shared" si="63"/>
        <v>73947.008571621613</v>
      </c>
      <c r="H62" s="4">
        <f t="shared" si="63"/>
        <v>84173.242658921663</v>
      </c>
      <c r="I62" s="4">
        <f t="shared" si="63"/>
        <v>95966.89885213974</v>
      </c>
      <c r="K62" s="2"/>
      <c r="L62" s="12"/>
      <c r="M62" s="12"/>
      <c r="N62" s="12"/>
      <c r="O62" s="12"/>
      <c r="P62" s="2"/>
      <c r="Q62" s="12"/>
    </row>
    <row r="63" spans="1:17" x14ac:dyDescent="0.2">
      <c r="A63" s="2" t="s">
        <v>17</v>
      </c>
      <c r="B63" s="2"/>
      <c r="C63" s="2"/>
      <c r="D63" s="9"/>
      <c r="E63" s="4"/>
      <c r="F63" s="4"/>
      <c r="G63" s="4"/>
      <c r="H63" s="4"/>
      <c r="I63" s="4"/>
      <c r="K63" s="2"/>
      <c r="L63" s="12"/>
      <c r="M63" s="12"/>
      <c r="N63" s="12"/>
      <c r="O63" s="12"/>
      <c r="P63" s="2"/>
      <c r="Q63" s="12"/>
    </row>
    <row r="64" spans="1:17" x14ac:dyDescent="0.2">
      <c r="A64" s="2" t="s">
        <v>18</v>
      </c>
      <c r="B64" s="2">
        <v>28498.09</v>
      </c>
      <c r="C64" s="2">
        <v>44081.78</v>
      </c>
      <c r="D64" s="9">
        <v>52562.43</v>
      </c>
      <c r="E64" s="4">
        <f>E$5*$Q$64</f>
        <v>54375.63350781484</v>
      </c>
      <c r="F64" s="4">
        <f t="shared" ref="F64:I64" si="64">F$5*$Q$64</f>
        <v>62710.037869758111</v>
      </c>
      <c r="G64" s="4">
        <f t="shared" si="64"/>
        <v>72321.894862361689</v>
      </c>
      <c r="H64" s="4">
        <f t="shared" si="64"/>
        <v>83407.005547430614</v>
      </c>
      <c r="I64" s="4">
        <f t="shared" si="64"/>
        <v>96191.18231938906</v>
      </c>
      <c r="K64" s="2" t="s">
        <v>281</v>
      </c>
      <c r="L64" s="12">
        <f>B64/$B$3</f>
        <v>0.99483905741583534</v>
      </c>
      <c r="M64" s="12">
        <f>C64/$C$3</f>
        <v>1.3830684493975203</v>
      </c>
      <c r="N64" s="12">
        <f>D64/$D$3</f>
        <v>1.4061946216077392</v>
      </c>
      <c r="O64" s="12">
        <f t="shared" si="57"/>
        <v>1.261367376140365</v>
      </c>
      <c r="P64" s="2"/>
      <c r="Q64" s="12">
        <f>O64</f>
        <v>1.261367376140365</v>
      </c>
    </row>
    <row r="65" spans="1:17" x14ac:dyDescent="0.2">
      <c r="A65" s="2" t="s">
        <v>19</v>
      </c>
      <c r="B65" s="2">
        <v>2594.34</v>
      </c>
      <c r="C65" s="2">
        <v>4366.4799999999996</v>
      </c>
      <c r="D65" s="9">
        <v>6426.59</v>
      </c>
      <c r="E65" s="4">
        <f>D65+E21</f>
        <v>8781.8883699705802</v>
      </c>
      <c r="F65" s="4">
        <f t="shared" ref="F65:I65" si="65">E65+F21</f>
        <v>11498.194193868836</v>
      </c>
      <c r="G65" s="4">
        <f t="shared" si="65"/>
        <v>14630.840750676729</v>
      </c>
      <c r="H65" s="4">
        <f t="shared" si="65"/>
        <v>18243.64250648077</v>
      </c>
      <c r="I65" s="4">
        <f t="shared" si="65"/>
        <v>22410.195065171218</v>
      </c>
      <c r="K65" s="2" t="s">
        <v>282</v>
      </c>
      <c r="L65" s="12">
        <f>B65/$B$3</f>
        <v>9.0565745290866806E-2</v>
      </c>
      <c r="M65" s="12">
        <f>C65/$C$3</f>
        <v>0.13699856772855551</v>
      </c>
      <c r="N65" s="12">
        <f>D65/$D$3</f>
        <v>0.17192957580686588</v>
      </c>
      <c r="O65" s="12">
        <f t="shared" si="57"/>
        <v>0.13316462960876274</v>
      </c>
      <c r="P65" s="2"/>
      <c r="Q65" s="12">
        <f t="shared" ref="Q65:Q66" si="66">O65</f>
        <v>0.13316462960876274</v>
      </c>
    </row>
    <row r="66" spans="1:17" x14ac:dyDescent="0.2">
      <c r="A66" s="2" t="s">
        <v>20</v>
      </c>
      <c r="B66" s="2">
        <v>0</v>
      </c>
      <c r="C66" s="2">
        <v>0</v>
      </c>
      <c r="D66" s="9">
        <v>0</v>
      </c>
      <c r="E66" s="4">
        <f>E$5*$Q$66</f>
        <v>0</v>
      </c>
      <c r="F66" s="4">
        <f t="shared" ref="F66:I66" si="67">F$5*$Q$66</f>
        <v>0</v>
      </c>
      <c r="G66" s="4">
        <f t="shared" si="67"/>
        <v>0</v>
      </c>
      <c r="H66" s="4">
        <f t="shared" si="67"/>
        <v>0</v>
      </c>
      <c r="I66" s="4">
        <f t="shared" si="67"/>
        <v>0</v>
      </c>
      <c r="K66" s="2" t="s">
        <v>283</v>
      </c>
      <c r="L66" s="12">
        <f>B66/$B$3</f>
        <v>0</v>
      </c>
      <c r="M66" s="12">
        <f>C66/$C$3</f>
        <v>0</v>
      </c>
      <c r="N66" s="12">
        <f>D66/$D$3</f>
        <v>0</v>
      </c>
      <c r="O66" s="12">
        <f t="shared" si="57"/>
        <v>0</v>
      </c>
      <c r="P66" s="2"/>
      <c r="Q66" s="12">
        <f t="shared" si="66"/>
        <v>0</v>
      </c>
    </row>
    <row r="67" spans="1:17" x14ac:dyDescent="0.2">
      <c r="A67" s="2" t="s">
        <v>21</v>
      </c>
      <c r="B67" s="2">
        <v>25903.75</v>
      </c>
      <c r="C67" s="2">
        <v>39715.300000000003</v>
      </c>
      <c r="D67" s="9">
        <v>46135.839999999997</v>
      </c>
      <c r="E67" s="4">
        <f>E64-E65</f>
        <v>45593.745137844264</v>
      </c>
      <c r="F67" s="4">
        <f t="shared" ref="F67:I67" si="68">F64-F65</f>
        <v>51211.843675889279</v>
      </c>
      <c r="G67" s="4">
        <f t="shared" si="68"/>
        <v>57691.054111684964</v>
      </c>
      <c r="H67" s="4">
        <f t="shared" si="68"/>
        <v>65163.363040949844</v>
      </c>
      <c r="I67" s="4">
        <f t="shared" si="68"/>
        <v>73780.987254217849</v>
      </c>
      <c r="K67" s="2"/>
      <c r="L67" s="12"/>
      <c r="M67" s="12"/>
      <c r="N67" s="12"/>
      <c r="O67" s="12"/>
      <c r="P67" s="2"/>
      <c r="Q67" s="12"/>
    </row>
    <row r="68" spans="1:17" x14ac:dyDescent="0.2">
      <c r="A68" s="2" t="s">
        <v>22</v>
      </c>
      <c r="B68" s="2">
        <v>0</v>
      </c>
      <c r="C68" s="2">
        <v>0</v>
      </c>
      <c r="D68" s="9">
        <v>0</v>
      </c>
      <c r="E68" s="4">
        <f>E$5*$Q$68</f>
        <v>0</v>
      </c>
      <c r="F68" s="4">
        <f t="shared" ref="F68:I68" si="69">F$5*$Q$68</f>
        <v>0</v>
      </c>
      <c r="G68" s="4">
        <f t="shared" si="69"/>
        <v>0</v>
      </c>
      <c r="H68" s="4">
        <f t="shared" si="69"/>
        <v>0</v>
      </c>
      <c r="I68" s="4">
        <f t="shared" si="69"/>
        <v>0</v>
      </c>
      <c r="K68" s="2" t="s">
        <v>284</v>
      </c>
      <c r="L68" s="12">
        <f>B68/$B$3</f>
        <v>0</v>
      </c>
      <c r="M68" s="12">
        <f>C68/$C$3</f>
        <v>0</v>
      </c>
      <c r="N68" s="12">
        <f>D68/$D$3</f>
        <v>0</v>
      </c>
      <c r="O68" s="12">
        <f t="shared" si="57"/>
        <v>0</v>
      </c>
      <c r="P68" s="2"/>
      <c r="Q68" s="12">
        <f>O68</f>
        <v>0</v>
      </c>
    </row>
    <row r="69" spans="1:17" x14ac:dyDescent="0.2">
      <c r="A69" s="2" t="s">
        <v>23</v>
      </c>
      <c r="B69" s="2">
        <v>921.48</v>
      </c>
      <c r="C69" s="2">
        <v>1511.21</v>
      </c>
      <c r="D69" s="9">
        <v>1122.0899999999999</v>
      </c>
      <c r="E69" s="4">
        <f>E$5*$Q$69</f>
        <v>1574.9156018974131</v>
      </c>
      <c r="F69" s="4">
        <f t="shared" ref="F69:I69" si="70">F$5*$Q$69</f>
        <v>1816.3101864820662</v>
      </c>
      <c r="G69" s="4">
        <f t="shared" si="70"/>
        <v>2094.7044333956683</v>
      </c>
      <c r="H69" s="4">
        <f t="shared" si="70"/>
        <v>2415.7694516848928</v>
      </c>
      <c r="I69" s="4">
        <f t="shared" si="70"/>
        <v>2786.0455874595364</v>
      </c>
      <c r="K69" s="2" t="s">
        <v>285</v>
      </c>
      <c r="L69" s="12">
        <f>B69/$B$3</f>
        <v>3.2167920538799057E-2</v>
      </c>
      <c r="M69" s="12">
        <f>C69/$C$3</f>
        <v>4.7414302948157419E-2</v>
      </c>
      <c r="N69" s="12">
        <f>D69/$D$3</f>
        <v>3.0019101532403048E-2</v>
      </c>
      <c r="O69" s="12">
        <f t="shared" si="57"/>
        <v>3.6533775006453176E-2</v>
      </c>
      <c r="P69" s="2"/>
      <c r="Q69" s="12">
        <f t="shared" ref="Q69:Q89" si="71">O69</f>
        <v>3.6533775006453176E-2</v>
      </c>
    </row>
    <row r="70" spans="1:17" x14ac:dyDescent="0.2">
      <c r="A70" s="2" t="s">
        <v>24</v>
      </c>
      <c r="B70" s="2">
        <v>0</v>
      </c>
      <c r="C70" s="2">
        <v>0</v>
      </c>
      <c r="D70" s="9">
        <v>0</v>
      </c>
      <c r="E70" s="4">
        <f>E$5*$Q$70</f>
        <v>0</v>
      </c>
      <c r="F70" s="4">
        <f t="shared" ref="F70:I70" si="72">F$5*$Q$70</f>
        <v>0</v>
      </c>
      <c r="G70" s="4">
        <f t="shared" si="72"/>
        <v>0</v>
      </c>
      <c r="H70" s="4">
        <f t="shared" si="72"/>
        <v>0</v>
      </c>
      <c r="I70" s="4">
        <f t="shared" si="72"/>
        <v>0</v>
      </c>
      <c r="K70" s="2" t="s">
        <v>286</v>
      </c>
      <c r="L70" s="12">
        <f>B70/$B$3</f>
        <v>0</v>
      </c>
      <c r="M70" s="12">
        <f>C70/$C$3</f>
        <v>0</v>
      </c>
      <c r="N70" s="12">
        <f>D70/$D$3</f>
        <v>0</v>
      </c>
      <c r="O70" s="12">
        <f t="shared" si="57"/>
        <v>0</v>
      </c>
      <c r="P70" s="2"/>
      <c r="Q70" s="12">
        <f t="shared" si="71"/>
        <v>0</v>
      </c>
    </row>
    <row r="71" spans="1:17" x14ac:dyDescent="0.2">
      <c r="A71" s="2" t="s">
        <v>25</v>
      </c>
      <c r="B71" s="2">
        <v>6690.51</v>
      </c>
      <c r="C71" s="2">
        <v>5446.9</v>
      </c>
      <c r="D71" s="9">
        <v>2921.33</v>
      </c>
      <c r="E71" s="4">
        <f>E$5*$Q$71</f>
        <v>6934.854914597172</v>
      </c>
      <c r="F71" s="4">
        <f t="shared" ref="F71:I71" si="73">F$5*$Q$71</f>
        <v>7997.7921407235708</v>
      </c>
      <c r="G71" s="4">
        <f t="shared" si="73"/>
        <v>9223.6506623347668</v>
      </c>
      <c r="H71" s="4">
        <f t="shared" si="73"/>
        <v>10637.402178483182</v>
      </c>
      <c r="I71" s="4">
        <f t="shared" si="73"/>
        <v>12267.845915811842</v>
      </c>
      <c r="K71" s="2" t="s">
        <v>287</v>
      </c>
      <c r="L71" s="12">
        <f>B71/$B$3</f>
        <v>0.23355883366328131</v>
      </c>
      <c r="M71" s="12">
        <f>C71/$C$3</f>
        <v>0.17089680899962192</v>
      </c>
      <c r="N71" s="12">
        <f>D71/$D$3</f>
        <v>7.8153893074223102E-2</v>
      </c>
      <c r="O71" s="12">
        <f t="shared" si="57"/>
        <v>0.16086984524570877</v>
      </c>
      <c r="P71" s="2"/>
      <c r="Q71" s="12">
        <f t="shared" si="71"/>
        <v>0.16086984524570877</v>
      </c>
    </row>
    <row r="72" spans="1:17" x14ac:dyDescent="0.2">
      <c r="A72" s="2" t="s">
        <v>26</v>
      </c>
      <c r="B72" s="2"/>
      <c r="C72" s="2"/>
      <c r="D72" s="9"/>
      <c r="E72" s="4"/>
      <c r="F72" s="4"/>
      <c r="G72" s="4"/>
      <c r="H72" s="4"/>
      <c r="I72" s="4"/>
      <c r="K72" s="2"/>
      <c r="L72" s="12"/>
      <c r="M72" s="12"/>
      <c r="N72" s="12"/>
      <c r="O72" s="12"/>
      <c r="P72" s="2"/>
      <c r="Q72" s="12"/>
    </row>
    <row r="73" spans="1:17" x14ac:dyDescent="0.2">
      <c r="A73" s="2" t="s">
        <v>27</v>
      </c>
      <c r="B73" s="2">
        <v>2400.64</v>
      </c>
      <c r="C73" s="2">
        <v>3267.59</v>
      </c>
      <c r="D73" s="9">
        <v>3585.11</v>
      </c>
      <c r="E73" s="4">
        <f>E$5*$Q$73</f>
        <v>4055.5972360799669</v>
      </c>
      <c r="F73" s="4">
        <f t="shared" ref="F73:I73" si="74">F$5*$Q$73</f>
        <v>4677.2173463047438</v>
      </c>
      <c r="G73" s="4">
        <f t="shared" si="74"/>
        <v>5394.1160404081711</v>
      </c>
      <c r="H73" s="4">
        <f t="shared" si="74"/>
        <v>6220.8971067757902</v>
      </c>
      <c r="I73" s="4">
        <f t="shared" si="74"/>
        <v>7174.4027238544577</v>
      </c>
      <c r="K73" s="2" t="s">
        <v>288</v>
      </c>
      <c r="L73" s="12">
        <f>B73/$B$3</f>
        <v>8.3803877200007121E-2</v>
      </c>
      <c r="M73" s="12">
        <f>C73/$C$3</f>
        <v>0.10252082911730978</v>
      </c>
      <c r="N73" s="12">
        <f>D73/$D$3</f>
        <v>9.5911897525896767E-2</v>
      </c>
      <c r="O73" s="12">
        <f t="shared" si="57"/>
        <v>9.4078867947737899E-2</v>
      </c>
      <c r="P73" s="2"/>
      <c r="Q73" s="12">
        <f t="shared" si="71"/>
        <v>9.4078867947737899E-2</v>
      </c>
    </row>
    <row r="74" spans="1:17" x14ac:dyDescent="0.2">
      <c r="A74" s="2" t="s">
        <v>28</v>
      </c>
      <c r="B74" s="2">
        <v>1757.09</v>
      </c>
      <c r="C74" s="2">
        <v>2220.63</v>
      </c>
      <c r="D74" s="9">
        <v>2531.4299999999998</v>
      </c>
      <c r="E74" s="4">
        <f>E$5*$Q$74</f>
        <v>2855.7007781875618</v>
      </c>
      <c r="F74" s="4">
        <f t="shared" ref="F74:I74" si="75">F$5*$Q$74</f>
        <v>3293.4072192299564</v>
      </c>
      <c r="G74" s="4">
        <f t="shared" si="75"/>
        <v>3798.2029470748689</v>
      </c>
      <c r="H74" s="4">
        <f t="shared" si="75"/>
        <v>4380.3710464147507</v>
      </c>
      <c r="I74" s="4">
        <f t="shared" si="75"/>
        <v>5051.7707378026635</v>
      </c>
      <c r="K74" s="2" t="s">
        <v>289</v>
      </c>
      <c r="L74" s="12">
        <f>B74/$B$3</f>
        <v>6.1338207556885044E-2</v>
      </c>
      <c r="M74" s="12">
        <f>C74/$C$3</f>
        <v>6.9672397321197468E-2</v>
      </c>
      <c r="N74" s="12">
        <f>D74/$D$3</f>
        <v>6.7722958222754898E-2</v>
      </c>
      <c r="O74" s="12">
        <f t="shared" si="57"/>
        <v>6.6244521033612475E-2</v>
      </c>
      <c r="P74" s="2"/>
      <c r="Q74" s="12">
        <f t="shared" si="71"/>
        <v>6.6244521033612475E-2</v>
      </c>
    </row>
    <row r="75" spans="1:17" x14ac:dyDescent="0.2">
      <c r="A75" s="2" t="s">
        <v>29</v>
      </c>
      <c r="B75" s="2">
        <v>2248.7800000000002</v>
      </c>
      <c r="C75" s="2">
        <v>219.07</v>
      </c>
      <c r="D75" s="9">
        <v>707.17</v>
      </c>
      <c r="E75" s="4">
        <f>E$5*$Q$75+3246.56</f>
        <v>4745.2227338683033</v>
      </c>
      <c r="F75" s="4">
        <f>F$5*$Q$75+4006.47</f>
        <v>5734.8396893640711</v>
      </c>
      <c r="G75" s="4">
        <f>G$5*$Q$75+4882.86</f>
        <v>6876.1448903247401</v>
      </c>
      <c r="H75" s="4">
        <f>H$5*$Q$75+5893.58</f>
        <v>8192.3848670645148</v>
      </c>
      <c r="I75" s="4">
        <f>I$5*$Q$75+7059.22</f>
        <v>9710.373301010859</v>
      </c>
      <c r="K75" s="2" t="s">
        <v>290</v>
      </c>
      <c r="L75" s="12">
        <f>B75/$B$3</f>
        <v>7.8502600543951626E-2</v>
      </c>
      <c r="M75" s="12">
        <f>C75/$C$3</f>
        <v>6.8733341804599266E-3</v>
      </c>
      <c r="N75" s="12">
        <f>D75/$D$3</f>
        <v>1.8918810461433098E-2</v>
      </c>
      <c r="O75" s="12">
        <f t="shared" si="57"/>
        <v>3.4764915061948211E-2</v>
      </c>
      <c r="P75" s="2"/>
      <c r="Q75" s="12">
        <f t="shared" si="71"/>
        <v>3.4764915061948211E-2</v>
      </c>
    </row>
    <row r="76" spans="1:17" x14ac:dyDescent="0.2">
      <c r="A76" s="2" t="s">
        <v>30</v>
      </c>
      <c r="B76" s="2">
        <v>1508.15</v>
      </c>
      <c r="C76" s="2">
        <v>1804.9</v>
      </c>
      <c r="D76" s="9">
        <v>3414.96</v>
      </c>
      <c r="E76" s="4">
        <f>E$5*$Q$76</f>
        <v>2883.0480726600672</v>
      </c>
      <c r="F76" s="4">
        <f>F$5*$Q$76</f>
        <v>3324.9461597695595</v>
      </c>
      <c r="G76" s="4">
        <f>G$5*$Q$76</f>
        <v>3834.5760066241673</v>
      </c>
      <c r="H76" s="4">
        <f>H$5*$Q$76</f>
        <v>4422.3191727101002</v>
      </c>
      <c r="I76" s="4">
        <f>I$5*$Q$76</f>
        <v>5100.1484470604091</v>
      </c>
      <c r="K76" s="2" t="s">
        <v>291</v>
      </c>
      <c r="L76" s="12">
        <f>B76/$B$3</f>
        <v>5.2647967791585058E-2</v>
      </c>
      <c r="M76" s="12">
        <f>C76/$C$3</f>
        <v>5.662884403301284E-2</v>
      </c>
      <c r="N76" s="12">
        <f>D76/$D$3</f>
        <v>9.135990069343379E-2</v>
      </c>
      <c r="O76" s="12">
        <f t="shared" si="57"/>
        <v>6.6878904172677223E-2</v>
      </c>
      <c r="P76" s="2"/>
      <c r="Q76" s="12">
        <f t="shared" si="71"/>
        <v>6.6878904172677223E-2</v>
      </c>
    </row>
    <row r="77" spans="1:17" x14ac:dyDescent="0.2">
      <c r="A77" s="2" t="s">
        <v>31</v>
      </c>
      <c r="B77" s="2">
        <v>7914.66</v>
      </c>
      <c r="C77" s="2">
        <v>7512.19</v>
      </c>
      <c r="D77" s="9">
        <v>10238.67</v>
      </c>
      <c r="E77" s="4">
        <f>SUM(E73:E76)</f>
        <v>14539.568820795899</v>
      </c>
      <c r="F77" s="4">
        <f t="shared" ref="F77:I77" si="76">SUM(F73:F76)</f>
        <v>17030.410414668331</v>
      </c>
      <c r="G77" s="4">
        <f t="shared" si="76"/>
        <v>19903.03988443195</v>
      </c>
      <c r="H77" s="4">
        <f t="shared" si="76"/>
        <v>23215.972192965157</v>
      </c>
      <c r="I77" s="4">
        <f t="shared" si="76"/>
        <v>27036.69520972839</v>
      </c>
      <c r="K77" s="2"/>
      <c r="L77" s="12"/>
      <c r="M77" s="12"/>
      <c r="N77" s="12"/>
      <c r="O77" s="12"/>
      <c r="P77" s="2"/>
      <c r="Q77" s="12"/>
    </row>
    <row r="78" spans="1:17" x14ac:dyDescent="0.2">
      <c r="A78" s="2" t="s">
        <v>32</v>
      </c>
      <c r="B78" s="2"/>
      <c r="C78" s="2"/>
      <c r="D78" s="9"/>
      <c r="E78" s="4"/>
      <c r="F78" s="4"/>
      <c r="G78" s="4"/>
      <c r="H78" s="4"/>
      <c r="I78" s="4"/>
      <c r="K78" s="2"/>
      <c r="L78" s="12"/>
      <c r="M78" s="12"/>
      <c r="N78" s="12"/>
      <c r="O78" s="12"/>
      <c r="P78" s="2"/>
      <c r="Q78" s="12"/>
    </row>
    <row r="79" spans="1:17" x14ac:dyDescent="0.2">
      <c r="A79" s="2" t="s">
        <v>33</v>
      </c>
      <c r="B79" s="2">
        <v>5493.92</v>
      </c>
      <c r="C79" s="2">
        <v>6958.98</v>
      </c>
      <c r="D79" s="9">
        <v>8682.32</v>
      </c>
      <c r="E79" s="4">
        <f>E$5*$Q$79</f>
        <v>9230.9959385593029</v>
      </c>
      <c r="F79" s="4">
        <f t="shared" ref="F79:I79" si="77">F$5*$Q$79</f>
        <v>10645.873299102646</v>
      </c>
      <c r="G79" s="4">
        <f t="shared" si="77"/>
        <v>12277.61544419388</v>
      </c>
      <c r="H79" s="4">
        <f t="shared" si="77"/>
        <v>14159.462240473415</v>
      </c>
      <c r="I79" s="4">
        <f t="shared" si="77"/>
        <v>16329.748382386819</v>
      </c>
      <c r="K79" s="2" t="s">
        <v>292</v>
      </c>
      <c r="L79" s="12">
        <f>B79/$B$3</f>
        <v>0.19178710553296752</v>
      </c>
      <c r="M79" s="12">
        <f>C79/$C$3</f>
        <v>0.21833840824913051</v>
      </c>
      <c r="N79" s="12">
        <f>D79/$D$3</f>
        <v>0.23227677424878007</v>
      </c>
      <c r="O79" s="12">
        <f t="shared" si="57"/>
        <v>0.21413409601029273</v>
      </c>
      <c r="P79" s="2"/>
      <c r="Q79" s="12">
        <f t="shared" si="71"/>
        <v>0.21413409601029273</v>
      </c>
    </row>
    <row r="80" spans="1:17" x14ac:dyDescent="0.2">
      <c r="A80" s="2" t="s">
        <v>34</v>
      </c>
      <c r="B80" s="2">
        <v>731.04</v>
      </c>
      <c r="C80" s="2">
        <v>939.71</v>
      </c>
      <c r="D80" s="9">
        <v>907.55</v>
      </c>
      <c r="E80" s="4">
        <f>E$5*$Q$80</f>
        <v>1139.2545702724531</v>
      </c>
      <c r="F80" s="4">
        <f t="shared" ref="F80:I80" si="78">F$5*$Q$80</f>
        <v>1313.8733773982206</v>
      </c>
      <c r="G80" s="4">
        <f t="shared" si="78"/>
        <v>1515.2568151848366</v>
      </c>
      <c r="H80" s="4">
        <f t="shared" si="78"/>
        <v>1747.507222127236</v>
      </c>
      <c r="I80" s="4">
        <f t="shared" si="78"/>
        <v>2015.355721079095</v>
      </c>
      <c r="K80" s="2" t="s">
        <v>293</v>
      </c>
      <c r="L80" s="12">
        <f>B80/$B$3</f>
        <v>2.5519855700268764E-2</v>
      </c>
      <c r="M80" s="12">
        <f>C80/$C$3</f>
        <v>2.9483456715752948E-2</v>
      </c>
      <c r="N80" s="12">
        <f>D80/$D$3</f>
        <v>2.427954584367777E-2</v>
      </c>
      <c r="O80" s="12">
        <f t="shared" si="57"/>
        <v>2.6427619419899826E-2</v>
      </c>
      <c r="P80" s="2"/>
      <c r="Q80" s="12">
        <f t="shared" si="71"/>
        <v>2.6427619419899826E-2</v>
      </c>
    </row>
    <row r="81" spans="1:17" x14ac:dyDescent="0.2">
      <c r="A81" s="2" t="s">
        <v>35</v>
      </c>
      <c r="B81" s="2">
        <v>6224.96</v>
      </c>
      <c r="C81" s="2">
        <v>7898.69</v>
      </c>
      <c r="D81" s="9">
        <v>9589.8700000000008</v>
      </c>
      <c r="E81" s="4">
        <f>E79+E80</f>
        <v>10370.250508831756</v>
      </c>
      <c r="F81" s="4">
        <f t="shared" ref="F81:I81" si="79">F79+F80</f>
        <v>11959.746676500867</v>
      </c>
      <c r="G81" s="4">
        <f t="shared" si="79"/>
        <v>13792.872259378717</v>
      </c>
      <c r="H81" s="4">
        <f t="shared" si="79"/>
        <v>15906.969462600651</v>
      </c>
      <c r="I81" s="4">
        <f t="shared" si="79"/>
        <v>18345.104103465914</v>
      </c>
      <c r="K81" s="2"/>
      <c r="L81" s="12"/>
      <c r="M81" s="12"/>
      <c r="N81" s="12"/>
      <c r="O81" s="12"/>
      <c r="P81" s="2"/>
      <c r="Q81" s="12"/>
    </row>
    <row r="82" spans="1:17" x14ac:dyDescent="0.2">
      <c r="A82" s="2" t="s">
        <v>36</v>
      </c>
      <c r="B82" s="2">
        <v>1689.7</v>
      </c>
      <c r="C82" s="2">
        <v>-386.5</v>
      </c>
      <c r="D82" s="9">
        <v>648.79999999999995</v>
      </c>
      <c r="E82" s="4">
        <f>E77-E81</f>
        <v>4169.3183119641435</v>
      </c>
      <c r="F82" s="4">
        <f t="shared" ref="F82:I82" si="80">F77-F81</f>
        <v>5070.6637381674645</v>
      </c>
      <c r="G82" s="4">
        <f t="shared" si="80"/>
        <v>6110.1676250532328</v>
      </c>
      <c r="H82" s="4">
        <f t="shared" si="80"/>
        <v>7309.0027303645056</v>
      </c>
      <c r="I82" s="4">
        <f t="shared" si="80"/>
        <v>8691.5911062624764</v>
      </c>
      <c r="K82" s="2" t="s">
        <v>294</v>
      </c>
      <c r="L82" s="12">
        <f>B82/$B$3</f>
        <v>5.8985691859192564E-2</v>
      </c>
      <c r="M82" s="12">
        <f>C82/$C$3</f>
        <v>-1.2126460312903464E-2</v>
      </c>
      <c r="N82" s="12">
        <f>D82/$D$3</f>
        <v>1.7357246811060698E-2</v>
      </c>
      <c r="O82" s="12">
        <f t="shared" si="57"/>
        <v>2.1405492785783267E-2</v>
      </c>
      <c r="P82" s="2"/>
      <c r="Q82" s="12">
        <f t="shared" si="71"/>
        <v>2.1405492785783267E-2</v>
      </c>
    </row>
    <row r="83" spans="1:17" x14ac:dyDescent="0.2">
      <c r="A83" s="2" t="s">
        <v>37</v>
      </c>
      <c r="B83" s="2">
        <v>0</v>
      </c>
      <c r="C83" s="2">
        <v>0</v>
      </c>
      <c r="D83" s="9">
        <v>0</v>
      </c>
      <c r="E83" s="4">
        <f>E$5*$Q$83</f>
        <v>0</v>
      </c>
      <c r="F83" s="4">
        <f t="shared" ref="F83:I83" si="81">F$5*$Q$83</f>
        <v>0</v>
      </c>
      <c r="G83" s="4">
        <f t="shared" si="81"/>
        <v>0</v>
      </c>
      <c r="H83" s="4">
        <f t="shared" si="81"/>
        <v>0</v>
      </c>
      <c r="I83" s="4">
        <f t="shared" si="81"/>
        <v>0</v>
      </c>
      <c r="K83" s="2" t="s">
        <v>295</v>
      </c>
      <c r="L83" s="12">
        <f>B83/$B$3</f>
        <v>0</v>
      </c>
      <c r="M83" s="12">
        <f>C83/$C$3</f>
        <v>0</v>
      </c>
      <c r="N83" s="12">
        <f>D83/$D$3</f>
        <v>0</v>
      </c>
      <c r="O83" s="12">
        <f t="shared" si="57"/>
        <v>0</v>
      </c>
      <c r="P83" s="2"/>
      <c r="Q83" s="12">
        <f t="shared" si="71"/>
        <v>0</v>
      </c>
    </row>
    <row r="84" spans="1:17" x14ac:dyDescent="0.2">
      <c r="A84" s="2" t="s">
        <v>38</v>
      </c>
      <c r="B84" s="2">
        <v>1186.96</v>
      </c>
      <c r="C84" s="2">
        <v>1467.16</v>
      </c>
      <c r="D84" s="9">
        <v>1671.41</v>
      </c>
      <c r="E84" s="4">
        <f>E$5*$Q$84</f>
        <v>1899.3994218313669</v>
      </c>
      <c r="F84" s="4">
        <f t="shared" ref="F84:I84" si="82">F$5*$Q$84</f>
        <v>2190.5291394117376</v>
      </c>
      <c r="G84" s="4">
        <f t="shared" si="82"/>
        <v>2526.2816527475716</v>
      </c>
      <c r="H84" s="4">
        <f t="shared" si="82"/>
        <v>2913.4965037364905</v>
      </c>
      <c r="I84" s="4">
        <f t="shared" si="82"/>
        <v>3360.061562436139</v>
      </c>
      <c r="K84" s="2" t="s">
        <v>296</v>
      </c>
      <c r="L84" s="12">
        <f>B84/$B$3</f>
        <v>4.1435554719291709E-2</v>
      </c>
      <c r="M84" s="12">
        <f>C84/$C$3</f>
        <v>4.6032231598135694E-2</v>
      </c>
      <c r="N84" s="12">
        <f>D84/$D$3</f>
        <v>4.471497517335845E-2</v>
      </c>
      <c r="O84" s="12">
        <f t="shared" si="57"/>
        <v>4.406092049692862E-2</v>
      </c>
      <c r="P84" s="2"/>
      <c r="Q84" s="12">
        <f t="shared" si="71"/>
        <v>4.406092049692862E-2</v>
      </c>
    </row>
    <row r="85" spans="1:17" x14ac:dyDescent="0.2">
      <c r="A85" s="2" t="s">
        <v>39</v>
      </c>
      <c r="B85" s="2">
        <v>3959.54</v>
      </c>
      <c r="C85" s="2">
        <v>4640.43</v>
      </c>
      <c r="D85" s="9">
        <v>5213.24</v>
      </c>
      <c r="E85" s="4">
        <f>E$5*$Q$85</f>
        <v>6082.4093059044981</v>
      </c>
      <c r="F85" s="4">
        <f t="shared" ref="F85:I85" si="83">F$5*$Q$85</f>
        <v>7014.6882584424793</v>
      </c>
      <c r="G85" s="4">
        <f t="shared" si="83"/>
        <v>8089.8619097146602</v>
      </c>
      <c r="H85" s="4">
        <f t="shared" si="83"/>
        <v>9329.8323898407343</v>
      </c>
      <c r="I85" s="4">
        <f t="shared" si="83"/>
        <v>10759.858869530626</v>
      </c>
      <c r="K85" s="2" t="s">
        <v>297</v>
      </c>
      <c r="L85" s="12">
        <f>B85/$B$3</f>
        <v>0.13822347537678129</v>
      </c>
      <c r="M85" s="12">
        <f>C85/$C$3</f>
        <v>0.14559376514827069</v>
      </c>
      <c r="N85" s="12">
        <f>D85/$D$3</f>
        <v>0.1394690095026111</v>
      </c>
      <c r="O85" s="12">
        <f t="shared" si="57"/>
        <v>0.14109541667588768</v>
      </c>
      <c r="P85" s="2"/>
      <c r="Q85" s="12">
        <f t="shared" si="71"/>
        <v>0.14109541667588768</v>
      </c>
    </row>
    <row r="86" spans="1:17" x14ac:dyDescent="0.2">
      <c r="A86" s="2" t="s">
        <v>40</v>
      </c>
      <c r="B86" s="2">
        <v>-2772.58</v>
      </c>
      <c r="C86" s="2">
        <v>-3173.27</v>
      </c>
      <c r="D86" s="9">
        <v>-3541.83</v>
      </c>
      <c r="E86" s="4">
        <f>E84-E85</f>
        <v>-4183.0098840731316</v>
      </c>
      <c r="F86" s="4">
        <f t="shared" ref="F86:I86" si="84">F84-F85</f>
        <v>-4824.1591190307417</v>
      </c>
      <c r="G86" s="4">
        <f t="shared" si="84"/>
        <v>-5563.5802569670886</v>
      </c>
      <c r="H86" s="4">
        <f t="shared" si="84"/>
        <v>-6416.3358861042434</v>
      </c>
      <c r="I86" s="4">
        <f t="shared" si="84"/>
        <v>-7399.7973070944872</v>
      </c>
      <c r="K86" s="2"/>
      <c r="L86" s="12"/>
      <c r="M86" s="12"/>
      <c r="N86" s="12"/>
      <c r="O86" s="12"/>
      <c r="P86" s="2"/>
      <c r="Q86" s="12"/>
    </row>
    <row r="87" spans="1:17" x14ac:dyDescent="0.2">
      <c r="A87" s="2" t="s">
        <v>41</v>
      </c>
      <c r="B87" s="2">
        <v>778.71</v>
      </c>
      <c r="C87" s="2">
        <v>2955.49</v>
      </c>
      <c r="D87" s="9">
        <v>4105.67</v>
      </c>
      <c r="E87" s="4">
        <f>E$5*$Q$87</f>
        <v>3301.4056420113884</v>
      </c>
      <c r="F87" s="4">
        <f t="shared" ref="F87:I87" si="85">F$5*$Q$87</f>
        <v>3807.4273250391248</v>
      </c>
      <c r="G87" s="4">
        <f t="shared" si="85"/>
        <v>4391.0092873720787</v>
      </c>
      <c r="H87" s="4">
        <f t="shared" si="85"/>
        <v>5064.0395510608241</v>
      </c>
      <c r="I87" s="4">
        <f t="shared" si="85"/>
        <v>5840.2282701743006</v>
      </c>
      <c r="K87" s="2" t="s">
        <v>298</v>
      </c>
      <c r="L87" s="12">
        <f>B87/$B$3</f>
        <v>2.7183966448287768E-2</v>
      </c>
      <c r="M87" s="12">
        <f>C87/$C$3</f>
        <v>9.2728673195816444E-2</v>
      </c>
      <c r="N87" s="12">
        <f>D87/$D$3</f>
        <v>0.10983835930142968</v>
      </c>
      <c r="O87" s="12">
        <f t="shared" si="57"/>
        <v>7.6583666315177976E-2</v>
      </c>
      <c r="P87" s="2"/>
      <c r="Q87" s="12">
        <f t="shared" si="71"/>
        <v>7.6583666315177976E-2</v>
      </c>
    </row>
    <row r="88" spans="1:17" x14ac:dyDescent="0.2">
      <c r="A88" s="2" t="s">
        <v>42</v>
      </c>
      <c r="B88" s="2">
        <v>33211.57</v>
      </c>
      <c r="C88" s="2">
        <v>46069.13</v>
      </c>
      <c r="D88" s="9">
        <v>51391.9</v>
      </c>
      <c r="E88" s="4">
        <f>E87+E86+E82+E71+E69+E67</f>
        <v>57391.229724241246</v>
      </c>
      <c r="F88" s="4">
        <f t="shared" ref="F88:I88" si="86">F87+F86+F82+F71+F69+F67</f>
        <v>65079.877947270761</v>
      </c>
      <c r="G88" s="4">
        <f t="shared" si="86"/>
        <v>73947.00586287363</v>
      </c>
      <c r="H88" s="4">
        <f t="shared" si="86"/>
        <v>84173.241066439004</v>
      </c>
      <c r="I88" s="4">
        <f t="shared" si="86"/>
        <v>95966.900826831523</v>
      </c>
      <c r="K88" s="2"/>
      <c r="L88" s="12"/>
      <c r="M88" s="12"/>
      <c r="N88" s="12"/>
      <c r="O88" s="12"/>
      <c r="P88" s="2"/>
      <c r="Q88" s="12"/>
    </row>
    <row r="89" spans="1:17" x14ac:dyDescent="0.2">
      <c r="A89" s="2" t="s">
        <v>43</v>
      </c>
      <c r="B89" s="2">
        <v>2757.61</v>
      </c>
      <c r="C89" s="2">
        <v>2651.71</v>
      </c>
      <c r="D89" s="9">
        <v>3475.23</v>
      </c>
      <c r="E89" s="4">
        <f>E$5*$Q$89</f>
        <v>3914.7558172447775</v>
      </c>
      <c r="F89" s="4">
        <f t="shared" ref="F89:I89" si="87">F$5*$Q$89</f>
        <v>4514.7885130385375</v>
      </c>
      <c r="G89" s="4">
        <f t="shared" si="87"/>
        <v>5206.7909900471386</v>
      </c>
      <c r="H89" s="4">
        <f t="shared" si="87"/>
        <v>6004.859881197418</v>
      </c>
      <c r="I89" s="4">
        <f t="shared" si="87"/>
        <v>6925.2524754191891</v>
      </c>
      <c r="K89" s="2" t="s">
        <v>299</v>
      </c>
      <c r="L89" s="12">
        <f>B89/$B$3</f>
        <v>9.626533333007517E-2</v>
      </c>
      <c r="M89" s="12">
        <f>C89/$C$3</f>
        <v>8.319755776540555E-2</v>
      </c>
      <c r="N89" s="12">
        <f>D89/$D$3</f>
        <v>9.2972294752161636E-2</v>
      </c>
      <c r="O89" s="12">
        <f t="shared" si="57"/>
        <v>9.0811728615880785E-2</v>
      </c>
      <c r="P89" s="2"/>
      <c r="Q89" s="12">
        <f t="shared" si="71"/>
        <v>9.0811728615880785E-2</v>
      </c>
    </row>
    <row r="91" spans="1:17" x14ac:dyDescent="0.2">
      <c r="A91" s="53" t="s">
        <v>328</v>
      </c>
      <c r="E91" s="5"/>
      <c r="F91" s="5"/>
      <c r="G91" s="5"/>
      <c r="H91" s="5"/>
      <c r="I91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097B-5194-41B5-81E8-593B0E6552BB}">
  <sheetPr codeName="Sheet16"/>
  <dimension ref="A1:D21"/>
  <sheetViews>
    <sheetView workbookViewId="0">
      <selection activeCell="F17" sqref="F17"/>
    </sheetView>
  </sheetViews>
  <sheetFormatPr defaultColWidth="9.14453125" defaultRowHeight="14.25" x14ac:dyDescent="0.15"/>
  <cols>
    <col min="1" max="1" width="29.19140625" style="54" customWidth="1"/>
    <col min="2" max="2" width="12.64453125" style="54" customWidth="1"/>
    <col min="3" max="4" width="12.9140625" style="54" customWidth="1"/>
    <col min="5" max="16384" width="9.14453125" style="54"/>
  </cols>
  <sheetData>
    <row r="1" spans="1:4" x14ac:dyDescent="0.15">
      <c r="A1" s="84" t="s">
        <v>348</v>
      </c>
      <c r="B1" s="84"/>
      <c r="C1" s="84"/>
      <c r="D1" s="84"/>
    </row>
    <row r="2" spans="1:4" x14ac:dyDescent="0.15">
      <c r="A2" s="55" t="s">
        <v>314</v>
      </c>
      <c r="B2" s="55">
        <v>2016</v>
      </c>
      <c r="C2" s="55">
        <v>2017</v>
      </c>
      <c r="D2" s="55">
        <v>2018</v>
      </c>
    </row>
    <row r="3" spans="1:4" x14ac:dyDescent="0.15">
      <c r="A3" s="56" t="s">
        <v>331</v>
      </c>
      <c r="B3" s="56"/>
      <c r="C3" s="56"/>
      <c r="D3" s="56"/>
    </row>
    <row r="4" spans="1:4" x14ac:dyDescent="0.15">
      <c r="A4" s="56" t="s">
        <v>332</v>
      </c>
      <c r="B4" s="56">
        <v>131.07</v>
      </c>
      <c r="C4" s="56">
        <v>153.96</v>
      </c>
      <c r="D4" s="56">
        <v>185.73</v>
      </c>
    </row>
    <row r="5" spans="1:4" x14ac:dyDescent="0.15">
      <c r="A5" s="56" t="s">
        <v>333</v>
      </c>
      <c r="B5" s="56">
        <v>238.74</v>
      </c>
      <c r="C5" s="56">
        <v>230.87</v>
      </c>
      <c r="D5" s="56">
        <v>222.89</v>
      </c>
    </row>
    <row r="6" spans="1:4" x14ac:dyDescent="0.15">
      <c r="A6" s="56" t="s">
        <v>334</v>
      </c>
      <c r="B6" s="56">
        <v>138.63999999999999</v>
      </c>
      <c r="C6" s="56">
        <v>161.26</v>
      </c>
      <c r="D6" s="56">
        <v>293.41000000000003</v>
      </c>
    </row>
    <row r="7" spans="1:4" x14ac:dyDescent="0.15">
      <c r="A7" s="56" t="s">
        <v>335</v>
      </c>
      <c r="B7" s="56">
        <v>1586.32</v>
      </c>
      <c r="C7" s="56">
        <v>2005.41</v>
      </c>
      <c r="D7" s="56">
        <v>2402</v>
      </c>
    </row>
    <row r="8" spans="1:4" x14ac:dyDescent="0.15">
      <c r="A8" s="56" t="s">
        <v>336</v>
      </c>
      <c r="B8" s="56">
        <v>4604.6299999999992</v>
      </c>
      <c r="C8" s="56">
        <v>5552.96</v>
      </c>
      <c r="D8" s="56">
        <v>6366.09</v>
      </c>
    </row>
    <row r="9" spans="1:4" x14ac:dyDescent="0.15">
      <c r="A9" s="56" t="s">
        <v>337</v>
      </c>
      <c r="B9" s="56">
        <v>10989.72</v>
      </c>
      <c r="C9" s="56">
        <v>13285.13</v>
      </c>
      <c r="D9" s="56">
        <v>14801.62</v>
      </c>
    </row>
    <row r="10" spans="1:4" x14ac:dyDescent="0.15">
      <c r="A10" s="56" t="s">
        <v>338</v>
      </c>
      <c r="B10" s="56">
        <v>533.17999999999995</v>
      </c>
      <c r="C10" s="56">
        <v>665.97</v>
      </c>
      <c r="D10" s="56">
        <v>867.37</v>
      </c>
    </row>
    <row r="11" spans="1:4" x14ac:dyDescent="0.15">
      <c r="A11" s="56" t="s">
        <v>339</v>
      </c>
      <c r="B11" s="56">
        <v>1258.49</v>
      </c>
      <c r="C11" s="61">
        <v>1813.74</v>
      </c>
      <c r="D11" s="56">
        <v>1926.26</v>
      </c>
    </row>
    <row r="12" spans="1:4" x14ac:dyDescent="0.15">
      <c r="A12" s="84" t="s">
        <v>340</v>
      </c>
      <c r="B12" s="84"/>
      <c r="C12" s="84"/>
      <c r="D12" s="84"/>
    </row>
    <row r="14" spans="1:4" x14ac:dyDescent="0.15">
      <c r="A14" s="84" t="s">
        <v>341</v>
      </c>
      <c r="B14" s="84"/>
      <c r="C14" s="84"/>
      <c r="D14" s="84"/>
    </row>
    <row r="15" spans="1:4" x14ac:dyDescent="0.15">
      <c r="A15" s="55" t="s">
        <v>314</v>
      </c>
      <c r="B15" s="55">
        <v>2016</v>
      </c>
      <c r="C15" s="55">
        <v>2017</v>
      </c>
      <c r="D15" s="55">
        <v>2018</v>
      </c>
    </row>
    <row r="16" spans="1:4" x14ac:dyDescent="0.15">
      <c r="A16" s="57" t="s">
        <v>342</v>
      </c>
      <c r="B16" s="58">
        <f>(B4/B7)*360</f>
        <v>29.745070351505372</v>
      </c>
      <c r="C16" s="58">
        <f t="shared" ref="C16:D16" si="0">(C4/C7)*360</f>
        <v>27.638039104223076</v>
      </c>
      <c r="D16" s="58">
        <f t="shared" si="0"/>
        <v>27.836303080766026</v>
      </c>
    </row>
    <row r="17" spans="1:4" x14ac:dyDescent="0.15">
      <c r="A17" s="57" t="s">
        <v>343</v>
      </c>
      <c r="B17" s="58">
        <f>(B11/B7)*360</f>
        <v>285.60214836855113</v>
      </c>
      <c r="C17" s="58">
        <f t="shared" ref="C17:D17" si="1">(C11/C7)*360</f>
        <v>325.59247236226008</v>
      </c>
      <c r="D17" s="58">
        <f t="shared" si="1"/>
        <v>288.6984179850125</v>
      </c>
    </row>
    <row r="18" spans="1:4" x14ac:dyDescent="0.15">
      <c r="A18" s="57" t="s">
        <v>344</v>
      </c>
      <c r="B18" s="58">
        <f>(B5/B8)*360</f>
        <v>18.665213057292338</v>
      </c>
      <c r="C18" s="58">
        <f t="shared" ref="C18:D18" si="2">(C5/C8)*360</f>
        <v>14.967368754682187</v>
      </c>
      <c r="D18" s="58">
        <f t="shared" si="2"/>
        <v>12.604345838654494</v>
      </c>
    </row>
    <row r="19" spans="1:4" x14ac:dyDescent="0.15">
      <c r="A19" s="57" t="s">
        <v>345</v>
      </c>
      <c r="B19" s="58">
        <f>(B6/B8)*360</f>
        <v>10.839177089147229</v>
      </c>
      <c r="C19" s="58">
        <f t="shared" ref="C19:D19" si="3">(C6/C8)*360</f>
        <v>10.454532357517431</v>
      </c>
      <c r="D19" s="58">
        <f t="shared" si="3"/>
        <v>16.592225369104113</v>
      </c>
    </row>
    <row r="20" spans="1:4" x14ac:dyDescent="0.15">
      <c r="A20" s="57" t="s">
        <v>346</v>
      </c>
      <c r="B20" s="58">
        <f>(B10/B9)*360</f>
        <v>17.465849903364234</v>
      </c>
      <c r="C20" s="58">
        <f t="shared" ref="C20:D20" si="4">(C10/C9)*360</f>
        <v>18.046432364606144</v>
      </c>
      <c r="D20" s="58">
        <f t="shared" si="4"/>
        <v>21.095880045562581</v>
      </c>
    </row>
    <row r="21" spans="1:4" x14ac:dyDescent="0.15">
      <c r="A21" s="57" t="s">
        <v>347</v>
      </c>
      <c r="B21" s="58">
        <f>(B16+B18+B19+B20)-B17</f>
        <v>-208.88683796724195</v>
      </c>
      <c r="C21" s="58">
        <f t="shared" ref="C21:D21" si="5">(C16+C18+C19+C20)-C17</f>
        <v>-254.48609978123125</v>
      </c>
      <c r="D21" s="58">
        <f t="shared" si="5"/>
        <v>-210.56966365092529</v>
      </c>
    </row>
  </sheetData>
  <mergeCells count="3">
    <mergeCell ref="A1:D1"/>
    <mergeCell ref="A12:D12"/>
    <mergeCell ref="A14:D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B3C1-3C0E-4541-8DEE-E59C8C9B4F23}">
  <sheetPr codeName="Sheet17"/>
  <dimension ref="A1:E21"/>
  <sheetViews>
    <sheetView workbookViewId="0">
      <selection activeCell="F10" sqref="F10"/>
    </sheetView>
  </sheetViews>
  <sheetFormatPr defaultRowHeight="15" x14ac:dyDescent="0.2"/>
  <cols>
    <col min="1" max="1" width="21.1171875" bestFit="1" customWidth="1"/>
    <col min="2" max="4" width="10.0859375" bestFit="1" customWidth="1"/>
  </cols>
  <sheetData>
    <row r="1" spans="1:5" x14ac:dyDescent="0.2">
      <c r="A1" s="84" t="s">
        <v>348</v>
      </c>
      <c r="B1" s="84"/>
      <c r="C1" s="84"/>
      <c r="D1" s="84"/>
    </row>
    <row r="2" spans="1:5" x14ac:dyDescent="0.2">
      <c r="A2" s="55" t="s">
        <v>314</v>
      </c>
      <c r="B2" s="55">
        <v>2016</v>
      </c>
      <c r="C2" s="55">
        <v>2017</v>
      </c>
      <c r="D2" s="55">
        <v>2018</v>
      </c>
    </row>
    <row r="3" spans="1:5" x14ac:dyDescent="0.2">
      <c r="A3" s="56" t="s">
        <v>331</v>
      </c>
      <c r="B3" s="56"/>
      <c r="C3" s="56"/>
      <c r="D3" s="56"/>
    </row>
    <row r="4" spans="1:5" x14ac:dyDescent="0.2">
      <c r="A4" s="56" t="s">
        <v>332</v>
      </c>
      <c r="B4" s="56">
        <v>65.819999999999993</v>
      </c>
      <c r="C4" s="56">
        <v>57.11</v>
      </c>
      <c r="D4" s="56">
        <v>72.959999999999994</v>
      </c>
    </row>
    <row r="5" spans="1:5" x14ac:dyDescent="0.2">
      <c r="A5" s="56" t="s">
        <v>333</v>
      </c>
      <c r="B5" s="56">
        <v>207.68</v>
      </c>
      <c r="C5" s="56">
        <v>303.52999999999997</v>
      </c>
      <c r="D5" s="56">
        <v>338.35</v>
      </c>
    </row>
    <row r="6" spans="1:5" x14ac:dyDescent="0.2">
      <c r="A6" s="56" t="s">
        <v>334</v>
      </c>
      <c r="B6" s="56">
        <v>110.91</v>
      </c>
      <c r="C6" s="56">
        <v>77.89</v>
      </c>
      <c r="D6" s="56">
        <v>108.65</v>
      </c>
    </row>
    <row r="7" spans="1:5" x14ac:dyDescent="0.2">
      <c r="A7" s="56" t="s">
        <v>335</v>
      </c>
      <c r="B7" s="56">
        <v>780.36</v>
      </c>
      <c r="C7" s="56">
        <v>900.62</v>
      </c>
      <c r="D7" s="56">
        <v>1028.93</v>
      </c>
      <c r="E7" s="60"/>
    </row>
    <row r="8" spans="1:5" x14ac:dyDescent="0.2">
      <c r="A8" s="56" t="s">
        <v>336</v>
      </c>
      <c r="B8" s="56">
        <v>7992.3000000000011</v>
      </c>
      <c r="C8" s="56">
        <v>9588.18</v>
      </c>
      <c r="D8" s="56">
        <v>10889.550000000001</v>
      </c>
    </row>
    <row r="9" spans="1:5" x14ac:dyDescent="0.2">
      <c r="A9" s="56" t="s">
        <v>337</v>
      </c>
      <c r="B9" s="56">
        <v>20093.77</v>
      </c>
      <c r="C9" s="56">
        <v>23608.69</v>
      </c>
      <c r="D9" s="56">
        <v>26040.94</v>
      </c>
    </row>
    <row r="10" spans="1:5" x14ac:dyDescent="0.2">
      <c r="A10" s="56" t="s">
        <v>338</v>
      </c>
      <c r="B10" s="56">
        <v>924.07</v>
      </c>
      <c r="C10" s="56">
        <v>931.53</v>
      </c>
      <c r="D10" s="56">
        <v>1304.54</v>
      </c>
    </row>
    <row r="11" spans="1:5" x14ac:dyDescent="0.2">
      <c r="A11" s="56" t="s">
        <v>339</v>
      </c>
      <c r="B11" s="56">
        <v>2063.48</v>
      </c>
      <c r="C11" s="56">
        <v>2798.34</v>
      </c>
      <c r="D11" s="56">
        <v>3006.2</v>
      </c>
    </row>
    <row r="12" spans="1:5" x14ac:dyDescent="0.2">
      <c r="A12" s="84" t="s">
        <v>340</v>
      </c>
      <c r="B12" s="84"/>
      <c r="C12" s="84"/>
      <c r="D12" s="84"/>
    </row>
    <row r="13" spans="1:5" x14ac:dyDescent="0.2">
      <c r="A13" s="54"/>
      <c r="B13" s="54"/>
      <c r="C13" s="54"/>
      <c r="D13" s="54"/>
    </row>
    <row r="14" spans="1:5" x14ac:dyDescent="0.2">
      <c r="A14" s="84" t="s">
        <v>341</v>
      </c>
      <c r="B14" s="84"/>
      <c r="C14" s="84"/>
      <c r="D14" s="84"/>
    </row>
    <row r="15" spans="1:5" x14ac:dyDescent="0.2">
      <c r="A15" s="55" t="s">
        <v>314</v>
      </c>
      <c r="B15" s="55">
        <v>2016</v>
      </c>
      <c r="C15" s="55">
        <v>2017</v>
      </c>
      <c r="D15" s="55">
        <v>2018</v>
      </c>
    </row>
    <row r="16" spans="1:5" x14ac:dyDescent="0.2">
      <c r="A16" s="57" t="s">
        <v>342</v>
      </c>
      <c r="B16" s="58">
        <f>(B4/B7)*360</f>
        <v>30.364447178225429</v>
      </c>
      <c r="C16" s="58">
        <f t="shared" ref="C16:D16" si="0">(C4/C7)*360</f>
        <v>22.828273855788233</v>
      </c>
      <c r="D16" s="58">
        <f t="shared" si="0"/>
        <v>25.527100968967758</v>
      </c>
    </row>
    <row r="17" spans="1:4" x14ac:dyDescent="0.2">
      <c r="A17" s="57" t="s">
        <v>343</v>
      </c>
      <c r="B17" s="58">
        <f>(B11/B7)*360</f>
        <v>951.93602952483457</v>
      </c>
      <c r="C17" s="58">
        <f t="shared" ref="C17:D17" si="1">(C11/C7)*360</f>
        <v>1118.5654327019165</v>
      </c>
      <c r="D17" s="58">
        <f t="shared" si="1"/>
        <v>1051.8033296725723</v>
      </c>
    </row>
    <row r="18" spans="1:4" x14ac:dyDescent="0.2">
      <c r="A18" s="57" t="s">
        <v>344</v>
      </c>
      <c r="B18" s="58">
        <f>(B5/B8)*360</f>
        <v>9.3546038061634302</v>
      </c>
      <c r="C18" s="58">
        <f t="shared" ref="C18:D18" si="2">(C5/C8)*360</f>
        <v>11.396406825904394</v>
      </c>
      <c r="D18" s="58">
        <f t="shared" si="2"/>
        <v>11.185586181247158</v>
      </c>
    </row>
    <row r="19" spans="1:4" x14ac:dyDescent="0.2">
      <c r="A19" s="57" t="s">
        <v>345</v>
      </c>
      <c r="B19" s="58">
        <f>(B6/B8)*360</f>
        <v>4.9957584174768206</v>
      </c>
      <c r="C19" s="58">
        <f t="shared" ref="C19:D19" si="3">(C6/C8)*360</f>
        <v>2.924475760780461</v>
      </c>
      <c r="D19" s="58">
        <f t="shared" si="3"/>
        <v>3.5918839621471963</v>
      </c>
    </row>
    <row r="20" spans="1:4" x14ac:dyDescent="0.2">
      <c r="A20" s="57" t="s">
        <v>346</v>
      </c>
      <c r="B20" s="58">
        <f>(B10/B9)*360</f>
        <v>16.555638887077937</v>
      </c>
      <c r="C20" s="58">
        <f t="shared" ref="C20:D20" si="4">(C10/C9)*360</f>
        <v>14.204549257074408</v>
      </c>
      <c r="D20" s="58">
        <f t="shared" si="4"/>
        <v>18.034464193688862</v>
      </c>
    </row>
    <row r="21" spans="1:4" x14ac:dyDescent="0.2">
      <c r="A21" s="57" t="s">
        <v>347</v>
      </c>
      <c r="B21" s="58">
        <f>(B16+B18+B19+B20)-B17</f>
        <v>-890.66558123589095</v>
      </c>
      <c r="C21" s="58">
        <f t="shared" ref="C21:D21" si="5">(C16+C18+C19+C20)-C17</f>
        <v>-1067.2117270023691</v>
      </c>
      <c r="D21" s="58">
        <f t="shared" si="5"/>
        <v>-993.46429436652136</v>
      </c>
    </row>
  </sheetData>
  <mergeCells count="3">
    <mergeCell ref="A1:D1"/>
    <mergeCell ref="A12:D12"/>
    <mergeCell ref="A14:D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609A-4650-40F6-9D5F-99005BB0D839}">
  <sheetPr codeName="Sheet18"/>
  <dimension ref="A1:E21"/>
  <sheetViews>
    <sheetView workbookViewId="0">
      <selection activeCell="H21" sqref="H21"/>
    </sheetView>
  </sheetViews>
  <sheetFormatPr defaultRowHeight="15" x14ac:dyDescent="0.2"/>
  <cols>
    <col min="1" max="1" width="21.1171875" bestFit="1" customWidth="1"/>
    <col min="2" max="4" width="10.0859375" bestFit="1" customWidth="1"/>
  </cols>
  <sheetData>
    <row r="1" spans="1:5" x14ac:dyDescent="0.2">
      <c r="A1" s="84" t="s">
        <v>348</v>
      </c>
      <c r="B1" s="84"/>
      <c r="C1" s="84"/>
      <c r="D1" s="84"/>
    </row>
    <row r="2" spans="1:5" x14ac:dyDescent="0.2">
      <c r="A2" s="55" t="s">
        <v>314</v>
      </c>
      <c r="B2" s="55">
        <v>2017</v>
      </c>
      <c r="C2" s="55">
        <v>2018</v>
      </c>
      <c r="D2" s="59">
        <v>2019</v>
      </c>
    </row>
    <row r="3" spans="1:5" x14ac:dyDescent="0.2">
      <c r="A3" s="56" t="s">
        <v>331</v>
      </c>
      <c r="B3" s="56"/>
      <c r="C3" s="56"/>
      <c r="D3" s="56"/>
    </row>
    <row r="4" spans="1:5" x14ac:dyDescent="0.2">
      <c r="A4" s="56" t="s">
        <v>332</v>
      </c>
      <c r="B4" s="56">
        <v>179.58</v>
      </c>
      <c r="C4" s="56">
        <v>155.52000000000001</v>
      </c>
      <c r="D4" s="56">
        <v>135.85</v>
      </c>
    </row>
    <row r="5" spans="1:5" x14ac:dyDescent="0.2">
      <c r="A5" s="56" t="s">
        <v>333</v>
      </c>
      <c r="B5" s="56">
        <v>48.48</v>
      </c>
      <c r="C5" s="56">
        <v>55.97</v>
      </c>
      <c r="D5" s="56">
        <v>40.01</v>
      </c>
    </row>
    <row r="6" spans="1:5" x14ac:dyDescent="0.2">
      <c r="A6" s="56" t="s">
        <v>334</v>
      </c>
      <c r="B6" s="56">
        <v>40.6</v>
      </c>
      <c r="C6" s="56">
        <v>36.19</v>
      </c>
      <c r="D6" s="56">
        <v>33.85</v>
      </c>
    </row>
    <row r="7" spans="1:5" x14ac:dyDescent="0.2">
      <c r="A7" s="56" t="s">
        <v>335</v>
      </c>
      <c r="B7" s="56">
        <v>669.99</v>
      </c>
      <c r="C7" s="56">
        <v>721.19</v>
      </c>
      <c r="D7" s="56">
        <v>828.42</v>
      </c>
      <c r="E7" s="60"/>
    </row>
    <row r="8" spans="1:5" x14ac:dyDescent="0.2">
      <c r="A8" s="56" t="s">
        <v>336</v>
      </c>
      <c r="B8" s="56">
        <v>1465.1000000000001</v>
      </c>
      <c r="C8" s="56">
        <v>2745.9700000000003</v>
      </c>
      <c r="D8" s="56">
        <v>3446.58</v>
      </c>
    </row>
    <row r="9" spans="1:5" x14ac:dyDescent="0.2">
      <c r="A9" s="56" t="s">
        <v>337</v>
      </c>
      <c r="B9" s="56">
        <v>3967.33</v>
      </c>
      <c r="C9" s="56">
        <v>4425.04</v>
      </c>
      <c r="D9" s="56">
        <v>5162.34</v>
      </c>
    </row>
    <row r="10" spans="1:5" x14ac:dyDescent="0.2">
      <c r="A10" s="56" t="s">
        <v>338</v>
      </c>
      <c r="B10" s="56">
        <v>554.9</v>
      </c>
      <c r="C10" s="56">
        <v>442.96</v>
      </c>
      <c r="D10" s="56">
        <v>490.07</v>
      </c>
    </row>
    <row r="11" spans="1:5" x14ac:dyDescent="0.2">
      <c r="A11" s="56" t="s">
        <v>339</v>
      </c>
      <c r="B11" s="56">
        <v>255.79</v>
      </c>
      <c r="C11" s="56">
        <v>268.33</v>
      </c>
      <c r="D11" s="56">
        <v>258.36</v>
      </c>
    </row>
    <row r="12" spans="1:5" x14ac:dyDescent="0.2">
      <c r="A12" s="84" t="s">
        <v>340</v>
      </c>
      <c r="B12" s="84"/>
      <c r="C12" s="84"/>
      <c r="D12" s="84"/>
    </row>
    <row r="13" spans="1:5" x14ac:dyDescent="0.2">
      <c r="A13" s="54"/>
      <c r="B13" s="54"/>
      <c r="C13" s="54"/>
      <c r="D13" s="54"/>
    </row>
    <row r="14" spans="1:5" x14ac:dyDescent="0.2">
      <c r="A14" s="84" t="s">
        <v>341</v>
      </c>
      <c r="B14" s="84"/>
      <c r="C14" s="84"/>
      <c r="D14" s="84"/>
    </row>
    <row r="15" spans="1:5" x14ac:dyDescent="0.2">
      <c r="A15" s="55" t="s">
        <v>314</v>
      </c>
      <c r="B15" s="55">
        <v>2016</v>
      </c>
      <c r="C15" s="55">
        <v>2017</v>
      </c>
      <c r="D15" s="55">
        <v>2018</v>
      </c>
    </row>
    <row r="16" spans="1:5" x14ac:dyDescent="0.2">
      <c r="A16" s="57" t="s">
        <v>342</v>
      </c>
      <c r="B16" s="58">
        <f>(B4/B7)*360</f>
        <v>96.492186450544054</v>
      </c>
      <c r="C16" s="58">
        <f t="shared" ref="C16:D16" si="0">(C4/C7)*360</f>
        <v>77.631692064504492</v>
      </c>
      <c r="D16" s="58">
        <f t="shared" si="0"/>
        <v>59.035271963496776</v>
      </c>
    </row>
    <row r="17" spans="1:4" x14ac:dyDescent="0.2">
      <c r="A17" s="57" t="s">
        <v>343</v>
      </c>
      <c r="B17" s="58">
        <f>(B11/B7)*360</f>
        <v>137.4414543500649</v>
      </c>
      <c r="C17" s="58">
        <f t="shared" ref="C17:D17" si="1">(C11/C7)*360</f>
        <v>133.94362095980253</v>
      </c>
      <c r="D17" s="58">
        <f t="shared" si="1"/>
        <v>112.27348446440213</v>
      </c>
    </row>
    <row r="18" spans="1:4" x14ac:dyDescent="0.2">
      <c r="A18" s="57" t="s">
        <v>344</v>
      </c>
      <c r="B18" s="58">
        <f>(B5/B8)*360</f>
        <v>11.91236093099447</v>
      </c>
      <c r="C18" s="58">
        <f t="shared" ref="C18:D18" si="2">(C5/C8)*360</f>
        <v>7.3377349351959404</v>
      </c>
      <c r="D18" s="58">
        <f t="shared" si="2"/>
        <v>4.1790992810264092</v>
      </c>
    </row>
    <row r="19" spans="1:4" x14ac:dyDescent="0.2">
      <c r="A19" s="57" t="s">
        <v>345</v>
      </c>
      <c r="B19" s="58">
        <f>(B6/B8)*360</f>
        <v>9.9761108456760628</v>
      </c>
      <c r="C19" s="58">
        <f t="shared" ref="C19:D19" si="3">(C6/C8)*360</f>
        <v>4.7445529266525117</v>
      </c>
      <c r="D19" s="58">
        <f t="shared" si="3"/>
        <v>3.5356788468568845</v>
      </c>
    </row>
    <row r="20" spans="1:4" x14ac:dyDescent="0.2">
      <c r="A20" s="57" t="s">
        <v>346</v>
      </c>
      <c r="B20" s="58">
        <f>(B10/B9)*360</f>
        <v>50.352252018359948</v>
      </c>
      <c r="C20" s="58">
        <f t="shared" ref="C20" si="4">(C10/C9)*360</f>
        <v>36.037097969735861</v>
      </c>
      <c r="D20" s="58">
        <f>(D10/D9)*360</f>
        <v>34.175432071502456</v>
      </c>
    </row>
    <row r="21" spans="1:4" x14ac:dyDescent="0.2">
      <c r="A21" s="57" t="s">
        <v>347</v>
      </c>
      <c r="B21" s="58">
        <f>(B16+B18+B19+B20)-B17</f>
        <v>31.291455895509642</v>
      </c>
      <c r="C21" s="58">
        <f t="shared" ref="C21:D21" si="5">(C16+C18+C19+C20)-C17</f>
        <v>-8.192543063713714</v>
      </c>
      <c r="D21" s="58">
        <f t="shared" si="5"/>
        <v>-11.3480023015196</v>
      </c>
    </row>
  </sheetData>
  <mergeCells count="3">
    <mergeCell ref="A1:D1"/>
    <mergeCell ref="A12:D12"/>
    <mergeCell ref="A14:D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7DF2-5007-423B-A0FA-75260F9EE0D0}">
  <sheetPr codeName="Sheet19"/>
  <dimension ref="A1:E21"/>
  <sheetViews>
    <sheetView workbookViewId="0">
      <selection activeCell="F11" sqref="A1:XFD1048576"/>
    </sheetView>
  </sheetViews>
  <sheetFormatPr defaultRowHeight="15" x14ac:dyDescent="0.2"/>
  <cols>
    <col min="1" max="1" width="21.1171875" bestFit="1" customWidth="1"/>
    <col min="2" max="4" width="10.0859375" bestFit="1" customWidth="1"/>
  </cols>
  <sheetData>
    <row r="1" spans="1:5" x14ac:dyDescent="0.2">
      <c r="A1" s="84" t="s">
        <v>348</v>
      </c>
      <c r="B1" s="84"/>
      <c r="C1" s="84"/>
      <c r="D1" s="84"/>
    </row>
    <row r="2" spans="1:5" x14ac:dyDescent="0.2">
      <c r="A2" s="55" t="s">
        <v>314</v>
      </c>
      <c r="B2" s="55">
        <v>2017</v>
      </c>
      <c r="C2" s="55">
        <v>2018</v>
      </c>
      <c r="D2" s="59">
        <v>2019</v>
      </c>
    </row>
    <row r="3" spans="1:5" x14ac:dyDescent="0.2">
      <c r="A3" s="56" t="s">
        <v>331</v>
      </c>
      <c r="B3" s="56"/>
      <c r="C3" s="56"/>
      <c r="D3" s="56"/>
    </row>
    <row r="4" spans="1:5" x14ac:dyDescent="0.2">
      <c r="A4" s="56" t="s">
        <v>332</v>
      </c>
      <c r="B4" s="56">
        <v>31.23</v>
      </c>
      <c r="C4" s="56">
        <v>47.76</v>
      </c>
      <c r="D4" s="56">
        <v>52.61</v>
      </c>
    </row>
    <row r="5" spans="1:5" x14ac:dyDescent="0.2">
      <c r="A5" s="56" t="s">
        <v>333</v>
      </c>
      <c r="B5" s="56">
        <v>127.7</v>
      </c>
      <c r="C5" s="56">
        <v>156.75</v>
      </c>
      <c r="D5" s="56">
        <v>178.56</v>
      </c>
    </row>
    <row r="6" spans="1:5" x14ac:dyDescent="0.2">
      <c r="A6" s="56" t="s">
        <v>334</v>
      </c>
      <c r="B6" s="56">
        <v>109.43</v>
      </c>
      <c r="C6" s="56">
        <v>79.09</v>
      </c>
      <c r="D6" s="56">
        <v>87.89</v>
      </c>
    </row>
    <row r="7" spans="1:5" x14ac:dyDescent="0.2">
      <c r="A7" s="56" t="s">
        <v>335</v>
      </c>
      <c r="B7" s="56">
        <v>1179.97</v>
      </c>
      <c r="C7" s="56">
        <v>1023.58</v>
      </c>
      <c r="D7" s="56">
        <v>1331.03</v>
      </c>
      <c r="E7" s="60"/>
    </row>
    <row r="8" spans="1:5" x14ac:dyDescent="0.2">
      <c r="A8" s="56" t="s">
        <v>336</v>
      </c>
      <c r="B8" s="56">
        <v>2946.18</v>
      </c>
      <c r="C8" s="56">
        <v>3538.39</v>
      </c>
      <c r="D8" s="56">
        <v>5111.6500000000005</v>
      </c>
    </row>
    <row r="9" spans="1:5" x14ac:dyDescent="0.2">
      <c r="A9" s="56" t="s">
        <v>337</v>
      </c>
      <c r="B9" s="56">
        <v>8594.2999999999993</v>
      </c>
      <c r="C9" s="56">
        <v>9833.1</v>
      </c>
      <c r="D9" s="56">
        <v>12554.65</v>
      </c>
    </row>
    <row r="10" spans="1:5" x14ac:dyDescent="0.2">
      <c r="A10" s="56" t="s">
        <v>338</v>
      </c>
      <c r="B10" s="56">
        <v>335.12</v>
      </c>
      <c r="C10" s="56">
        <v>459.25</v>
      </c>
      <c r="D10" s="56">
        <v>1023.71</v>
      </c>
    </row>
    <row r="11" spans="1:5" x14ac:dyDescent="0.2">
      <c r="A11" s="56" t="s">
        <v>339</v>
      </c>
      <c r="B11" s="56">
        <v>351.68</v>
      </c>
      <c r="C11" s="56">
        <v>727.28</v>
      </c>
      <c r="D11" s="56">
        <v>538.19000000000005</v>
      </c>
    </row>
    <row r="12" spans="1:5" x14ac:dyDescent="0.2">
      <c r="A12" s="84" t="s">
        <v>340</v>
      </c>
      <c r="B12" s="84"/>
      <c r="C12" s="84"/>
      <c r="D12" s="84"/>
    </row>
    <row r="13" spans="1:5" x14ac:dyDescent="0.2">
      <c r="A13" s="54"/>
      <c r="B13" s="54"/>
      <c r="C13" s="54"/>
      <c r="D13" s="54"/>
    </row>
    <row r="14" spans="1:5" x14ac:dyDescent="0.2">
      <c r="A14" s="84" t="s">
        <v>341</v>
      </c>
      <c r="B14" s="84"/>
      <c r="C14" s="84"/>
      <c r="D14" s="84"/>
    </row>
    <row r="15" spans="1:5" x14ac:dyDescent="0.2">
      <c r="A15" s="55" t="s">
        <v>314</v>
      </c>
      <c r="B15" s="55">
        <v>2016</v>
      </c>
      <c r="C15" s="55">
        <v>2017</v>
      </c>
      <c r="D15" s="55">
        <v>2018</v>
      </c>
    </row>
    <row r="16" spans="1:5" x14ac:dyDescent="0.2">
      <c r="A16" s="57" t="s">
        <v>342</v>
      </c>
      <c r="B16" s="58">
        <f>(B4/B7)*360</f>
        <v>9.5280388484452985</v>
      </c>
      <c r="C16" s="58">
        <f t="shared" ref="C16:D16" si="0">(C4/C7)*360</f>
        <v>16.79751460559995</v>
      </c>
      <c r="D16" s="58">
        <f t="shared" si="0"/>
        <v>14.229281083071005</v>
      </c>
    </row>
    <row r="17" spans="1:4" x14ac:dyDescent="0.2">
      <c r="A17" s="57" t="s">
        <v>343</v>
      </c>
      <c r="B17" s="58">
        <f>(B11/B7)*360</f>
        <v>107.29493122706509</v>
      </c>
      <c r="C17" s="58">
        <f t="shared" ref="C17:D17" si="1">(C11/C7)*360</f>
        <v>255.78928857539225</v>
      </c>
      <c r="D17" s="58">
        <f t="shared" si="1"/>
        <v>145.56275966732531</v>
      </c>
    </row>
    <row r="18" spans="1:4" x14ac:dyDescent="0.2">
      <c r="A18" s="57" t="s">
        <v>344</v>
      </c>
      <c r="B18" s="58">
        <f>(B5/B8)*360</f>
        <v>15.603934586481479</v>
      </c>
      <c r="C18" s="58">
        <f t="shared" ref="C18:D18" si="2">(C5/C8)*360</f>
        <v>15.947931121216149</v>
      </c>
      <c r="D18" s="58">
        <f t="shared" si="2"/>
        <v>12.575508886563046</v>
      </c>
    </row>
    <row r="19" spans="1:4" x14ac:dyDescent="0.2">
      <c r="A19" s="57" t="s">
        <v>345</v>
      </c>
      <c r="B19" s="58">
        <f>(B6/B8)*360</f>
        <v>13.371484430686518</v>
      </c>
      <c r="C19" s="58">
        <f t="shared" ref="C19:D19" si="3">(C6/C8)*360</f>
        <v>8.0467105095820415</v>
      </c>
      <c r="D19" s="58">
        <f t="shared" si="3"/>
        <v>6.1898604168908271</v>
      </c>
    </row>
    <row r="20" spans="1:4" x14ac:dyDescent="0.2">
      <c r="A20" s="57" t="s">
        <v>346</v>
      </c>
      <c r="B20" s="58">
        <f>(B10/B9)*360</f>
        <v>14.037583049230307</v>
      </c>
      <c r="C20" s="58">
        <f t="shared" ref="C20" si="4">(C10/C9)*360</f>
        <v>16.813619306220826</v>
      </c>
      <c r="D20" s="58">
        <f>(D10/D9)*360</f>
        <v>29.354510081921838</v>
      </c>
    </row>
    <row r="21" spans="1:4" x14ac:dyDescent="0.2">
      <c r="A21" s="57" t="s">
        <v>347</v>
      </c>
      <c r="B21" s="58">
        <f>(B16+B18+B19+B20)-B17</f>
        <v>-54.753890312221486</v>
      </c>
      <c r="C21" s="58">
        <f t="shared" ref="C21:D21" si="5">(C16+C18+C19+C20)-C17</f>
        <v>-198.18351303277328</v>
      </c>
      <c r="D21" s="58">
        <f t="shared" si="5"/>
        <v>-83.213599198878597</v>
      </c>
    </row>
  </sheetData>
  <mergeCells count="3">
    <mergeCell ref="A1:D1"/>
    <mergeCell ref="A12:D12"/>
    <mergeCell ref="A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42E5-439B-42AF-B852-D40A39D13FA1}">
  <sheetPr codeName="Sheet2"/>
  <dimension ref="A1:AG553"/>
  <sheetViews>
    <sheetView topLeftCell="A13" workbookViewId="0">
      <selection activeCell="B27" sqref="B27:D27"/>
    </sheetView>
  </sheetViews>
  <sheetFormatPr defaultRowHeight="15" x14ac:dyDescent="0.2"/>
  <cols>
    <col min="1" max="1" width="38.7421875" bestFit="1" customWidth="1"/>
    <col min="2" max="2" width="54.078125" bestFit="1" customWidth="1"/>
    <col min="3" max="3" width="11.97265625" bestFit="1" customWidth="1"/>
    <col min="4" max="4" width="9.01171875" bestFit="1" customWidth="1"/>
    <col min="11" max="11" width="50.4453125" bestFit="1" customWidth="1"/>
  </cols>
  <sheetData>
    <row r="1" spans="1:4" x14ac:dyDescent="0.2">
      <c r="A1" s="3" t="s">
        <v>81</v>
      </c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2" t="s">
        <v>4</v>
      </c>
      <c r="B3" s="2"/>
      <c r="C3" s="2"/>
      <c r="D3" s="2"/>
    </row>
    <row r="4" spans="1:4" x14ac:dyDescent="0.2">
      <c r="A4" s="2" t="s">
        <v>5</v>
      </c>
      <c r="B4" s="2">
        <v>397.13</v>
      </c>
      <c r="C4" s="2">
        <v>397.13</v>
      </c>
      <c r="D4" s="2">
        <v>397.13</v>
      </c>
    </row>
    <row r="5" spans="1:4" x14ac:dyDescent="0.2">
      <c r="A5" s="2" t="s">
        <v>6</v>
      </c>
      <c r="B5" s="2">
        <v>19423.79</v>
      </c>
      <c r="C5" s="2">
        <v>20275.07</v>
      </c>
      <c r="D5" s="2">
        <v>21973.35</v>
      </c>
    </row>
    <row r="6" spans="1:4" x14ac:dyDescent="0.2">
      <c r="A6" s="2" t="s">
        <v>7</v>
      </c>
      <c r="B6" s="2">
        <v>0</v>
      </c>
      <c r="C6" s="2">
        <v>0</v>
      </c>
      <c r="D6" s="2">
        <v>0</v>
      </c>
    </row>
    <row r="7" spans="1:4" x14ac:dyDescent="0.2">
      <c r="A7" s="2" t="s">
        <v>8</v>
      </c>
      <c r="B7" s="2">
        <v>0</v>
      </c>
      <c r="C7" s="2">
        <v>0</v>
      </c>
      <c r="D7" s="2">
        <v>0</v>
      </c>
    </row>
    <row r="8" spans="1:4" x14ac:dyDescent="0.2">
      <c r="A8" s="2" t="s">
        <v>9</v>
      </c>
      <c r="B8" s="2">
        <v>19820.919999999998</v>
      </c>
      <c r="C8" s="2">
        <v>20672.2</v>
      </c>
      <c r="D8" s="2">
        <v>22370.48</v>
      </c>
    </row>
    <row r="9" spans="1:4" x14ac:dyDescent="0.2">
      <c r="A9" s="2" t="s">
        <v>10</v>
      </c>
      <c r="B9" s="2">
        <v>4370.24</v>
      </c>
      <c r="C9" s="2">
        <v>4607.96</v>
      </c>
      <c r="D9" s="2">
        <v>5231.1899999999996</v>
      </c>
    </row>
    <row r="10" spans="1:4" x14ac:dyDescent="0.2">
      <c r="A10" s="2" t="s">
        <v>11</v>
      </c>
      <c r="B10" s="2">
        <v>15.73</v>
      </c>
      <c r="C10" s="2">
        <v>24.12</v>
      </c>
      <c r="D10" s="2">
        <v>39.68</v>
      </c>
    </row>
    <row r="11" spans="1:4" x14ac:dyDescent="0.2">
      <c r="A11" s="2" t="s">
        <v>12</v>
      </c>
      <c r="B11" s="2">
        <v>13.23</v>
      </c>
      <c r="C11" s="2">
        <v>0</v>
      </c>
      <c r="D11" s="2">
        <v>0</v>
      </c>
    </row>
    <row r="12" spans="1:4" x14ac:dyDescent="0.2">
      <c r="A12" s="2" t="s">
        <v>13</v>
      </c>
      <c r="B12" s="2">
        <v>28.96</v>
      </c>
      <c r="C12" s="2">
        <v>24.12</v>
      </c>
      <c r="D12" s="2">
        <v>39.68</v>
      </c>
    </row>
    <row r="13" spans="1:4" x14ac:dyDescent="0.2">
      <c r="A13" s="2" t="s">
        <v>14</v>
      </c>
      <c r="B13" s="2">
        <v>0</v>
      </c>
      <c r="C13" s="2">
        <v>0</v>
      </c>
      <c r="D13" s="2">
        <v>0</v>
      </c>
    </row>
    <row r="14" spans="1:4" x14ac:dyDescent="0.2">
      <c r="A14" s="2" t="s">
        <v>15</v>
      </c>
      <c r="B14" s="2">
        <v>193.51</v>
      </c>
      <c r="C14" s="2">
        <v>189.2</v>
      </c>
      <c r="D14" s="2">
        <v>189.84</v>
      </c>
    </row>
    <row r="15" spans="1:4" x14ac:dyDescent="0.2">
      <c r="A15" s="2" t="s">
        <v>16</v>
      </c>
      <c r="B15" s="2">
        <v>24413.63</v>
      </c>
      <c r="C15" s="2">
        <v>25493.48</v>
      </c>
      <c r="D15" s="2">
        <v>27831.19</v>
      </c>
    </row>
    <row r="16" spans="1:4" x14ac:dyDescent="0.2">
      <c r="A16" s="2" t="s">
        <v>17</v>
      </c>
      <c r="B16" s="2"/>
      <c r="C16" s="2"/>
      <c r="D16" s="2"/>
    </row>
    <row r="17" spans="1:4" x14ac:dyDescent="0.2">
      <c r="A17" s="2" t="s">
        <v>18</v>
      </c>
      <c r="B17" s="2">
        <v>22868.79</v>
      </c>
      <c r="C17" s="2">
        <v>23566.92</v>
      </c>
      <c r="D17" s="2">
        <v>24426.52</v>
      </c>
    </row>
    <row r="18" spans="1:4" x14ac:dyDescent="0.2">
      <c r="A18" s="2" t="s">
        <v>19</v>
      </c>
      <c r="B18" s="2">
        <v>1458.46</v>
      </c>
      <c r="C18" s="2">
        <v>2668.7</v>
      </c>
      <c r="D18" s="2">
        <v>3790.58</v>
      </c>
    </row>
    <row r="19" spans="1:4" x14ac:dyDescent="0.2">
      <c r="A19" s="2" t="s">
        <v>20</v>
      </c>
      <c r="B19" s="2">
        <v>0</v>
      </c>
      <c r="C19" s="2">
        <v>0</v>
      </c>
      <c r="D19" s="2">
        <v>0</v>
      </c>
    </row>
    <row r="20" spans="1:4" x14ac:dyDescent="0.2">
      <c r="A20" s="2" t="s">
        <v>21</v>
      </c>
      <c r="B20" s="2">
        <v>21410.33</v>
      </c>
      <c r="C20" s="2">
        <v>20898.22</v>
      </c>
      <c r="D20" s="2">
        <v>20635.939999999999</v>
      </c>
    </row>
    <row r="21" spans="1:4" x14ac:dyDescent="0.2">
      <c r="A21" s="2" t="s">
        <v>22</v>
      </c>
      <c r="B21" s="2">
        <v>0</v>
      </c>
      <c r="C21" s="2">
        <v>0</v>
      </c>
      <c r="D21" s="2">
        <v>0</v>
      </c>
    </row>
    <row r="22" spans="1:4" x14ac:dyDescent="0.2">
      <c r="A22" s="2" t="s">
        <v>23</v>
      </c>
      <c r="B22" s="2">
        <v>582.04</v>
      </c>
      <c r="C22" s="2">
        <v>667.2</v>
      </c>
      <c r="D22" s="2">
        <v>1008.17</v>
      </c>
    </row>
    <row r="23" spans="1:4" x14ac:dyDescent="0.2">
      <c r="A23" s="2" t="s">
        <v>24</v>
      </c>
      <c r="B23" s="2">
        <v>0</v>
      </c>
      <c r="C23" s="2">
        <v>0</v>
      </c>
      <c r="D23" s="2">
        <v>0</v>
      </c>
    </row>
    <row r="24" spans="1:4" x14ac:dyDescent="0.2">
      <c r="A24" s="2" t="s">
        <v>25</v>
      </c>
      <c r="B24" s="2">
        <v>174.8</v>
      </c>
      <c r="C24" s="2">
        <v>153.07</v>
      </c>
      <c r="D24" s="2">
        <v>133.22999999999999</v>
      </c>
    </row>
    <row r="25" spans="1:4" x14ac:dyDescent="0.2">
      <c r="A25" s="2" t="s">
        <v>26</v>
      </c>
      <c r="B25" s="2"/>
      <c r="C25" s="2"/>
      <c r="D25" s="2"/>
    </row>
    <row r="26" spans="1:4" x14ac:dyDescent="0.2">
      <c r="A26" s="2" t="s">
        <v>27</v>
      </c>
      <c r="B26" s="2">
        <v>2163.5100000000002</v>
      </c>
      <c r="C26" s="2">
        <v>2458.27</v>
      </c>
      <c r="D26" s="2">
        <v>2957.89</v>
      </c>
    </row>
    <row r="27" spans="1:4" x14ac:dyDescent="0.2">
      <c r="A27" s="2" t="s">
        <v>28</v>
      </c>
      <c r="B27" s="2">
        <v>924.07</v>
      </c>
      <c r="C27" s="2">
        <v>931.53</v>
      </c>
      <c r="D27" s="2">
        <v>1304.54</v>
      </c>
    </row>
    <row r="28" spans="1:4" x14ac:dyDescent="0.2">
      <c r="A28" s="2" t="s">
        <v>29</v>
      </c>
      <c r="B28" s="2">
        <v>4564.01</v>
      </c>
      <c r="C28" s="2">
        <v>6231.58</v>
      </c>
      <c r="D28" s="2">
        <v>6439.28</v>
      </c>
    </row>
    <row r="29" spans="1:4" x14ac:dyDescent="0.2">
      <c r="A29" s="2" t="s">
        <v>30</v>
      </c>
      <c r="B29" s="2">
        <v>636.57000000000005</v>
      </c>
      <c r="C29" s="2">
        <v>1473.18</v>
      </c>
      <c r="D29" s="2">
        <v>1719.78</v>
      </c>
    </row>
    <row r="30" spans="1:4" x14ac:dyDescent="0.2">
      <c r="A30" s="2" t="s">
        <v>31</v>
      </c>
      <c r="B30" s="2">
        <v>8288.16</v>
      </c>
      <c r="C30" s="2">
        <v>11094.56</v>
      </c>
      <c r="D30" s="2">
        <v>12421.49</v>
      </c>
    </row>
    <row r="31" spans="1:4" x14ac:dyDescent="0.2">
      <c r="A31" s="2" t="s">
        <v>32</v>
      </c>
      <c r="B31" s="2"/>
      <c r="C31" s="2"/>
      <c r="D31" s="2"/>
    </row>
    <row r="32" spans="1:4" x14ac:dyDescent="0.2">
      <c r="A32" s="2" t="s">
        <v>33</v>
      </c>
      <c r="B32" s="2">
        <v>5949.17</v>
      </c>
      <c r="C32" s="2">
        <v>7274.09</v>
      </c>
      <c r="D32" s="2">
        <v>7487.87</v>
      </c>
    </row>
    <row r="33" spans="1:4" x14ac:dyDescent="0.2">
      <c r="A33" s="2" t="s">
        <v>34</v>
      </c>
      <c r="B33" s="2">
        <v>1445.73</v>
      </c>
      <c r="C33" s="2">
        <v>1603.23</v>
      </c>
      <c r="D33" s="2">
        <v>906.39</v>
      </c>
    </row>
    <row r="34" spans="1:4" x14ac:dyDescent="0.2">
      <c r="A34" s="2" t="s">
        <v>35</v>
      </c>
      <c r="B34" s="2">
        <v>7394.9</v>
      </c>
      <c r="C34" s="2">
        <v>8877.32</v>
      </c>
      <c r="D34" s="2">
        <v>8394.26</v>
      </c>
    </row>
    <row r="35" spans="1:4" x14ac:dyDescent="0.2">
      <c r="A35" s="2" t="s">
        <v>36</v>
      </c>
      <c r="B35" s="2">
        <v>893.26</v>
      </c>
      <c r="C35" s="2">
        <v>2217.2399999999998</v>
      </c>
      <c r="D35" s="2">
        <v>4027.23</v>
      </c>
    </row>
    <row r="36" spans="1:4" x14ac:dyDescent="0.2">
      <c r="A36" s="2" t="s">
        <v>37</v>
      </c>
      <c r="B36" s="2">
        <v>0</v>
      </c>
      <c r="C36" s="2">
        <v>0</v>
      </c>
      <c r="D36" s="2">
        <v>0</v>
      </c>
    </row>
    <row r="37" spans="1:4" x14ac:dyDescent="0.2">
      <c r="A37" s="2" t="s">
        <v>38</v>
      </c>
      <c r="B37" s="2">
        <v>549.30999999999995</v>
      </c>
      <c r="C37" s="2">
        <v>532.66999999999996</v>
      </c>
      <c r="D37" s="2">
        <v>477.64</v>
      </c>
    </row>
    <row r="38" spans="1:4" x14ac:dyDescent="0.2">
      <c r="A38" s="2" t="s">
        <v>39</v>
      </c>
      <c r="B38" s="2">
        <v>1564.59</v>
      </c>
      <c r="C38" s="2">
        <v>1671.09</v>
      </c>
      <c r="D38" s="2">
        <v>1589.06</v>
      </c>
    </row>
    <row r="39" spans="1:4" x14ac:dyDescent="0.2">
      <c r="A39" s="2" t="s">
        <v>40</v>
      </c>
      <c r="B39" s="2">
        <v>-1015.28</v>
      </c>
      <c r="C39" s="2">
        <v>-1138.42</v>
      </c>
      <c r="D39" s="2">
        <v>-1111.42</v>
      </c>
    </row>
    <row r="40" spans="1:4" x14ac:dyDescent="0.2">
      <c r="A40" s="2" t="s">
        <v>41</v>
      </c>
      <c r="B40" s="2">
        <v>2368.48</v>
      </c>
      <c r="C40" s="2">
        <v>2696.17</v>
      </c>
      <c r="D40" s="2">
        <v>3138.04</v>
      </c>
    </row>
    <row r="41" spans="1:4" x14ac:dyDescent="0.2">
      <c r="A41" s="2" t="s">
        <v>42</v>
      </c>
      <c r="B41" s="2">
        <v>24413.63</v>
      </c>
      <c r="C41" s="2">
        <v>25493.48</v>
      </c>
      <c r="D41" s="2">
        <v>27831.19</v>
      </c>
    </row>
    <row r="42" spans="1:4" x14ac:dyDescent="0.2">
      <c r="A42" s="2" t="s">
        <v>43</v>
      </c>
      <c r="B42" s="2">
        <v>3506.44</v>
      </c>
      <c r="C42" s="2">
        <v>3768.89</v>
      </c>
      <c r="D42" s="2">
        <v>5259.74</v>
      </c>
    </row>
    <row r="44" spans="1:4" x14ac:dyDescent="0.2">
      <c r="A44" s="3" t="s">
        <v>82</v>
      </c>
    </row>
    <row r="45" spans="1:4" x14ac:dyDescent="0.2">
      <c r="A45" s="1" t="s">
        <v>0</v>
      </c>
      <c r="B45" s="1" t="s">
        <v>44</v>
      </c>
      <c r="C45" s="1" t="s">
        <v>45</v>
      </c>
      <c r="D45" s="1" t="s">
        <v>46</v>
      </c>
    </row>
    <row r="46" spans="1:4" x14ac:dyDescent="0.2">
      <c r="A46" s="2" t="s">
        <v>47</v>
      </c>
      <c r="B46" s="2"/>
      <c r="C46" s="2"/>
      <c r="D46" s="2"/>
    </row>
    <row r="47" spans="1:4" x14ac:dyDescent="0.2">
      <c r="A47" s="2" t="s">
        <v>48</v>
      </c>
      <c r="B47" s="2">
        <v>22932.22</v>
      </c>
      <c r="C47" s="2">
        <v>25292.55</v>
      </c>
      <c r="D47" s="2">
        <v>26040.94</v>
      </c>
    </row>
    <row r="48" spans="1:4" x14ac:dyDescent="0.2">
      <c r="A48" s="2" t="s">
        <v>49</v>
      </c>
      <c r="B48" s="2">
        <v>2838.45</v>
      </c>
      <c r="C48" s="2">
        <v>1683.86</v>
      </c>
      <c r="D48" s="2">
        <v>0</v>
      </c>
    </row>
    <row r="49" spans="1:4" x14ac:dyDescent="0.2">
      <c r="A49" s="2" t="s">
        <v>50</v>
      </c>
      <c r="B49" s="2">
        <v>20093.77</v>
      </c>
      <c r="C49" s="2">
        <v>23608.69</v>
      </c>
      <c r="D49" s="2">
        <v>26040.94</v>
      </c>
    </row>
    <row r="50" spans="1:4" x14ac:dyDescent="0.2">
      <c r="A50" s="2" t="s">
        <v>51</v>
      </c>
      <c r="B50" s="2">
        <v>479.16</v>
      </c>
      <c r="C50" s="2">
        <v>335.38</v>
      </c>
      <c r="D50" s="2">
        <v>383.97</v>
      </c>
    </row>
    <row r="51" spans="1:4" x14ac:dyDescent="0.2">
      <c r="A51" s="2" t="s">
        <v>52</v>
      </c>
      <c r="B51" s="2">
        <v>13.17</v>
      </c>
      <c r="C51" s="2">
        <v>77.72</v>
      </c>
      <c r="D51" s="2">
        <v>201.72</v>
      </c>
    </row>
    <row r="52" spans="1:4" x14ac:dyDescent="0.2">
      <c r="A52" s="2" t="s">
        <v>53</v>
      </c>
      <c r="B52" s="2">
        <v>20586.099999999999</v>
      </c>
      <c r="C52" s="2">
        <v>24021.79</v>
      </c>
      <c r="D52" s="2">
        <v>26626.63</v>
      </c>
    </row>
    <row r="53" spans="1:4" x14ac:dyDescent="0.2">
      <c r="A53" s="2" t="s">
        <v>54</v>
      </c>
      <c r="B53" s="2"/>
      <c r="C53" s="2"/>
      <c r="D53" s="2"/>
    </row>
    <row r="54" spans="1:4" x14ac:dyDescent="0.2">
      <c r="A54" s="2" t="s">
        <v>55</v>
      </c>
      <c r="B54" s="2">
        <v>2344.2800000000002</v>
      </c>
      <c r="C54" s="2">
        <v>2853.73</v>
      </c>
      <c r="D54" s="2">
        <v>3435.72</v>
      </c>
    </row>
    <row r="55" spans="1:4" x14ac:dyDescent="0.2">
      <c r="A55" s="2" t="s">
        <v>56</v>
      </c>
      <c r="B55" s="2">
        <v>3994.26</v>
      </c>
      <c r="C55" s="2">
        <v>4951.72</v>
      </c>
      <c r="D55" s="2">
        <v>5552.47</v>
      </c>
    </row>
    <row r="56" spans="1:4" x14ac:dyDescent="0.2">
      <c r="A56" s="2" t="s">
        <v>57</v>
      </c>
      <c r="B56" s="2">
        <v>1370.07</v>
      </c>
      <c r="C56" s="2">
        <v>1511.24</v>
      </c>
      <c r="D56" s="2">
        <v>1524.37</v>
      </c>
    </row>
    <row r="57" spans="1:4" x14ac:dyDescent="0.2">
      <c r="A57" s="2" t="s">
        <v>58</v>
      </c>
      <c r="B57" s="2">
        <v>1653.76</v>
      </c>
      <c r="C57" s="2">
        <v>1782.73</v>
      </c>
      <c r="D57" s="2">
        <v>1901.36</v>
      </c>
    </row>
    <row r="58" spans="1:4" x14ac:dyDescent="0.2">
      <c r="A58" s="2" t="s">
        <v>59</v>
      </c>
      <c r="B58" s="2">
        <v>6388.2</v>
      </c>
      <c r="C58" s="2">
        <v>7593.48</v>
      </c>
      <c r="D58" s="2">
        <v>8636.9500000000007</v>
      </c>
    </row>
    <row r="59" spans="1:4" x14ac:dyDescent="0.2">
      <c r="A59" s="2" t="s">
        <v>60</v>
      </c>
      <c r="B59" s="2">
        <v>1213.77</v>
      </c>
      <c r="C59" s="2">
        <v>1135.93</v>
      </c>
      <c r="D59" s="2">
        <v>1332.78</v>
      </c>
    </row>
    <row r="60" spans="1:4" x14ac:dyDescent="0.2">
      <c r="A60" s="2" t="s">
        <v>61</v>
      </c>
      <c r="B60" s="2">
        <v>0</v>
      </c>
      <c r="C60" s="2">
        <v>0</v>
      </c>
      <c r="D60" s="2">
        <v>0</v>
      </c>
    </row>
    <row r="61" spans="1:4" x14ac:dyDescent="0.2">
      <c r="A61" s="2" t="s">
        <v>62</v>
      </c>
      <c r="B61" s="2">
        <v>16964.34</v>
      </c>
      <c r="C61" s="2">
        <v>19828.830000000002</v>
      </c>
      <c r="D61" s="2">
        <v>22383.65</v>
      </c>
    </row>
    <row r="62" spans="1:4" x14ac:dyDescent="0.2">
      <c r="A62" s="2" t="s">
        <v>63</v>
      </c>
      <c r="B62" s="2">
        <v>3621.76</v>
      </c>
      <c r="C62" s="2">
        <v>4192.96</v>
      </c>
      <c r="D62" s="2">
        <v>4242.9799999999996</v>
      </c>
    </row>
    <row r="63" spans="1:4" x14ac:dyDescent="0.2">
      <c r="A63" s="2" t="s">
        <v>64</v>
      </c>
      <c r="B63" s="2">
        <v>152.99</v>
      </c>
      <c r="C63" s="2">
        <v>205.78</v>
      </c>
      <c r="D63" s="2">
        <v>170.5</v>
      </c>
    </row>
    <row r="64" spans="1:4" x14ac:dyDescent="0.2">
      <c r="A64" s="2" t="s">
        <v>65</v>
      </c>
      <c r="B64" s="2">
        <v>3468.77</v>
      </c>
      <c r="C64" s="2">
        <v>3987.18</v>
      </c>
      <c r="D64" s="2">
        <v>4072.48</v>
      </c>
    </row>
    <row r="65" spans="1:4" x14ac:dyDescent="0.2">
      <c r="A65" s="2" t="s">
        <v>66</v>
      </c>
      <c r="B65" s="2">
        <v>1460.93</v>
      </c>
      <c r="C65" s="2">
        <v>1219.45</v>
      </c>
      <c r="D65" s="2">
        <v>1153.94</v>
      </c>
    </row>
    <row r="66" spans="1:4" x14ac:dyDescent="0.2">
      <c r="A66" s="2" t="s">
        <v>67</v>
      </c>
      <c r="B66" s="2">
        <v>0</v>
      </c>
      <c r="C66" s="2">
        <v>0</v>
      </c>
      <c r="D66" s="2">
        <v>0</v>
      </c>
    </row>
    <row r="67" spans="1:4" x14ac:dyDescent="0.2">
      <c r="A67" s="2" t="s">
        <v>68</v>
      </c>
      <c r="B67" s="2">
        <v>2007.84</v>
      </c>
      <c r="C67" s="2">
        <v>2767.73</v>
      </c>
      <c r="D67" s="2">
        <v>2918.54</v>
      </c>
    </row>
    <row r="68" spans="1:4" x14ac:dyDescent="0.2">
      <c r="A68" s="2" t="s">
        <v>69</v>
      </c>
      <c r="B68" s="2">
        <v>678.4</v>
      </c>
      <c r="C68" s="2">
        <v>764.91</v>
      </c>
      <c r="D68" s="2">
        <v>64.05</v>
      </c>
    </row>
    <row r="69" spans="1:4" x14ac:dyDescent="0.2">
      <c r="A69" s="2" t="s">
        <v>70</v>
      </c>
      <c r="B69" s="2">
        <v>0</v>
      </c>
      <c r="C69" s="2">
        <v>0</v>
      </c>
      <c r="D69" s="2">
        <v>0</v>
      </c>
    </row>
    <row r="70" spans="1:4" x14ac:dyDescent="0.2">
      <c r="A70" s="2" t="s">
        <v>71</v>
      </c>
      <c r="B70" s="2">
        <v>-104.63</v>
      </c>
      <c r="C70" s="2">
        <v>57.94</v>
      </c>
      <c r="D70" s="2">
        <v>-118.2</v>
      </c>
    </row>
    <row r="71" spans="1:4" x14ac:dyDescent="0.2">
      <c r="A71" s="2" t="s">
        <v>72</v>
      </c>
      <c r="B71" s="2">
        <v>1434.07</v>
      </c>
      <c r="C71" s="2">
        <v>1944.88</v>
      </c>
      <c r="D71" s="2">
        <v>2972.69</v>
      </c>
    </row>
    <row r="72" spans="1:4" x14ac:dyDescent="0.2">
      <c r="A72" s="2" t="s">
        <v>73</v>
      </c>
      <c r="B72" s="2">
        <v>328.99</v>
      </c>
      <c r="C72" s="2">
        <v>428.52</v>
      </c>
      <c r="D72" s="2">
        <v>795.29</v>
      </c>
    </row>
    <row r="73" spans="1:4" x14ac:dyDescent="0.2">
      <c r="A73" s="2" t="s">
        <v>74</v>
      </c>
      <c r="B73" s="2">
        <v>0</v>
      </c>
      <c r="C73" s="2">
        <v>0</v>
      </c>
      <c r="D73" s="2">
        <v>0</v>
      </c>
    </row>
    <row r="74" spans="1:4" x14ac:dyDescent="0.2">
      <c r="A74" s="2" t="s">
        <v>75</v>
      </c>
      <c r="B74" s="2">
        <v>1105.08</v>
      </c>
      <c r="C74" s="2">
        <v>1516.36</v>
      </c>
      <c r="D74" s="2">
        <v>2177.4</v>
      </c>
    </row>
    <row r="75" spans="1:4" x14ac:dyDescent="0.2">
      <c r="A75" s="2" t="s">
        <v>76</v>
      </c>
      <c r="B75" s="2">
        <v>191.5</v>
      </c>
      <c r="C75" s="2">
        <v>23.76</v>
      </c>
      <c r="D75" s="2">
        <v>-102.1</v>
      </c>
    </row>
    <row r="76" spans="1:4" x14ac:dyDescent="0.2">
      <c r="A76" s="2" t="s">
        <v>77</v>
      </c>
      <c r="B76" s="2">
        <v>913.58</v>
      </c>
      <c r="C76" s="2">
        <v>1492.6</v>
      </c>
      <c r="D76" s="2">
        <v>2279.5</v>
      </c>
    </row>
    <row r="77" spans="1:4" x14ac:dyDescent="0.2">
      <c r="A77" s="2" t="s">
        <v>78</v>
      </c>
      <c r="B77" s="2">
        <v>-185.98</v>
      </c>
      <c r="C77" s="2">
        <v>-109.1</v>
      </c>
      <c r="D77" s="2">
        <v>-81.99</v>
      </c>
    </row>
    <row r="78" spans="1:4" x14ac:dyDescent="0.2">
      <c r="A78" s="2" t="s">
        <v>79</v>
      </c>
      <c r="B78" s="2">
        <v>-261.67</v>
      </c>
      <c r="C78" s="2">
        <v>992.48</v>
      </c>
      <c r="D78" s="2">
        <v>1843.76</v>
      </c>
    </row>
    <row r="79" spans="1:4" x14ac:dyDescent="0.2">
      <c r="A79" s="2" t="s">
        <v>80</v>
      </c>
      <c r="B79" s="2">
        <v>0</v>
      </c>
      <c r="C79" s="2">
        <v>0</v>
      </c>
      <c r="D79" s="2">
        <v>0</v>
      </c>
    </row>
    <row r="80" spans="1:4" x14ac:dyDescent="0.2">
      <c r="A80" s="2" t="s">
        <v>83</v>
      </c>
      <c r="B80" s="2">
        <v>-331.05</v>
      </c>
      <c r="C80" s="2">
        <v>555.98</v>
      </c>
      <c r="D80" s="2">
        <v>397.13</v>
      </c>
    </row>
    <row r="81" spans="1:4" x14ac:dyDescent="0.2">
      <c r="A81" s="2" t="s">
        <v>84</v>
      </c>
      <c r="B81" s="2">
        <v>988.48</v>
      </c>
      <c r="C81" s="2">
        <v>1843.76</v>
      </c>
      <c r="D81" s="2">
        <v>3542.04</v>
      </c>
    </row>
    <row r="82" spans="1:4" x14ac:dyDescent="0.2">
      <c r="A82" s="2" t="s">
        <v>85</v>
      </c>
      <c r="B82" s="2">
        <v>317.7</v>
      </c>
      <c r="C82" s="2">
        <v>317.7</v>
      </c>
      <c r="D82" s="2">
        <v>0</v>
      </c>
    </row>
    <row r="83" spans="1:4" x14ac:dyDescent="0.2">
      <c r="A83" s="2" t="s">
        <v>86</v>
      </c>
      <c r="B83" s="2">
        <v>0</v>
      </c>
      <c r="C83" s="2">
        <v>0</v>
      </c>
      <c r="D83" s="2">
        <v>0</v>
      </c>
    </row>
    <row r="84" spans="1:4" x14ac:dyDescent="0.2">
      <c r="A84" s="2" t="s">
        <v>87</v>
      </c>
      <c r="B84" s="2">
        <v>140</v>
      </c>
      <c r="C84" s="2">
        <v>180</v>
      </c>
      <c r="D84" s="2">
        <v>75</v>
      </c>
    </row>
    <row r="85" spans="1:4" x14ac:dyDescent="0.2">
      <c r="A85" s="2" t="s">
        <v>88</v>
      </c>
      <c r="B85" s="2">
        <v>2.8</v>
      </c>
      <c r="C85" s="2">
        <v>3.6</v>
      </c>
      <c r="D85" s="2">
        <v>1.5</v>
      </c>
    </row>
    <row r="86" spans="1:4" x14ac:dyDescent="0.2">
      <c r="A86" s="2" t="s">
        <v>89</v>
      </c>
      <c r="B86" s="2">
        <v>7.22</v>
      </c>
      <c r="C86" s="2">
        <v>9.7899999999999991</v>
      </c>
      <c r="D86" s="2">
        <v>14.97</v>
      </c>
    </row>
    <row r="87" spans="1:4" x14ac:dyDescent="0.2">
      <c r="A87" s="2" t="s">
        <v>90</v>
      </c>
      <c r="B87" s="2">
        <v>7.22</v>
      </c>
      <c r="C87" s="2">
        <v>9.7899999999999991</v>
      </c>
      <c r="D87" s="2">
        <v>14.97</v>
      </c>
    </row>
    <row r="88" spans="1:4" x14ac:dyDescent="0.2">
      <c r="A88" s="2" t="s">
        <v>91</v>
      </c>
      <c r="B88" s="2">
        <v>5.57</v>
      </c>
      <c r="C88" s="2">
        <v>7.64</v>
      </c>
      <c r="D88" s="2">
        <v>10.97</v>
      </c>
    </row>
    <row r="89" spans="1:4" x14ac:dyDescent="0.2">
      <c r="A89" s="2" t="s">
        <v>92</v>
      </c>
      <c r="B89" s="2">
        <v>5.57</v>
      </c>
      <c r="C89" s="2">
        <v>7.64</v>
      </c>
      <c r="D89" s="2">
        <v>10.97</v>
      </c>
    </row>
    <row r="90" spans="1:4" x14ac:dyDescent="0.2">
      <c r="A90" s="2" t="s">
        <v>93</v>
      </c>
      <c r="B90" s="2">
        <v>99.82</v>
      </c>
      <c r="C90" s="2">
        <v>104.11</v>
      </c>
      <c r="D90" s="2">
        <v>112.66</v>
      </c>
    </row>
    <row r="91" spans="1:4" x14ac:dyDescent="0.2">
      <c r="A91" s="2" t="s">
        <v>94</v>
      </c>
      <c r="B91" s="2">
        <v>99.82</v>
      </c>
      <c r="C91" s="2">
        <v>104.11</v>
      </c>
      <c r="D91" s="2">
        <v>112.66</v>
      </c>
    </row>
    <row r="93" spans="1:4" x14ac:dyDescent="0.2">
      <c r="A93" s="3" t="s">
        <v>95</v>
      </c>
    </row>
    <row r="94" spans="1:4" x14ac:dyDescent="0.2">
      <c r="A94" s="1" t="s">
        <v>96</v>
      </c>
      <c r="B94" s="1" t="s">
        <v>1</v>
      </c>
      <c r="C94" s="1" t="s">
        <v>2</v>
      </c>
      <c r="D94" s="1" t="s">
        <v>3</v>
      </c>
    </row>
    <row r="95" spans="1:4" x14ac:dyDescent="0.2">
      <c r="A95" s="2" t="s">
        <v>97</v>
      </c>
      <c r="B95" s="2"/>
      <c r="C95" s="2"/>
      <c r="D95" s="2"/>
    </row>
    <row r="96" spans="1:4" x14ac:dyDescent="0.2">
      <c r="A96" s="2" t="s">
        <v>98</v>
      </c>
      <c r="B96" s="2">
        <v>6520.62</v>
      </c>
      <c r="C96" s="2">
        <v>4210.05</v>
      </c>
      <c r="D96" s="2">
        <v>5873.51</v>
      </c>
    </row>
    <row r="97" spans="1:4" x14ac:dyDescent="0.2">
      <c r="A97" s="2" t="s">
        <v>99</v>
      </c>
      <c r="B97" s="2">
        <v>2810.29</v>
      </c>
      <c r="C97" s="2">
        <v>3416.23</v>
      </c>
      <c r="D97" s="2">
        <v>1726.61</v>
      </c>
    </row>
    <row r="98" spans="1:4" x14ac:dyDescent="0.2">
      <c r="A98" s="2" t="s">
        <v>100</v>
      </c>
      <c r="B98" s="2"/>
      <c r="C98" s="2"/>
      <c r="D98" s="2"/>
    </row>
    <row r="99" spans="1:4" x14ac:dyDescent="0.2">
      <c r="A99" s="2" t="s">
        <v>101</v>
      </c>
      <c r="B99" s="2">
        <v>2007.84</v>
      </c>
      <c r="C99" s="2">
        <v>2767.73</v>
      </c>
      <c r="D99" s="2">
        <v>2918.54</v>
      </c>
    </row>
    <row r="100" spans="1:4" x14ac:dyDescent="0.2">
      <c r="A100" s="2" t="s">
        <v>102</v>
      </c>
      <c r="B100" s="2"/>
      <c r="C100" s="2"/>
      <c r="D100" s="2"/>
    </row>
    <row r="101" spans="1:4" x14ac:dyDescent="0.2">
      <c r="A101" s="2" t="s">
        <v>103</v>
      </c>
      <c r="B101" s="2">
        <v>1460.93</v>
      </c>
      <c r="C101" s="2">
        <v>1219.45</v>
      </c>
      <c r="D101" s="2">
        <v>1153.94</v>
      </c>
    </row>
    <row r="102" spans="1:4" x14ac:dyDescent="0.2">
      <c r="A102" s="2" t="s">
        <v>104</v>
      </c>
      <c r="B102" s="2">
        <v>-85.55</v>
      </c>
      <c r="C102" s="2">
        <v>5.5</v>
      </c>
      <c r="D102" s="2">
        <v>-83.53</v>
      </c>
    </row>
    <row r="103" spans="1:4" x14ac:dyDescent="0.2">
      <c r="A103" s="2" t="s">
        <v>105</v>
      </c>
      <c r="B103" s="2">
        <v>-0.62</v>
      </c>
      <c r="C103" s="2">
        <v>-1.1200000000000001</v>
      </c>
      <c r="D103" s="2">
        <v>0</v>
      </c>
    </row>
    <row r="104" spans="1:4" x14ac:dyDescent="0.2">
      <c r="A104" s="2" t="s">
        <v>106</v>
      </c>
      <c r="B104" s="2">
        <v>-14.53</v>
      </c>
      <c r="C104" s="2">
        <v>0</v>
      </c>
      <c r="D104" s="2">
        <v>0</v>
      </c>
    </row>
    <row r="105" spans="1:4" x14ac:dyDescent="0.2">
      <c r="A105" s="2" t="s">
        <v>107</v>
      </c>
      <c r="B105" s="2">
        <v>-172.9</v>
      </c>
      <c r="C105" s="2">
        <v>0</v>
      </c>
      <c r="D105" s="2">
        <v>0</v>
      </c>
    </row>
    <row r="106" spans="1:4" x14ac:dyDescent="0.2">
      <c r="A106" s="2" t="s">
        <v>108</v>
      </c>
      <c r="B106" s="2">
        <v>40.840000000000003</v>
      </c>
      <c r="C106" s="2">
        <v>-59.95</v>
      </c>
      <c r="D106" s="2">
        <v>-38.79</v>
      </c>
    </row>
    <row r="107" spans="1:4" x14ac:dyDescent="0.2">
      <c r="A107" s="2" t="s">
        <v>109</v>
      </c>
      <c r="B107" s="2">
        <v>-13.99</v>
      </c>
      <c r="C107" s="2">
        <v>-13.54</v>
      </c>
      <c r="D107" s="2">
        <v>-13.03</v>
      </c>
    </row>
    <row r="108" spans="1:4" x14ac:dyDescent="0.2">
      <c r="A108" s="2" t="s">
        <v>110</v>
      </c>
      <c r="B108" s="2">
        <v>0</v>
      </c>
      <c r="C108" s="2">
        <v>0</v>
      </c>
      <c r="D108" s="2">
        <v>0</v>
      </c>
    </row>
    <row r="109" spans="1:4" x14ac:dyDescent="0.2">
      <c r="A109" s="2" t="s">
        <v>111</v>
      </c>
      <c r="B109" s="2">
        <v>-30.07</v>
      </c>
      <c r="C109" s="2">
        <v>-112.43</v>
      </c>
      <c r="D109" s="2">
        <v>-77.45</v>
      </c>
    </row>
    <row r="110" spans="1:4" x14ac:dyDescent="0.2">
      <c r="A110" s="2" t="s">
        <v>112</v>
      </c>
      <c r="B110" s="2">
        <v>1184.1099999999999</v>
      </c>
      <c r="C110" s="2">
        <v>1037.9100000000001</v>
      </c>
      <c r="D110" s="2">
        <v>941.14</v>
      </c>
    </row>
    <row r="111" spans="1:4" x14ac:dyDescent="0.2">
      <c r="A111" s="2" t="s">
        <v>113</v>
      </c>
      <c r="B111" s="2">
        <v>3191.95</v>
      </c>
      <c r="C111" s="2">
        <v>3805.64</v>
      </c>
      <c r="D111" s="2">
        <v>3859.68</v>
      </c>
    </row>
    <row r="112" spans="1:4" x14ac:dyDescent="0.2">
      <c r="A112" s="2" t="s">
        <v>102</v>
      </c>
      <c r="B112" s="2"/>
      <c r="C112" s="2"/>
      <c r="D112" s="2"/>
    </row>
    <row r="113" spans="1:4" x14ac:dyDescent="0.2">
      <c r="A113" s="2" t="s">
        <v>114</v>
      </c>
      <c r="B113" s="2">
        <v>-367.93</v>
      </c>
      <c r="C113" s="2">
        <v>-958.97</v>
      </c>
      <c r="D113" s="2">
        <v>-569.55999999999995</v>
      </c>
    </row>
    <row r="114" spans="1:4" x14ac:dyDescent="0.2">
      <c r="A114" s="2" t="s">
        <v>115</v>
      </c>
      <c r="B114" s="2">
        <v>-100.22</v>
      </c>
      <c r="C114" s="2">
        <v>-281.24</v>
      </c>
      <c r="D114" s="2">
        <v>-506.42</v>
      </c>
    </row>
    <row r="115" spans="1:4" x14ac:dyDescent="0.2">
      <c r="A115" s="2" t="s">
        <v>116</v>
      </c>
      <c r="B115" s="2">
        <v>682.43</v>
      </c>
      <c r="C115" s="2">
        <v>1382.39</v>
      </c>
      <c r="D115" s="2">
        <v>98.44</v>
      </c>
    </row>
    <row r="116" spans="1:4" x14ac:dyDescent="0.2">
      <c r="A116" s="2" t="s">
        <v>117</v>
      </c>
      <c r="B116" s="2">
        <v>0</v>
      </c>
      <c r="C116" s="2">
        <v>0</v>
      </c>
      <c r="D116" s="2">
        <v>0</v>
      </c>
    </row>
    <row r="117" spans="1:4" x14ac:dyDescent="0.2">
      <c r="A117" s="2" t="s">
        <v>118</v>
      </c>
      <c r="B117" s="2">
        <v>0</v>
      </c>
      <c r="C117" s="2">
        <v>0</v>
      </c>
      <c r="D117" s="2">
        <v>0</v>
      </c>
    </row>
    <row r="118" spans="1:4" x14ac:dyDescent="0.2">
      <c r="A118" s="2" t="s">
        <v>119</v>
      </c>
      <c r="B118" s="2">
        <v>0</v>
      </c>
      <c r="C118" s="2">
        <v>0</v>
      </c>
      <c r="D118" s="2">
        <v>0</v>
      </c>
    </row>
    <row r="119" spans="1:4" x14ac:dyDescent="0.2">
      <c r="A119" s="2" t="s">
        <v>120</v>
      </c>
      <c r="B119" s="2">
        <v>0</v>
      </c>
      <c r="C119" s="2">
        <v>0</v>
      </c>
      <c r="D119" s="2">
        <v>0</v>
      </c>
    </row>
    <row r="120" spans="1:4" x14ac:dyDescent="0.2">
      <c r="A120" s="2" t="s">
        <v>121</v>
      </c>
      <c r="B120" s="2">
        <v>0</v>
      </c>
      <c r="C120" s="2">
        <v>0</v>
      </c>
      <c r="D120" s="2">
        <v>0</v>
      </c>
    </row>
    <row r="121" spans="1:4" x14ac:dyDescent="0.2">
      <c r="A121" s="2" t="s">
        <v>122</v>
      </c>
      <c r="B121" s="2">
        <v>0</v>
      </c>
      <c r="C121" s="2">
        <v>0</v>
      </c>
      <c r="D121" s="2">
        <v>0</v>
      </c>
    </row>
    <row r="122" spans="1:4" x14ac:dyDescent="0.2">
      <c r="A122" s="2" t="s">
        <v>123</v>
      </c>
      <c r="B122" s="2">
        <v>0</v>
      </c>
      <c r="C122" s="2">
        <v>0</v>
      </c>
      <c r="D122" s="2">
        <v>0</v>
      </c>
    </row>
    <row r="123" spans="1:4" x14ac:dyDescent="0.2">
      <c r="A123" s="2" t="s">
        <v>111</v>
      </c>
      <c r="B123" s="2">
        <v>0</v>
      </c>
      <c r="C123" s="2">
        <v>0</v>
      </c>
      <c r="D123" s="2">
        <v>0</v>
      </c>
    </row>
    <row r="124" spans="1:4" x14ac:dyDescent="0.2">
      <c r="A124" s="2" t="s">
        <v>124</v>
      </c>
      <c r="B124" s="2">
        <v>214.28</v>
      </c>
      <c r="C124" s="2">
        <v>142.18</v>
      </c>
      <c r="D124" s="2">
        <v>-977.54</v>
      </c>
    </row>
    <row r="125" spans="1:4" x14ac:dyDescent="0.2">
      <c r="A125" s="2" t="s">
        <v>125</v>
      </c>
      <c r="B125" s="2">
        <v>3406.23</v>
      </c>
      <c r="C125" s="2">
        <v>3947.82</v>
      </c>
      <c r="D125" s="2">
        <v>2882.14</v>
      </c>
    </row>
    <row r="126" spans="1:4" x14ac:dyDescent="0.2">
      <c r="A126" s="2" t="s">
        <v>126</v>
      </c>
      <c r="B126" s="2">
        <v>0</v>
      </c>
      <c r="C126" s="2">
        <v>0</v>
      </c>
      <c r="D126" s="2">
        <v>0</v>
      </c>
    </row>
    <row r="127" spans="1:4" x14ac:dyDescent="0.2">
      <c r="A127" s="2" t="s">
        <v>127</v>
      </c>
      <c r="B127" s="2">
        <v>-595.94000000000005</v>
      </c>
      <c r="C127" s="2">
        <v>-531.59</v>
      </c>
      <c r="D127" s="2">
        <v>-1155.53</v>
      </c>
    </row>
    <row r="128" spans="1:4" x14ac:dyDescent="0.2">
      <c r="A128" s="2" t="s">
        <v>128</v>
      </c>
      <c r="B128" s="2">
        <v>0</v>
      </c>
      <c r="C128" s="2">
        <v>0</v>
      </c>
      <c r="D128" s="2">
        <v>0</v>
      </c>
    </row>
    <row r="129" spans="1:4" x14ac:dyDescent="0.2">
      <c r="A129" s="2" t="s">
        <v>111</v>
      </c>
      <c r="B129" s="2">
        <v>0</v>
      </c>
      <c r="C129" s="2">
        <v>0</v>
      </c>
      <c r="D129" s="2">
        <v>0</v>
      </c>
    </row>
    <row r="130" spans="1:4" x14ac:dyDescent="0.2">
      <c r="A130" s="2" t="s">
        <v>129</v>
      </c>
      <c r="B130" s="2">
        <v>-595.94000000000005</v>
      </c>
      <c r="C130" s="2">
        <v>-531.59</v>
      </c>
      <c r="D130" s="2">
        <v>-1155.53</v>
      </c>
    </row>
    <row r="131" spans="1:4" x14ac:dyDescent="0.2">
      <c r="A131" s="2" t="s">
        <v>130</v>
      </c>
      <c r="B131" s="2">
        <v>2810.29</v>
      </c>
      <c r="C131" s="2">
        <v>3416.23</v>
      </c>
      <c r="D131" s="2">
        <v>1726.61</v>
      </c>
    </row>
    <row r="132" spans="1:4" x14ac:dyDescent="0.2">
      <c r="A132" s="2" t="s">
        <v>131</v>
      </c>
      <c r="B132" s="2"/>
      <c r="C132" s="2"/>
      <c r="D132" s="2"/>
    </row>
    <row r="133" spans="1:4" x14ac:dyDescent="0.2">
      <c r="A133" s="2" t="s">
        <v>132</v>
      </c>
      <c r="B133" s="2">
        <v>0</v>
      </c>
      <c r="C133" s="2">
        <v>0</v>
      </c>
      <c r="D133" s="2">
        <v>0</v>
      </c>
    </row>
    <row r="134" spans="1:4" x14ac:dyDescent="0.2">
      <c r="A134" s="2" t="s">
        <v>133</v>
      </c>
      <c r="B134" s="2">
        <v>0</v>
      </c>
      <c r="C134" s="2">
        <v>0</v>
      </c>
      <c r="D134" s="2">
        <v>0</v>
      </c>
    </row>
    <row r="135" spans="1:4" x14ac:dyDescent="0.2">
      <c r="A135" s="2" t="s">
        <v>134</v>
      </c>
      <c r="B135" s="2">
        <v>0</v>
      </c>
      <c r="C135" s="2">
        <v>0</v>
      </c>
      <c r="D135" s="2">
        <v>0</v>
      </c>
    </row>
    <row r="136" spans="1:4" x14ac:dyDescent="0.2">
      <c r="A136" s="2" t="s">
        <v>135</v>
      </c>
      <c r="B136" s="2">
        <v>0</v>
      </c>
      <c r="C136" s="2">
        <v>0</v>
      </c>
      <c r="D136" s="2">
        <v>0</v>
      </c>
    </row>
    <row r="137" spans="1:4" x14ac:dyDescent="0.2">
      <c r="A137" s="2" t="s">
        <v>136</v>
      </c>
      <c r="B137" s="2">
        <v>0</v>
      </c>
      <c r="C137" s="2">
        <v>0</v>
      </c>
      <c r="D137" s="2">
        <v>0</v>
      </c>
    </row>
    <row r="138" spans="1:4" x14ac:dyDescent="0.2">
      <c r="A138" s="2" t="s">
        <v>111</v>
      </c>
      <c r="B138" s="2">
        <v>0</v>
      </c>
      <c r="C138" s="2">
        <v>0</v>
      </c>
      <c r="D138" s="2">
        <v>0</v>
      </c>
    </row>
    <row r="139" spans="1:4" x14ac:dyDescent="0.2">
      <c r="A139" s="2" t="s">
        <v>137</v>
      </c>
      <c r="B139" s="2">
        <v>-4164.92</v>
      </c>
      <c r="C139" s="2">
        <v>-738.1</v>
      </c>
      <c r="D139" s="2">
        <v>-764.8</v>
      </c>
    </row>
    <row r="140" spans="1:4" x14ac:dyDescent="0.2">
      <c r="A140" s="2" t="s">
        <v>138</v>
      </c>
      <c r="B140" s="2"/>
      <c r="C140" s="2"/>
      <c r="D140" s="2"/>
    </row>
    <row r="141" spans="1:4" x14ac:dyDescent="0.2">
      <c r="A141" s="2" t="s">
        <v>139</v>
      </c>
      <c r="B141" s="2"/>
      <c r="C141" s="2"/>
      <c r="D141" s="2"/>
    </row>
    <row r="142" spans="1:4" x14ac:dyDescent="0.2">
      <c r="A142" s="2" t="s">
        <v>140</v>
      </c>
      <c r="B142" s="2">
        <v>-914.43</v>
      </c>
      <c r="C142" s="2">
        <v>-1088.02</v>
      </c>
      <c r="D142" s="2">
        <v>-1107.99</v>
      </c>
    </row>
    <row r="143" spans="1:4" x14ac:dyDescent="0.2">
      <c r="A143" s="2" t="s">
        <v>141</v>
      </c>
      <c r="B143" s="2">
        <v>29.23</v>
      </c>
      <c r="C143" s="2">
        <v>3.31</v>
      </c>
      <c r="D143" s="2">
        <v>16.170000000000002</v>
      </c>
    </row>
    <row r="144" spans="1:4" x14ac:dyDescent="0.2">
      <c r="A144" s="2" t="s">
        <v>142</v>
      </c>
      <c r="B144" s="2">
        <v>0</v>
      </c>
      <c r="C144" s="2">
        <v>0</v>
      </c>
      <c r="D144" s="2">
        <v>0</v>
      </c>
    </row>
    <row r="145" spans="1:4" x14ac:dyDescent="0.2">
      <c r="A145" s="2" t="s">
        <v>143</v>
      </c>
      <c r="B145" s="2">
        <v>0</v>
      </c>
      <c r="C145" s="2">
        <v>0</v>
      </c>
      <c r="D145" s="2">
        <v>0</v>
      </c>
    </row>
    <row r="146" spans="1:4" x14ac:dyDescent="0.2">
      <c r="A146" s="2" t="s">
        <v>144</v>
      </c>
      <c r="B146" s="2"/>
      <c r="C146" s="2"/>
      <c r="D146" s="2"/>
    </row>
    <row r="147" spans="1:4" x14ac:dyDescent="0.2">
      <c r="A147" s="2" t="s">
        <v>145</v>
      </c>
      <c r="B147" s="2">
        <v>-0.01</v>
      </c>
      <c r="C147" s="2">
        <v>0</v>
      </c>
      <c r="D147" s="2">
        <v>0</v>
      </c>
    </row>
    <row r="148" spans="1:4" x14ac:dyDescent="0.2">
      <c r="A148" s="2" t="s">
        <v>146</v>
      </c>
      <c r="B148" s="2">
        <v>159.94</v>
      </c>
      <c r="C148" s="2">
        <v>121.49</v>
      </c>
      <c r="D148" s="2">
        <v>80.09</v>
      </c>
    </row>
    <row r="149" spans="1:4" x14ac:dyDescent="0.2">
      <c r="A149" s="2" t="s">
        <v>147</v>
      </c>
      <c r="B149" s="2">
        <v>0</v>
      </c>
      <c r="C149" s="2">
        <v>0</v>
      </c>
      <c r="D149" s="2">
        <v>0</v>
      </c>
    </row>
    <row r="150" spans="1:4" x14ac:dyDescent="0.2">
      <c r="A150" s="2" t="s">
        <v>148</v>
      </c>
      <c r="B150" s="2">
        <v>342.41</v>
      </c>
      <c r="C150" s="2">
        <v>194.95</v>
      </c>
      <c r="D150" s="2">
        <v>234.5</v>
      </c>
    </row>
    <row r="151" spans="1:4" x14ac:dyDescent="0.2">
      <c r="A151" s="2" t="s">
        <v>105</v>
      </c>
      <c r="B151" s="2">
        <v>8.26</v>
      </c>
      <c r="C151" s="2">
        <v>7</v>
      </c>
      <c r="D151" s="2">
        <v>1.0900000000000001</v>
      </c>
    </row>
    <row r="152" spans="1:4" x14ac:dyDescent="0.2">
      <c r="A152" s="2" t="s">
        <v>149</v>
      </c>
      <c r="B152" s="2">
        <v>0</v>
      </c>
      <c r="C152" s="2">
        <v>0</v>
      </c>
      <c r="D152" s="2">
        <v>0</v>
      </c>
    </row>
    <row r="153" spans="1:4" x14ac:dyDescent="0.2">
      <c r="A153" s="2" t="s">
        <v>150</v>
      </c>
      <c r="B153" s="2">
        <v>0</v>
      </c>
      <c r="C153" s="2">
        <v>0</v>
      </c>
      <c r="D153" s="2">
        <v>0</v>
      </c>
    </row>
    <row r="154" spans="1:4" x14ac:dyDescent="0.2">
      <c r="A154" s="2" t="s">
        <v>151</v>
      </c>
      <c r="B154" s="2">
        <v>0</v>
      </c>
      <c r="C154" s="2">
        <v>0</v>
      </c>
      <c r="D154" s="2">
        <v>0</v>
      </c>
    </row>
    <row r="155" spans="1:4" x14ac:dyDescent="0.2">
      <c r="A155" s="2" t="s">
        <v>152</v>
      </c>
      <c r="B155" s="2">
        <v>0</v>
      </c>
      <c r="C155" s="2">
        <v>0</v>
      </c>
      <c r="D155" s="2">
        <v>0</v>
      </c>
    </row>
    <row r="156" spans="1:4" x14ac:dyDescent="0.2">
      <c r="A156" s="2" t="s">
        <v>153</v>
      </c>
      <c r="B156" s="2">
        <v>0</v>
      </c>
      <c r="C156" s="2">
        <v>0</v>
      </c>
      <c r="D156" s="2">
        <v>1.5</v>
      </c>
    </row>
    <row r="157" spans="1:4" x14ac:dyDescent="0.2">
      <c r="A157" s="2" t="s">
        <v>154</v>
      </c>
      <c r="B157" s="2">
        <v>-13.67</v>
      </c>
      <c r="C157" s="2">
        <v>0</v>
      </c>
      <c r="D157" s="2">
        <v>0</v>
      </c>
    </row>
    <row r="158" spans="1:4" x14ac:dyDescent="0.2">
      <c r="A158" s="2" t="s">
        <v>155</v>
      </c>
      <c r="B158" s="2">
        <v>5.05</v>
      </c>
      <c r="C158" s="2">
        <v>0</v>
      </c>
      <c r="D158" s="2">
        <v>0</v>
      </c>
    </row>
    <row r="159" spans="1:4" x14ac:dyDescent="0.2">
      <c r="A159" s="2" t="s">
        <v>111</v>
      </c>
      <c r="B159" s="2">
        <v>-3781.7</v>
      </c>
      <c r="C159" s="2">
        <v>23.17</v>
      </c>
      <c r="D159" s="2">
        <v>9.84</v>
      </c>
    </row>
    <row r="160" spans="1:4" x14ac:dyDescent="0.2">
      <c r="A160" s="2" t="s">
        <v>156</v>
      </c>
      <c r="B160" s="2">
        <v>-957.59</v>
      </c>
      <c r="C160" s="2">
        <v>-1014.67</v>
      </c>
      <c r="D160" s="2">
        <v>-742.21</v>
      </c>
    </row>
    <row r="161" spans="1:4" x14ac:dyDescent="0.2">
      <c r="A161" s="2" t="s">
        <v>157</v>
      </c>
      <c r="B161" s="2"/>
      <c r="C161" s="2"/>
      <c r="D161" s="2"/>
    </row>
    <row r="162" spans="1:4" x14ac:dyDescent="0.2">
      <c r="A162" s="2" t="s">
        <v>158</v>
      </c>
      <c r="B162" s="2"/>
      <c r="C162" s="2"/>
      <c r="D162" s="2"/>
    </row>
    <row r="163" spans="1:4" x14ac:dyDescent="0.2">
      <c r="A163" s="2" t="s">
        <v>159</v>
      </c>
      <c r="B163" s="2">
        <v>0.23</v>
      </c>
      <c r="C163" s="2">
        <v>0</v>
      </c>
      <c r="D163" s="2">
        <v>0</v>
      </c>
    </row>
    <row r="164" spans="1:4" x14ac:dyDescent="0.2">
      <c r="A164" s="2" t="s">
        <v>160</v>
      </c>
      <c r="B164" s="2">
        <v>0</v>
      </c>
      <c r="C164" s="2">
        <v>0</v>
      </c>
      <c r="D164" s="2">
        <v>0</v>
      </c>
    </row>
    <row r="165" spans="1:4" x14ac:dyDescent="0.2">
      <c r="A165" s="2" t="s">
        <v>161</v>
      </c>
      <c r="B165" s="2">
        <v>14.13</v>
      </c>
      <c r="C165" s="2">
        <v>10.5</v>
      </c>
      <c r="D165" s="2">
        <v>21.55</v>
      </c>
    </row>
    <row r="166" spans="1:4" x14ac:dyDescent="0.2">
      <c r="A166" s="2" t="s">
        <v>162</v>
      </c>
      <c r="B166" s="2">
        <v>0</v>
      </c>
      <c r="C166" s="2">
        <v>0</v>
      </c>
      <c r="D166" s="2">
        <v>1.1599999999999999</v>
      </c>
    </row>
    <row r="167" spans="1:4" x14ac:dyDescent="0.2">
      <c r="A167" s="2" t="s">
        <v>163</v>
      </c>
      <c r="B167" s="2">
        <v>0</v>
      </c>
      <c r="C167" s="2">
        <v>0</v>
      </c>
      <c r="D167" s="2">
        <v>0</v>
      </c>
    </row>
    <row r="168" spans="1:4" x14ac:dyDescent="0.2">
      <c r="A168" s="2" t="s">
        <v>164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165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166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167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168</v>
      </c>
      <c r="B172" s="2"/>
      <c r="C172" s="2"/>
      <c r="D172" s="2"/>
    </row>
    <row r="173" spans="1:4" x14ac:dyDescent="0.2">
      <c r="A173" s="2" t="s">
        <v>169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170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171</v>
      </c>
      <c r="B175" s="2">
        <v>-10.06</v>
      </c>
      <c r="C175" s="2">
        <v>-13.23</v>
      </c>
      <c r="D175" s="2">
        <v>0</v>
      </c>
    </row>
    <row r="176" spans="1:4" x14ac:dyDescent="0.2">
      <c r="A176" s="2" t="s">
        <v>172</v>
      </c>
      <c r="B176" s="2">
        <v>0</v>
      </c>
      <c r="C176" s="2">
        <v>0</v>
      </c>
      <c r="D176" s="2">
        <v>0</v>
      </c>
    </row>
    <row r="177" spans="1:33" x14ac:dyDescent="0.2">
      <c r="A177" s="2" t="s">
        <v>173</v>
      </c>
      <c r="B177" s="2">
        <v>0</v>
      </c>
      <c r="C177" s="2">
        <v>0</v>
      </c>
      <c r="D177" s="2">
        <v>0</v>
      </c>
    </row>
    <row r="178" spans="1:33" x14ac:dyDescent="0.2">
      <c r="A178" s="2" t="s">
        <v>174</v>
      </c>
      <c r="B178" s="2">
        <v>-710.59</v>
      </c>
      <c r="C178" s="2">
        <v>-714.51</v>
      </c>
      <c r="D178" s="2">
        <v>-538.99</v>
      </c>
    </row>
    <row r="179" spans="1:33" x14ac:dyDescent="0.2">
      <c r="A179" s="2" t="s">
        <v>175</v>
      </c>
      <c r="B179" s="2">
        <v>0</v>
      </c>
      <c r="C179" s="2">
        <v>0</v>
      </c>
      <c r="D179" s="2">
        <v>0</v>
      </c>
    </row>
    <row r="180" spans="1:33" x14ac:dyDescent="0.2">
      <c r="A180" s="2" t="s">
        <v>176</v>
      </c>
      <c r="B180" s="2">
        <v>-87.02</v>
      </c>
      <c r="C180" s="2">
        <v>-155.83000000000001</v>
      </c>
      <c r="D180" s="2">
        <v>-115.38</v>
      </c>
    </row>
    <row r="181" spans="1:33" x14ac:dyDescent="0.2">
      <c r="A181" s="2" t="s">
        <v>111</v>
      </c>
      <c r="B181" s="2">
        <v>-164.28</v>
      </c>
      <c r="C181" s="2">
        <v>-141.6</v>
      </c>
      <c r="D181" s="2">
        <v>-110.55</v>
      </c>
    </row>
    <row r="182" spans="1:33" x14ac:dyDescent="0.2">
      <c r="A182" s="2" t="s">
        <v>177</v>
      </c>
      <c r="B182" s="2">
        <v>-957.59</v>
      </c>
      <c r="C182" s="2">
        <v>-1014.67</v>
      </c>
      <c r="D182" s="2">
        <v>-742.21</v>
      </c>
    </row>
    <row r="183" spans="1:33" x14ac:dyDescent="0.2">
      <c r="A183" s="2" t="s">
        <v>178</v>
      </c>
      <c r="B183" s="2">
        <v>-2312.2199999999998</v>
      </c>
      <c r="C183" s="2">
        <v>1663.46</v>
      </c>
      <c r="D183" s="2">
        <v>219.6</v>
      </c>
    </row>
    <row r="184" spans="1:33" x14ac:dyDescent="0.2">
      <c r="A184" s="2" t="s">
        <v>179</v>
      </c>
      <c r="B184" s="2">
        <v>4208.3999999999996</v>
      </c>
      <c r="C184" s="2">
        <v>5873.51</v>
      </c>
      <c r="D184" s="2">
        <v>6093.11</v>
      </c>
    </row>
    <row r="186" spans="1:33" x14ac:dyDescent="0.2">
      <c r="A186" s="40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spans="1:33" x14ac:dyDescent="0.2">
      <c r="A187" s="27"/>
      <c r="B187" s="27"/>
      <c r="C187" s="28"/>
      <c r="D187" s="28"/>
      <c r="E187" s="28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spans="1:33" x14ac:dyDescent="0.2">
      <c r="A188" s="27"/>
      <c r="B188" s="27"/>
      <c r="C188" s="31"/>
      <c r="D188" s="31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spans="1:33" x14ac:dyDescent="0.2">
      <c r="A189" s="27"/>
      <c r="B189" s="27"/>
      <c r="C189" s="31"/>
      <c r="D189" s="31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spans="1:33" x14ac:dyDescent="0.2">
      <c r="A190" s="27"/>
      <c r="B190" s="27"/>
      <c r="C190" s="31"/>
      <c r="D190" s="31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spans="1:33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spans="1:33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spans="1:33" x14ac:dyDescent="0.2">
      <c r="A193" s="40"/>
      <c r="B193" s="27"/>
      <c r="C193" s="28"/>
      <c r="D193" s="28"/>
      <c r="E193" s="28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spans="1:33" x14ac:dyDescent="0.2">
      <c r="A194" s="27"/>
      <c r="B194" s="27"/>
      <c r="C194" s="31"/>
      <c r="D194" s="31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spans="1:33" x14ac:dyDescent="0.2">
      <c r="A195" s="27"/>
      <c r="B195" s="27"/>
      <c r="C195" s="31"/>
      <c r="D195" s="31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spans="1:33" x14ac:dyDescent="0.2">
      <c r="A196" s="27"/>
      <c r="B196" s="27"/>
      <c r="C196" s="31"/>
      <c r="D196" s="31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spans="1:33" x14ac:dyDescent="0.2">
      <c r="A197" s="27"/>
      <c r="B197" s="27"/>
      <c r="C197" s="31"/>
      <c r="D197" s="31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spans="1:33" x14ac:dyDescent="0.2">
      <c r="A198" s="27"/>
      <c r="B198" s="27"/>
      <c r="C198" s="31"/>
      <c r="D198" s="31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spans="1:33" x14ac:dyDescent="0.2">
      <c r="A199" s="27"/>
      <c r="B199" s="27"/>
      <c r="C199" s="31"/>
      <c r="D199" s="31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spans="1:33" x14ac:dyDescent="0.2">
      <c r="A200" s="27"/>
      <c r="B200" s="27"/>
      <c r="C200" s="31"/>
      <c r="D200" s="31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spans="1:33" x14ac:dyDescent="0.2">
      <c r="A201" s="40"/>
      <c r="B201" s="27"/>
      <c r="C201" s="28"/>
      <c r="D201" s="28"/>
      <c r="E201" s="28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spans="1:33" x14ac:dyDescent="0.2">
      <c r="A202" s="27"/>
      <c r="B202" s="27"/>
      <c r="C202" s="31"/>
      <c r="D202" s="31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spans="1:33" x14ac:dyDescent="0.2">
      <c r="A203" s="27"/>
      <c r="B203" s="27"/>
      <c r="C203" s="31"/>
      <c r="D203" s="31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spans="1:33" x14ac:dyDescent="0.2">
      <c r="A204" s="27"/>
      <c r="B204" s="27"/>
      <c r="C204" s="31"/>
      <c r="D204" s="31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spans="1:33" x14ac:dyDescent="0.2">
      <c r="A205" s="27"/>
      <c r="B205" s="27"/>
      <c r="C205" s="31"/>
      <c r="D205" s="31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spans="1:33" x14ac:dyDescent="0.2">
      <c r="A206" s="27"/>
      <c r="B206" s="27"/>
      <c r="C206" s="31"/>
      <c r="D206" s="31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spans="1:33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spans="1:33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spans="1:33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spans="1:33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spans="1:33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 spans="1:33" x14ac:dyDescent="0.2">
      <c r="A212" s="27"/>
      <c r="B212" s="31"/>
      <c r="C212" s="31"/>
      <c r="D212" s="31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 spans="1:33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 spans="1:33" x14ac:dyDescent="0.2">
      <c r="A214" s="40"/>
      <c r="B214" s="28"/>
      <c r="C214" s="28"/>
      <c r="D214" s="28"/>
      <c r="E214" s="28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 spans="1:33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 spans="1:33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 spans="1:33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 spans="1:33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spans="1:33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spans="1:33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spans="1:33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spans="1:33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spans="1:33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spans="1:33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spans="1:33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x14ac:dyDescent="0.2">
      <c r="A234" s="40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x14ac:dyDescent="0.2">
      <c r="A245" s="41"/>
      <c r="B245" s="41"/>
      <c r="C245" s="41"/>
      <c r="D245" s="41"/>
      <c r="E245" s="42"/>
      <c r="F245" s="42"/>
      <c r="G245" s="42"/>
      <c r="H245" s="42"/>
      <c r="I245" s="42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3"/>
      <c r="U246" s="41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x14ac:dyDescent="0.2">
      <c r="A247" s="41"/>
      <c r="B247" s="41"/>
      <c r="C247" s="41"/>
      <c r="D247" s="41"/>
      <c r="E247" s="44"/>
      <c r="F247" s="44"/>
      <c r="G247" s="44"/>
      <c r="H247" s="44"/>
      <c r="I247" s="44"/>
      <c r="J247" s="41"/>
      <c r="K247" s="41"/>
      <c r="L247" s="45"/>
      <c r="M247" s="46"/>
      <c r="N247" s="46"/>
      <c r="O247" s="46"/>
      <c r="P247" s="41"/>
      <c r="Q247" s="46"/>
      <c r="R247" s="41"/>
      <c r="S247" s="41"/>
      <c r="T247" s="43"/>
      <c r="U247" s="41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x14ac:dyDescent="0.2">
      <c r="A248" s="41"/>
      <c r="B248" s="41"/>
      <c r="C248" s="41"/>
      <c r="D248" s="41"/>
      <c r="E248" s="44"/>
      <c r="F248" s="44"/>
      <c r="G248" s="44"/>
      <c r="H248" s="44"/>
      <c r="I248" s="44"/>
      <c r="J248" s="41"/>
      <c r="K248" s="41"/>
      <c r="L248" s="46"/>
      <c r="M248" s="46"/>
      <c r="N248" s="46"/>
      <c r="O248" s="46"/>
      <c r="P248" s="41"/>
      <c r="Q248" s="46"/>
      <c r="R248" s="41"/>
      <c r="S248" s="41"/>
      <c r="T248" s="41"/>
      <c r="U248" s="41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x14ac:dyDescent="0.2">
      <c r="A249" s="41"/>
      <c r="B249" s="41"/>
      <c r="C249" s="41"/>
      <c r="D249" s="41"/>
      <c r="E249" s="44"/>
      <c r="F249" s="44"/>
      <c r="G249" s="44"/>
      <c r="H249" s="44"/>
      <c r="I249" s="44"/>
      <c r="J249" s="41"/>
      <c r="K249" s="41"/>
      <c r="L249" s="46"/>
      <c r="M249" s="46"/>
      <c r="N249" s="46"/>
      <c r="O249" s="46"/>
      <c r="P249" s="41"/>
      <c r="Q249" s="46"/>
      <c r="R249" s="41"/>
      <c r="S249" s="41"/>
      <c r="T249" s="41"/>
      <c r="U249" s="41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x14ac:dyDescent="0.2">
      <c r="A250" s="41"/>
      <c r="B250" s="41"/>
      <c r="C250" s="41"/>
      <c r="D250" s="41"/>
      <c r="E250" s="44"/>
      <c r="F250" s="44"/>
      <c r="G250" s="44"/>
      <c r="H250" s="44"/>
      <c r="I250" s="44"/>
      <c r="J250" s="41"/>
      <c r="K250" s="41"/>
      <c r="L250" s="46"/>
      <c r="M250" s="46"/>
      <c r="N250" s="46"/>
      <c r="O250" s="46"/>
      <c r="P250" s="41"/>
      <c r="Q250" s="46"/>
      <c r="R250" s="41"/>
      <c r="S250" s="41"/>
      <c r="T250" s="41"/>
      <c r="U250" s="41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x14ac:dyDescent="0.2">
      <c r="A251" s="41"/>
      <c r="B251" s="41"/>
      <c r="C251" s="41"/>
      <c r="D251" s="41"/>
      <c r="E251" s="44"/>
      <c r="F251" s="44"/>
      <c r="G251" s="44"/>
      <c r="H251" s="44"/>
      <c r="I251" s="44"/>
      <c r="J251" s="41"/>
      <c r="K251" s="41"/>
      <c r="L251" s="46"/>
      <c r="M251" s="46"/>
      <c r="N251" s="46"/>
      <c r="O251" s="46"/>
      <c r="P251" s="41"/>
      <c r="Q251" s="46"/>
      <c r="R251" s="41"/>
      <c r="S251" s="41"/>
      <c r="T251" s="46"/>
      <c r="U251" s="41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x14ac:dyDescent="0.2">
      <c r="A252" s="41"/>
      <c r="B252" s="41"/>
      <c r="C252" s="41"/>
      <c r="D252" s="41"/>
      <c r="E252" s="44"/>
      <c r="F252" s="44"/>
      <c r="G252" s="44"/>
      <c r="H252" s="44"/>
      <c r="I252" s="44"/>
      <c r="J252" s="41"/>
      <c r="K252" s="41"/>
      <c r="L252" s="46"/>
      <c r="M252" s="46"/>
      <c r="N252" s="46"/>
      <c r="O252" s="46"/>
      <c r="P252" s="41"/>
      <c r="Q252" s="46"/>
      <c r="R252" s="41"/>
      <c r="S252" s="41"/>
      <c r="T252" s="41"/>
      <c r="U252" s="41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x14ac:dyDescent="0.2">
      <c r="A253" s="41"/>
      <c r="B253" s="41"/>
      <c r="C253" s="41"/>
      <c r="D253" s="41"/>
      <c r="E253" s="44"/>
      <c r="F253" s="44"/>
      <c r="G253" s="44"/>
      <c r="H253" s="44"/>
      <c r="I253" s="44"/>
      <c r="J253" s="41"/>
      <c r="K253" s="41"/>
      <c r="L253" s="46"/>
      <c r="M253" s="46"/>
      <c r="N253" s="46"/>
      <c r="O253" s="46"/>
      <c r="P253" s="41"/>
      <c r="Q253" s="46"/>
      <c r="R253" s="41"/>
      <c r="S253" s="41"/>
      <c r="T253" s="41"/>
      <c r="U253" s="41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x14ac:dyDescent="0.2">
      <c r="A254" s="41"/>
      <c r="B254" s="41"/>
      <c r="C254" s="41"/>
      <c r="D254" s="41"/>
      <c r="E254" s="44"/>
      <c r="F254" s="44"/>
      <c r="G254" s="44"/>
      <c r="H254" s="44"/>
      <c r="I254" s="44"/>
      <c r="J254" s="41"/>
      <c r="K254" s="41"/>
      <c r="L254" s="46"/>
      <c r="M254" s="46"/>
      <c r="N254" s="46"/>
      <c r="O254" s="46"/>
      <c r="P254" s="41"/>
      <c r="Q254" s="46"/>
      <c r="R254" s="41"/>
      <c r="S254" s="41"/>
      <c r="T254" s="41"/>
      <c r="U254" s="41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x14ac:dyDescent="0.2">
      <c r="A255" s="41"/>
      <c r="B255" s="41"/>
      <c r="C255" s="41"/>
      <c r="D255" s="41"/>
      <c r="E255" s="44"/>
      <c r="F255" s="44"/>
      <c r="G255" s="44"/>
      <c r="H255" s="44"/>
      <c r="I255" s="44"/>
      <c r="J255" s="41"/>
      <c r="K255" s="41"/>
      <c r="L255" s="46"/>
      <c r="M255" s="46"/>
      <c r="N255" s="46"/>
      <c r="O255" s="46"/>
      <c r="P255" s="41"/>
      <c r="Q255" s="46"/>
      <c r="R255" s="41"/>
      <c r="S255" s="41"/>
      <c r="T255" s="41"/>
      <c r="U255" s="41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x14ac:dyDescent="0.2">
      <c r="A256" s="41"/>
      <c r="B256" s="41"/>
      <c r="C256" s="41"/>
      <c r="D256" s="41"/>
      <c r="E256" s="44"/>
      <c r="F256" s="44"/>
      <c r="G256" s="44"/>
      <c r="H256" s="44"/>
      <c r="I256" s="44"/>
      <c r="J256" s="41"/>
      <c r="K256" s="41"/>
      <c r="L256" s="46"/>
      <c r="M256" s="46"/>
      <c r="N256" s="46"/>
      <c r="O256" s="46"/>
      <c r="P256" s="41"/>
      <c r="Q256" s="46"/>
      <c r="R256" s="41"/>
      <c r="S256" s="41"/>
      <c r="T256" s="41"/>
      <c r="U256" s="41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x14ac:dyDescent="0.2">
      <c r="A257" s="41"/>
      <c r="B257" s="41"/>
      <c r="C257" s="41"/>
      <c r="D257" s="41"/>
      <c r="E257" s="44"/>
      <c r="F257" s="44"/>
      <c r="G257" s="44"/>
      <c r="H257" s="44"/>
      <c r="I257" s="44"/>
      <c r="J257" s="41"/>
      <c r="K257" s="41"/>
      <c r="L257" s="46"/>
      <c r="M257" s="46"/>
      <c r="N257" s="46"/>
      <c r="O257" s="46"/>
      <c r="P257" s="41"/>
      <c r="Q257" s="46"/>
      <c r="R257" s="41"/>
      <c r="S257" s="41"/>
      <c r="T257" s="41"/>
      <c r="U257" s="41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x14ac:dyDescent="0.2">
      <c r="A258" s="41"/>
      <c r="B258" s="41"/>
      <c r="C258" s="41"/>
      <c r="D258" s="41"/>
      <c r="E258" s="44"/>
      <c r="F258" s="44"/>
      <c r="G258" s="44"/>
      <c r="H258" s="44"/>
      <c r="I258" s="44"/>
      <c r="J258" s="41"/>
      <c r="K258" s="41"/>
      <c r="L258" s="46"/>
      <c r="M258" s="46"/>
      <c r="N258" s="46"/>
      <c r="O258" s="46"/>
      <c r="P258" s="41"/>
      <c r="Q258" s="46"/>
      <c r="R258" s="41"/>
      <c r="S258" s="41"/>
      <c r="T258" s="41"/>
      <c r="U258" s="41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x14ac:dyDescent="0.2">
      <c r="A259" s="41"/>
      <c r="B259" s="41"/>
      <c r="C259" s="41"/>
      <c r="D259" s="41"/>
      <c r="E259" s="44"/>
      <c r="F259" s="44"/>
      <c r="G259" s="44"/>
      <c r="H259" s="44"/>
      <c r="I259" s="44"/>
      <c r="J259" s="41"/>
      <c r="K259" s="41"/>
      <c r="L259" s="46"/>
      <c r="M259" s="46"/>
      <c r="N259" s="46"/>
      <c r="O259" s="46"/>
      <c r="P259" s="41"/>
      <c r="Q259" s="46"/>
      <c r="R259" s="41"/>
      <c r="S259" s="41"/>
      <c r="T259" s="41"/>
      <c r="U259" s="41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x14ac:dyDescent="0.2">
      <c r="A260" s="41"/>
      <c r="B260" s="41"/>
      <c r="C260" s="41"/>
      <c r="D260" s="41"/>
      <c r="E260" s="44"/>
      <c r="F260" s="44"/>
      <c r="G260" s="44"/>
      <c r="H260" s="44"/>
      <c r="I260" s="44"/>
      <c r="J260" s="41"/>
      <c r="K260" s="41"/>
      <c r="L260" s="46"/>
      <c r="M260" s="46"/>
      <c r="N260" s="46"/>
      <c r="O260" s="46"/>
      <c r="P260" s="41"/>
      <c r="Q260" s="46"/>
      <c r="R260" s="41"/>
      <c r="S260" s="41"/>
      <c r="T260" s="41"/>
      <c r="U260" s="41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x14ac:dyDescent="0.2">
      <c r="A261" s="41"/>
      <c r="B261" s="41"/>
      <c r="C261" s="41"/>
      <c r="D261" s="41"/>
      <c r="E261" s="44"/>
      <c r="F261" s="44"/>
      <c r="G261" s="44"/>
      <c r="H261" s="44"/>
      <c r="I261" s="44"/>
      <c r="J261" s="41"/>
      <c r="K261" s="41"/>
      <c r="L261" s="46"/>
      <c r="M261" s="46"/>
      <c r="N261" s="46"/>
      <c r="O261" s="46"/>
      <c r="P261" s="41"/>
      <c r="Q261" s="46"/>
      <c r="R261" s="41"/>
      <c r="S261" s="41"/>
      <c r="T261" s="41"/>
      <c r="U261" s="41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x14ac:dyDescent="0.2">
      <c r="A262" s="41"/>
      <c r="B262" s="41"/>
      <c r="C262" s="41"/>
      <c r="D262" s="41"/>
      <c r="E262" s="44"/>
      <c r="F262" s="44"/>
      <c r="G262" s="44"/>
      <c r="H262" s="44"/>
      <c r="I262" s="44"/>
      <c r="J262" s="41"/>
      <c r="K262" s="41"/>
      <c r="L262" s="46"/>
      <c r="M262" s="46"/>
      <c r="N262" s="46"/>
      <c r="O262" s="46"/>
      <c r="P262" s="41"/>
      <c r="Q262" s="46"/>
      <c r="R262" s="41"/>
      <c r="S262" s="41"/>
      <c r="T262" s="41"/>
      <c r="U262" s="41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x14ac:dyDescent="0.2">
      <c r="A263" s="41"/>
      <c r="B263" s="41"/>
      <c r="C263" s="41"/>
      <c r="D263" s="41"/>
      <c r="E263" s="44"/>
      <c r="F263" s="44"/>
      <c r="G263" s="44"/>
      <c r="H263" s="44"/>
      <c r="I263" s="44"/>
      <c r="J263" s="41"/>
      <c r="K263" s="41"/>
      <c r="L263" s="46"/>
      <c r="M263" s="46"/>
      <c r="N263" s="46"/>
      <c r="O263" s="46"/>
      <c r="P263" s="41"/>
      <c r="Q263" s="46"/>
      <c r="R263" s="41"/>
      <c r="S263" s="41"/>
      <c r="T263" s="41"/>
      <c r="U263" s="41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x14ac:dyDescent="0.2">
      <c r="A264" s="41"/>
      <c r="B264" s="41"/>
      <c r="C264" s="41"/>
      <c r="D264" s="41"/>
      <c r="E264" s="44"/>
      <c r="F264" s="44"/>
      <c r="G264" s="44"/>
      <c r="H264" s="44"/>
      <c r="I264" s="44"/>
      <c r="J264" s="41"/>
      <c r="K264" s="41"/>
      <c r="L264" s="46"/>
      <c r="M264" s="46"/>
      <c r="N264" s="46"/>
      <c r="O264" s="46"/>
      <c r="P264" s="41"/>
      <c r="Q264" s="46"/>
      <c r="R264" s="41"/>
      <c r="S264" s="41"/>
      <c r="T264" s="41"/>
      <c r="U264" s="41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x14ac:dyDescent="0.2">
      <c r="A265" s="41"/>
      <c r="B265" s="41"/>
      <c r="C265" s="41"/>
      <c r="D265" s="41"/>
      <c r="E265" s="44"/>
      <c r="F265" s="44"/>
      <c r="G265" s="44"/>
      <c r="H265" s="44"/>
      <c r="I265" s="44"/>
      <c r="J265" s="41"/>
      <c r="K265" s="41"/>
      <c r="L265" s="46"/>
      <c r="M265" s="46"/>
      <c r="N265" s="46"/>
      <c r="O265" s="46"/>
      <c r="P265" s="41"/>
      <c r="Q265" s="46"/>
      <c r="R265" s="41"/>
      <c r="S265" s="41"/>
      <c r="T265" s="41"/>
      <c r="U265" s="41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x14ac:dyDescent="0.2">
      <c r="A266" s="41"/>
      <c r="B266" s="41"/>
      <c r="C266" s="41"/>
      <c r="D266" s="41"/>
      <c r="E266" s="44"/>
      <c r="F266" s="44"/>
      <c r="G266" s="44"/>
      <c r="H266" s="44"/>
      <c r="I266" s="44"/>
      <c r="J266" s="41"/>
      <c r="K266" s="41"/>
      <c r="L266" s="46"/>
      <c r="M266" s="46"/>
      <c r="N266" s="46"/>
      <c r="O266" s="46"/>
      <c r="P266" s="41"/>
      <c r="Q266" s="46"/>
      <c r="R266" s="41"/>
      <c r="S266" s="41"/>
      <c r="T266" s="41"/>
      <c r="U266" s="41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x14ac:dyDescent="0.2">
      <c r="A267" s="41"/>
      <c r="B267" s="41"/>
      <c r="C267" s="41"/>
      <c r="D267" s="41"/>
      <c r="E267" s="44"/>
      <c r="F267" s="44"/>
      <c r="G267" s="44"/>
      <c r="H267" s="44"/>
      <c r="I267" s="44"/>
      <c r="J267" s="41"/>
      <c r="K267" s="41"/>
      <c r="L267" s="46"/>
      <c r="M267" s="46"/>
      <c r="N267" s="46"/>
      <c r="O267" s="46"/>
      <c r="P267" s="41"/>
      <c r="Q267" s="46"/>
      <c r="R267" s="41"/>
      <c r="S267" s="41"/>
      <c r="T267" s="41"/>
      <c r="U267" s="41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x14ac:dyDescent="0.2">
      <c r="A268" s="41"/>
      <c r="B268" s="41"/>
      <c r="C268" s="41"/>
      <c r="D268" s="41"/>
      <c r="E268" s="44"/>
      <c r="F268" s="44"/>
      <c r="G268" s="44"/>
      <c r="H268" s="44"/>
      <c r="I268" s="44"/>
      <c r="J268" s="41"/>
      <c r="K268" s="41"/>
      <c r="L268" s="46"/>
      <c r="M268" s="46"/>
      <c r="N268" s="46"/>
      <c r="O268" s="46"/>
      <c r="P268" s="41"/>
      <c r="Q268" s="46"/>
      <c r="R268" s="41"/>
      <c r="S268" s="41"/>
      <c r="T268" s="41"/>
      <c r="U268" s="41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x14ac:dyDescent="0.2">
      <c r="A269" s="41"/>
      <c r="B269" s="41"/>
      <c r="C269" s="41"/>
      <c r="D269" s="41"/>
      <c r="E269" s="44"/>
      <c r="F269" s="44"/>
      <c r="G269" s="44"/>
      <c r="H269" s="44"/>
      <c r="I269" s="44"/>
      <c r="J269" s="41"/>
      <c r="K269" s="41"/>
      <c r="L269" s="46"/>
      <c r="M269" s="46"/>
      <c r="N269" s="46"/>
      <c r="O269" s="46"/>
      <c r="P269" s="41"/>
      <c r="Q269" s="46"/>
      <c r="R269" s="41"/>
      <c r="S269" s="41"/>
      <c r="T269" s="41"/>
      <c r="U269" s="41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x14ac:dyDescent="0.2">
      <c r="A270" s="41"/>
      <c r="B270" s="41"/>
      <c r="C270" s="41"/>
      <c r="D270" s="41"/>
      <c r="E270" s="44"/>
      <c r="F270" s="44"/>
      <c r="G270" s="44"/>
      <c r="H270" s="44"/>
      <c r="I270" s="44"/>
      <c r="J270" s="41"/>
      <c r="K270" s="41"/>
      <c r="L270" s="46"/>
      <c r="M270" s="46"/>
      <c r="N270" s="46"/>
      <c r="O270" s="46"/>
      <c r="P270" s="41"/>
      <c r="Q270" s="46"/>
      <c r="R270" s="41"/>
      <c r="S270" s="41"/>
      <c r="T270" s="41"/>
      <c r="U270" s="41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x14ac:dyDescent="0.2">
      <c r="A271" s="41"/>
      <c r="B271" s="41"/>
      <c r="C271" s="41"/>
      <c r="D271" s="41"/>
      <c r="E271" s="44"/>
      <c r="F271" s="44"/>
      <c r="G271" s="44"/>
      <c r="H271" s="44"/>
      <c r="I271" s="44"/>
      <c r="J271" s="41"/>
      <c r="K271" s="41"/>
      <c r="L271" s="46"/>
      <c r="M271" s="46"/>
      <c r="N271" s="46"/>
      <c r="O271" s="46"/>
      <c r="P271" s="41"/>
      <c r="Q271" s="46"/>
      <c r="R271" s="41"/>
      <c r="S271" s="41"/>
      <c r="T271" s="41"/>
      <c r="U271" s="41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x14ac:dyDescent="0.2">
      <c r="A272" s="41"/>
      <c r="B272" s="41"/>
      <c r="C272" s="41"/>
      <c r="D272" s="41"/>
      <c r="E272" s="44"/>
      <c r="F272" s="44"/>
      <c r="G272" s="44"/>
      <c r="H272" s="44"/>
      <c r="I272" s="44"/>
      <c r="J272" s="41"/>
      <c r="K272" s="41"/>
      <c r="L272" s="46"/>
      <c r="M272" s="46"/>
      <c r="N272" s="46"/>
      <c r="O272" s="46"/>
      <c r="P272" s="41"/>
      <c r="Q272" s="46"/>
      <c r="R272" s="41"/>
      <c r="S272" s="41"/>
      <c r="T272" s="41"/>
      <c r="U272" s="41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x14ac:dyDescent="0.2">
      <c r="A273" s="41"/>
      <c r="B273" s="41"/>
      <c r="C273" s="41"/>
      <c r="D273" s="41"/>
      <c r="E273" s="44"/>
      <c r="F273" s="44"/>
      <c r="G273" s="44"/>
      <c r="H273" s="44"/>
      <c r="I273" s="44"/>
      <c r="J273" s="41"/>
      <c r="K273" s="41"/>
      <c r="L273" s="46"/>
      <c r="M273" s="46"/>
      <c r="N273" s="46"/>
      <c r="O273" s="46"/>
      <c r="P273" s="41"/>
      <c r="Q273" s="46"/>
      <c r="R273" s="41"/>
      <c r="S273" s="41"/>
      <c r="T273" s="41"/>
      <c r="U273" s="41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x14ac:dyDescent="0.2">
      <c r="A274" s="41"/>
      <c r="B274" s="41"/>
      <c r="C274" s="41"/>
      <c r="D274" s="41"/>
      <c r="E274" s="44"/>
      <c r="F274" s="44"/>
      <c r="G274" s="44"/>
      <c r="H274" s="44"/>
      <c r="I274" s="44"/>
      <c r="J274" s="41"/>
      <c r="K274" s="41"/>
      <c r="L274" s="46"/>
      <c r="M274" s="46"/>
      <c r="N274" s="46"/>
      <c r="O274" s="46"/>
      <c r="P274" s="41"/>
      <c r="Q274" s="46"/>
      <c r="R274" s="41"/>
      <c r="S274" s="41"/>
      <c r="T274" s="41"/>
      <c r="U274" s="41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x14ac:dyDescent="0.2">
      <c r="A275" s="41"/>
      <c r="B275" s="41"/>
      <c r="C275" s="41"/>
      <c r="D275" s="41"/>
      <c r="E275" s="44"/>
      <c r="F275" s="44"/>
      <c r="G275" s="44"/>
      <c r="H275" s="44"/>
      <c r="I275" s="44"/>
      <c r="J275" s="41"/>
      <c r="K275" s="41"/>
      <c r="L275" s="46"/>
      <c r="M275" s="46"/>
      <c r="N275" s="46"/>
      <c r="O275" s="46"/>
      <c r="P275" s="41"/>
      <c r="Q275" s="46"/>
      <c r="R275" s="41"/>
      <c r="S275" s="41"/>
      <c r="T275" s="41"/>
      <c r="U275" s="41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x14ac:dyDescent="0.2">
      <c r="A276" s="41"/>
      <c r="B276" s="41"/>
      <c r="C276" s="41"/>
      <c r="D276" s="41"/>
      <c r="E276" s="44"/>
      <c r="F276" s="44"/>
      <c r="G276" s="44"/>
      <c r="H276" s="44"/>
      <c r="I276" s="44"/>
      <c r="J276" s="41"/>
      <c r="K276" s="41"/>
      <c r="L276" s="46"/>
      <c r="M276" s="46"/>
      <c r="N276" s="46"/>
      <c r="O276" s="46"/>
      <c r="P276" s="41"/>
      <c r="Q276" s="46"/>
      <c r="R276" s="41"/>
      <c r="S276" s="41"/>
      <c r="T276" s="41"/>
      <c r="U276" s="41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x14ac:dyDescent="0.2">
      <c r="A277" s="41"/>
      <c r="B277" s="41"/>
      <c r="C277" s="41"/>
      <c r="D277" s="41"/>
      <c r="E277" s="44"/>
      <c r="F277" s="44"/>
      <c r="G277" s="44"/>
      <c r="H277" s="44"/>
      <c r="I277" s="44"/>
      <c r="J277" s="41"/>
      <c r="K277" s="41"/>
      <c r="L277" s="46"/>
      <c r="M277" s="46"/>
      <c r="N277" s="46"/>
      <c r="O277" s="46"/>
      <c r="P277" s="41"/>
      <c r="Q277" s="46"/>
      <c r="R277" s="41"/>
      <c r="S277" s="41"/>
      <c r="T277" s="41"/>
      <c r="U277" s="41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x14ac:dyDescent="0.2">
      <c r="A278" s="41"/>
      <c r="B278" s="41"/>
      <c r="C278" s="41"/>
      <c r="D278" s="41"/>
      <c r="E278" s="44"/>
      <c r="F278" s="44"/>
      <c r="G278" s="44"/>
      <c r="H278" s="44"/>
      <c r="I278" s="44"/>
      <c r="J278" s="41"/>
      <c r="K278" s="41"/>
      <c r="L278" s="46"/>
      <c r="M278" s="46"/>
      <c r="N278" s="46"/>
      <c r="O278" s="46"/>
      <c r="P278" s="41"/>
      <c r="Q278" s="46"/>
      <c r="R278" s="41"/>
      <c r="S278" s="41"/>
      <c r="T278" s="41"/>
      <c r="U278" s="41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x14ac:dyDescent="0.2">
      <c r="A279" s="41"/>
      <c r="B279" s="41"/>
      <c r="C279" s="41"/>
      <c r="D279" s="41"/>
      <c r="E279" s="44"/>
      <c r="F279" s="44"/>
      <c r="G279" s="44"/>
      <c r="H279" s="44"/>
      <c r="I279" s="44"/>
      <c r="J279" s="41"/>
      <c r="K279" s="41"/>
      <c r="L279" s="46"/>
      <c r="M279" s="46"/>
      <c r="N279" s="46"/>
      <c r="O279" s="46"/>
      <c r="P279" s="41"/>
      <c r="Q279" s="46"/>
      <c r="R279" s="41"/>
      <c r="S279" s="41"/>
      <c r="T279" s="41"/>
      <c r="U279" s="41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x14ac:dyDescent="0.2">
      <c r="A280" s="41"/>
      <c r="B280" s="41"/>
      <c r="C280" s="41"/>
      <c r="D280" s="41"/>
      <c r="E280" s="44"/>
      <c r="F280" s="44"/>
      <c r="G280" s="44"/>
      <c r="H280" s="44"/>
      <c r="I280" s="44"/>
      <c r="J280" s="41"/>
      <c r="K280" s="41"/>
      <c r="L280" s="46"/>
      <c r="M280" s="46"/>
      <c r="N280" s="46"/>
      <c r="O280" s="46"/>
      <c r="P280" s="41"/>
      <c r="Q280" s="46"/>
      <c r="R280" s="41"/>
      <c r="S280" s="41"/>
      <c r="T280" s="41"/>
      <c r="U280" s="41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x14ac:dyDescent="0.2">
      <c r="A281" s="41"/>
      <c r="B281" s="41"/>
      <c r="C281" s="41"/>
      <c r="D281" s="41"/>
      <c r="E281" s="44"/>
      <c r="F281" s="44"/>
      <c r="G281" s="44"/>
      <c r="H281" s="44"/>
      <c r="I281" s="44"/>
      <c r="J281" s="41"/>
      <c r="K281" s="41"/>
      <c r="L281" s="46"/>
      <c r="M281" s="46"/>
      <c r="N281" s="46"/>
      <c r="O281" s="46"/>
      <c r="P281" s="41"/>
      <c r="Q281" s="46"/>
      <c r="R281" s="41"/>
      <c r="S281" s="41"/>
      <c r="T281" s="41"/>
      <c r="U281" s="41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x14ac:dyDescent="0.2">
      <c r="A282" s="41"/>
      <c r="B282" s="41"/>
      <c r="C282" s="41"/>
      <c r="D282" s="41"/>
      <c r="E282" s="44"/>
      <c r="F282" s="44"/>
      <c r="G282" s="44"/>
      <c r="H282" s="44"/>
      <c r="I282" s="44"/>
      <c r="J282" s="41"/>
      <c r="K282" s="41"/>
      <c r="L282" s="46"/>
      <c r="M282" s="46"/>
      <c r="N282" s="46"/>
      <c r="O282" s="46"/>
      <c r="P282" s="41"/>
      <c r="Q282" s="46"/>
      <c r="R282" s="41"/>
      <c r="S282" s="41"/>
      <c r="T282" s="41"/>
      <c r="U282" s="41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x14ac:dyDescent="0.2">
      <c r="A283" s="41"/>
      <c r="B283" s="41"/>
      <c r="C283" s="41"/>
      <c r="D283" s="41"/>
      <c r="E283" s="44"/>
      <c r="F283" s="44"/>
      <c r="G283" s="44"/>
      <c r="H283" s="44"/>
      <c r="I283" s="44"/>
      <c r="J283" s="41"/>
      <c r="K283" s="41"/>
      <c r="L283" s="46"/>
      <c r="M283" s="46"/>
      <c r="N283" s="46"/>
      <c r="O283" s="46"/>
      <c r="P283" s="41"/>
      <c r="Q283" s="46"/>
      <c r="R283" s="41"/>
      <c r="S283" s="41"/>
      <c r="T283" s="41"/>
      <c r="U283" s="41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x14ac:dyDescent="0.2">
      <c r="A284" s="41"/>
      <c r="B284" s="41"/>
      <c r="C284" s="41"/>
      <c r="D284" s="41"/>
      <c r="E284" s="44"/>
      <c r="F284" s="44"/>
      <c r="G284" s="44"/>
      <c r="H284" s="44"/>
      <c r="I284" s="44"/>
      <c r="J284" s="41"/>
      <c r="K284" s="41"/>
      <c r="L284" s="46"/>
      <c r="M284" s="46"/>
      <c r="N284" s="46"/>
      <c r="O284" s="46"/>
      <c r="P284" s="41"/>
      <c r="Q284" s="46"/>
      <c r="R284" s="41"/>
      <c r="S284" s="41"/>
      <c r="T284" s="41"/>
      <c r="U284" s="41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x14ac:dyDescent="0.2">
      <c r="A285" s="41"/>
      <c r="B285" s="41"/>
      <c r="C285" s="41"/>
      <c r="D285" s="41"/>
      <c r="E285" s="44"/>
      <c r="F285" s="44"/>
      <c r="G285" s="44"/>
      <c r="H285" s="44"/>
      <c r="I285" s="44"/>
      <c r="J285" s="41"/>
      <c r="K285" s="41"/>
      <c r="L285" s="46"/>
      <c r="M285" s="46"/>
      <c r="N285" s="46"/>
      <c r="O285" s="46"/>
      <c r="P285" s="41"/>
      <c r="Q285" s="46"/>
      <c r="R285" s="41"/>
      <c r="S285" s="41"/>
      <c r="T285" s="41"/>
      <c r="U285" s="41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x14ac:dyDescent="0.2">
      <c r="A286" s="41"/>
      <c r="B286" s="41"/>
      <c r="C286" s="41"/>
      <c r="D286" s="41"/>
      <c r="E286" s="44"/>
      <c r="F286" s="44"/>
      <c r="G286" s="44"/>
      <c r="H286" s="44"/>
      <c r="I286" s="44"/>
      <c r="J286" s="41"/>
      <c r="K286" s="41"/>
      <c r="L286" s="46"/>
      <c r="M286" s="46"/>
      <c r="N286" s="46"/>
      <c r="O286" s="46"/>
      <c r="P286" s="41"/>
      <c r="Q286" s="46"/>
      <c r="R286" s="41"/>
      <c r="S286" s="41"/>
      <c r="T286" s="41"/>
      <c r="U286" s="41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x14ac:dyDescent="0.2">
      <c r="A287" s="41"/>
      <c r="B287" s="41"/>
      <c r="C287" s="41"/>
      <c r="D287" s="41"/>
      <c r="E287" s="44"/>
      <c r="F287" s="44"/>
      <c r="G287" s="44"/>
      <c r="H287" s="44"/>
      <c r="I287" s="44"/>
      <c r="J287" s="41"/>
      <c r="K287" s="41"/>
      <c r="L287" s="46"/>
      <c r="M287" s="46"/>
      <c r="N287" s="46"/>
      <c r="O287" s="46"/>
      <c r="P287" s="41"/>
      <c r="Q287" s="46"/>
      <c r="R287" s="41"/>
      <c r="S287" s="41"/>
      <c r="T287" s="41"/>
      <c r="U287" s="41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x14ac:dyDescent="0.2">
      <c r="A288" s="41"/>
      <c r="B288" s="41"/>
      <c r="C288" s="41"/>
      <c r="D288" s="41"/>
      <c r="E288" s="44"/>
      <c r="F288" s="44"/>
      <c r="G288" s="44"/>
      <c r="H288" s="44"/>
      <c r="I288" s="44"/>
      <c r="J288" s="41"/>
      <c r="K288" s="41"/>
      <c r="L288" s="46"/>
      <c r="M288" s="46"/>
      <c r="N288" s="46"/>
      <c r="O288" s="46"/>
      <c r="P288" s="41"/>
      <c r="Q288" s="46"/>
      <c r="R288" s="41"/>
      <c r="S288" s="41"/>
      <c r="T288" s="41"/>
      <c r="U288" s="41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x14ac:dyDescent="0.2">
      <c r="A289" s="41"/>
      <c r="B289" s="41"/>
      <c r="C289" s="41"/>
      <c r="D289" s="41"/>
      <c r="E289" s="44"/>
      <c r="F289" s="44"/>
      <c r="G289" s="44"/>
      <c r="H289" s="44"/>
      <c r="I289" s="44"/>
      <c r="J289" s="41"/>
      <c r="K289" s="41"/>
      <c r="L289" s="46"/>
      <c r="M289" s="46"/>
      <c r="N289" s="46"/>
      <c r="O289" s="46"/>
      <c r="P289" s="41"/>
      <c r="Q289" s="46"/>
      <c r="R289" s="41"/>
      <c r="S289" s="41"/>
      <c r="T289" s="41"/>
      <c r="U289" s="41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x14ac:dyDescent="0.2">
      <c r="A290" s="41"/>
      <c r="B290" s="41"/>
      <c r="C290" s="41"/>
      <c r="D290" s="41"/>
      <c r="E290" s="44"/>
      <c r="F290" s="44"/>
      <c r="G290" s="44"/>
      <c r="H290" s="44"/>
      <c r="I290" s="44"/>
      <c r="J290" s="41"/>
      <c r="K290" s="41"/>
      <c r="L290" s="46"/>
      <c r="M290" s="46"/>
      <c r="N290" s="46"/>
      <c r="O290" s="46"/>
      <c r="P290" s="41"/>
      <c r="Q290" s="46"/>
      <c r="R290" s="41"/>
      <c r="S290" s="41"/>
      <c r="T290" s="41"/>
      <c r="U290" s="41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x14ac:dyDescent="0.2">
      <c r="A291" s="41"/>
      <c r="B291" s="41"/>
      <c r="C291" s="41"/>
      <c r="D291" s="41"/>
      <c r="E291" s="44"/>
      <c r="F291" s="44"/>
      <c r="G291" s="44"/>
      <c r="H291" s="44"/>
      <c r="I291" s="44"/>
      <c r="J291" s="41"/>
      <c r="K291" s="41"/>
      <c r="L291" s="46"/>
      <c r="M291" s="46"/>
      <c r="N291" s="46"/>
      <c r="O291" s="46"/>
      <c r="P291" s="41"/>
      <c r="Q291" s="46"/>
      <c r="R291" s="41"/>
      <c r="S291" s="41"/>
      <c r="T291" s="41"/>
      <c r="U291" s="41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x14ac:dyDescent="0.2">
      <c r="A292" s="41"/>
      <c r="B292" s="41"/>
      <c r="C292" s="41"/>
      <c r="D292" s="41"/>
      <c r="E292" s="44"/>
      <c r="F292" s="44"/>
      <c r="G292" s="44"/>
      <c r="H292" s="44"/>
      <c r="I292" s="44"/>
      <c r="J292" s="41"/>
      <c r="K292" s="41"/>
      <c r="L292" s="46"/>
      <c r="M292" s="46"/>
      <c r="N292" s="46"/>
      <c r="O292" s="46"/>
      <c r="P292" s="41"/>
      <c r="Q292" s="46"/>
      <c r="R292" s="41"/>
      <c r="S292" s="41"/>
      <c r="T292" s="41"/>
      <c r="U292" s="41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x14ac:dyDescent="0.2">
      <c r="A293" s="41"/>
      <c r="B293" s="41"/>
      <c r="C293" s="41"/>
      <c r="D293" s="41"/>
      <c r="E293" s="42"/>
      <c r="F293" s="42"/>
      <c r="G293" s="42"/>
      <c r="H293" s="42"/>
      <c r="I293" s="42"/>
      <c r="J293" s="41"/>
      <c r="K293" s="41"/>
      <c r="L293" s="46"/>
      <c r="M293" s="46"/>
      <c r="N293" s="46"/>
      <c r="O293" s="41"/>
      <c r="P293" s="41"/>
      <c r="Q293" s="46"/>
      <c r="R293" s="41"/>
      <c r="S293" s="41"/>
      <c r="T293" s="41"/>
      <c r="U293" s="41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x14ac:dyDescent="0.2">
      <c r="A294" s="41"/>
      <c r="B294" s="41"/>
      <c r="C294" s="41"/>
      <c r="D294" s="41"/>
      <c r="E294" s="44"/>
      <c r="F294" s="44"/>
      <c r="G294" s="44"/>
      <c r="H294" s="44"/>
      <c r="I294" s="44"/>
      <c r="J294" s="41"/>
      <c r="K294" s="41"/>
      <c r="L294" s="46"/>
      <c r="M294" s="46"/>
      <c r="N294" s="46"/>
      <c r="O294" s="46"/>
      <c r="P294" s="41"/>
      <c r="Q294" s="46"/>
      <c r="R294" s="41"/>
      <c r="S294" s="41"/>
      <c r="T294" s="41"/>
      <c r="U294" s="41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x14ac:dyDescent="0.2">
      <c r="A295" s="41"/>
      <c r="B295" s="41"/>
      <c r="C295" s="41"/>
      <c r="D295" s="41"/>
      <c r="E295" s="44"/>
      <c r="F295" s="44"/>
      <c r="G295" s="44"/>
      <c r="H295" s="44"/>
      <c r="I295" s="44"/>
      <c r="J295" s="41"/>
      <c r="K295" s="41"/>
      <c r="L295" s="46"/>
      <c r="M295" s="46"/>
      <c r="N295" s="46"/>
      <c r="O295" s="46"/>
      <c r="P295" s="41"/>
      <c r="Q295" s="46"/>
      <c r="R295" s="41"/>
      <c r="S295" s="41"/>
      <c r="T295" s="41"/>
      <c r="U295" s="41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x14ac:dyDescent="0.2">
      <c r="A296" s="41"/>
      <c r="B296" s="41"/>
      <c r="C296" s="41"/>
      <c r="D296" s="41"/>
      <c r="E296" s="44"/>
      <c r="F296" s="44"/>
      <c r="G296" s="44"/>
      <c r="H296" s="44"/>
      <c r="I296" s="44"/>
      <c r="J296" s="41"/>
      <c r="K296" s="41"/>
      <c r="L296" s="46"/>
      <c r="M296" s="46"/>
      <c r="N296" s="46"/>
      <c r="O296" s="46"/>
      <c r="P296" s="41"/>
      <c r="Q296" s="46"/>
      <c r="R296" s="41"/>
      <c r="S296" s="41"/>
      <c r="T296" s="41"/>
      <c r="U296" s="41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6"/>
      <c r="M297" s="46"/>
      <c r="N297" s="46"/>
      <c r="O297" s="46"/>
      <c r="P297" s="41"/>
      <c r="Q297" s="46"/>
      <c r="R297" s="41"/>
      <c r="S297" s="41"/>
      <c r="T297" s="41"/>
      <c r="U297" s="41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6"/>
      <c r="M298" s="46"/>
      <c r="N298" s="46"/>
      <c r="O298" s="46"/>
      <c r="P298" s="41"/>
      <c r="Q298" s="46"/>
      <c r="R298" s="41"/>
      <c r="S298" s="41"/>
      <c r="T298" s="41"/>
      <c r="U298" s="41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x14ac:dyDescent="0.2">
      <c r="A299" s="41"/>
      <c r="B299" s="41"/>
      <c r="C299" s="41"/>
      <c r="D299" s="41"/>
      <c r="E299" s="44"/>
      <c r="F299" s="44"/>
      <c r="G299" s="44"/>
      <c r="H299" s="44"/>
      <c r="I299" s="44"/>
      <c r="J299" s="41"/>
      <c r="K299" s="41"/>
      <c r="L299" s="46"/>
      <c r="M299" s="46"/>
      <c r="N299" s="46"/>
      <c r="O299" s="46"/>
      <c r="P299" s="41"/>
      <c r="Q299" s="46"/>
      <c r="R299" s="41"/>
      <c r="S299" s="41"/>
      <c r="T299" s="41"/>
      <c r="U299" s="41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x14ac:dyDescent="0.2">
      <c r="A300" s="41"/>
      <c r="B300" s="41"/>
      <c r="C300" s="41"/>
      <c r="D300" s="41"/>
      <c r="E300" s="44"/>
      <c r="F300" s="44"/>
      <c r="G300" s="44"/>
      <c r="H300" s="44"/>
      <c r="I300" s="44"/>
      <c r="J300" s="41"/>
      <c r="K300" s="41"/>
      <c r="L300" s="46"/>
      <c r="M300" s="46"/>
      <c r="N300" s="46"/>
      <c r="O300" s="46"/>
      <c r="P300" s="41"/>
      <c r="Q300" s="46"/>
      <c r="R300" s="41"/>
      <c r="S300" s="41"/>
      <c r="T300" s="41"/>
      <c r="U300" s="41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x14ac:dyDescent="0.2">
      <c r="A301" s="41"/>
      <c r="B301" s="41"/>
      <c r="C301" s="41"/>
      <c r="D301" s="41"/>
      <c r="E301" s="44"/>
      <c r="F301" s="44"/>
      <c r="G301" s="44"/>
      <c r="H301" s="44"/>
      <c r="I301" s="44"/>
      <c r="J301" s="41"/>
      <c r="K301" s="41"/>
      <c r="L301" s="46"/>
      <c r="M301" s="46"/>
      <c r="N301" s="46"/>
      <c r="O301" s="46"/>
      <c r="P301" s="41"/>
      <c r="Q301" s="46"/>
      <c r="R301" s="41"/>
      <c r="S301" s="41"/>
      <c r="T301" s="41"/>
      <c r="U301" s="41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x14ac:dyDescent="0.2">
      <c r="A302" s="41"/>
      <c r="B302" s="41"/>
      <c r="C302" s="41"/>
      <c r="D302" s="41"/>
      <c r="E302" s="44"/>
      <c r="F302" s="44"/>
      <c r="G302" s="44"/>
      <c r="H302" s="44"/>
      <c r="I302" s="44"/>
      <c r="J302" s="41"/>
      <c r="K302" s="41"/>
      <c r="L302" s="46"/>
      <c r="M302" s="46"/>
      <c r="N302" s="46"/>
      <c r="O302" s="46"/>
      <c r="P302" s="41"/>
      <c r="Q302" s="46"/>
      <c r="R302" s="41"/>
      <c r="S302" s="41"/>
      <c r="T302" s="41"/>
      <c r="U302" s="41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x14ac:dyDescent="0.2">
      <c r="A303" s="41"/>
      <c r="B303" s="41"/>
      <c r="C303" s="41"/>
      <c r="D303" s="41"/>
      <c r="E303" s="44"/>
      <c r="F303" s="44"/>
      <c r="G303" s="44"/>
      <c r="H303" s="44"/>
      <c r="I303" s="44"/>
      <c r="J303" s="41"/>
      <c r="K303" s="41"/>
      <c r="L303" s="46"/>
      <c r="M303" s="46"/>
      <c r="N303" s="46"/>
      <c r="O303" s="46"/>
      <c r="P303" s="41"/>
      <c r="Q303" s="46"/>
      <c r="R303" s="41"/>
      <c r="S303" s="41"/>
      <c r="T303" s="41"/>
      <c r="U303" s="41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x14ac:dyDescent="0.2">
      <c r="A304" s="41"/>
      <c r="B304" s="41"/>
      <c r="C304" s="41"/>
      <c r="D304" s="41"/>
      <c r="E304" s="44"/>
      <c r="F304" s="44"/>
      <c r="G304" s="44"/>
      <c r="H304" s="44"/>
      <c r="I304" s="44"/>
      <c r="J304" s="41"/>
      <c r="K304" s="41"/>
      <c r="L304" s="46"/>
      <c r="M304" s="46"/>
      <c r="N304" s="46"/>
      <c r="O304" s="46"/>
      <c r="P304" s="41"/>
      <c r="Q304" s="46"/>
      <c r="R304" s="41"/>
      <c r="S304" s="41"/>
      <c r="T304" s="41"/>
      <c r="U304" s="41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x14ac:dyDescent="0.2">
      <c r="A305" s="41"/>
      <c r="B305" s="41"/>
      <c r="C305" s="41"/>
      <c r="D305" s="41"/>
      <c r="E305" s="44"/>
      <c r="F305" s="44"/>
      <c r="G305" s="44"/>
      <c r="H305" s="44"/>
      <c r="I305" s="44"/>
      <c r="J305" s="41"/>
      <c r="K305" s="41"/>
      <c r="L305" s="46"/>
      <c r="M305" s="46"/>
      <c r="N305" s="46"/>
      <c r="O305" s="46"/>
      <c r="P305" s="41"/>
      <c r="Q305" s="46"/>
      <c r="R305" s="41"/>
      <c r="S305" s="41"/>
      <c r="T305" s="41"/>
      <c r="U305" s="41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x14ac:dyDescent="0.2">
      <c r="A306" s="41"/>
      <c r="B306" s="41"/>
      <c r="C306" s="41"/>
      <c r="D306" s="41"/>
      <c r="E306" s="44"/>
      <c r="F306" s="44"/>
      <c r="G306" s="44"/>
      <c r="H306" s="44"/>
      <c r="I306" s="44"/>
      <c r="J306" s="41"/>
      <c r="K306" s="41"/>
      <c r="L306" s="46"/>
      <c r="M306" s="46"/>
      <c r="N306" s="46"/>
      <c r="O306" s="46"/>
      <c r="P306" s="41"/>
      <c r="Q306" s="46"/>
      <c r="R306" s="41"/>
      <c r="S306" s="41"/>
      <c r="T306" s="41"/>
      <c r="U306" s="41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x14ac:dyDescent="0.2">
      <c r="A307" s="41"/>
      <c r="B307" s="41"/>
      <c r="C307" s="41"/>
      <c r="D307" s="41"/>
      <c r="E307" s="44"/>
      <c r="F307" s="44"/>
      <c r="G307" s="44"/>
      <c r="H307" s="44"/>
      <c r="I307" s="44"/>
      <c r="J307" s="41"/>
      <c r="K307" s="41"/>
      <c r="L307" s="46"/>
      <c r="M307" s="46"/>
      <c r="N307" s="46"/>
      <c r="O307" s="46"/>
      <c r="P307" s="41"/>
      <c r="Q307" s="46"/>
      <c r="R307" s="41"/>
      <c r="S307" s="41"/>
      <c r="T307" s="41"/>
      <c r="U307" s="41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x14ac:dyDescent="0.2">
      <c r="A308" s="41"/>
      <c r="B308" s="41"/>
      <c r="C308" s="41"/>
      <c r="D308" s="41"/>
      <c r="E308" s="44"/>
      <c r="F308" s="44"/>
      <c r="G308" s="44"/>
      <c r="H308" s="44"/>
      <c r="I308" s="44"/>
      <c r="J308" s="41"/>
      <c r="K308" s="41"/>
      <c r="L308" s="46"/>
      <c r="M308" s="46"/>
      <c r="N308" s="46"/>
      <c r="O308" s="46"/>
      <c r="P308" s="41"/>
      <c r="Q308" s="46"/>
      <c r="R308" s="41"/>
      <c r="S308" s="41"/>
      <c r="T308" s="41"/>
      <c r="U308" s="41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x14ac:dyDescent="0.2">
      <c r="A309" s="41"/>
      <c r="B309" s="41"/>
      <c r="C309" s="41"/>
      <c r="D309" s="41"/>
      <c r="E309" s="44"/>
      <c r="F309" s="44"/>
      <c r="G309" s="44"/>
      <c r="H309" s="44"/>
      <c r="I309" s="44"/>
      <c r="J309" s="41"/>
      <c r="K309" s="41"/>
      <c r="L309" s="46"/>
      <c r="M309" s="46"/>
      <c r="N309" s="46"/>
      <c r="O309" s="46"/>
      <c r="P309" s="41"/>
      <c r="Q309" s="46"/>
      <c r="R309" s="41"/>
      <c r="S309" s="41"/>
      <c r="T309" s="41"/>
      <c r="U309" s="41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x14ac:dyDescent="0.2">
      <c r="A310" s="41"/>
      <c r="B310" s="41"/>
      <c r="C310" s="41"/>
      <c r="D310" s="41"/>
      <c r="E310" s="44"/>
      <c r="F310" s="44"/>
      <c r="G310" s="44"/>
      <c r="H310" s="44"/>
      <c r="I310" s="44"/>
      <c r="J310" s="41"/>
      <c r="K310" s="41"/>
      <c r="L310" s="46"/>
      <c r="M310" s="46"/>
      <c r="N310" s="46"/>
      <c r="O310" s="46"/>
      <c r="P310" s="41"/>
      <c r="Q310" s="46"/>
      <c r="R310" s="41"/>
      <c r="S310" s="41"/>
      <c r="T310" s="41"/>
      <c r="U310" s="41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x14ac:dyDescent="0.2">
      <c r="A311" s="41"/>
      <c r="B311" s="41"/>
      <c r="C311" s="41"/>
      <c r="D311" s="41"/>
      <c r="E311" s="44"/>
      <c r="F311" s="44"/>
      <c r="G311" s="44"/>
      <c r="H311" s="44"/>
      <c r="I311" s="44"/>
      <c r="J311" s="41"/>
      <c r="K311" s="41"/>
      <c r="L311" s="46"/>
      <c r="M311" s="46"/>
      <c r="N311" s="46"/>
      <c r="O311" s="46"/>
      <c r="P311" s="41"/>
      <c r="Q311" s="46"/>
      <c r="R311" s="41"/>
      <c r="S311" s="41"/>
      <c r="T311" s="41"/>
      <c r="U311" s="41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x14ac:dyDescent="0.2">
      <c r="A312" s="41"/>
      <c r="B312" s="41"/>
      <c r="C312" s="41"/>
      <c r="D312" s="41"/>
      <c r="E312" s="44"/>
      <c r="F312" s="44"/>
      <c r="G312" s="44"/>
      <c r="H312" s="44"/>
      <c r="I312" s="44"/>
      <c r="J312" s="41"/>
      <c r="K312" s="41"/>
      <c r="L312" s="46"/>
      <c r="M312" s="46"/>
      <c r="N312" s="46"/>
      <c r="O312" s="46"/>
      <c r="P312" s="41"/>
      <c r="Q312" s="46"/>
      <c r="R312" s="41"/>
      <c r="S312" s="41"/>
      <c r="T312" s="41"/>
      <c r="U312" s="41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x14ac:dyDescent="0.2">
      <c r="A313" s="41"/>
      <c r="B313" s="41"/>
      <c r="C313" s="41"/>
      <c r="D313" s="41"/>
      <c r="E313" s="44"/>
      <c r="F313" s="44"/>
      <c r="G313" s="44"/>
      <c r="H313" s="44"/>
      <c r="I313" s="44"/>
      <c r="J313" s="41"/>
      <c r="K313" s="41"/>
      <c r="L313" s="46"/>
      <c r="M313" s="46"/>
      <c r="N313" s="46"/>
      <c r="O313" s="46"/>
      <c r="P313" s="41"/>
      <c r="Q313" s="46"/>
      <c r="R313" s="41"/>
      <c r="S313" s="41"/>
      <c r="T313" s="41"/>
      <c r="U313" s="41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x14ac:dyDescent="0.2">
      <c r="A314" s="41"/>
      <c r="B314" s="41"/>
      <c r="C314" s="41"/>
      <c r="D314" s="41"/>
      <c r="E314" s="44"/>
      <c r="F314" s="44"/>
      <c r="G314" s="44"/>
      <c r="H314" s="44"/>
      <c r="I314" s="44"/>
      <c r="J314" s="41"/>
      <c r="K314" s="41"/>
      <c r="L314" s="46"/>
      <c r="M314" s="46"/>
      <c r="N314" s="46"/>
      <c r="O314" s="46"/>
      <c r="P314" s="41"/>
      <c r="Q314" s="46"/>
      <c r="R314" s="41"/>
      <c r="S314" s="41"/>
      <c r="T314" s="41"/>
      <c r="U314" s="41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x14ac:dyDescent="0.2">
      <c r="A315" s="41"/>
      <c r="B315" s="41"/>
      <c r="C315" s="41"/>
      <c r="D315" s="41"/>
      <c r="E315" s="44"/>
      <c r="F315" s="44"/>
      <c r="G315" s="44"/>
      <c r="H315" s="44"/>
      <c r="I315" s="44"/>
      <c r="J315" s="41"/>
      <c r="K315" s="41"/>
      <c r="L315" s="46"/>
      <c r="M315" s="46"/>
      <c r="N315" s="46"/>
      <c r="O315" s="46"/>
      <c r="P315" s="41"/>
      <c r="Q315" s="46"/>
      <c r="R315" s="41"/>
      <c r="S315" s="41"/>
      <c r="T315" s="41"/>
      <c r="U315" s="41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x14ac:dyDescent="0.2">
      <c r="A316" s="41"/>
      <c r="B316" s="41"/>
      <c r="C316" s="41"/>
      <c r="D316" s="41"/>
      <c r="E316" s="44"/>
      <c r="F316" s="44"/>
      <c r="G316" s="44"/>
      <c r="H316" s="44"/>
      <c r="I316" s="44"/>
      <c r="J316" s="41"/>
      <c r="K316" s="41"/>
      <c r="L316" s="46"/>
      <c r="M316" s="46"/>
      <c r="N316" s="46"/>
      <c r="O316" s="46"/>
      <c r="P316" s="41"/>
      <c r="Q316" s="46"/>
      <c r="R316" s="41"/>
      <c r="S316" s="41"/>
      <c r="T316" s="41"/>
      <c r="U316" s="41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x14ac:dyDescent="0.2">
      <c r="A317" s="41"/>
      <c r="B317" s="41"/>
      <c r="C317" s="41"/>
      <c r="D317" s="41"/>
      <c r="E317" s="44"/>
      <c r="F317" s="44"/>
      <c r="G317" s="44"/>
      <c r="H317" s="44"/>
      <c r="I317" s="44"/>
      <c r="J317" s="41"/>
      <c r="K317" s="41"/>
      <c r="L317" s="46"/>
      <c r="M317" s="46"/>
      <c r="N317" s="46"/>
      <c r="O317" s="46"/>
      <c r="P317" s="41"/>
      <c r="Q317" s="46"/>
      <c r="R317" s="41"/>
      <c r="S317" s="41"/>
      <c r="T317" s="41"/>
      <c r="U317" s="41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x14ac:dyDescent="0.2">
      <c r="A318" s="41"/>
      <c r="B318" s="41"/>
      <c r="C318" s="41"/>
      <c r="D318" s="41"/>
      <c r="E318" s="44"/>
      <c r="F318" s="44"/>
      <c r="G318" s="44"/>
      <c r="H318" s="44"/>
      <c r="I318" s="44"/>
      <c r="J318" s="41"/>
      <c r="K318" s="41"/>
      <c r="L318" s="46"/>
      <c r="M318" s="46"/>
      <c r="N318" s="46"/>
      <c r="O318" s="46"/>
      <c r="P318" s="41"/>
      <c r="Q318" s="46"/>
      <c r="R318" s="41"/>
      <c r="S318" s="41"/>
      <c r="T318" s="41"/>
      <c r="U318" s="41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x14ac:dyDescent="0.2">
      <c r="A319" s="41"/>
      <c r="B319" s="41"/>
      <c r="C319" s="41"/>
      <c r="D319" s="41"/>
      <c r="E319" s="44"/>
      <c r="F319" s="44"/>
      <c r="G319" s="44"/>
      <c r="H319" s="44"/>
      <c r="I319" s="44"/>
      <c r="J319" s="41"/>
      <c r="K319" s="41"/>
      <c r="L319" s="46"/>
      <c r="M319" s="46"/>
      <c r="N319" s="46"/>
      <c r="O319" s="46"/>
      <c r="P319" s="41"/>
      <c r="Q319" s="46"/>
      <c r="R319" s="41"/>
      <c r="S319" s="41"/>
      <c r="T319" s="41"/>
      <c r="U319" s="41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x14ac:dyDescent="0.2">
      <c r="A320" s="41"/>
      <c r="B320" s="41"/>
      <c r="C320" s="41"/>
      <c r="D320" s="41"/>
      <c r="E320" s="44"/>
      <c r="F320" s="44"/>
      <c r="G320" s="44"/>
      <c r="H320" s="44"/>
      <c r="I320" s="44"/>
      <c r="J320" s="41"/>
      <c r="K320" s="41"/>
      <c r="L320" s="46"/>
      <c r="M320" s="46"/>
      <c r="N320" s="46"/>
      <c r="O320" s="46"/>
      <c r="P320" s="41"/>
      <c r="Q320" s="46"/>
      <c r="R320" s="41"/>
      <c r="S320" s="41"/>
      <c r="T320" s="41"/>
      <c r="U320" s="41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x14ac:dyDescent="0.2">
      <c r="A321" s="41"/>
      <c r="B321" s="41"/>
      <c r="C321" s="41"/>
      <c r="D321" s="41"/>
      <c r="E321" s="44"/>
      <c r="F321" s="44"/>
      <c r="G321" s="44"/>
      <c r="H321" s="44"/>
      <c r="I321" s="44"/>
      <c r="J321" s="41"/>
      <c r="K321" s="41"/>
      <c r="L321" s="46"/>
      <c r="M321" s="46"/>
      <c r="N321" s="46"/>
      <c r="O321" s="46"/>
      <c r="P321" s="41"/>
      <c r="Q321" s="46"/>
      <c r="R321" s="41"/>
      <c r="S321" s="41"/>
      <c r="T321" s="41"/>
      <c r="U321" s="41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x14ac:dyDescent="0.2">
      <c r="A322" s="41"/>
      <c r="B322" s="41"/>
      <c r="C322" s="41"/>
      <c r="D322" s="41"/>
      <c r="E322" s="44"/>
      <c r="F322" s="44"/>
      <c r="G322" s="44"/>
      <c r="H322" s="44"/>
      <c r="I322" s="44"/>
      <c r="J322" s="41"/>
      <c r="K322" s="41"/>
      <c r="L322" s="46"/>
      <c r="M322" s="46"/>
      <c r="N322" s="46"/>
      <c r="O322" s="46"/>
      <c r="P322" s="41"/>
      <c r="Q322" s="46"/>
      <c r="R322" s="41"/>
      <c r="S322" s="41"/>
      <c r="T322" s="41"/>
      <c r="U322" s="41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x14ac:dyDescent="0.2">
      <c r="A323" s="41"/>
      <c r="B323" s="41"/>
      <c r="C323" s="41"/>
      <c r="D323" s="41"/>
      <c r="E323" s="44"/>
      <c r="F323" s="44"/>
      <c r="G323" s="44"/>
      <c r="H323" s="44"/>
      <c r="I323" s="44"/>
      <c r="J323" s="41"/>
      <c r="K323" s="41"/>
      <c r="L323" s="46"/>
      <c r="M323" s="46"/>
      <c r="N323" s="46"/>
      <c r="O323" s="46"/>
      <c r="P323" s="41"/>
      <c r="Q323" s="46"/>
      <c r="R323" s="41"/>
      <c r="S323" s="41"/>
      <c r="T323" s="41"/>
      <c r="U323" s="41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x14ac:dyDescent="0.2">
      <c r="A324" s="41"/>
      <c r="B324" s="41"/>
      <c r="C324" s="41"/>
      <c r="D324" s="41"/>
      <c r="E324" s="44"/>
      <c r="F324" s="44"/>
      <c r="G324" s="44"/>
      <c r="H324" s="44"/>
      <c r="I324" s="44"/>
      <c r="J324" s="41"/>
      <c r="K324" s="41"/>
      <c r="L324" s="46"/>
      <c r="M324" s="46"/>
      <c r="N324" s="46"/>
      <c r="O324" s="46"/>
      <c r="P324" s="41"/>
      <c r="Q324" s="46"/>
      <c r="R324" s="41"/>
      <c r="S324" s="41"/>
      <c r="T324" s="41"/>
      <c r="U324" s="41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x14ac:dyDescent="0.2">
      <c r="A325" s="41"/>
      <c r="B325" s="41"/>
      <c r="C325" s="41"/>
      <c r="D325" s="41"/>
      <c r="E325" s="44"/>
      <c r="F325" s="44"/>
      <c r="G325" s="44"/>
      <c r="H325" s="44"/>
      <c r="I325" s="44"/>
      <c r="J325" s="41"/>
      <c r="K325" s="41"/>
      <c r="L325" s="46"/>
      <c r="M325" s="46"/>
      <c r="N325" s="46"/>
      <c r="O325" s="46"/>
      <c r="P325" s="41"/>
      <c r="Q325" s="46"/>
      <c r="R325" s="41"/>
      <c r="S325" s="41"/>
      <c r="T325" s="41"/>
      <c r="U325" s="41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x14ac:dyDescent="0.2">
      <c r="A326" s="41"/>
      <c r="B326" s="41"/>
      <c r="C326" s="41"/>
      <c r="D326" s="41"/>
      <c r="E326" s="44"/>
      <c r="F326" s="44"/>
      <c r="G326" s="44"/>
      <c r="H326" s="44"/>
      <c r="I326" s="44"/>
      <c r="J326" s="41"/>
      <c r="K326" s="41"/>
      <c r="L326" s="46"/>
      <c r="M326" s="46"/>
      <c r="N326" s="46"/>
      <c r="O326" s="46"/>
      <c r="P326" s="41"/>
      <c r="Q326" s="46"/>
      <c r="R326" s="41"/>
      <c r="S326" s="41"/>
      <c r="T326" s="41"/>
      <c r="U326" s="41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x14ac:dyDescent="0.2">
      <c r="A327" s="41"/>
      <c r="B327" s="41"/>
      <c r="C327" s="41"/>
      <c r="D327" s="41"/>
      <c r="E327" s="44"/>
      <c r="F327" s="44"/>
      <c r="G327" s="44"/>
      <c r="H327" s="44"/>
      <c r="I327" s="44"/>
      <c r="J327" s="41"/>
      <c r="K327" s="41"/>
      <c r="L327" s="46"/>
      <c r="M327" s="46"/>
      <c r="N327" s="46"/>
      <c r="O327" s="46"/>
      <c r="P327" s="41"/>
      <c r="Q327" s="46"/>
      <c r="R327" s="41"/>
      <c r="S327" s="41"/>
      <c r="T327" s="41"/>
      <c r="U327" s="41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x14ac:dyDescent="0.2">
      <c r="A328" s="41"/>
      <c r="B328" s="41"/>
      <c r="C328" s="41"/>
      <c r="D328" s="41"/>
      <c r="E328" s="44"/>
      <c r="F328" s="44"/>
      <c r="G328" s="44"/>
      <c r="H328" s="44"/>
      <c r="I328" s="44"/>
      <c r="J328" s="41"/>
      <c r="K328" s="41"/>
      <c r="L328" s="46"/>
      <c r="M328" s="46"/>
      <c r="N328" s="46"/>
      <c r="O328" s="46"/>
      <c r="P328" s="41"/>
      <c r="Q328" s="46"/>
      <c r="R328" s="41"/>
      <c r="S328" s="41"/>
      <c r="T328" s="41"/>
      <c r="U328" s="41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x14ac:dyDescent="0.2">
      <c r="A329" s="41"/>
      <c r="B329" s="41"/>
      <c r="C329" s="41"/>
      <c r="D329" s="41"/>
      <c r="E329" s="44"/>
      <c r="F329" s="44"/>
      <c r="G329" s="44"/>
      <c r="H329" s="44"/>
      <c r="I329" s="44"/>
      <c r="J329" s="41"/>
      <c r="K329" s="41"/>
      <c r="L329" s="46"/>
      <c r="M329" s="46"/>
      <c r="N329" s="46"/>
      <c r="O329" s="46"/>
      <c r="P329" s="41"/>
      <c r="Q329" s="46"/>
      <c r="R329" s="41"/>
      <c r="S329" s="41"/>
      <c r="T329" s="41"/>
      <c r="U329" s="41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x14ac:dyDescent="0.2">
      <c r="A330" s="41"/>
      <c r="B330" s="41"/>
      <c r="C330" s="41"/>
      <c r="D330" s="41"/>
      <c r="E330" s="44"/>
      <c r="F330" s="44"/>
      <c r="G330" s="44"/>
      <c r="H330" s="44"/>
      <c r="I330" s="44"/>
      <c r="J330" s="41"/>
      <c r="K330" s="41"/>
      <c r="L330" s="46"/>
      <c r="M330" s="46"/>
      <c r="N330" s="46"/>
      <c r="O330" s="46"/>
      <c r="P330" s="41"/>
      <c r="Q330" s="46"/>
      <c r="R330" s="41"/>
      <c r="S330" s="41"/>
      <c r="T330" s="41"/>
      <c r="U330" s="41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x14ac:dyDescent="0.2">
      <c r="A331" s="41"/>
      <c r="B331" s="41"/>
      <c r="C331" s="41"/>
      <c r="D331" s="41"/>
      <c r="E331" s="44"/>
      <c r="F331" s="44"/>
      <c r="G331" s="44"/>
      <c r="H331" s="44"/>
      <c r="I331" s="44"/>
      <c r="J331" s="41"/>
      <c r="K331" s="41"/>
      <c r="L331" s="46"/>
      <c r="M331" s="46"/>
      <c r="N331" s="46"/>
      <c r="O331" s="46"/>
      <c r="P331" s="41"/>
      <c r="Q331" s="46"/>
      <c r="R331" s="41"/>
      <c r="S331" s="41"/>
      <c r="T331" s="41"/>
      <c r="U331" s="41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x14ac:dyDescent="0.2">
      <c r="A332" s="41"/>
      <c r="B332" s="41"/>
      <c r="C332" s="41"/>
      <c r="D332" s="41"/>
      <c r="E332" s="44"/>
      <c r="F332" s="44"/>
      <c r="G332" s="44"/>
      <c r="H332" s="44"/>
      <c r="I332" s="44"/>
      <c r="J332" s="41"/>
      <c r="K332" s="41"/>
      <c r="L332" s="46"/>
      <c r="M332" s="46"/>
      <c r="N332" s="46"/>
      <c r="O332" s="46"/>
      <c r="P332" s="41"/>
      <c r="Q332" s="46"/>
      <c r="R332" s="41"/>
      <c r="S332" s="41"/>
      <c r="T332" s="41"/>
      <c r="U332" s="41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x14ac:dyDescent="0.2">
      <c r="A333" s="41"/>
      <c r="B333" s="41"/>
      <c r="C333" s="41"/>
      <c r="D333" s="41"/>
      <c r="E333" s="44"/>
      <c r="F333" s="44"/>
      <c r="G333" s="44"/>
      <c r="H333" s="44"/>
      <c r="I333" s="44"/>
      <c r="J333" s="41"/>
      <c r="K333" s="41"/>
      <c r="L333" s="46"/>
      <c r="M333" s="46"/>
      <c r="N333" s="46"/>
      <c r="O333" s="46"/>
      <c r="P333" s="41"/>
      <c r="Q333" s="46"/>
      <c r="R333" s="41"/>
      <c r="S333" s="41"/>
      <c r="T333" s="41"/>
      <c r="U333" s="41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89E8-C46C-4948-8E3A-09049069AB0A}">
  <sheetPr codeName="Sheet20"/>
  <dimension ref="A1:E21"/>
  <sheetViews>
    <sheetView workbookViewId="0">
      <selection activeCell="H10" sqref="H10"/>
    </sheetView>
  </sheetViews>
  <sheetFormatPr defaultRowHeight="15" x14ac:dyDescent="0.2"/>
  <cols>
    <col min="1" max="1" width="21.1171875" bestFit="1" customWidth="1"/>
    <col min="2" max="4" width="10.0859375" bestFit="1" customWidth="1"/>
  </cols>
  <sheetData>
    <row r="1" spans="1:5" x14ac:dyDescent="0.2">
      <c r="A1" s="84" t="s">
        <v>348</v>
      </c>
      <c r="B1" s="84"/>
      <c r="C1" s="84"/>
      <c r="D1" s="84"/>
    </row>
    <row r="2" spans="1:5" x14ac:dyDescent="0.2">
      <c r="A2" s="55" t="s">
        <v>314</v>
      </c>
      <c r="B2" s="55">
        <v>2017</v>
      </c>
      <c r="C2" s="55">
        <v>2018</v>
      </c>
      <c r="D2" s="59">
        <v>2019</v>
      </c>
    </row>
    <row r="3" spans="1:5" x14ac:dyDescent="0.2">
      <c r="A3" s="56" t="s">
        <v>331</v>
      </c>
      <c r="B3" s="56"/>
      <c r="C3" s="56"/>
      <c r="D3" s="56"/>
    </row>
    <row r="4" spans="1:5" x14ac:dyDescent="0.2">
      <c r="A4" s="56" t="s">
        <v>332</v>
      </c>
      <c r="B4" s="56">
        <v>229.1</v>
      </c>
      <c r="C4" s="56">
        <v>276.74</v>
      </c>
      <c r="D4" s="56">
        <v>337.19</v>
      </c>
    </row>
    <row r="5" spans="1:5" x14ac:dyDescent="0.2">
      <c r="A5" s="56" t="s">
        <v>333</v>
      </c>
      <c r="B5" s="56">
        <v>407.74</v>
      </c>
      <c r="C5" s="56">
        <v>594.15</v>
      </c>
      <c r="D5" s="56">
        <v>629.04</v>
      </c>
    </row>
    <row r="6" spans="1:5" x14ac:dyDescent="0.2">
      <c r="A6" s="56" t="s">
        <v>334</v>
      </c>
      <c r="B6" s="56">
        <v>345.27</v>
      </c>
      <c r="C6" s="56">
        <v>280.52</v>
      </c>
      <c r="D6" s="56">
        <v>338.71</v>
      </c>
    </row>
    <row r="7" spans="1:5" x14ac:dyDescent="0.2">
      <c r="A7" s="56" t="s">
        <v>335</v>
      </c>
      <c r="B7" s="56">
        <v>3407.87</v>
      </c>
      <c r="C7" s="56">
        <v>4017.28</v>
      </c>
      <c r="D7" s="56">
        <v>4797.67</v>
      </c>
      <c r="E7" s="60"/>
    </row>
    <row r="8" spans="1:5" x14ac:dyDescent="0.2">
      <c r="A8" s="56" t="s">
        <v>336</v>
      </c>
      <c r="B8" s="56">
        <v>10680.16</v>
      </c>
      <c r="C8" s="56">
        <v>14023.58</v>
      </c>
      <c r="D8" s="56">
        <v>17717.57</v>
      </c>
    </row>
    <row r="9" spans="1:5" x14ac:dyDescent="0.2">
      <c r="A9" s="56" t="s">
        <v>337</v>
      </c>
      <c r="B9" s="56">
        <v>25374.94</v>
      </c>
      <c r="C9" s="56">
        <v>30978.62</v>
      </c>
      <c r="D9" s="56">
        <v>37379.199999999997</v>
      </c>
    </row>
    <row r="10" spans="1:5" x14ac:dyDescent="0.2">
      <c r="A10" s="56" t="s">
        <v>338</v>
      </c>
      <c r="B10" s="56">
        <v>1757.09</v>
      </c>
      <c r="C10" s="56">
        <v>2220.63</v>
      </c>
      <c r="D10" s="56">
        <v>2531.4299999999998</v>
      </c>
    </row>
    <row r="11" spans="1:5" x14ac:dyDescent="0.2">
      <c r="A11" s="56" t="s">
        <v>339</v>
      </c>
      <c r="B11" s="56">
        <v>1848.64</v>
      </c>
      <c r="C11" s="56">
        <v>2384.87</v>
      </c>
      <c r="D11" s="56">
        <v>2845.55</v>
      </c>
    </row>
    <row r="12" spans="1:5" x14ac:dyDescent="0.2">
      <c r="A12" s="84" t="s">
        <v>340</v>
      </c>
      <c r="B12" s="84"/>
      <c r="C12" s="84"/>
      <c r="D12" s="84"/>
    </row>
    <row r="13" spans="1:5" x14ac:dyDescent="0.2">
      <c r="A13" s="54"/>
      <c r="B13" s="54"/>
      <c r="C13" s="54"/>
      <c r="D13" s="54"/>
    </row>
    <row r="14" spans="1:5" x14ac:dyDescent="0.2">
      <c r="A14" s="84" t="s">
        <v>341</v>
      </c>
      <c r="B14" s="84"/>
      <c r="C14" s="84"/>
      <c r="D14" s="84"/>
    </row>
    <row r="15" spans="1:5" x14ac:dyDescent="0.2">
      <c r="A15" s="55" t="s">
        <v>314</v>
      </c>
      <c r="B15" s="55">
        <v>2016</v>
      </c>
      <c r="C15" s="55">
        <v>2017</v>
      </c>
      <c r="D15" s="55">
        <v>2018</v>
      </c>
    </row>
    <row r="16" spans="1:5" x14ac:dyDescent="0.2">
      <c r="A16" s="57" t="s">
        <v>342</v>
      </c>
      <c r="B16" s="58">
        <f>(B4/B7)*360</f>
        <v>24.201627409496254</v>
      </c>
      <c r="C16" s="58">
        <f t="shared" ref="C16:D16" si="0">(C4/C7)*360</f>
        <v>24.799466305559978</v>
      </c>
      <c r="D16" s="58">
        <f t="shared" si="0"/>
        <v>25.301531785220742</v>
      </c>
    </row>
    <row r="17" spans="1:4" x14ac:dyDescent="0.2">
      <c r="A17" s="57" t="s">
        <v>343</v>
      </c>
      <c r="B17" s="58">
        <f>(B11/B7)*360</f>
        <v>195.28632254164626</v>
      </c>
      <c r="C17" s="58">
        <f t="shared" ref="C17:D17" si="1">(C11/C7)*360</f>
        <v>213.71505097976737</v>
      </c>
      <c r="D17" s="58">
        <f t="shared" si="1"/>
        <v>213.51989611623978</v>
      </c>
    </row>
    <row r="18" spans="1:4" x14ac:dyDescent="0.2">
      <c r="A18" s="57" t="s">
        <v>344</v>
      </c>
      <c r="B18" s="58">
        <f>(B5/B8)*360</f>
        <v>13.743839043609833</v>
      </c>
      <c r="C18" s="58">
        <f t="shared" ref="C18:D18" si="2">(C5/C8)*360</f>
        <v>15.252453367827616</v>
      </c>
      <c r="D18" s="58">
        <f t="shared" si="2"/>
        <v>12.781346426174695</v>
      </c>
    </row>
    <row r="19" spans="1:4" x14ac:dyDescent="0.2">
      <c r="A19" s="57" t="s">
        <v>345</v>
      </c>
      <c r="B19" s="58">
        <f>(B6/B8)*360</f>
        <v>11.638140252580486</v>
      </c>
      <c r="C19" s="58">
        <f t="shared" ref="C19:D19" si="3">(C6/C8)*360</f>
        <v>7.2012424787393803</v>
      </c>
      <c r="D19" s="58">
        <f t="shared" si="3"/>
        <v>6.8821853109653288</v>
      </c>
    </row>
    <row r="20" spans="1:4" x14ac:dyDescent="0.2">
      <c r="A20" s="57" t="s">
        <v>346</v>
      </c>
      <c r="B20" s="58">
        <f>(B10/B9)*360</f>
        <v>24.928232342618347</v>
      </c>
      <c r="C20" s="58">
        <f t="shared" ref="C20" si="4">(C10/C9)*360</f>
        <v>25.805758939552508</v>
      </c>
      <c r="D20" s="58">
        <f>(D10/D9)*360</f>
        <v>24.380264960191763</v>
      </c>
    </row>
    <row r="21" spans="1:4" x14ac:dyDescent="0.2">
      <c r="A21" s="57" t="s">
        <v>347</v>
      </c>
      <c r="B21" s="58">
        <f>(B16+B18+B19+B20)-B17</f>
        <v>-120.77448349334134</v>
      </c>
      <c r="C21" s="58">
        <f t="shared" ref="C21:D21" si="5">(C16+C18+C19+C20)-C17</f>
        <v>-140.65612988808789</v>
      </c>
      <c r="D21" s="58">
        <f t="shared" si="5"/>
        <v>-144.17456763368725</v>
      </c>
    </row>
  </sheetData>
  <mergeCells count="3">
    <mergeCell ref="A1:D1"/>
    <mergeCell ref="A12:D12"/>
    <mergeCell ref="A14:D1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933F-4753-4B30-A147-B987B4C21832}">
  <sheetPr codeName="Sheet21"/>
  <dimension ref="A1:R16"/>
  <sheetViews>
    <sheetView tabSelected="1" topLeftCell="B1" workbookViewId="0">
      <selection activeCell="H12" sqref="H12:N12"/>
    </sheetView>
  </sheetViews>
  <sheetFormatPr defaultColWidth="9.14453125" defaultRowHeight="14.25" x14ac:dyDescent="0.15"/>
  <cols>
    <col min="1" max="1" width="24.6171875" style="54" customWidth="1"/>
    <col min="2" max="2" width="13.71875" style="54" customWidth="1"/>
    <col min="3" max="3" width="25.69140625" style="54" customWidth="1"/>
    <col min="4" max="4" width="17.62109375" style="54" customWidth="1"/>
    <col min="5" max="5" width="9.14453125" style="54"/>
    <col min="6" max="6" width="8.203125" style="54" customWidth="1"/>
    <col min="7" max="7" width="9.01171875" style="54" customWidth="1"/>
    <col min="8" max="8" width="23.67578125" style="54" customWidth="1"/>
    <col min="9" max="9" width="18.0234375" style="54" customWidth="1"/>
    <col min="10" max="10" width="17.08203125" style="54" customWidth="1"/>
    <col min="11" max="11" width="16.94921875" style="54" customWidth="1"/>
    <col min="12" max="12" width="20.984375" style="54" customWidth="1"/>
    <col min="13" max="13" width="15.87109375" style="54" customWidth="1"/>
    <col min="14" max="14" width="13.31640625" style="54" customWidth="1"/>
    <col min="15" max="15" width="10.76171875" style="54" bestFit="1" customWidth="1"/>
    <col min="16" max="16" width="11.8359375" style="54" bestFit="1" customWidth="1"/>
    <col min="17" max="19" width="10.76171875" style="54" bestFit="1" customWidth="1"/>
    <col min="20" max="20" width="12.64453125" style="54" bestFit="1" customWidth="1"/>
    <col min="21" max="21" width="9.14453125" style="54" customWidth="1"/>
    <col min="22" max="16384" width="9.14453125" style="54"/>
  </cols>
  <sheetData>
    <row r="1" spans="1:18" x14ac:dyDescent="0.15">
      <c r="A1" s="62"/>
      <c r="B1" s="85" t="s">
        <v>349</v>
      </c>
      <c r="C1" s="85"/>
      <c r="D1" s="85"/>
      <c r="E1" s="85"/>
      <c r="F1" s="85"/>
      <c r="G1" s="85"/>
      <c r="H1" s="85" t="s">
        <v>350</v>
      </c>
      <c r="I1" s="85"/>
      <c r="J1" s="85"/>
      <c r="K1" s="85"/>
      <c r="L1" s="85"/>
      <c r="M1" s="85"/>
      <c r="N1" s="85"/>
    </row>
    <row r="2" spans="1:18" x14ac:dyDescent="0.15">
      <c r="A2" s="62" t="s">
        <v>314</v>
      </c>
      <c r="B2" s="62" t="s">
        <v>351</v>
      </c>
      <c r="C2" s="62" t="s">
        <v>352</v>
      </c>
      <c r="D2" s="62" t="s">
        <v>353</v>
      </c>
      <c r="E2" s="62" t="s">
        <v>354</v>
      </c>
      <c r="F2" s="62" t="s">
        <v>355</v>
      </c>
      <c r="G2" s="62" t="s">
        <v>356</v>
      </c>
      <c r="H2" s="62" t="s">
        <v>357</v>
      </c>
      <c r="I2" s="62" t="s">
        <v>358</v>
      </c>
      <c r="J2" s="62" t="s">
        <v>359</v>
      </c>
      <c r="K2" s="62" t="s">
        <v>360</v>
      </c>
      <c r="L2" s="62" t="s">
        <v>361</v>
      </c>
      <c r="M2" s="62" t="s">
        <v>183</v>
      </c>
      <c r="N2" s="62" t="s">
        <v>362</v>
      </c>
    </row>
    <row r="3" spans="1:18" x14ac:dyDescent="0.15">
      <c r="A3" s="62">
        <v>2017</v>
      </c>
      <c r="B3" s="73">
        <v>0.58100570351200942</v>
      </c>
      <c r="C3" s="73">
        <f>ACC!B64/ACC!B49</f>
        <v>0.13598981593707574</v>
      </c>
      <c r="D3" s="73">
        <v>5.9912354454890571E-2</v>
      </c>
      <c r="E3" s="74">
        <v>0.15915439238645596</v>
      </c>
      <c r="F3" s="74">
        <v>7.4706442327221068E-2</v>
      </c>
      <c r="G3" s="74">
        <v>7.5242754505114487E-2</v>
      </c>
      <c r="H3" s="73">
        <f>(ACC!B26+ACC!B27-ACC_WCM!B11)/ACC!B49</f>
        <v>4.5435188521636583E-2</v>
      </c>
      <c r="I3" s="76">
        <v>-208.88683796724195</v>
      </c>
      <c r="J3" s="76">
        <v>17.465849903364234</v>
      </c>
      <c r="K3" s="76">
        <v>285.60214836855113</v>
      </c>
      <c r="L3" s="76">
        <v>95.678903625264169</v>
      </c>
      <c r="M3" s="77">
        <v>1.0313211358622736</v>
      </c>
      <c r="N3" s="77">
        <v>0.72362979452571075</v>
      </c>
    </row>
    <row r="4" spans="1:18" x14ac:dyDescent="0.15">
      <c r="A4" s="62">
        <v>2018</v>
      </c>
      <c r="B4" s="73">
        <v>0.56990586165568369</v>
      </c>
      <c r="C4" s="73">
        <f>ACC!C64/ACC!C49</f>
        <v>0.14705765016977629</v>
      </c>
      <c r="D4" s="73">
        <v>6.9589834649717394E-2</v>
      </c>
      <c r="E4" s="74">
        <v>0.19410481154748699</v>
      </c>
      <c r="F4" s="74">
        <v>9.8816248657257216E-2</v>
      </c>
      <c r="G4" s="74">
        <v>0.10016858911711742</v>
      </c>
      <c r="H4" s="73">
        <f>(ACC!C26+ACC!C27-ACC_WCM!C11)/ACC!C49</f>
        <v>1.934568950397926E-2</v>
      </c>
      <c r="I4" s="76">
        <v>-254.48609978123125</v>
      </c>
      <c r="J4" s="76">
        <v>18.046432364606144</v>
      </c>
      <c r="K4" s="76">
        <v>325.59247236226008</v>
      </c>
      <c r="L4" s="76">
        <v>86.416492285195631</v>
      </c>
      <c r="M4" s="77">
        <v>1.1799126163758749</v>
      </c>
      <c r="N4" s="77">
        <v>0.88680190124064728</v>
      </c>
    </row>
    <row r="5" spans="1:18" x14ac:dyDescent="0.15">
      <c r="A5" s="62">
        <v>2019</v>
      </c>
      <c r="B5" s="73">
        <v>0.58201688654909656</v>
      </c>
      <c r="C5" s="73">
        <f>ACC!D64/ACC!D49</f>
        <v>0.14277693928097057</v>
      </c>
      <c r="D5" s="73">
        <v>0.10273334945769448</v>
      </c>
      <c r="E5" s="74">
        <v>0.19041448087809879</v>
      </c>
      <c r="F5" s="74">
        <v>0.14438230518709824</v>
      </c>
      <c r="G5" s="74">
        <v>0.15072999899884718</v>
      </c>
      <c r="H5" s="73">
        <f>(ACC!D26+ACC!D27-ACC_WCM!D11)/ACC!D49</f>
        <v>4.1921087016150951E-2</v>
      </c>
      <c r="I5" s="76">
        <v>-210.56966365092529</v>
      </c>
      <c r="J5" s="76">
        <v>21.095880045562581</v>
      </c>
      <c r="K5" s="76">
        <v>288.6984179850125</v>
      </c>
      <c r="L5" s="76">
        <v>88.415499152541031</v>
      </c>
      <c r="M5" s="77">
        <v>1.420359698777772</v>
      </c>
      <c r="N5" s="77">
        <v>1.0635103778877044</v>
      </c>
    </row>
    <row r="6" spans="1:18" x14ac:dyDescent="0.15">
      <c r="A6" s="63"/>
      <c r="B6" s="64"/>
      <c r="C6" s="65"/>
      <c r="D6" s="65"/>
      <c r="E6" s="64"/>
      <c r="F6" s="66"/>
      <c r="G6" s="67"/>
      <c r="H6" s="67"/>
      <c r="I6" s="67"/>
    </row>
    <row r="7" spans="1:18" x14ac:dyDescent="0.15">
      <c r="A7" s="63"/>
      <c r="B7" s="64"/>
      <c r="C7" s="65"/>
      <c r="D7" s="65"/>
      <c r="E7" s="64"/>
      <c r="F7" s="66"/>
      <c r="G7" s="68"/>
      <c r="H7" s="68"/>
      <c r="I7" s="68"/>
    </row>
    <row r="8" spans="1:18" ht="15" x14ac:dyDescent="0.2">
      <c r="A8" s="63"/>
      <c r="B8" s="69"/>
      <c r="C8" s="69"/>
      <c r="D8" s="69"/>
      <c r="E8" s="69"/>
      <c r="F8" s="66"/>
      <c r="G8" s="68"/>
      <c r="H8" s="68"/>
      <c r="I8" s="68"/>
      <c r="J8" s="70"/>
    </row>
    <row r="9" spans="1:18" x14ac:dyDescent="0.15">
      <c r="F9" s="71"/>
      <c r="G9" s="65"/>
      <c r="H9" s="65"/>
      <c r="I9" s="65"/>
    </row>
    <row r="12" spans="1:18" x14ac:dyDescent="0.15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4" spans="1:18" x14ac:dyDescent="0.15">
      <c r="B14" s="72"/>
      <c r="C14" s="72"/>
      <c r="D14" s="72"/>
      <c r="E14" s="72"/>
      <c r="F14" s="72"/>
      <c r="G14" s="72"/>
      <c r="H14" s="72"/>
      <c r="O14" s="75"/>
      <c r="Q14" s="75"/>
      <c r="R14" s="75"/>
    </row>
    <row r="15" spans="1:18" x14ac:dyDescent="0.15">
      <c r="B15" s="72"/>
      <c r="C15" s="72"/>
      <c r="D15" s="72"/>
      <c r="E15" s="72"/>
      <c r="F15" s="72"/>
      <c r="G15" s="72"/>
      <c r="H15" s="72"/>
      <c r="O15" s="75"/>
      <c r="Q15" s="75"/>
      <c r="R15" s="75"/>
    </row>
    <row r="16" spans="1:18" x14ac:dyDescent="0.15">
      <c r="B16" s="72"/>
      <c r="C16" s="72"/>
      <c r="D16" s="72"/>
      <c r="E16" s="72"/>
      <c r="F16" s="72"/>
      <c r="G16" s="72"/>
      <c r="H16" s="72"/>
      <c r="O16" s="75"/>
      <c r="Q16" s="75"/>
      <c r="R16" s="75"/>
    </row>
  </sheetData>
  <mergeCells count="4">
    <mergeCell ref="B1:G1"/>
    <mergeCell ref="H1:N1"/>
    <mergeCell ref="B12:G12"/>
    <mergeCell ref="H12:N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E788-58A8-4547-9313-290B43F73B15}">
  <dimension ref="A1:I18"/>
  <sheetViews>
    <sheetView workbookViewId="0">
      <selection sqref="A1:I21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0.98011823791061092</v>
      </c>
    </row>
    <row r="5" spans="1:9" x14ac:dyDescent="0.2">
      <c r="A5" s="78" t="s">
        <v>366</v>
      </c>
      <c r="B5" s="78">
        <v>0.96063176028500097</v>
      </c>
    </row>
    <row r="6" spans="1:9" x14ac:dyDescent="0.2">
      <c r="A6" s="78" t="s">
        <v>367</v>
      </c>
      <c r="B6" s="78">
        <v>0.92126352057000194</v>
      </c>
    </row>
    <row r="7" spans="1:9" x14ac:dyDescent="0.2">
      <c r="A7" s="78" t="s">
        <v>368</v>
      </c>
      <c r="B7" s="78">
        <v>1.8854785937279031E-3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8.6746938585527048E-5</v>
      </c>
      <c r="D12" s="78">
        <v>8.6746938585527048E-5</v>
      </c>
      <c r="E12" s="78">
        <v>24.401186520895099</v>
      </c>
      <c r="F12" s="78">
        <v>0.1271583076537218</v>
      </c>
    </row>
    <row r="13" spans="1:9" x14ac:dyDescent="0.2">
      <c r="A13" s="78" t="s">
        <v>372</v>
      </c>
      <c r="B13" s="78">
        <v>1</v>
      </c>
      <c r="C13" s="78">
        <v>3.5550295274061509E-6</v>
      </c>
      <c r="D13" s="78">
        <v>3.5550295274061509E-6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9.0301968112933205E-5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0.56109778810837407</v>
      </c>
      <c r="C17" s="78">
        <v>3.5218225909122219E-3</v>
      </c>
      <c r="D17" s="78">
        <v>159.32028761364683</v>
      </c>
      <c r="E17" s="78">
        <v>3.9957962786776905E-3</v>
      </c>
      <c r="F17" s="78">
        <v>0.51634878922375815</v>
      </c>
      <c r="G17" s="78">
        <v>0.60584678699298999</v>
      </c>
      <c r="H17" s="78">
        <v>0.51634878922375815</v>
      </c>
      <c r="I17" s="78">
        <v>0.60584678699298999</v>
      </c>
    </row>
    <row r="18" spans="1:9" ht="15.75" thickBot="1" x14ac:dyDescent="0.25">
      <c r="A18" s="79" t="s">
        <v>387</v>
      </c>
      <c r="B18" s="79">
        <v>0.46517500752903951</v>
      </c>
      <c r="C18" s="79">
        <v>9.4169638013657284E-2</v>
      </c>
      <c r="D18" s="79">
        <v>4.9397557146983599</v>
      </c>
      <c r="E18" s="79">
        <v>0.1271583076537218</v>
      </c>
      <c r="F18" s="79">
        <v>-0.73136369300395043</v>
      </c>
      <c r="G18" s="79">
        <v>1.6617137080620294</v>
      </c>
      <c r="H18" s="79">
        <v>-0.73136369300395043</v>
      </c>
      <c r="I18" s="79">
        <v>1.6617137080620294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0B40-F739-40CA-ADD1-27A81088DAA0}">
  <dimension ref="A1:I18"/>
  <sheetViews>
    <sheetView topLeftCell="A7" workbookViewId="0">
      <selection activeCell="G22" sqref="D22:G27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0.86322033147916344</v>
      </c>
    </row>
    <row r="5" spans="1:9" x14ac:dyDescent="0.2">
      <c r="A5" s="78" t="s">
        <v>366</v>
      </c>
      <c r="B5" s="78">
        <v>0.74514934067899685</v>
      </c>
    </row>
    <row r="6" spans="1:9" x14ac:dyDescent="0.2">
      <c r="A6" s="78" t="s">
        <v>367</v>
      </c>
      <c r="B6" s="78">
        <v>0.4902986813579937</v>
      </c>
    </row>
    <row r="7" spans="1:9" x14ac:dyDescent="0.2">
      <c r="A7" s="78" t="s">
        <v>368</v>
      </c>
      <c r="B7" s="78">
        <v>3.9844758569553542E-3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4.6419446679113311E-5</v>
      </c>
      <c r="D12" s="78">
        <v>4.6419446679113311E-5</v>
      </c>
      <c r="E12" s="78">
        <v>2.9238666388554497</v>
      </c>
      <c r="F12" s="78">
        <v>0.33688769487229808</v>
      </c>
    </row>
    <row r="13" spans="1:9" x14ac:dyDescent="0.2">
      <c r="A13" s="78" t="s">
        <v>372</v>
      </c>
      <c r="B13" s="78">
        <v>1</v>
      </c>
      <c r="C13" s="78">
        <v>1.5876047854660103E-5</v>
      </c>
      <c r="D13" s="78">
        <v>1.5876047854660103E-5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6.2295494533773414E-5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0.15404439611940432</v>
      </c>
      <c r="C17" s="78">
        <v>7.4424695844596649E-3</v>
      </c>
      <c r="D17" s="78">
        <v>20.698021586955292</v>
      </c>
      <c r="E17" s="78">
        <v>3.0733619867469534E-2</v>
      </c>
      <c r="F17" s="78">
        <v>5.9478853836506723E-2</v>
      </c>
      <c r="G17" s="78">
        <v>0.24860993840230192</v>
      </c>
      <c r="H17" s="78">
        <v>5.9478853836506723E-2</v>
      </c>
      <c r="I17" s="78">
        <v>0.24860993840230192</v>
      </c>
    </row>
    <row r="18" spans="1:9" ht="15.75" thickBot="1" x14ac:dyDescent="0.25">
      <c r="A18" s="79" t="s">
        <v>387</v>
      </c>
      <c r="B18" s="79">
        <v>-0.34028223337946756</v>
      </c>
      <c r="C18" s="79">
        <v>0.19900339912201137</v>
      </c>
      <c r="D18" s="79">
        <v>-1.7099317643857754</v>
      </c>
      <c r="E18" s="79">
        <v>0.33688769487229792</v>
      </c>
      <c r="F18" s="79">
        <v>-2.8688601658184338</v>
      </c>
      <c r="G18" s="79">
        <v>2.1882956990594988</v>
      </c>
      <c r="H18" s="79">
        <v>-2.8688601658184338</v>
      </c>
      <c r="I18" s="79">
        <v>2.1882956990594988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9FF5-3A1C-4DA1-8B60-2E00CF92A75C}">
  <dimension ref="A1:I18"/>
  <sheetViews>
    <sheetView workbookViewId="0">
      <selection activeCell="M13" sqref="M13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0.18099587472324122</v>
      </c>
    </row>
    <row r="5" spans="1:9" x14ac:dyDescent="0.2">
      <c r="A5" s="78" t="s">
        <v>366</v>
      </c>
      <c r="B5" s="78">
        <v>3.275950666683123E-2</v>
      </c>
    </row>
    <row r="6" spans="1:9" x14ac:dyDescent="0.2">
      <c r="A6" s="78" t="s">
        <v>367</v>
      </c>
      <c r="B6" s="78">
        <v>-0.9344809866663375</v>
      </c>
    </row>
    <row r="7" spans="1:9" x14ac:dyDescent="0.2">
      <c r="A7" s="78" t="s">
        <v>368</v>
      </c>
      <c r="B7" s="78">
        <v>3.1233852494204673E-2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3.3041061629604344E-5</v>
      </c>
      <c r="D12" s="78">
        <v>3.3041061629604344E-5</v>
      </c>
      <c r="E12" s="78">
        <v>3.3869039698637929E-2</v>
      </c>
      <c r="F12" s="78">
        <v>0.88413586603444061</v>
      </c>
    </row>
    <row r="13" spans="1:9" x14ac:dyDescent="0.2">
      <c r="A13" s="78" t="s">
        <v>372</v>
      </c>
      <c r="B13" s="78">
        <v>1</v>
      </c>
      <c r="C13" s="78">
        <v>9.7555354162973552E-4</v>
      </c>
      <c r="D13" s="78">
        <v>9.7555354162973552E-4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1.0085946032593399E-3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6.7200865513626154E-2</v>
      </c>
      <c r="C17" s="78">
        <v>5.8340671530946256E-2</v>
      </c>
      <c r="D17" s="78">
        <v>1.1518699348186299</v>
      </c>
      <c r="E17" s="78">
        <v>0.45514442812352057</v>
      </c>
      <c r="F17" s="78">
        <v>-0.674087651404496</v>
      </c>
      <c r="G17" s="78">
        <v>0.80848938243174828</v>
      </c>
      <c r="H17" s="78">
        <v>-0.674087651404496</v>
      </c>
      <c r="I17" s="78">
        <v>0.80848938243174828</v>
      </c>
    </row>
    <row r="18" spans="1:9" ht="15.75" thickBot="1" x14ac:dyDescent="0.25">
      <c r="A18" s="79" t="s">
        <v>387</v>
      </c>
      <c r="B18" s="79">
        <v>0.28708882736539271</v>
      </c>
      <c r="C18" s="79">
        <v>1.5599649833922657</v>
      </c>
      <c r="D18" s="79">
        <v>0.18403543055248306</v>
      </c>
      <c r="E18" s="79">
        <v>0.88413586603444072</v>
      </c>
      <c r="F18" s="79">
        <v>-19.534145632880115</v>
      </c>
      <c r="G18" s="79">
        <v>20.108323287610897</v>
      </c>
      <c r="H18" s="79">
        <v>-19.534145632880115</v>
      </c>
      <c r="I18" s="79">
        <v>20.108323287610897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061A-F06A-4229-A9E2-055F83F747AD}">
  <dimension ref="A1:I18"/>
  <sheetViews>
    <sheetView workbookViewId="0">
      <selection sqref="A1:I21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0.67743082858304215</v>
      </c>
    </row>
    <row r="5" spans="1:9" x14ac:dyDescent="0.2">
      <c r="A5" s="78" t="s">
        <v>366</v>
      </c>
      <c r="B5" s="78">
        <v>0.45891252751470707</v>
      </c>
    </row>
    <row r="6" spans="1:9" x14ac:dyDescent="0.2">
      <c r="A6" s="78" t="s">
        <v>367</v>
      </c>
      <c r="B6" s="78">
        <v>-8.2174944970585861E-2</v>
      </c>
    </row>
    <row r="7" spans="1:9" x14ac:dyDescent="0.2">
      <c r="A7" s="78" t="s">
        <v>368</v>
      </c>
      <c r="B7" s="78">
        <v>1.997557957271056E-2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3.3842404489648614E-4</v>
      </c>
      <c r="D12" s="78">
        <v>3.3842404489648614E-4</v>
      </c>
      <c r="E12" s="78">
        <v>0.84813001751242822</v>
      </c>
      <c r="F12" s="78">
        <v>0.52618662579710151</v>
      </c>
    </row>
    <row r="13" spans="1:9" x14ac:dyDescent="0.2">
      <c r="A13" s="78" t="s">
        <v>372</v>
      </c>
      <c r="B13" s="78">
        <v>1</v>
      </c>
      <c r="C13" s="78">
        <v>3.9902377926569139E-4</v>
      </c>
      <c r="D13" s="78">
        <v>3.9902377926569139E-4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7.3744782416217754E-4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0.2139037350698757</v>
      </c>
      <c r="C17" s="78">
        <v>3.7311718966080799E-2</v>
      </c>
      <c r="D17" s="78">
        <v>5.7328834210058917</v>
      </c>
      <c r="E17" s="78">
        <v>0.10994090879476134</v>
      </c>
      <c r="F17" s="78">
        <v>-0.26018660517175979</v>
      </c>
      <c r="G17" s="78">
        <v>0.68799407531151124</v>
      </c>
      <c r="H17" s="78">
        <v>-0.26018660517175979</v>
      </c>
      <c r="I17" s="78">
        <v>0.68799407531151124</v>
      </c>
    </row>
    <row r="18" spans="1:9" ht="15.75" thickBot="1" x14ac:dyDescent="0.25">
      <c r="A18" s="79" t="s">
        <v>387</v>
      </c>
      <c r="B18" s="79">
        <v>-0.91879770310893716</v>
      </c>
      <c r="C18" s="79">
        <v>0.99767406733370967</v>
      </c>
      <c r="D18" s="79">
        <v>-0.92093974695005343</v>
      </c>
      <c r="E18" s="79">
        <v>0.5261866257971014</v>
      </c>
      <c r="F18" s="79">
        <v>-13.595448662623204</v>
      </c>
      <c r="G18" s="79">
        <v>11.757853256405328</v>
      </c>
      <c r="H18" s="79">
        <v>-13.595448662623204</v>
      </c>
      <c r="I18" s="79">
        <v>11.757853256405328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DC70-F67F-4D79-9589-1B995542C772}">
  <dimension ref="A1:I18"/>
  <sheetViews>
    <sheetView workbookViewId="0">
      <selection sqref="A1:I21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5.1504457231757277E-2</v>
      </c>
    </row>
    <row r="5" spans="1:9" x14ac:dyDescent="0.2">
      <c r="A5" s="78" t="s">
        <v>366</v>
      </c>
      <c r="B5" s="78">
        <v>2.6527091147379145E-3</v>
      </c>
    </row>
    <row r="6" spans="1:9" x14ac:dyDescent="0.2">
      <c r="A6" s="78" t="s">
        <v>367</v>
      </c>
      <c r="B6" s="78">
        <v>-0.99469458177052417</v>
      </c>
    </row>
    <row r="7" spans="1:9" x14ac:dyDescent="0.2">
      <c r="A7" s="78" t="s">
        <v>368</v>
      </c>
      <c r="B7" s="78">
        <v>4.9974481008319548E-2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6.6426260227525798E-6</v>
      </c>
      <c r="D12" s="78">
        <v>6.6426260227525798E-6</v>
      </c>
      <c r="E12" s="78">
        <v>2.6597646967921533E-3</v>
      </c>
      <c r="F12" s="78">
        <v>0.96719673032382836</v>
      </c>
    </row>
    <row r="13" spans="1:9" x14ac:dyDescent="0.2">
      <c r="A13" s="78" t="s">
        <v>372</v>
      </c>
      <c r="B13" s="78">
        <v>1</v>
      </c>
      <c r="C13" s="78">
        <v>2.4974487520508909E-3</v>
      </c>
      <c r="D13" s="78">
        <v>2.4974487520508909E-3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2.5040913780736435E-3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0.10138996762566786</v>
      </c>
      <c r="C17" s="78">
        <v>9.3345666596102772E-2</v>
      </c>
      <c r="D17" s="78">
        <v>1.0861775519197048</v>
      </c>
      <c r="E17" s="78">
        <v>0.47371692582062092</v>
      </c>
      <c r="F17" s="78">
        <v>-1.0846791833791183</v>
      </c>
      <c r="G17" s="78">
        <v>1.2874591186304538</v>
      </c>
      <c r="H17" s="78">
        <v>-1.0846791833791183</v>
      </c>
      <c r="I17" s="78">
        <v>1.2874591186304538</v>
      </c>
    </row>
    <row r="18" spans="1:9" ht="15.75" thickBot="1" x14ac:dyDescent="0.25">
      <c r="A18" s="79" t="s">
        <v>387</v>
      </c>
      <c r="B18" s="79">
        <v>0.12872390203120038</v>
      </c>
      <c r="C18" s="79">
        <v>2.4959598067720017</v>
      </c>
      <c r="D18" s="79">
        <v>5.1572906615702935E-2</v>
      </c>
      <c r="E18" s="79">
        <v>0.96719673032382902</v>
      </c>
      <c r="F18" s="79">
        <v>-31.585452416076912</v>
      </c>
      <c r="G18" s="79">
        <v>31.842900220139313</v>
      </c>
      <c r="H18" s="79">
        <v>-31.585452416076912</v>
      </c>
      <c r="I18" s="79">
        <v>31.842900220139313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8A6B-352D-402C-B95B-050683E1ABB6}">
  <dimension ref="A1:I18"/>
  <sheetViews>
    <sheetView workbookViewId="0">
      <selection activeCell="O19" sqref="O19"/>
    </sheetView>
  </sheetViews>
  <sheetFormatPr defaultRowHeight="15" x14ac:dyDescent="0.2"/>
  <sheetData>
    <row r="1" spans="1:9" x14ac:dyDescent="0.2">
      <c r="A1" t="s">
        <v>363</v>
      </c>
    </row>
    <row r="2" spans="1:9" ht="15.75" thickBot="1" x14ac:dyDescent="0.25"/>
    <row r="3" spans="1:9" x14ac:dyDescent="0.2">
      <c r="A3" s="81" t="s">
        <v>364</v>
      </c>
      <c r="B3" s="81"/>
    </row>
    <row r="4" spans="1:9" x14ac:dyDescent="0.2">
      <c r="A4" s="78" t="s">
        <v>365</v>
      </c>
      <c r="B4" s="78">
        <v>6.9132085242065974E-2</v>
      </c>
    </row>
    <row r="5" spans="1:9" x14ac:dyDescent="0.2">
      <c r="A5" s="78" t="s">
        <v>366</v>
      </c>
      <c r="B5" s="78">
        <v>4.7792452099162759E-3</v>
      </c>
    </row>
    <row r="6" spans="1:9" x14ac:dyDescent="0.2">
      <c r="A6" s="78" t="s">
        <v>367</v>
      </c>
      <c r="B6" s="78">
        <v>-0.99044150958016741</v>
      </c>
    </row>
    <row r="7" spans="1:9" x14ac:dyDescent="0.2">
      <c r="A7" s="78" t="s">
        <v>368</v>
      </c>
      <c r="B7" s="78">
        <v>5.4263728004389347E-2</v>
      </c>
    </row>
    <row r="8" spans="1:9" ht="15.75" thickBot="1" x14ac:dyDescent="0.25">
      <c r="A8" s="79" t="s">
        <v>369</v>
      </c>
      <c r="B8" s="79">
        <v>3</v>
      </c>
    </row>
    <row r="10" spans="1:9" ht="15.75" thickBot="1" x14ac:dyDescent="0.25">
      <c r="A10" t="s">
        <v>370</v>
      </c>
    </row>
    <row r="11" spans="1:9" x14ac:dyDescent="0.2">
      <c r="A11" s="80"/>
      <c r="B11" s="80" t="s">
        <v>375</v>
      </c>
      <c r="C11" s="80" t="s">
        <v>376</v>
      </c>
      <c r="D11" s="80" t="s">
        <v>377</v>
      </c>
      <c r="E11" s="80" t="s">
        <v>378</v>
      </c>
      <c r="F11" s="80" t="s">
        <v>379</v>
      </c>
    </row>
    <row r="12" spans="1:9" x14ac:dyDescent="0.2">
      <c r="A12" s="78" t="s">
        <v>371</v>
      </c>
      <c r="B12" s="78">
        <v>1</v>
      </c>
      <c r="C12" s="78">
        <v>1.4140316928911226E-5</v>
      </c>
      <c r="D12" s="78">
        <v>1.4140316928911226E-5</v>
      </c>
      <c r="E12" s="78">
        <v>4.8021960825408378E-3</v>
      </c>
      <c r="F12" s="78">
        <v>0.95595401557765503</v>
      </c>
    </row>
    <row r="13" spans="1:9" x14ac:dyDescent="0.2">
      <c r="A13" s="78" t="s">
        <v>372</v>
      </c>
      <c r="B13" s="78">
        <v>1</v>
      </c>
      <c r="C13" s="78">
        <v>2.9445521769343487E-3</v>
      </c>
      <c r="D13" s="78">
        <v>2.9445521769343487E-3</v>
      </c>
      <c r="E13" s="78"/>
      <c r="F13" s="78"/>
    </row>
    <row r="14" spans="1:9" ht="15.75" thickBot="1" x14ac:dyDescent="0.25">
      <c r="A14" s="79" t="s">
        <v>373</v>
      </c>
      <c r="B14" s="79">
        <v>2</v>
      </c>
      <c r="C14" s="79">
        <v>2.9586924938632599E-3</v>
      </c>
      <c r="D14" s="79"/>
      <c r="E14" s="79"/>
      <c r="F14" s="79"/>
    </row>
    <row r="15" spans="1:9" ht="15.75" thickBot="1" x14ac:dyDescent="0.25"/>
    <row r="16" spans="1:9" x14ac:dyDescent="0.2">
      <c r="A16" s="80"/>
      <c r="B16" s="80" t="s">
        <v>380</v>
      </c>
      <c r="C16" s="80" t="s">
        <v>368</v>
      </c>
      <c r="D16" s="80" t="s">
        <v>381</v>
      </c>
      <c r="E16" s="80" t="s">
        <v>382</v>
      </c>
      <c r="F16" s="80" t="s">
        <v>383</v>
      </c>
      <c r="G16" s="80" t="s">
        <v>384</v>
      </c>
      <c r="H16" s="80" t="s">
        <v>385</v>
      </c>
      <c r="I16" s="80" t="s">
        <v>386</v>
      </c>
    </row>
    <row r="17" spans="1:9" x14ac:dyDescent="0.2">
      <c r="A17" s="78" t="s">
        <v>374</v>
      </c>
      <c r="B17" s="78">
        <v>0.10203387982127528</v>
      </c>
      <c r="C17" s="78">
        <v>0.10135740802823116</v>
      </c>
      <c r="D17" s="78">
        <v>1.006674122851047</v>
      </c>
      <c r="E17" s="78">
        <v>0.49788263432769797</v>
      </c>
      <c r="F17" s="78">
        <v>-1.1858340981134279</v>
      </c>
      <c r="G17" s="78">
        <v>1.3899018577559783</v>
      </c>
      <c r="H17" s="78">
        <v>-1.1858340981134279</v>
      </c>
      <c r="I17" s="78">
        <v>1.3899018577559783</v>
      </c>
    </row>
    <row r="18" spans="1:9" ht="15.75" thickBot="1" x14ac:dyDescent="0.25">
      <c r="A18" s="79" t="s">
        <v>387</v>
      </c>
      <c r="B18" s="79">
        <v>0.18781006656633786</v>
      </c>
      <c r="C18" s="79">
        <v>2.7101849050121518</v>
      </c>
      <c r="D18" s="79">
        <v>6.9297879350964708E-2</v>
      </c>
      <c r="E18" s="79">
        <v>0.95595401557765514</v>
      </c>
      <c r="F18" s="79">
        <v>-34.248354209408262</v>
      </c>
      <c r="G18" s="79">
        <v>34.623974342540933</v>
      </c>
      <c r="H18" s="79">
        <v>-34.248354209408262</v>
      </c>
      <c r="I18" s="79">
        <v>34.623974342540933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408-0203-48EC-BE3F-64460FFF130E}">
  <sheetPr codeName="Sheet3"/>
  <dimension ref="A1:U427"/>
  <sheetViews>
    <sheetView topLeftCell="A16" workbookViewId="0">
      <selection activeCell="B27" sqref="B27:D27"/>
    </sheetView>
  </sheetViews>
  <sheetFormatPr defaultRowHeight="15" x14ac:dyDescent="0.2"/>
  <cols>
    <col min="1" max="1" width="56.09375" bestFit="1" customWidth="1"/>
    <col min="2" max="2" width="54.078125" bestFit="1" customWidth="1"/>
    <col min="3" max="3" width="11.97265625" bestFit="1" customWidth="1"/>
    <col min="11" max="11" width="50.4453125" bestFit="1" customWidth="1"/>
  </cols>
  <sheetData>
    <row r="1" spans="1:4" x14ac:dyDescent="0.2">
      <c r="A1" t="s">
        <v>81</v>
      </c>
    </row>
    <row r="2" spans="1:4" x14ac:dyDescent="0.2">
      <c r="A2" s="1" t="s">
        <v>0</v>
      </c>
      <c r="B2" s="1" t="s">
        <v>300</v>
      </c>
      <c r="C2" s="1" t="s">
        <v>301</v>
      </c>
      <c r="D2" s="1" t="s">
        <v>302</v>
      </c>
    </row>
    <row r="3" spans="1:4" x14ac:dyDescent="0.2">
      <c r="A3" s="2" t="s">
        <v>4</v>
      </c>
      <c r="B3" s="2"/>
      <c r="C3" s="2"/>
      <c r="D3" s="2"/>
    </row>
    <row r="4" spans="1:4" x14ac:dyDescent="0.2">
      <c r="A4" s="2" t="s">
        <v>5</v>
      </c>
      <c r="B4" s="2">
        <v>23.81</v>
      </c>
      <c r="C4" s="2">
        <v>23.56</v>
      </c>
      <c r="D4" s="2">
        <v>23.56</v>
      </c>
    </row>
    <row r="5" spans="1:4" x14ac:dyDescent="0.2">
      <c r="A5" s="2" t="s">
        <v>6</v>
      </c>
      <c r="B5" s="2">
        <v>3771.65</v>
      </c>
      <c r="C5" s="2">
        <v>4089.08</v>
      </c>
      <c r="D5" s="2">
        <v>4513.4399999999996</v>
      </c>
    </row>
    <row r="6" spans="1:4" x14ac:dyDescent="0.2">
      <c r="A6" s="2" t="s">
        <v>7</v>
      </c>
      <c r="B6" s="2">
        <v>0</v>
      </c>
      <c r="C6" s="2">
        <v>0</v>
      </c>
      <c r="D6" s="2">
        <v>0</v>
      </c>
    </row>
    <row r="7" spans="1:4" x14ac:dyDescent="0.2">
      <c r="A7" s="2" t="s">
        <v>8</v>
      </c>
      <c r="B7" s="2">
        <v>0</v>
      </c>
      <c r="C7" s="2">
        <v>0</v>
      </c>
      <c r="D7" s="2">
        <v>0</v>
      </c>
    </row>
    <row r="8" spans="1:4" x14ac:dyDescent="0.2">
      <c r="A8" s="2" t="s">
        <v>9</v>
      </c>
      <c r="B8" s="2">
        <v>3795.46</v>
      </c>
      <c r="C8" s="2">
        <v>4112.6400000000003</v>
      </c>
      <c r="D8" s="2">
        <v>4537</v>
      </c>
    </row>
    <row r="9" spans="1:4" x14ac:dyDescent="0.2">
      <c r="A9" s="2" t="s">
        <v>10</v>
      </c>
      <c r="B9" s="2">
        <v>1.94</v>
      </c>
      <c r="C9" s="2">
        <v>3.99</v>
      </c>
      <c r="D9" s="2">
        <v>4.7</v>
      </c>
    </row>
    <row r="10" spans="1:4" x14ac:dyDescent="0.2">
      <c r="A10" s="2" t="s">
        <v>11</v>
      </c>
      <c r="B10" s="2">
        <v>591.86</v>
      </c>
      <c r="C10" s="2">
        <v>619.21</v>
      </c>
      <c r="D10" s="2">
        <v>724.26</v>
      </c>
    </row>
    <row r="11" spans="1:4" x14ac:dyDescent="0.2">
      <c r="A11" s="2" t="s">
        <v>12</v>
      </c>
      <c r="B11" s="2">
        <v>845.3</v>
      </c>
      <c r="C11" s="2">
        <v>501.37</v>
      </c>
      <c r="D11" s="2">
        <v>912.66</v>
      </c>
    </row>
    <row r="12" spans="1:4" x14ac:dyDescent="0.2">
      <c r="A12" s="2" t="s">
        <v>13</v>
      </c>
      <c r="B12" s="2">
        <v>1437.16</v>
      </c>
      <c r="C12" s="2">
        <v>1120.58</v>
      </c>
      <c r="D12" s="2">
        <v>1636.92</v>
      </c>
    </row>
    <row r="13" spans="1:4" x14ac:dyDescent="0.2">
      <c r="A13" s="2" t="s">
        <v>14</v>
      </c>
      <c r="B13" s="2">
        <v>0</v>
      </c>
      <c r="C13" s="2">
        <v>0</v>
      </c>
      <c r="D13" s="2">
        <v>0</v>
      </c>
    </row>
    <row r="14" spans="1:4" x14ac:dyDescent="0.2">
      <c r="A14" s="2" t="s">
        <v>15</v>
      </c>
      <c r="B14" s="2">
        <v>15.09</v>
      </c>
      <c r="C14" s="2">
        <v>21.36</v>
      </c>
      <c r="D14" s="2">
        <v>28.76</v>
      </c>
    </row>
    <row r="15" spans="1:4" x14ac:dyDescent="0.2">
      <c r="A15" s="2" t="s">
        <v>16</v>
      </c>
      <c r="B15" s="2">
        <v>5249.65</v>
      </c>
      <c r="C15" s="2">
        <v>5258.57</v>
      </c>
      <c r="D15" s="2">
        <v>6207.38</v>
      </c>
    </row>
    <row r="16" spans="1:4" x14ac:dyDescent="0.2">
      <c r="A16" s="2" t="s">
        <v>17</v>
      </c>
      <c r="B16" s="2"/>
      <c r="C16" s="2"/>
      <c r="D16" s="2"/>
    </row>
    <row r="17" spans="1:4" x14ac:dyDescent="0.2">
      <c r="A17" s="2" t="s">
        <v>18</v>
      </c>
      <c r="B17" s="2">
        <v>8087.73</v>
      </c>
      <c r="C17" s="2">
        <v>8457.5400000000009</v>
      </c>
      <c r="D17" s="2">
        <v>8776.31</v>
      </c>
    </row>
    <row r="18" spans="1:4" x14ac:dyDescent="0.2">
      <c r="A18" s="2" t="s">
        <v>19</v>
      </c>
      <c r="B18" s="2">
        <v>2875.83</v>
      </c>
      <c r="C18" s="2">
        <v>3134.32</v>
      </c>
      <c r="D18" s="2">
        <v>3376.35</v>
      </c>
    </row>
    <row r="19" spans="1:4" x14ac:dyDescent="0.2">
      <c r="A19" s="2" t="s">
        <v>20</v>
      </c>
      <c r="B19" s="2">
        <v>1.27</v>
      </c>
      <c r="C19" s="2">
        <v>0</v>
      </c>
      <c r="D19" s="2">
        <v>0</v>
      </c>
    </row>
    <row r="20" spans="1:4" x14ac:dyDescent="0.2">
      <c r="A20" s="2" t="s">
        <v>21</v>
      </c>
      <c r="B20" s="2">
        <v>5210.63</v>
      </c>
      <c r="C20" s="2">
        <v>5323.22</v>
      </c>
      <c r="D20" s="2">
        <v>5399.96</v>
      </c>
    </row>
    <row r="21" spans="1:4" x14ac:dyDescent="0.2">
      <c r="A21" s="2" t="s">
        <v>22</v>
      </c>
      <c r="B21" s="2">
        <v>0</v>
      </c>
      <c r="C21" s="2">
        <v>0</v>
      </c>
      <c r="D21" s="2">
        <v>0</v>
      </c>
    </row>
    <row r="22" spans="1:4" x14ac:dyDescent="0.2">
      <c r="A22" s="2" t="s">
        <v>23</v>
      </c>
      <c r="B22" s="2">
        <v>120.26</v>
      </c>
      <c r="C22" s="2">
        <v>174.92</v>
      </c>
      <c r="D22" s="2">
        <v>852.59</v>
      </c>
    </row>
    <row r="23" spans="1:4" x14ac:dyDescent="0.2">
      <c r="A23" s="2" t="s">
        <v>24</v>
      </c>
      <c r="B23" s="2">
        <v>0</v>
      </c>
      <c r="C23" s="2">
        <v>0</v>
      </c>
      <c r="D23" s="2">
        <v>0</v>
      </c>
    </row>
    <row r="24" spans="1:4" x14ac:dyDescent="0.2">
      <c r="A24" s="2" t="s">
        <v>25</v>
      </c>
      <c r="B24" s="2">
        <v>210.45</v>
      </c>
      <c r="C24" s="2">
        <v>239.68</v>
      </c>
      <c r="D24" s="2">
        <v>258.67</v>
      </c>
    </row>
    <row r="25" spans="1:4" x14ac:dyDescent="0.2">
      <c r="A25" s="2" t="s">
        <v>26</v>
      </c>
      <c r="B25" s="2"/>
      <c r="C25" s="2"/>
      <c r="D25" s="2"/>
    </row>
    <row r="26" spans="1:4" x14ac:dyDescent="0.2">
      <c r="A26" s="2" t="s">
        <v>27</v>
      </c>
      <c r="B26" s="2">
        <v>576.57000000000005</v>
      </c>
      <c r="C26" s="2">
        <v>561.25</v>
      </c>
      <c r="D26" s="2">
        <v>561.08000000000004</v>
      </c>
    </row>
    <row r="27" spans="1:4" x14ac:dyDescent="0.2">
      <c r="A27" s="2" t="s">
        <v>28</v>
      </c>
      <c r="B27" s="2">
        <v>554.9</v>
      </c>
      <c r="C27" s="2">
        <v>442.96</v>
      </c>
      <c r="D27" s="2">
        <v>490.07</v>
      </c>
    </row>
    <row r="28" spans="1:4" x14ac:dyDescent="0.2">
      <c r="A28" s="2" t="s">
        <v>29</v>
      </c>
      <c r="B28" s="2">
        <v>119.77</v>
      </c>
      <c r="C28" s="2">
        <v>120.24</v>
      </c>
      <c r="D28" s="2">
        <v>94.83</v>
      </c>
    </row>
    <row r="29" spans="1:4" x14ac:dyDescent="0.2">
      <c r="A29" s="2" t="s">
        <v>30</v>
      </c>
      <c r="B29" s="2">
        <v>170.54</v>
      </c>
      <c r="C29" s="2">
        <v>174.14</v>
      </c>
      <c r="D29" s="2">
        <v>234.53</v>
      </c>
    </row>
    <row r="30" spans="1:4" x14ac:dyDescent="0.2">
      <c r="A30" s="2" t="s">
        <v>31</v>
      </c>
      <c r="B30" s="2">
        <v>1421.78</v>
      </c>
      <c r="C30" s="2">
        <v>1298.5899999999999</v>
      </c>
      <c r="D30" s="2">
        <v>1380.51</v>
      </c>
    </row>
    <row r="31" spans="1:4" x14ac:dyDescent="0.2">
      <c r="A31" s="2" t="s">
        <v>32</v>
      </c>
      <c r="B31" s="2"/>
      <c r="C31" s="2"/>
      <c r="D31" s="2"/>
    </row>
    <row r="32" spans="1:4" x14ac:dyDescent="0.2">
      <c r="A32" s="2" t="s">
        <v>33</v>
      </c>
      <c r="B32" s="2">
        <v>1048.31</v>
      </c>
      <c r="C32" s="2">
        <v>1073.67</v>
      </c>
      <c r="D32" s="2">
        <v>1106.3499999999999</v>
      </c>
    </row>
    <row r="33" spans="1:4" x14ac:dyDescent="0.2">
      <c r="A33" s="2" t="s">
        <v>34</v>
      </c>
      <c r="B33" s="2">
        <v>51.05</v>
      </c>
      <c r="C33" s="2">
        <v>48.56</v>
      </c>
      <c r="D33" s="2">
        <v>25.46</v>
      </c>
    </row>
    <row r="34" spans="1:4" x14ac:dyDescent="0.2">
      <c r="A34" s="2" t="s">
        <v>35</v>
      </c>
      <c r="B34" s="2">
        <v>1099.3599999999999</v>
      </c>
      <c r="C34" s="2">
        <v>1122.23</v>
      </c>
      <c r="D34" s="2">
        <v>1131.81</v>
      </c>
    </row>
    <row r="35" spans="1:4" x14ac:dyDescent="0.2">
      <c r="A35" s="2" t="s">
        <v>36</v>
      </c>
      <c r="B35" s="2">
        <v>322.42</v>
      </c>
      <c r="C35" s="2">
        <v>176.36</v>
      </c>
      <c r="D35" s="2">
        <v>248.7</v>
      </c>
    </row>
    <row r="36" spans="1:4" x14ac:dyDescent="0.2">
      <c r="A36" s="2" t="s">
        <v>37</v>
      </c>
      <c r="B36" s="2">
        <v>0</v>
      </c>
      <c r="C36" s="2">
        <v>0</v>
      </c>
      <c r="D36" s="2">
        <v>0</v>
      </c>
    </row>
    <row r="37" spans="1:4" x14ac:dyDescent="0.2">
      <c r="A37" s="2" t="s">
        <v>38</v>
      </c>
      <c r="B37" s="2">
        <v>167.1</v>
      </c>
      <c r="C37" s="2">
        <v>124.48</v>
      </c>
      <c r="D37" s="2">
        <v>58.65</v>
      </c>
    </row>
    <row r="38" spans="1:4" x14ac:dyDescent="0.2">
      <c r="A38" s="2" t="s">
        <v>39</v>
      </c>
      <c r="B38" s="2">
        <v>888.6</v>
      </c>
      <c r="C38" s="2">
        <v>913.13</v>
      </c>
      <c r="D38" s="2">
        <v>922.83</v>
      </c>
    </row>
    <row r="39" spans="1:4" x14ac:dyDescent="0.2">
      <c r="A39" s="2" t="s">
        <v>40</v>
      </c>
      <c r="B39" s="2">
        <v>-721.5</v>
      </c>
      <c r="C39" s="2">
        <v>-788.65</v>
      </c>
      <c r="D39" s="2">
        <v>-864.18</v>
      </c>
    </row>
    <row r="40" spans="1:4" x14ac:dyDescent="0.2">
      <c r="A40" s="2" t="s">
        <v>41</v>
      </c>
      <c r="B40" s="2">
        <v>107.39</v>
      </c>
      <c r="C40" s="2">
        <v>133.04</v>
      </c>
      <c r="D40" s="2">
        <v>311.64</v>
      </c>
    </row>
    <row r="41" spans="1:4" x14ac:dyDescent="0.2">
      <c r="A41" s="2" t="s">
        <v>42</v>
      </c>
      <c r="B41" s="2">
        <v>5249.65</v>
      </c>
      <c r="C41" s="2">
        <v>5258.57</v>
      </c>
      <c r="D41" s="2">
        <v>6207.38</v>
      </c>
    </row>
    <row r="42" spans="1:4" x14ac:dyDescent="0.2">
      <c r="A42" s="2" t="s">
        <v>43</v>
      </c>
      <c r="B42" s="2">
        <v>1101.75</v>
      </c>
      <c r="C42" s="2">
        <v>1224.96</v>
      </c>
      <c r="D42" s="2">
        <v>1116.0899999999999</v>
      </c>
    </row>
    <row r="44" spans="1:4" x14ac:dyDescent="0.2">
      <c r="A44" s="3" t="s">
        <v>82</v>
      </c>
    </row>
    <row r="45" spans="1:4" x14ac:dyDescent="0.2">
      <c r="A45" s="1" t="s">
        <v>0</v>
      </c>
      <c r="B45" s="1" t="s">
        <v>303</v>
      </c>
      <c r="C45" s="1" t="s">
        <v>304</v>
      </c>
      <c r="D45" s="1" t="s">
        <v>305</v>
      </c>
    </row>
    <row r="46" spans="1:4" x14ac:dyDescent="0.2">
      <c r="A46" s="2" t="s">
        <v>47</v>
      </c>
      <c r="B46" s="2"/>
      <c r="C46" s="2"/>
      <c r="D46" s="2"/>
    </row>
    <row r="47" spans="1:4" x14ac:dyDescent="0.2">
      <c r="A47" s="2" t="s">
        <v>48</v>
      </c>
      <c r="B47" s="2">
        <v>4582.0200000000004</v>
      </c>
      <c r="C47" s="2">
        <v>4584.99</v>
      </c>
      <c r="D47" s="2">
        <v>5162.34</v>
      </c>
    </row>
    <row r="48" spans="1:4" x14ac:dyDescent="0.2">
      <c r="A48" s="2" t="s">
        <v>49</v>
      </c>
      <c r="B48" s="2">
        <v>614.69000000000005</v>
      </c>
      <c r="C48" s="2">
        <v>159.94999999999999</v>
      </c>
      <c r="D48" s="2">
        <v>0</v>
      </c>
    </row>
    <row r="49" spans="1:4" x14ac:dyDescent="0.2">
      <c r="A49" s="2" t="s">
        <v>50</v>
      </c>
      <c r="B49" s="2">
        <v>3967.33</v>
      </c>
      <c r="C49" s="2">
        <v>4425.04</v>
      </c>
      <c r="D49" s="2">
        <v>5162.34</v>
      </c>
    </row>
    <row r="50" spans="1:4" x14ac:dyDescent="0.2">
      <c r="A50" s="2" t="s">
        <v>51</v>
      </c>
      <c r="B50" s="2">
        <v>39.94</v>
      </c>
      <c r="C50" s="2">
        <v>32.68</v>
      </c>
      <c r="D50" s="2">
        <v>24.96</v>
      </c>
    </row>
    <row r="51" spans="1:4" x14ac:dyDescent="0.2">
      <c r="A51" s="2" t="s">
        <v>52</v>
      </c>
      <c r="B51" s="2">
        <v>-14.94</v>
      </c>
      <c r="C51" s="2">
        <v>16.100000000000001</v>
      </c>
      <c r="D51" s="2">
        <v>-18.3</v>
      </c>
    </row>
    <row r="52" spans="1:4" x14ac:dyDescent="0.2">
      <c r="A52" s="2" t="s">
        <v>53</v>
      </c>
      <c r="B52" s="2">
        <v>3992.33</v>
      </c>
      <c r="C52" s="2">
        <v>4473.82</v>
      </c>
      <c r="D52" s="2">
        <v>5169</v>
      </c>
    </row>
    <row r="53" spans="1:4" x14ac:dyDescent="0.2">
      <c r="A53" s="2" t="s">
        <v>54</v>
      </c>
      <c r="B53" s="2"/>
      <c r="C53" s="2"/>
      <c r="D53" s="2"/>
    </row>
    <row r="54" spans="1:4" x14ac:dyDescent="0.2">
      <c r="A54" s="2" t="s">
        <v>55</v>
      </c>
      <c r="B54" s="2">
        <v>655.45</v>
      </c>
      <c r="C54" s="2">
        <v>766.68</v>
      </c>
      <c r="D54" s="2">
        <v>828.59</v>
      </c>
    </row>
    <row r="55" spans="1:4" x14ac:dyDescent="0.2">
      <c r="A55" s="2" t="s">
        <v>56</v>
      </c>
      <c r="B55" s="2">
        <v>516.41</v>
      </c>
      <c r="C55" s="2">
        <v>729.07</v>
      </c>
      <c r="D55" s="2">
        <v>1057.32</v>
      </c>
    </row>
    <row r="56" spans="1:4" x14ac:dyDescent="0.2">
      <c r="A56" s="2" t="s">
        <v>57</v>
      </c>
      <c r="B56" s="2">
        <v>278.52</v>
      </c>
      <c r="C56" s="2">
        <v>309.72000000000003</v>
      </c>
      <c r="D56" s="2">
        <v>337.94</v>
      </c>
    </row>
    <row r="57" spans="1:4" x14ac:dyDescent="0.2">
      <c r="A57" s="2" t="s">
        <v>58</v>
      </c>
      <c r="B57" s="2">
        <v>293.24</v>
      </c>
      <c r="C57" s="2">
        <v>1250.22</v>
      </c>
      <c r="D57" s="2">
        <v>1560.67</v>
      </c>
    </row>
    <row r="58" spans="1:4" x14ac:dyDescent="0.2">
      <c r="A58" s="2" t="s">
        <v>59</v>
      </c>
      <c r="B58" s="2">
        <v>971.07</v>
      </c>
      <c r="C58" s="2">
        <v>243.33</v>
      </c>
      <c r="D58" s="2">
        <v>270.04000000000002</v>
      </c>
    </row>
    <row r="59" spans="1:4" x14ac:dyDescent="0.2">
      <c r="A59" s="2" t="s">
        <v>60</v>
      </c>
      <c r="B59" s="2">
        <v>29.48</v>
      </c>
      <c r="C59" s="2">
        <v>32.6</v>
      </c>
      <c r="D59" s="2">
        <v>54.05</v>
      </c>
    </row>
    <row r="60" spans="1:4" x14ac:dyDescent="0.2">
      <c r="A60" s="2" t="s">
        <v>61</v>
      </c>
      <c r="B60" s="2">
        <v>0</v>
      </c>
      <c r="C60" s="2">
        <v>4.01</v>
      </c>
      <c r="D60" s="2">
        <v>10.16</v>
      </c>
    </row>
    <row r="61" spans="1:4" x14ac:dyDescent="0.2">
      <c r="A61" s="2" t="s">
        <v>62</v>
      </c>
      <c r="B61" s="2">
        <v>2744.17</v>
      </c>
      <c r="C61" s="2">
        <v>3327.61</v>
      </c>
      <c r="D61" s="2">
        <v>4098.45</v>
      </c>
    </row>
    <row r="62" spans="1:4" x14ac:dyDescent="0.2">
      <c r="A62" s="2" t="s">
        <v>63</v>
      </c>
      <c r="B62" s="2">
        <v>1248.1600000000001</v>
      </c>
      <c r="C62" s="2">
        <v>1146.21</v>
      </c>
      <c r="D62" s="2">
        <v>1070.55</v>
      </c>
    </row>
    <row r="63" spans="1:4" x14ac:dyDescent="0.2">
      <c r="A63" s="2" t="s">
        <v>64</v>
      </c>
      <c r="B63" s="2">
        <v>105.42</v>
      </c>
      <c r="C63" s="2">
        <v>60.81</v>
      </c>
      <c r="D63" s="2">
        <v>52.52</v>
      </c>
    </row>
    <row r="64" spans="1:4" x14ac:dyDescent="0.2">
      <c r="A64" s="2" t="s">
        <v>65</v>
      </c>
      <c r="B64" s="2">
        <v>1142.74</v>
      </c>
      <c r="C64" s="2">
        <v>1085.4000000000001</v>
      </c>
      <c r="D64" s="2">
        <v>1018.03</v>
      </c>
    </row>
    <row r="65" spans="1:4" x14ac:dyDescent="0.2">
      <c r="A65" s="2" t="s">
        <v>66</v>
      </c>
      <c r="B65" s="2">
        <v>285.83</v>
      </c>
      <c r="C65" s="2">
        <v>293.68</v>
      </c>
      <c r="D65" s="2">
        <v>299.95999999999998</v>
      </c>
    </row>
    <row r="66" spans="1:4" x14ac:dyDescent="0.2">
      <c r="A66" s="2" t="s">
        <v>67</v>
      </c>
      <c r="B66" s="2">
        <v>0</v>
      </c>
      <c r="C66" s="2">
        <v>0</v>
      </c>
      <c r="D66" s="2">
        <v>0</v>
      </c>
    </row>
    <row r="67" spans="1:4" x14ac:dyDescent="0.2">
      <c r="A67" s="2" t="s">
        <v>68</v>
      </c>
      <c r="B67" s="2">
        <v>856.91</v>
      </c>
      <c r="C67" s="2">
        <v>791.72</v>
      </c>
      <c r="D67" s="2">
        <v>718.07</v>
      </c>
    </row>
    <row r="68" spans="1:4" x14ac:dyDescent="0.2">
      <c r="A68" s="2" t="s">
        <v>69</v>
      </c>
      <c r="B68" s="2">
        <v>187.01</v>
      </c>
      <c r="C68" s="2">
        <v>201.1</v>
      </c>
      <c r="D68" s="2">
        <v>185.36</v>
      </c>
    </row>
    <row r="69" spans="1:4" x14ac:dyDescent="0.2">
      <c r="A69" s="2" t="s">
        <v>70</v>
      </c>
      <c r="B69" s="2">
        <v>0</v>
      </c>
      <c r="C69" s="2">
        <v>0</v>
      </c>
      <c r="D69" s="2">
        <v>0</v>
      </c>
    </row>
    <row r="70" spans="1:4" x14ac:dyDescent="0.2">
      <c r="A70" s="2" t="s">
        <v>71</v>
      </c>
      <c r="B70" s="2">
        <v>15.69</v>
      </c>
      <c r="C70" s="2">
        <v>30.09</v>
      </c>
      <c r="D70" s="2">
        <v>25.25</v>
      </c>
    </row>
    <row r="71" spans="1:4" x14ac:dyDescent="0.2">
      <c r="A71" s="2" t="s">
        <v>72</v>
      </c>
      <c r="B71" s="2">
        <v>654.21</v>
      </c>
      <c r="C71" s="2">
        <v>560.53</v>
      </c>
      <c r="D71" s="2">
        <v>507.46</v>
      </c>
    </row>
    <row r="72" spans="1:4" x14ac:dyDescent="0.2">
      <c r="A72" s="2" t="s">
        <v>73</v>
      </c>
      <c r="B72" s="2">
        <v>1.24</v>
      </c>
      <c r="C72" s="2">
        <v>1.32</v>
      </c>
      <c r="D72" s="2">
        <v>0.71</v>
      </c>
    </row>
    <row r="73" spans="1:4" x14ac:dyDescent="0.2">
      <c r="A73" s="2" t="s">
        <v>74</v>
      </c>
      <c r="B73" s="2">
        <v>9.77</v>
      </c>
      <c r="C73" s="2">
        <v>4.97</v>
      </c>
      <c r="D73" s="2">
        <v>3.97</v>
      </c>
    </row>
    <row r="74" spans="1:4" x14ac:dyDescent="0.2">
      <c r="A74" s="2" t="s">
        <v>75</v>
      </c>
      <c r="B74" s="2">
        <v>662.74</v>
      </c>
      <c r="C74" s="2">
        <v>564.17999999999995</v>
      </c>
      <c r="D74" s="2">
        <v>510.72</v>
      </c>
    </row>
    <row r="75" spans="1:4" x14ac:dyDescent="0.2">
      <c r="A75" s="2" t="s">
        <v>76</v>
      </c>
      <c r="B75" s="2">
        <v>0.55000000000000004</v>
      </c>
      <c r="C75" s="2">
        <v>-0.76</v>
      </c>
      <c r="D75" s="2">
        <v>1.07</v>
      </c>
    </row>
    <row r="76" spans="1:4" x14ac:dyDescent="0.2">
      <c r="A76" s="2" t="s">
        <v>77</v>
      </c>
      <c r="B76" s="2">
        <v>662.19</v>
      </c>
      <c r="C76" s="2">
        <v>564.94000000000005</v>
      </c>
      <c r="D76" s="2">
        <v>509.65</v>
      </c>
    </row>
    <row r="77" spans="1:4" x14ac:dyDescent="0.2">
      <c r="A77" s="2" t="s">
        <v>78</v>
      </c>
      <c r="B77" s="2">
        <v>0</v>
      </c>
      <c r="C77" s="2">
        <v>-11.44</v>
      </c>
      <c r="D77" s="2">
        <v>-14.54</v>
      </c>
    </row>
    <row r="78" spans="1:4" x14ac:dyDescent="0.2">
      <c r="A78" s="2" t="s">
        <v>79</v>
      </c>
      <c r="B78" s="2">
        <v>91.54</v>
      </c>
      <c r="C78" s="2">
        <v>205.08</v>
      </c>
      <c r="D78" s="2">
        <v>216.6</v>
      </c>
    </row>
    <row r="79" spans="1:4" x14ac:dyDescent="0.2">
      <c r="A79" s="2" t="s">
        <v>80</v>
      </c>
      <c r="B79" s="2">
        <v>0</v>
      </c>
      <c r="C79" s="2">
        <v>0</v>
      </c>
      <c r="D79" s="2">
        <v>0</v>
      </c>
    </row>
    <row r="80" spans="1:4" x14ac:dyDescent="0.2">
      <c r="A80" s="2" t="s">
        <v>83</v>
      </c>
      <c r="B80" s="2">
        <v>549.20000000000005</v>
      </c>
      <c r="C80" s="2">
        <v>541.22</v>
      </c>
      <c r="D80" s="2">
        <v>491.47</v>
      </c>
    </row>
    <row r="81" spans="1:4" x14ac:dyDescent="0.2">
      <c r="A81" s="2" t="s">
        <v>84</v>
      </c>
      <c r="B81" s="2">
        <v>205.08</v>
      </c>
      <c r="C81" s="2">
        <v>216.6</v>
      </c>
      <c r="D81" s="2">
        <v>221.31</v>
      </c>
    </row>
    <row r="82" spans="1:4" x14ac:dyDescent="0.2">
      <c r="A82" s="2" t="s">
        <v>85</v>
      </c>
      <c r="B82" s="2">
        <v>0</v>
      </c>
      <c r="C82" s="2">
        <v>0</v>
      </c>
      <c r="D82" s="2">
        <v>0</v>
      </c>
    </row>
    <row r="83" spans="1:4" x14ac:dyDescent="0.2">
      <c r="A83" s="2" t="s">
        <v>86</v>
      </c>
      <c r="B83" s="2">
        <v>0</v>
      </c>
      <c r="C83" s="2">
        <v>0</v>
      </c>
      <c r="D83" s="2">
        <v>0</v>
      </c>
    </row>
    <row r="84" spans="1:4" x14ac:dyDescent="0.2">
      <c r="A84" s="2" t="s">
        <v>87</v>
      </c>
      <c r="B84" s="2">
        <v>300</v>
      </c>
      <c r="C84" s="2">
        <v>300</v>
      </c>
      <c r="D84" s="2">
        <v>300</v>
      </c>
    </row>
    <row r="85" spans="1:4" x14ac:dyDescent="0.2">
      <c r="A85" s="2" t="s">
        <v>88</v>
      </c>
      <c r="B85" s="2">
        <v>3</v>
      </c>
      <c r="C85" s="2">
        <v>3</v>
      </c>
      <c r="D85" s="2">
        <v>3</v>
      </c>
    </row>
    <row r="86" spans="1:4" x14ac:dyDescent="0.2">
      <c r="A86" s="2" t="s">
        <v>89</v>
      </c>
      <c r="B86" s="2">
        <v>27.48</v>
      </c>
      <c r="C86" s="2">
        <v>23.79</v>
      </c>
      <c r="D86" s="2">
        <v>21.54</v>
      </c>
    </row>
    <row r="87" spans="1:4" x14ac:dyDescent="0.2">
      <c r="A87" s="2" t="s">
        <v>90</v>
      </c>
      <c r="B87" s="2">
        <v>27.48</v>
      </c>
      <c r="C87" s="2">
        <v>23.79</v>
      </c>
      <c r="D87" s="2">
        <v>21.54</v>
      </c>
    </row>
    <row r="88" spans="1:4" x14ac:dyDescent="0.2">
      <c r="A88" s="2" t="s">
        <v>91</v>
      </c>
      <c r="B88" s="2">
        <v>27.83</v>
      </c>
      <c r="C88" s="2">
        <v>23.95</v>
      </c>
      <c r="D88" s="2">
        <v>21.68</v>
      </c>
    </row>
    <row r="89" spans="1:4" x14ac:dyDescent="0.2">
      <c r="A89" s="2" t="s">
        <v>92</v>
      </c>
      <c r="B89" s="2">
        <v>27.83</v>
      </c>
      <c r="C89" s="2">
        <v>23.95</v>
      </c>
      <c r="D89" s="2">
        <v>21.68</v>
      </c>
    </row>
    <row r="90" spans="1:4" x14ac:dyDescent="0.2">
      <c r="A90" s="2" t="s">
        <v>93</v>
      </c>
      <c r="B90" s="2">
        <v>159.41</v>
      </c>
      <c r="C90" s="2">
        <v>174.56</v>
      </c>
      <c r="D90" s="2">
        <v>192.57</v>
      </c>
    </row>
    <row r="91" spans="1:4" x14ac:dyDescent="0.2">
      <c r="A91" s="2" t="s">
        <v>94</v>
      </c>
      <c r="B91" s="2">
        <v>159.41</v>
      </c>
      <c r="C91" s="2">
        <v>174.56</v>
      </c>
      <c r="D91" s="2">
        <v>192.57</v>
      </c>
    </row>
    <row r="93" spans="1:4" x14ac:dyDescent="0.2">
      <c r="A93" t="s">
        <v>95</v>
      </c>
    </row>
    <row r="94" spans="1:4" x14ac:dyDescent="0.2">
      <c r="A94" s="1" t="s">
        <v>96</v>
      </c>
      <c r="B94" s="1" t="s">
        <v>300</v>
      </c>
      <c r="C94" s="1" t="s">
        <v>301</v>
      </c>
      <c r="D94" s="1" t="s">
        <v>302</v>
      </c>
    </row>
    <row r="95" spans="1:4" x14ac:dyDescent="0.2">
      <c r="A95" s="2" t="s">
        <v>97</v>
      </c>
      <c r="B95" s="2"/>
      <c r="C95" s="2"/>
      <c r="D95" s="2"/>
    </row>
    <row r="96" spans="1:4" x14ac:dyDescent="0.2">
      <c r="A96" s="2" t="s">
        <v>98</v>
      </c>
      <c r="B96" s="2">
        <v>-184.18</v>
      </c>
      <c r="C96" s="2">
        <v>-11.36</v>
      </c>
      <c r="D96" s="2">
        <v>-170.08</v>
      </c>
    </row>
    <row r="97" spans="1:4" x14ac:dyDescent="0.2">
      <c r="A97" s="2" t="s">
        <v>99</v>
      </c>
      <c r="B97" s="2">
        <v>1117.4100000000001</v>
      </c>
      <c r="C97" s="2">
        <v>1124.22</v>
      </c>
      <c r="D97" s="2">
        <v>792.63</v>
      </c>
    </row>
    <row r="98" spans="1:4" x14ac:dyDescent="0.2">
      <c r="A98" s="2" t="s">
        <v>100</v>
      </c>
      <c r="B98" s="2"/>
      <c r="C98" s="2"/>
      <c r="D98" s="2"/>
    </row>
    <row r="99" spans="1:4" x14ac:dyDescent="0.2">
      <c r="A99" s="2" t="s">
        <v>101</v>
      </c>
      <c r="B99" s="2">
        <v>856.91</v>
      </c>
      <c r="C99" s="2">
        <v>791.72</v>
      </c>
      <c r="D99" s="2">
        <v>718.07</v>
      </c>
    </row>
    <row r="100" spans="1:4" x14ac:dyDescent="0.2">
      <c r="A100" s="2" t="s">
        <v>102</v>
      </c>
      <c r="B100" s="2"/>
      <c r="C100" s="2"/>
      <c r="D100" s="2"/>
    </row>
    <row r="101" spans="1:4" x14ac:dyDescent="0.2">
      <c r="A101" s="2" t="s">
        <v>103</v>
      </c>
      <c r="B101" s="2">
        <v>285.83</v>
      </c>
      <c r="C101" s="2">
        <v>293.68</v>
      </c>
      <c r="D101" s="2">
        <v>299.95999999999998</v>
      </c>
    </row>
    <row r="102" spans="1:4" x14ac:dyDescent="0.2">
      <c r="A102" s="2" t="s">
        <v>104</v>
      </c>
      <c r="B102" s="2">
        <v>81.97</v>
      </c>
      <c r="C102" s="2">
        <v>47.34</v>
      </c>
      <c r="D102" s="2">
        <v>43.46</v>
      </c>
    </row>
    <row r="103" spans="1:4" x14ac:dyDescent="0.2">
      <c r="A103" s="2" t="s">
        <v>105</v>
      </c>
      <c r="B103" s="2">
        <v>-0.09</v>
      </c>
      <c r="C103" s="2">
        <v>-0.09</v>
      </c>
      <c r="D103" s="2">
        <v>-0.1</v>
      </c>
    </row>
    <row r="104" spans="1:4" x14ac:dyDescent="0.2">
      <c r="A104" s="2" t="s">
        <v>106</v>
      </c>
      <c r="B104" s="2">
        <v>-0.73</v>
      </c>
      <c r="C104" s="2">
        <v>1.07</v>
      </c>
      <c r="D104" s="2">
        <v>-1.48</v>
      </c>
    </row>
    <row r="105" spans="1:4" x14ac:dyDescent="0.2">
      <c r="A105" s="2" t="s">
        <v>107</v>
      </c>
      <c r="B105" s="2">
        <v>0</v>
      </c>
      <c r="C105" s="2">
        <v>0</v>
      </c>
      <c r="D105" s="2">
        <v>0</v>
      </c>
    </row>
    <row r="106" spans="1:4" x14ac:dyDescent="0.2">
      <c r="A106" s="2" t="s">
        <v>108</v>
      </c>
      <c r="B106" s="2">
        <v>12.1</v>
      </c>
      <c r="C106" s="2">
        <v>18.66</v>
      </c>
      <c r="D106" s="2">
        <v>5.49</v>
      </c>
    </row>
    <row r="107" spans="1:4" x14ac:dyDescent="0.2">
      <c r="A107" s="2" t="s">
        <v>109</v>
      </c>
      <c r="B107" s="2">
        <v>0</v>
      </c>
      <c r="C107" s="2">
        <v>0</v>
      </c>
      <c r="D107" s="2">
        <v>0</v>
      </c>
    </row>
    <row r="108" spans="1:4" x14ac:dyDescent="0.2">
      <c r="A108" s="2" t="s">
        <v>110</v>
      </c>
      <c r="B108" s="2">
        <v>0</v>
      </c>
      <c r="C108" s="2">
        <v>0</v>
      </c>
      <c r="D108" s="2">
        <v>0</v>
      </c>
    </row>
    <row r="109" spans="1:4" x14ac:dyDescent="0.2">
      <c r="A109" s="2" t="s">
        <v>111</v>
      </c>
      <c r="B109" s="2">
        <v>-12.83</v>
      </c>
      <c r="C109" s="2">
        <v>-11.12</v>
      </c>
      <c r="D109" s="2">
        <v>-15.62</v>
      </c>
    </row>
    <row r="110" spans="1:4" x14ac:dyDescent="0.2">
      <c r="A110" s="2" t="s">
        <v>112</v>
      </c>
      <c r="B110" s="2">
        <v>366.25</v>
      </c>
      <c r="C110" s="2">
        <v>349.54</v>
      </c>
      <c r="D110" s="2">
        <v>331.71</v>
      </c>
    </row>
    <row r="111" spans="1:4" x14ac:dyDescent="0.2">
      <c r="A111" s="2" t="s">
        <v>113</v>
      </c>
      <c r="B111" s="2">
        <v>1223.1600000000001</v>
      </c>
      <c r="C111" s="2">
        <v>1141.26</v>
      </c>
      <c r="D111" s="2">
        <v>1049.78</v>
      </c>
    </row>
    <row r="112" spans="1:4" x14ac:dyDescent="0.2">
      <c r="A112" s="2" t="s">
        <v>102</v>
      </c>
      <c r="B112" s="2"/>
      <c r="C112" s="2"/>
      <c r="D112" s="2"/>
    </row>
    <row r="113" spans="1:4" x14ac:dyDescent="0.2">
      <c r="A113" s="2" t="s">
        <v>114</v>
      </c>
      <c r="B113" s="2">
        <v>-34.74</v>
      </c>
      <c r="C113" s="2">
        <v>121.18</v>
      </c>
      <c r="D113" s="2">
        <v>-114.84</v>
      </c>
    </row>
    <row r="114" spans="1:4" x14ac:dyDescent="0.2">
      <c r="A114" s="2" t="s">
        <v>115</v>
      </c>
      <c r="B114" s="2">
        <v>-26.4</v>
      </c>
      <c r="C114" s="2">
        <v>15.32</v>
      </c>
      <c r="D114" s="2">
        <v>0.17</v>
      </c>
    </row>
    <row r="115" spans="1:4" x14ac:dyDescent="0.2">
      <c r="A115" s="2" t="s">
        <v>116</v>
      </c>
      <c r="B115" s="2">
        <v>146.21</v>
      </c>
      <c r="C115" s="2">
        <v>19.41</v>
      </c>
      <c r="D115" s="2">
        <v>17.2</v>
      </c>
    </row>
    <row r="116" spans="1:4" x14ac:dyDescent="0.2">
      <c r="A116" s="2" t="s">
        <v>117</v>
      </c>
      <c r="B116" s="2">
        <v>0</v>
      </c>
      <c r="C116" s="2">
        <v>0</v>
      </c>
      <c r="D116" s="2">
        <v>0</v>
      </c>
    </row>
    <row r="117" spans="1:4" x14ac:dyDescent="0.2">
      <c r="A117" s="2" t="s">
        <v>118</v>
      </c>
      <c r="B117" s="2">
        <v>0</v>
      </c>
      <c r="C117" s="2">
        <v>0</v>
      </c>
      <c r="D117" s="2">
        <v>0</v>
      </c>
    </row>
    <row r="118" spans="1:4" x14ac:dyDescent="0.2">
      <c r="A118" s="2" t="s">
        <v>119</v>
      </c>
      <c r="B118" s="2">
        <v>0</v>
      </c>
      <c r="C118" s="2">
        <v>0</v>
      </c>
      <c r="D118" s="2">
        <v>0</v>
      </c>
    </row>
    <row r="119" spans="1:4" x14ac:dyDescent="0.2">
      <c r="A119" s="2" t="s">
        <v>120</v>
      </c>
      <c r="B119" s="2">
        <v>0</v>
      </c>
      <c r="C119" s="2">
        <v>0</v>
      </c>
      <c r="D119" s="2">
        <v>0</v>
      </c>
    </row>
    <row r="120" spans="1:4" x14ac:dyDescent="0.2">
      <c r="A120" s="2" t="s">
        <v>121</v>
      </c>
      <c r="B120" s="2">
        <v>0</v>
      </c>
      <c r="C120" s="2">
        <v>0</v>
      </c>
      <c r="D120" s="2">
        <v>0</v>
      </c>
    </row>
    <row r="121" spans="1:4" x14ac:dyDescent="0.2">
      <c r="A121" s="2" t="s">
        <v>122</v>
      </c>
      <c r="B121" s="2">
        <v>0</v>
      </c>
      <c r="C121" s="2">
        <v>0</v>
      </c>
      <c r="D121" s="2">
        <v>0</v>
      </c>
    </row>
    <row r="122" spans="1:4" x14ac:dyDescent="0.2">
      <c r="A122" s="2" t="s">
        <v>123</v>
      </c>
      <c r="B122" s="2">
        <v>0</v>
      </c>
      <c r="C122" s="2">
        <v>0</v>
      </c>
      <c r="D122" s="2">
        <v>0</v>
      </c>
    </row>
    <row r="123" spans="1:4" x14ac:dyDescent="0.2">
      <c r="A123" s="2" t="s">
        <v>111</v>
      </c>
      <c r="B123" s="2">
        <v>0</v>
      </c>
      <c r="C123" s="2">
        <v>0</v>
      </c>
      <c r="D123" s="2">
        <v>0</v>
      </c>
    </row>
    <row r="124" spans="1:4" x14ac:dyDescent="0.2">
      <c r="A124" s="2" t="s">
        <v>124</v>
      </c>
      <c r="B124" s="2">
        <v>85.07</v>
      </c>
      <c r="C124" s="2">
        <v>155.91</v>
      </c>
      <c r="D124" s="2">
        <v>-97.47</v>
      </c>
    </row>
    <row r="125" spans="1:4" x14ac:dyDescent="0.2">
      <c r="A125" s="2" t="s">
        <v>125</v>
      </c>
      <c r="B125" s="2">
        <v>1308.23</v>
      </c>
      <c r="C125" s="2">
        <v>1297.17</v>
      </c>
      <c r="D125" s="2">
        <v>952.31</v>
      </c>
    </row>
    <row r="126" spans="1:4" x14ac:dyDescent="0.2">
      <c r="A126" s="2" t="s">
        <v>126</v>
      </c>
      <c r="B126" s="2">
        <v>0</v>
      </c>
      <c r="C126" s="2">
        <v>0</v>
      </c>
      <c r="D126" s="2">
        <v>0</v>
      </c>
    </row>
    <row r="127" spans="1:4" x14ac:dyDescent="0.2">
      <c r="A127" s="2" t="s">
        <v>127</v>
      </c>
      <c r="B127" s="2">
        <v>-190.82</v>
      </c>
      <c r="C127" s="2">
        <v>-172.95</v>
      </c>
      <c r="D127" s="2">
        <v>-159.68</v>
      </c>
    </row>
    <row r="128" spans="1:4" x14ac:dyDescent="0.2">
      <c r="A128" s="2" t="s">
        <v>128</v>
      </c>
      <c r="B128" s="2">
        <v>0</v>
      </c>
      <c r="C128" s="2">
        <v>0</v>
      </c>
      <c r="D128" s="2">
        <v>0</v>
      </c>
    </row>
    <row r="129" spans="1:4" x14ac:dyDescent="0.2">
      <c r="A129" s="2" t="s">
        <v>111</v>
      </c>
      <c r="B129" s="2">
        <v>0</v>
      </c>
      <c r="C129" s="2">
        <v>0</v>
      </c>
      <c r="D129" s="2">
        <v>0</v>
      </c>
    </row>
    <row r="130" spans="1:4" x14ac:dyDescent="0.2">
      <c r="A130" s="2" t="s">
        <v>129</v>
      </c>
      <c r="B130" s="2">
        <v>-190.82</v>
      </c>
      <c r="C130" s="2">
        <v>-172.95</v>
      </c>
      <c r="D130" s="2">
        <v>-159.68</v>
      </c>
    </row>
    <row r="131" spans="1:4" x14ac:dyDescent="0.2">
      <c r="A131" s="2" t="s">
        <v>130</v>
      </c>
      <c r="B131" s="2">
        <v>1117.4100000000001</v>
      </c>
      <c r="C131" s="2">
        <v>1124.22</v>
      </c>
      <c r="D131" s="2">
        <v>792.63</v>
      </c>
    </row>
    <row r="132" spans="1:4" x14ac:dyDescent="0.2">
      <c r="A132" s="2" t="s">
        <v>131</v>
      </c>
      <c r="B132" s="2"/>
      <c r="C132" s="2"/>
      <c r="D132" s="2"/>
    </row>
    <row r="133" spans="1:4" x14ac:dyDescent="0.2">
      <c r="A133" s="2" t="s">
        <v>132</v>
      </c>
      <c r="B133" s="2">
        <v>0</v>
      </c>
      <c r="C133" s="2">
        <v>0</v>
      </c>
      <c r="D133" s="2">
        <v>0</v>
      </c>
    </row>
    <row r="134" spans="1:4" x14ac:dyDescent="0.2">
      <c r="A134" s="2" t="s">
        <v>133</v>
      </c>
      <c r="B134" s="2">
        <v>0</v>
      </c>
      <c r="C134" s="2">
        <v>0</v>
      </c>
      <c r="D134" s="2">
        <v>0</v>
      </c>
    </row>
    <row r="135" spans="1:4" x14ac:dyDescent="0.2">
      <c r="A135" s="2" t="s">
        <v>134</v>
      </c>
      <c r="B135" s="2">
        <v>0</v>
      </c>
      <c r="C135" s="2">
        <v>0</v>
      </c>
      <c r="D135" s="2">
        <v>0</v>
      </c>
    </row>
    <row r="136" spans="1:4" x14ac:dyDescent="0.2">
      <c r="A136" s="2" t="s">
        <v>135</v>
      </c>
      <c r="B136" s="2">
        <v>0</v>
      </c>
      <c r="C136" s="2">
        <v>0</v>
      </c>
      <c r="D136" s="2">
        <v>0</v>
      </c>
    </row>
    <row r="137" spans="1:4" x14ac:dyDescent="0.2">
      <c r="A137" s="2" t="s">
        <v>136</v>
      </c>
      <c r="B137" s="2">
        <v>0</v>
      </c>
      <c r="C137" s="2">
        <v>0</v>
      </c>
      <c r="D137" s="2">
        <v>0</v>
      </c>
    </row>
    <row r="138" spans="1:4" x14ac:dyDescent="0.2">
      <c r="A138" s="2" t="s">
        <v>111</v>
      </c>
      <c r="B138" s="2">
        <v>0</v>
      </c>
      <c r="C138" s="2">
        <v>0</v>
      </c>
      <c r="D138" s="2">
        <v>0</v>
      </c>
    </row>
    <row r="139" spans="1:4" x14ac:dyDescent="0.2">
      <c r="A139" s="2" t="s">
        <v>137</v>
      </c>
      <c r="B139" s="2">
        <v>-280.17</v>
      </c>
      <c r="C139" s="2">
        <v>-489.96</v>
      </c>
      <c r="D139" s="2">
        <v>-1202.0999999999999</v>
      </c>
    </row>
    <row r="140" spans="1:4" x14ac:dyDescent="0.2">
      <c r="A140" s="2" t="s">
        <v>138</v>
      </c>
      <c r="B140" s="2"/>
      <c r="C140" s="2"/>
      <c r="D140" s="2"/>
    </row>
    <row r="141" spans="1:4" x14ac:dyDescent="0.2">
      <c r="A141" s="2" t="s">
        <v>139</v>
      </c>
      <c r="B141" s="2"/>
      <c r="C141" s="2"/>
      <c r="D141" s="2"/>
    </row>
    <row r="142" spans="1:4" x14ac:dyDescent="0.2">
      <c r="A142" s="2" t="s">
        <v>140</v>
      </c>
      <c r="B142" s="2">
        <v>-307.13</v>
      </c>
      <c r="C142" s="2">
        <v>-496.1</v>
      </c>
      <c r="D142" s="2">
        <v>-1206.99</v>
      </c>
    </row>
    <row r="143" spans="1:4" x14ac:dyDescent="0.2">
      <c r="A143" s="2" t="s">
        <v>141</v>
      </c>
      <c r="B143" s="2">
        <v>2.35</v>
      </c>
      <c r="C143" s="2">
        <v>1.57</v>
      </c>
      <c r="D143" s="2">
        <v>4.54</v>
      </c>
    </row>
    <row r="144" spans="1:4" x14ac:dyDescent="0.2">
      <c r="A144" s="2" t="s">
        <v>142</v>
      </c>
      <c r="B144" s="2">
        <v>0</v>
      </c>
      <c r="C144" s="2">
        <v>0</v>
      </c>
      <c r="D144" s="2">
        <v>0</v>
      </c>
    </row>
    <row r="145" spans="1:4" x14ac:dyDescent="0.2">
      <c r="A145" s="2" t="s">
        <v>143</v>
      </c>
      <c r="B145" s="2">
        <v>0</v>
      </c>
      <c r="C145" s="2">
        <v>0</v>
      </c>
      <c r="D145" s="2">
        <v>0</v>
      </c>
    </row>
    <row r="146" spans="1:4" x14ac:dyDescent="0.2">
      <c r="A146" s="2" t="s">
        <v>144</v>
      </c>
      <c r="B146" s="2"/>
      <c r="C146" s="2"/>
      <c r="D146" s="2"/>
    </row>
    <row r="147" spans="1:4" x14ac:dyDescent="0.2">
      <c r="A147" s="2" t="s">
        <v>145</v>
      </c>
      <c r="B147" s="2">
        <v>0</v>
      </c>
      <c r="C147" s="2">
        <v>0</v>
      </c>
      <c r="D147" s="2">
        <v>0</v>
      </c>
    </row>
    <row r="148" spans="1:4" x14ac:dyDescent="0.2">
      <c r="A148" s="2" t="s">
        <v>146</v>
      </c>
      <c r="B148" s="2">
        <v>0</v>
      </c>
      <c r="C148" s="2">
        <v>0</v>
      </c>
      <c r="D148" s="2">
        <v>0.9</v>
      </c>
    </row>
    <row r="149" spans="1:4" x14ac:dyDescent="0.2">
      <c r="A149" s="2" t="s">
        <v>147</v>
      </c>
      <c r="B149" s="2">
        <v>0</v>
      </c>
      <c r="C149" s="2">
        <v>0</v>
      </c>
      <c r="D149" s="2">
        <v>0</v>
      </c>
    </row>
    <row r="150" spans="1:4" x14ac:dyDescent="0.2">
      <c r="A150" s="2" t="s">
        <v>148</v>
      </c>
      <c r="B150" s="2">
        <v>19.809999999999999</v>
      </c>
      <c r="C150" s="2">
        <v>5.29</v>
      </c>
      <c r="D150" s="2">
        <v>4.24</v>
      </c>
    </row>
    <row r="151" spans="1:4" x14ac:dyDescent="0.2">
      <c r="A151" s="2" t="s">
        <v>105</v>
      </c>
      <c r="B151" s="2">
        <v>0.06</v>
      </c>
      <c r="C151" s="2">
        <v>0.73</v>
      </c>
      <c r="D151" s="2">
        <v>0.73</v>
      </c>
    </row>
    <row r="152" spans="1:4" x14ac:dyDescent="0.2">
      <c r="A152" s="2" t="s">
        <v>149</v>
      </c>
      <c r="B152" s="2">
        <v>0</v>
      </c>
      <c r="C152" s="2">
        <v>0</v>
      </c>
      <c r="D152" s="2">
        <v>0</v>
      </c>
    </row>
    <row r="153" spans="1:4" x14ac:dyDescent="0.2">
      <c r="A153" s="2" t="s">
        <v>150</v>
      </c>
      <c r="B153" s="2">
        <v>0</v>
      </c>
      <c r="C153" s="2">
        <v>0</v>
      </c>
      <c r="D153" s="2">
        <v>0</v>
      </c>
    </row>
    <row r="154" spans="1:4" x14ac:dyDescent="0.2">
      <c r="A154" s="2" t="s">
        <v>151</v>
      </c>
      <c r="B154" s="2">
        <v>-3</v>
      </c>
      <c r="C154" s="2">
        <v>-10.11</v>
      </c>
      <c r="D154" s="2">
        <v>-14.34</v>
      </c>
    </row>
    <row r="155" spans="1:4" x14ac:dyDescent="0.2">
      <c r="A155" s="2" t="s">
        <v>152</v>
      </c>
      <c r="B155" s="2">
        <v>0</v>
      </c>
      <c r="C155" s="2">
        <v>0</v>
      </c>
      <c r="D155" s="2">
        <v>0</v>
      </c>
    </row>
    <row r="156" spans="1:4" x14ac:dyDescent="0.2">
      <c r="A156" s="2" t="s">
        <v>153</v>
      </c>
      <c r="B156" s="2">
        <v>0</v>
      </c>
      <c r="C156" s="2">
        <v>0</v>
      </c>
      <c r="D156" s="2">
        <v>0</v>
      </c>
    </row>
    <row r="157" spans="1:4" x14ac:dyDescent="0.2">
      <c r="A157" s="2" t="s">
        <v>154</v>
      </c>
      <c r="B157" s="2">
        <v>0</v>
      </c>
      <c r="C157" s="2">
        <v>0</v>
      </c>
      <c r="D157" s="2">
        <v>0</v>
      </c>
    </row>
    <row r="158" spans="1:4" x14ac:dyDescent="0.2">
      <c r="A158" s="2" t="s">
        <v>155</v>
      </c>
      <c r="B158" s="2">
        <v>0</v>
      </c>
      <c r="C158" s="2">
        <v>0</v>
      </c>
      <c r="D158" s="2">
        <v>0</v>
      </c>
    </row>
    <row r="159" spans="1:4" x14ac:dyDescent="0.2">
      <c r="A159" s="2" t="s">
        <v>111</v>
      </c>
      <c r="B159" s="2">
        <v>7.74</v>
      </c>
      <c r="C159" s="2">
        <v>8.66</v>
      </c>
      <c r="D159" s="2">
        <v>8.82</v>
      </c>
    </row>
    <row r="160" spans="1:4" x14ac:dyDescent="0.2">
      <c r="A160" s="2" t="s">
        <v>156</v>
      </c>
      <c r="B160" s="2">
        <v>-664.96</v>
      </c>
      <c r="C160" s="2">
        <v>-792.98</v>
      </c>
      <c r="D160" s="2">
        <v>652.87</v>
      </c>
    </row>
    <row r="161" spans="1:4" x14ac:dyDescent="0.2">
      <c r="A161" s="2" t="s">
        <v>157</v>
      </c>
      <c r="B161" s="2"/>
      <c r="C161" s="2"/>
      <c r="D161" s="2"/>
    </row>
    <row r="162" spans="1:4" x14ac:dyDescent="0.2">
      <c r="A162" s="2" t="s">
        <v>158</v>
      </c>
      <c r="B162" s="2"/>
      <c r="C162" s="2"/>
      <c r="D162" s="2"/>
    </row>
    <row r="163" spans="1:4" x14ac:dyDescent="0.2">
      <c r="A163" s="2" t="s">
        <v>159</v>
      </c>
      <c r="B163" s="2">
        <v>0</v>
      </c>
      <c r="C163" s="2">
        <v>0</v>
      </c>
      <c r="D163" s="2">
        <v>0</v>
      </c>
    </row>
    <row r="164" spans="1:4" x14ac:dyDescent="0.2">
      <c r="A164" s="2" t="s">
        <v>160</v>
      </c>
      <c r="B164" s="2">
        <v>0</v>
      </c>
      <c r="C164" s="2">
        <v>0</v>
      </c>
      <c r="D164" s="2">
        <v>0</v>
      </c>
    </row>
    <row r="165" spans="1:4" x14ac:dyDescent="0.2">
      <c r="A165" s="2" t="s">
        <v>161</v>
      </c>
      <c r="B165" s="2">
        <v>10</v>
      </c>
      <c r="C165" s="2">
        <v>95.74</v>
      </c>
      <c r="D165" s="2">
        <v>489.95</v>
      </c>
    </row>
    <row r="166" spans="1:4" x14ac:dyDescent="0.2">
      <c r="A166" s="2" t="s">
        <v>162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163</v>
      </c>
      <c r="B167" s="2">
        <v>147.53</v>
      </c>
      <c r="C167" s="2">
        <v>0</v>
      </c>
      <c r="D167" s="2">
        <v>415.5</v>
      </c>
    </row>
    <row r="168" spans="1:4" x14ac:dyDescent="0.2">
      <c r="A168" s="2" t="s">
        <v>164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165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166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167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168</v>
      </c>
      <c r="B172" s="2"/>
      <c r="C172" s="2"/>
      <c r="D172" s="2"/>
    </row>
    <row r="173" spans="1:4" x14ac:dyDescent="0.2">
      <c r="A173" s="2" t="s">
        <v>169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170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171</v>
      </c>
      <c r="B175" s="2">
        <v>-712.07</v>
      </c>
      <c r="C175" s="2">
        <v>-358.36</v>
      </c>
      <c r="D175" s="2">
        <v>-119.16</v>
      </c>
    </row>
    <row r="176" spans="1:4" x14ac:dyDescent="0.2">
      <c r="A176" s="2" t="s">
        <v>172</v>
      </c>
      <c r="B176" s="2">
        <v>0</v>
      </c>
      <c r="C176" s="2">
        <v>-210.52</v>
      </c>
      <c r="D176" s="2">
        <v>0</v>
      </c>
    </row>
    <row r="177" spans="1:9" x14ac:dyDescent="0.2">
      <c r="A177" s="2" t="s">
        <v>173</v>
      </c>
      <c r="B177" s="2">
        <v>0</v>
      </c>
      <c r="C177" s="2">
        <v>0</v>
      </c>
      <c r="D177" s="2">
        <v>0</v>
      </c>
    </row>
    <row r="178" spans="1:9" x14ac:dyDescent="0.2">
      <c r="A178" s="2" t="s">
        <v>174</v>
      </c>
      <c r="B178" s="2">
        <v>0</v>
      </c>
      <c r="C178" s="2">
        <v>0</v>
      </c>
      <c r="D178" s="2">
        <v>0</v>
      </c>
    </row>
    <row r="179" spans="1:9" x14ac:dyDescent="0.2">
      <c r="A179" s="2" t="s">
        <v>175</v>
      </c>
      <c r="B179" s="2">
        <v>0</v>
      </c>
      <c r="C179" s="2">
        <v>0</v>
      </c>
      <c r="D179" s="2">
        <v>0</v>
      </c>
    </row>
    <row r="180" spans="1:9" x14ac:dyDescent="0.2">
      <c r="A180" s="2" t="s">
        <v>176</v>
      </c>
      <c r="B180" s="2">
        <v>-110.42</v>
      </c>
      <c r="C180" s="2">
        <v>-66.569999999999993</v>
      </c>
      <c r="D180" s="2">
        <v>-48.14</v>
      </c>
    </row>
    <row r="181" spans="1:9" x14ac:dyDescent="0.2">
      <c r="A181" s="2" t="s">
        <v>111</v>
      </c>
      <c r="B181" s="2">
        <v>0</v>
      </c>
      <c r="C181" s="2">
        <v>-253.27</v>
      </c>
      <c r="D181" s="2">
        <v>-85.28</v>
      </c>
    </row>
    <row r="182" spans="1:9" x14ac:dyDescent="0.2">
      <c r="A182" s="2" t="s">
        <v>177</v>
      </c>
      <c r="B182" s="2">
        <v>-664.96</v>
      </c>
      <c r="C182" s="2">
        <v>-792.98</v>
      </c>
      <c r="D182" s="2">
        <v>652.87</v>
      </c>
    </row>
    <row r="183" spans="1:9" x14ac:dyDescent="0.2">
      <c r="A183" s="2" t="s">
        <v>178</v>
      </c>
      <c r="B183" s="2">
        <v>172.28</v>
      </c>
      <c r="C183" s="2">
        <v>-158.72</v>
      </c>
      <c r="D183" s="2">
        <v>243.4</v>
      </c>
    </row>
    <row r="184" spans="1:9" x14ac:dyDescent="0.2">
      <c r="A184" s="2" t="s">
        <v>179</v>
      </c>
      <c r="B184" s="2">
        <v>-11.9</v>
      </c>
      <c r="C184" s="2">
        <v>-170.08</v>
      </c>
      <c r="D184" s="2">
        <v>73.319999999999993</v>
      </c>
    </row>
    <row r="186" spans="1:9" x14ac:dyDescent="0.2">
      <c r="A186" s="40"/>
      <c r="B186" s="27"/>
      <c r="C186" s="27"/>
      <c r="D186" s="27"/>
      <c r="E186" s="27"/>
      <c r="F186" s="27"/>
      <c r="G186" s="27"/>
      <c r="H186" s="27"/>
      <c r="I186" s="27"/>
    </row>
    <row r="187" spans="1:9" x14ac:dyDescent="0.2">
      <c r="A187" s="27"/>
      <c r="B187" s="27"/>
      <c r="C187" s="47"/>
      <c r="D187" s="47"/>
      <c r="E187" s="47"/>
      <c r="F187" s="27"/>
      <c r="G187" s="27"/>
      <c r="H187" s="27"/>
      <c r="I187" s="27"/>
    </row>
    <row r="188" spans="1:9" x14ac:dyDescent="0.2">
      <c r="A188" s="27"/>
      <c r="B188" s="27"/>
      <c r="C188" s="31"/>
      <c r="D188" s="31"/>
      <c r="E188" s="31"/>
      <c r="F188" s="27"/>
      <c r="G188" s="27"/>
      <c r="H188" s="27"/>
      <c r="I188" s="27"/>
    </row>
    <row r="189" spans="1:9" x14ac:dyDescent="0.2">
      <c r="A189" s="27"/>
      <c r="B189" s="27"/>
      <c r="C189" s="31"/>
      <c r="D189" s="31"/>
      <c r="E189" s="31"/>
      <c r="F189" s="27"/>
      <c r="G189" s="27"/>
      <c r="H189" s="27"/>
      <c r="I189" s="27"/>
    </row>
    <row r="190" spans="1:9" x14ac:dyDescent="0.2">
      <c r="A190" s="27"/>
      <c r="B190" s="27"/>
      <c r="C190" s="31"/>
      <c r="D190" s="31"/>
      <c r="E190" s="31"/>
      <c r="F190" s="27"/>
      <c r="G190" s="27"/>
      <c r="H190" s="27"/>
      <c r="I190" s="27"/>
    </row>
    <row r="191" spans="1:9" x14ac:dyDescent="0.2">
      <c r="A191" s="27"/>
      <c r="B191" s="27"/>
      <c r="C191" s="27"/>
      <c r="D191" s="27"/>
      <c r="E191" s="27"/>
      <c r="F191" s="27"/>
      <c r="G191" s="27"/>
      <c r="H191" s="27"/>
      <c r="I191" s="27"/>
    </row>
    <row r="192" spans="1:9" x14ac:dyDescent="0.2">
      <c r="A192" s="27"/>
      <c r="B192" s="27"/>
      <c r="C192" s="27"/>
      <c r="D192" s="27"/>
      <c r="E192" s="27"/>
      <c r="F192" s="27"/>
      <c r="G192" s="27"/>
      <c r="H192" s="27"/>
      <c r="I192" s="27"/>
    </row>
    <row r="193" spans="1:9" x14ac:dyDescent="0.2">
      <c r="A193" s="40"/>
      <c r="B193" s="27"/>
      <c r="C193" s="47"/>
      <c r="D193" s="47"/>
      <c r="E193" s="47"/>
      <c r="F193" s="27"/>
      <c r="G193" s="27"/>
      <c r="H193" s="27"/>
      <c r="I193" s="27"/>
    </row>
    <row r="194" spans="1:9" x14ac:dyDescent="0.2">
      <c r="A194" s="27"/>
      <c r="B194" s="27"/>
      <c r="C194" s="31"/>
      <c r="D194" s="31"/>
      <c r="E194" s="31"/>
      <c r="F194" s="27"/>
      <c r="G194" s="27"/>
      <c r="H194" s="27"/>
      <c r="I194" s="27"/>
    </row>
    <row r="195" spans="1:9" x14ac:dyDescent="0.2">
      <c r="A195" s="27"/>
      <c r="B195" s="27"/>
      <c r="C195" s="31"/>
      <c r="D195" s="31"/>
      <c r="E195" s="31"/>
      <c r="F195" s="27"/>
      <c r="G195" s="27"/>
      <c r="H195" s="27"/>
      <c r="I195" s="27"/>
    </row>
    <row r="196" spans="1:9" x14ac:dyDescent="0.2">
      <c r="A196" s="27"/>
      <c r="B196" s="27"/>
      <c r="C196" s="31"/>
      <c r="D196" s="31"/>
      <c r="E196" s="31"/>
      <c r="F196" s="27"/>
      <c r="G196" s="27"/>
      <c r="H196" s="27"/>
      <c r="I196" s="27"/>
    </row>
    <row r="197" spans="1:9" x14ac:dyDescent="0.2">
      <c r="A197" s="27"/>
      <c r="B197" s="27"/>
      <c r="C197" s="31"/>
      <c r="D197" s="31"/>
      <c r="E197" s="31"/>
      <c r="F197" s="27"/>
      <c r="G197" s="27"/>
      <c r="H197" s="27"/>
      <c r="I197" s="27"/>
    </row>
    <row r="198" spans="1:9" x14ac:dyDescent="0.2">
      <c r="A198" s="27"/>
      <c r="B198" s="27"/>
      <c r="C198" s="31"/>
      <c r="D198" s="31"/>
      <c r="E198" s="31"/>
      <c r="F198" s="27"/>
      <c r="G198" s="27"/>
      <c r="H198" s="27"/>
      <c r="I198" s="27"/>
    </row>
    <row r="199" spans="1:9" x14ac:dyDescent="0.2">
      <c r="A199" s="27"/>
      <c r="B199" s="27"/>
      <c r="C199" s="31"/>
      <c r="D199" s="31"/>
      <c r="E199" s="31"/>
      <c r="F199" s="27"/>
      <c r="G199" s="27"/>
      <c r="H199" s="27"/>
      <c r="I199" s="27"/>
    </row>
    <row r="200" spans="1:9" x14ac:dyDescent="0.2">
      <c r="A200" s="27"/>
      <c r="B200" s="27"/>
      <c r="C200" s="31"/>
      <c r="D200" s="31"/>
      <c r="E200" s="31"/>
      <c r="F200" s="27"/>
      <c r="G200" s="27"/>
      <c r="H200" s="27"/>
      <c r="I200" s="27"/>
    </row>
    <row r="201" spans="1:9" x14ac:dyDescent="0.2">
      <c r="A201" s="40"/>
      <c r="B201" s="27"/>
      <c r="C201" s="47"/>
      <c r="D201" s="47"/>
      <c r="E201" s="47"/>
      <c r="F201" s="27"/>
      <c r="G201" s="27"/>
      <c r="H201" s="27"/>
      <c r="I201" s="27"/>
    </row>
    <row r="202" spans="1:9" x14ac:dyDescent="0.2">
      <c r="A202" s="27"/>
      <c r="B202" s="27"/>
      <c r="C202" s="31"/>
      <c r="D202" s="31"/>
      <c r="E202" s="31"/>
      <c r="F202" s="27"/>
      <c r="G202" s="27"/>
      <c r="H202" s="27"/>
      <c r="I202" s="27"/>
    </row>
    <row r="203" spans="1:9" x14ac:dyDescent="0.2">
      <c r="A203" s="27"/>
      <c r="B203" s="27"/>
      <c r="C203" s="31"/>
      <c r="D203" s="31"/>
      <c r="E203" s="31"/>
      <c r="F203" s="27"/>
      <c r="G203" s="27"/>
      <c r="H203" s="27"/>
      <c r="I203" s="27"/>
    </row>
    <row r="204" spans="1:9" x14ac:dyDescent="0.2">
      <c r="A204" s="27"/>
      <c r="B204" s="27"/>
      <c r="C204" s="31"/>
      <c r="D204" s="31"/>
      <c r="E204" s="31"/>
      <c r="F204" s="27"/>
      <c r="G204" s="27"/>
      <c r="H204" s="27"/>
      <c r="I204" s="27"/>
    </row>
    <row r="205" spans="1:9" x14ac:dyDescent="0.2">
      <c r="A205" s="27"/>
      <c r="B205" s="27"/>
      <c r="C205" s="31"/>
      <c r="D205" s="31"/>
      <c r="E205" s="31"/>
      <c r="F205" s="27"/>
      <c r="G205" s="27"/>
      <c r="H205" s="27"/>
      <c r="I205" s="27"/>
    </row>
    <row r="206" spans="1:9" x14ac:dyDescent="0.2">
      <c r="A206" s="27"/>
      <c r="B206" s="27"/>
      <c r="C206" s="31"/>
      <c r="D206" s="31"/>
      <c r="E206" s="31"/>
      <c r="F206" s="27"/>
      <c r="G206" s="27"/>
      <c r="H206" s="27"/>
      <c r="I206" s="27"/>
    </row>
    <row r="207" spans="1:9" x14ac:dyDescent="0.2">
      <c r="A207" s="27"/>
      <c r="B207" s="27"/>
      <c r="C207" s="27"/>
      <c r="D207" s="27"/>
      <c r="E207" s="27"/>
      <c r="F207" s="27"/>
      <c r="G207" s="27"/>
      <c r="H207" s="27"/>
      <c r="I207" s="27"/>
    </row>
    <row r="208" spans="1:9" x14ac:dyDescent="0.2">
      <c r="A208" s="27"/>
      <c r="B208" s="27"/>
      <c r="C208" s="27"/>
      <c r="D208" s="27"/>
      <c r="E208" s="27"/>
      <c r="F208" s="27"/>
      <c r="G208" s="27"/>
      <c r="H208" s="27"/>
      <c r="I208" s="27"/>
    </row>
    <row r="209" spans="1:9" x14ac:dyDescent="0.2">
      <c r="A209" s="27"/>
      <c r="B209" s="27"/>
      <c r="C209" s="27"/>
      <c r="D209" s="27"/>
      <c r="E209" s="27"/>
      <c r="F209" s="27"/>
      <c r="G209" s="27"/>
      <c r="H209" s="27"/>
      <c r="I209" s="27"/>
    </row>
    <row r="210" spans="1:9" x14ac:dyDescent="0.2">
      <c r="A210" s="27"/>
      <c r="B210" s="27"/>
      <c r="C210" s="27"/>
      <c r="D210" s="27"/>
      <c r="E210" s="27"/>
      <c r="F210" s="27"/>
      <c r="G210" s="27"/>
      <c r="H210" s="27"/>
      <c r="I210" s="27"/>
    </row>
    <row r="211" spans="1:9" x14ac:dyDescent="0.2">
      <c r="A211" s="27"/>
      <c r="B211" s="27"/>
      <c r="C211" s="27"/>
      <c r="D211" s="27"/>
      <c r="E211" s="27"/>
      <c r="F211" s="27"/>
      <c r="G211" s="27"/>
      <c r="H211" s="27"/>
      <c r="I211" s="27"/>
    </row>
    <row r="212" spans="1:9" x14ac:dyDescent="0.2">
      <c r="A212" s="27"/>
      <c r="B212" s="27"/>
      <c r="C212" s="27"/>
      <c r="D212" s="27"/>
      <c r="E212" s="27"/>
      <c r="F212" s="27"/>
      <c r="G212" s="27"/>
      <c r="H212" s="27"/>
      <c r="I212" s="27"/>
    </row>
    <row r="213" spans="1:9" x14ac:dyDescent="0.2">
      <c r="A213" s="27"/>
      <c r="B213" s="27"/>
      <c r="C213" s="27"/>
      <c r="D213" s="27"/>
      <c r="E213" s="27"/>
      <c r="F213" s="27"/>
      <c r="G213" s="27"/>
      <c r="H213" s="27"/>
      <c r="I213" s="27"/>
    </row>
    <row r="214" spans="1:9" x14ac:dyDescent="0.2">
      <c r="A214" s="40"/>
      <c r="B214" s="47"/>
      <c r="C214" s="47"/>
      <c r="D214" s="47"/>
      <c r="E214" s="47"/>
      <c r="F214" s="27"/>
      <c r="G214" s="27"/>
      <c r="H214" s="27"/>
      <c r="I214" s="27"/>
    </row>
    <row r="215" spans="1:9" x14ac:dyDescent="0.2">
      <c r="A215" s="48"/>
      <c r="B215" s="27"/>
      <c r="C215" s="27"/>
      <c r="D215" s="27"/>
      <c r="E215" s="27"/>
      <c r="F215" s="27"/>
      <c r="G215" s="27"/>
      <c r="H215" s="27"/>
      <c r="I215" s="27"/>
    </row>
    <row r="216" spans="1:9" x14ac:dyDescent="0.2">
      <c r="A216" s="27"/>
      <c r="B216" s="27"/>
      <c r="C216" s="27"/>
      <c r="D216" s="27"/>
      <c r="E216" s="27"/>
      <c r="F216" s="27"/>
      <c r="G216" s="27"/>
      <c r="H216" s="27"/>
      <c r="I216" s="27"/>
    </row>
    <row r="217" spans="1:9" x14ac:dyDescent="0.2">
      <c r="A217" s="27"/>
      <c r="B217" s="27"/>
      <c r="C217" s="27"/>
      <c r="D217" s="27"/>
      <c r="E217" s="27"/>
      <c r="F217" s="27"/>
      <c r="G217" s="27"/>
      <c r="H217" s="27"/>
      <c r="I217" s="27"/>
    </row>
    <row r="218" spans="1:9" x14ac:dyDescent="0.2">
      <c r="A218" s="27"/>
      <c r="B218" s="27"/>
      <c r="C218" s="27"/>
      <c r="D218" s="27"/>
      <c r="E218" s="27"/>
      <c r="F218" s="27"/>
      <c r="G218" s="27"/>
      <c r="H218" s="27"/>
      <c r="I218" s="27"/>
    </row>
    <row r="219" spans="1:9" x14ac:dyDescent="0.2">
      <c r="A219" s="27"/>
      <c r="B219" s="27"/>
      <c r="C219" s="27"/>
      <c r="D219" s="27"/>
      <c r="E219" s="27"/>
      <c r="F219" s="27"/>
      <c r="G219" s="27"/>
      <c r="H219" s="27"/>
      <c r="I219" s="27"/>
    </row>
    <row r="220" spans="1:9" x14ac:dyDescent="0.2">
      <c r="A220" s="27"/>
      <c r="B220" s="27"/>
      <c r="C220" s="27"/>
      <c r="D220" s="27"/>
      <c r="E220" s="27"/>
      <c r="F220" s="27"/>
      <c r="G220" s="27"/>
      <c r="H220" s="27"/>
      <c r="I220" s="27"/>
    </row>
    <row r="221" spans="1:9" x14ac:dyDescent="0.2">
      <c r="A221" s="27"/>
      <c r="B221" s="27"/>
      <c r="C221" s="27"/>
      <c r="D221" s="27"/>
      <c r="E221" s="27"/>
      <c r="F221" s="27"/>
      <c r="G221" s="27"/>
      <c r="H221" s="27"/>
      <c r="I221" s="27"/>
    </row>
    <row r="222" spans="1:9" x14ac:dyDescent="0.2">
      <c r="A222" s="27"/>
      <c r="B222" s="27"/>
      <c r="C222" s="27"/>
      <c r="D222" s="27"/>
      <c r="E222" s="27"/>
      <c r="F222" s="27"/>
      <c r="G222" s="27"/>
      <c r="H222" s="27"/>
      <c r="I222" s="27"/>
    </row>
    <row r="223" spans="1:9" x14ac:dyDescent="0.2">
      <c r="A223" s="27"/>
      <c r="B223" s="27"/>
      <c r="C223" s="27"/>
      <c r="D223" s="27"/>
      <c r="E223" s="27"/>
      <c r="F223" s="27"/>
      <c r="G223" s="27"/>
      <c r="H223" s="27"/>
      <c r="I223" s="27"/>
    </row>
    <row r="224" spans="1:9" x14ac:dyDescent="0.2">
      <c r="A224" s="27"/>
      <c r="B224" s="27"/>
      <c r="C224" s="27"/>
      <c r="D224" s="27"/>
      <c r="E224" s="27"/>
      <c r="F224" s="27"/>
      <c r="G224" s="27"/>
      <c r="H224" s="27"/>
      <c r="I224" s="27"/>
    </row>
    <row r="225" spans="1:9" x14ac:dyDescent="0.2">
      <c r="A225" s="27"/>
      <c r="B225" s="27"/>
      <c r="C225" s="27"/>
      <c r="D225" s="27"/>
      <c r="E225" s="27"/>
      <c r="F225" s="27"/>
      <c r="G225" s="27"/>
      <c r="H225" s="27"/>
      <c r="I225" s="27"/>
    </row>
    <row r="226" spans="1:9" x14ac:dyDescent="0.2">
      <c r="A226" s="27"/>
      <c r="B226" s="27"/>
      <c r="C226" s="27"/>
      <c r="D226" s="27"/>
      <c r="E226" s="27"/>
      <c r="F226" s="27"/>
      <c r="G226" s="27"/>
      <c r="H226" s="27"/>
      <c r="I226" s="27"/>
    </row>
    <row r="227" spans="1:9" x14ac:dyDescent="0.2">
      <c r="A227" s="27"/>
      <c r="B227" s="27"/>
      <c r="C227" s="27"/>
      <c r="D227" s="27"/>
      <c r="E227" s="27"/>
      <c r="F227" s="27"/>
      <c r="G227" s="27"/>
      <c r="H227" s="27"/>
      <c r="I227" s="27"/>
    </row>
    <row r="228" spans="1:9" x14ac:dyDescent="0.2">
      <c r="A228" s="27"/>
      <c r="B228" s="27"/>
      <c r="C228" s="27"/>
      <c r="D228" s="27"/>
      <c r="E228" s="27"/>
      <c r="F228" s="27"/>
      <c r="G228" s="27"/>
      <c r="H228" s="27"/>
      <c r="I228" s="27"/>
    </row>
    <row r="229" spans="1:9" x14ac:dyDescent="0.2">
      <c r="A229" s="27"/>
      <c r="B229" s="27"/>
      <c r="C229" s="27"/>
      <c r="D229" s="27"/>
      <c r="E229" s="27"/>
      <c r="F229" s="27"/>
      <c r="G229" s="27"/>
      <c r="H229" s="27"/>
      <c r="I229" s="27"/>
    </row>
    <row r="230" spans="1:9" x14ac:dyDescent="0.2">
      <c r="A230" s="27"/>
      <c r="B230" s="27"/>
      <c r="C230" s="27"/>
      <c r="D230" s="27"/>
      <c r="E230" s="27"/>
      <c r="F230" s="27"/>
      <c r="G230" s="27"/>
      <c r="H230" s="27"/>
      <c r="I230" s="27"/>
    </row>
    <row r="231" spans="1:9" x14ac:dyDescent="0.2">
      <c r="A231" s="27"/>
      <c r="B231" s="27"/>
      <c r="C231" s="27"/>
      <c r="D231" s="27"/>
      <c r="E231" s="27"/>
      <c r="F231" s="27"/>
      <c r="G231" s="27"/>
      <c r="H231" s="27"/>
      <c r="I231" s="27"/>
    </row>
    <row r="232" spans="1:9" x14ac:dyDescent="0.2">
      <c r="A232" s="27"/>
      <c r="B232" s="27"/>
      <c r="C232" s="27"/>
      <c r="D232" s="27"/>
      <c r="E232" s="27"/>
      <c r="F232" s="27"/>
      <c r="G232" s="27"/>
      <c r="H232" s="27"/>
      <c r="I232" s="27"/>
    </row>
    <row r="233" spans="1:9" x14ac:dyDescent="0.2">
      <c r="A233" s="27"/>
      <c r="B233" s="27"/>
      <c r="C233" s="27"/>
      <c r="D233" s="27"/>
      <c r="E233" s="27"/>
      <c r="F233" s="27"/>
      <c r="G233" s="27"/>
      <c r="H233" s="27"/>
      <c r="I233" s="27"/>
    </row>
    <row r="234" spans="1:9" x14ac:dyDescent="0.2">
      <c r="A234" s="40"/>
      <c r="B234" s="27"/>
      <c r="C234" s="27"/>
      <c r="D234" s="27"/>
      <c r="E234" s="27"/>
      <c r="F234" s="27"/>
      <c r="G234" s="27"/>
      <c r="H234" s="27"/>
      <c r="I234" s="27"/>
    </row>
    <row r="235" spans="1:9" x14ac:dyDescent="0.2">
      <c r="A235" s="27"/>
      <c r="B235" s="27"/>
      <c r="C235" s="27"/>
      <c r="D235" s="27"/>
      <c r="E235" s="27"/>
      <c r="F235" s="27"/>
      <c r="G235" s="27"/>
      <c r="H235" s="27"/>
      <c r="I235" s="27"/>
    </row>
    <row r="236" spans="1:9" x14ac:dyDescent="0.2">
      <c r="A236" s="27"/>
      <c r="B236" s="27"/>
      <c r="C236" s="27"/>
      <c r="D236" s="27"/>
      <c r="E236" s="27"/>
      <c r="F236" s="27"/>
      <c r="G236" s="27"/>
      <c r="H236" s="27"/>
      <c r="I236" s="27"/>
    </row>
    <row r="237" spans="1:9" x14ac:dyDescent="0.2">
      <c r="A237" s="27"/>
      <c r="B237" s="27"/>
      <c r="C237" s="27"/>
      <c r="D237" s="27"/>
      <c r="E237" s="27"/>
      <c r="F237" s="27"/>
      <c r="G237" s="27"/>
      <c r="H237" s="27"/>
      <c r="I237" s="27"/>
    </row>
    <row r="238" spans="1:9" x14ac:dyDescent="0.2">
      <c r="A238" s="27"/>
      <c r="B238" s="27"/>
      <c r="C238" s="27"/>
      <c r="D238" s="27"/>
      <c r="E238" s="27"/>
      <c r="F238" s="27"/>
      <c r="G238" s="27"/>
      <c r="H238" s="27"/>
      <c r="I238" s="27"/>
    </row>
    <row r="239" spans="1:9" x14ac:dyDescent="0.2">
      <c r="A239" s="27"/>
      <c r="B239" s="27"/>
      <c r="C239" s="27"/>
      <c r="D239" s="27"/>
      <c r="E239" s="27"/>
      <c r="F239" s="27"/>
      <c r="G239" s="27"/>
      <c r="H239" s="27"/>
      <c r="I239" s="27"/>
    </row>
    <row r="240" spans="1:9" x14ac:dyDescent="0.2">
      <c r="A240" s="27"/>
      <c r="B240" s="27"/>
      <c r="C240" s="27"/>
      <c r="D240" s="27"/>
      <c r="E240" s="27"/>
      <c r="F240" s="27"/>
      <c r="G240" s="27"/>
      <c r="H240" s="27"/>
      <c r="I240" s="27"/>
    </row>
    <row r="241" spans="1:21" x14ac:dyDescent="0.2">
      <c r="A241" s="27"/>
      <c r="B241" s="27"/>
      <c r="C241" s="27"/>
      <c r="D241" s="27"/>
      <c r="E241" s="27"/>
      <c r="F241" s="27"/>
      <c r="G241" s="27"/>
      <c r="H241" s="27"/>
      <c r="I241" s="27"/>
    </row>
    <row r="242" spans="1:21" x14ac:dyDescent="0.2">
      <c r="A242" s="27"/>
      <c r="B242" s="27"/>
      <c r="C242" s="27"/>
      <c r="D242" s="27"/>
      <c r="E242" s="27"/>
      <c r="F242" s="27"/>
      <c r="G242" s="27"/>
      <c r="H242" s="27"/>
      <c r="I242" s="27"/>
    </row>
    <row r="243" spans="1:21" x14ac:dyDescent="0.2">
      <c r="A243" s="27"/>
      <c r="B243" s="27"/>
      <c r="C243" s="27"/>
      <c r="D243" s="27"/>
      <c r="E243" s="27"/>
      <c r="F243" s="27"/>
      <c r="G243" s="27"/>
      <c r="H243" s="27"/>
      <c r="I243" s="27"/>
    </row>
    <row r="244" spans="1:21" x14ac:dyDescent="0.2">
      <c r="A244" s="27"/>
      <c r="B244" s="27"/>
      <c r="C244" s="27"/>
      <c r="D244" s="27"/>
      <c r="E244" s="27"/>
      <c r="F244" s="27"/>
      <c r="G244" s="27"/>
      <c r="H244" s="27"/>
      <c r="I244" s="27"/>
    </row>
    <row r="245" spans="1:21" x14ac:dyDescent="0.2">
      <c r="A245" s="41"/>
      <c r="B245" s="41"/>
      <c r="C245" s="41"/>
      <c r="D245" s="41"/>
      <c r="E245" s="42"/>
      <c r="F245" s="42"/>
      <c r="G245" s="42"/>
      <c r="H245" s="42"/>
      <c r="I245" s="42"/>
      <c r="J245" s="21"/>
      <c r="K245" s="20" t="s">
        <v>233</v>
      </c>
      <c r="L245" s="20" t="s">
        <v>234</v>
      </c>
      <c r="M245" s="20"/>
      <c r="N245" s="20"/>
      <c r="O245" s="20" t="s">
        <v>235</v>
      </c>
      <c r="P245" s="20"/>
      <c r="Q245" s="20" t="s">
        <v>274</v>
      </c>
      <c r="R245" s="21"/>
      <c r="S245" s="21"/>
      <c r="T245" s="21"/>
      <c r="U245" s="21"/>
    </row>
    <row r="246" spans="1:21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21"/>
      <c r="K246" s="20"/>
      <c r="L246" s="20">
        <v>2017</v>
      </c>
      <c r="M246" s="20">
        <v>2018</v>
      </c>
      <c r="N246" s="20">
        <v>2019</v>
      </c>
      <c r="O246" s="20" t="s">
        <v>236</v>
      </c>
      <c r="P246" s="20"/>
      <c r="Q246" s="20">
        <v>2020</v>
      </c>
      <c r="R246" s="21"/>
      <c r="S246" s="22">
        <v>2015</v>
      </c>
      <c r="T246" s="25">
        <v>3655.35</v>
      </c>
      <c r="U246" s="21"/>
    </row>
    <row r="247" spans="1:21" x14ac:dyDescent="0.2">
      <c r="A247" s="41"/>
      <c r="B247" s="41"/>
      <c r="C247" s="41"/>
      <c r="D247" s="41"/>
      <c r="E247" s="44"/>
      <c r="F247" s="44"/>
      <c r="G247" s="44"/>
      <c r="H247" s="44"/>
      <c r="I247" s="44"/>
      <c r="J247" s="21"/>
      <c r="K247" s="22" t="s">
        <v>237</v>
      </c>
      <c r="L247" s="23">
        <v>1.1549379557536179</v>
      </c>
      <c r="M247" s="24">
        <v>1.0361465659067488</v>
      </c>
      <c r="N247" s="24">
        <v>1</v>
      </c>
      <c r="O247" s="24">
        <v>1.0636948405534554</v>
      </c>
      <c r="P247" s="22"/>
      <c r="Q247" s="24">
        <v>1.0636948405534554</v>
      </c>
      <c r="R247" s="21"/>
      <c r="S247" s="22">
        <v>2016</v>
      </c>
      <c r="T247" s="25">
        <v>3581.76</v>
      </c>
      <c r="U247" s="21"/>
    </row>
    <row r="248" spans="1:21" x14ac:dyDescent="0.2">
      <c r="A248" s="41"/>
      <c r="B248" s="41"/>
      <c r="C248" s="41"/>
      <c r="D248" s="41"/>
      <c r="E248" s="44"/>
      <c r="F248" s="44"/>
      <c r="G248" s="44"/>
      <c r="H248" s="44"/>
      <c r="I248" s="44"/>
      <c r="J248" s="21"/>
      <c r="K248" s="22" t="s">
        <v>238</v>
      </c>
      <c r="L248" s="24">
        <v>0.15493795575361768</v>
      </c>
      <c r="M248" s="24">
        <v>3.6146565906748862E-2</v>
      </c>
      <c r="N248" s="24">
        <v>0</v>
      </c>
      <c r="O248" s="24">
        <v>6.369484055345552E-2</v>
      </c>
      <c r="P248" s="22"/>
      <c r="Q248" s="24">
        <v>0</v>
      </c>
      <c r="R248" s="21"/>
      <c r="S248" s="22">
        <v>2017</v>
      </c>
      <c r="T248" s="22">
        <v>3967.33</v>
      </c>
      <c r="U248" s="21"/>
    </row>
    <row r="249" spans="1:21" x14ac:dyDescent="0.2">
      <c r="A249" s="41"/>
      <c r="B249" s="41"/>
      <c r="C249" s="41"/>
      <c r="D249" s="41"/>
      <c r="E249" s="44"/>
      <c r="F249" s="44"/>
      <c r="G249" s="44"/>
      <c r="H249" s="44"/>
      <c r="I249" s="44"/>
      <c r="J249" s="21"/>
      <c r="K249" s="22"/>
      <c r="L249" s="24"/>
      <c r="M249" s="24"/>
      <c r="N249" s="24"/>
      <c r="O249" s="24"/>
      <c r="P249" s="22"/>
      <c r="Q249" s="24"/>
      <c r="R249" s="21"/>
      <c r="S249" s="22">
        <v>2018</v>
      </c>
      <c r="T249" s="22">
        <v>4425.04</v>
      </c>
      <c r="U249" s="21"/>
    </row>
    <row r="250" spans="1:21" x14ac:dyDescent="0.2">
      <c r="A250" s="41"/>
      <c r="B250" s="41"/>
      <c r="C250" s="41"/>
      <c r="D250" s="41"/>
      <c r="E250" s="44"/>
      <c r="F250" s="44"/>
      <c r="G250" s="44"/>
      <c r="H250" s="44"/>
      <c r="I250" s="44"/>
      <c r="J250" s="21"/>
      <c r="K250" s="22" t="s">
        <v>239</v>
      </c>
      <c r="L250" s="24">
        <v>1.0067224052448372E-2</v>
      </c>
      <c r="M250" s="24">
        <v>7.3852439751957042E-3</v>
      </c>
      <c r="N250" s="24">
        <v>4.8350166784830138E-3</v>
      </c>
      <c r="O250" s="24">
        <v>7.4291615687090305E-3</v>
      </c>
      <c r="P250" s="22"/>
      <c r="Q250" s="24">
        <v>7.4291615687090305E-3</v>
      </c>
      <c r="R250" s="21"/>
      <c r="S250" s="22">
        <v>2019</v>
      </c>
      <c r="T250" s="22">
        <v>5162.34</v>
      </c>
      <c r="U250" s="21"/>
    </row>
    <row r="251" spans="1:21" x14ac:dyDescent="0.2">
      <c r="A251" s="41"/>
      <c r="B251" s="41"/>
      <c r="C251" s="41"/>
      <c r="D251" s="41"/>
      <c r="E251" s="44"/>
      <c r="F251" s="44"/>
      <c r="G251" s="44"/>
      <c r="H251" s="44"/>
      <c r="I251" s="44"/>
      <c r="J251" s="21"/>
      <c r="K251" s="22" t="s">
        <v>240</v>
      </c>
      <c r="L251" s="24">
        <v>-3.7657568188176936E-3</v>
      </c>
      <c r="M251" s="24">
        <v>3.6383851897383982E-3</v>
      </c>
      <c r="N251" s="24">
        <v>-3.5449040551377865E-3</v>
      </c>
      <c r="O251" s="24">
        <v>-1.2240918947390273E-3</v>
      </c>
      <c r="P251" s="22"/>
      <c r="Q251" s="24">
        <v>-1.2240918947390273E-3</v>
      </c>
      <c r="R251" s="21"/>
      <c r="S251" s="20" t="s">
        <v>275</v>
      </c>
      <c r="T251" s="24">
        <v>0.19265873748582205</v>
      </c>
      <c r="U251" s="21"/>
    </row>
    <row r="252" spans="1:21" x14ac:dyDescent="0.2">
      <c r="A252" s="41"/>
      <c r="B252" s="41"/>
      <c r="C252" s="41"/>
      <c r="D252" s="41"/>
      <c r="E252" s="44"/>
      <c r="F252" s="44"/>
      <c r="G252" s="44"/>
      <c r="H252" s="44"/>
      <c r="I252" s="44"/>
      <c r="J252" s="21"/>
      <c r="K252" s="22"/>
      <c r="L252" s="24"/>
      <c r="M252" s="24"/>
      <c r="N252" s="24"/>
      <c r="O252" s="24"/>
      <c r="P252" s="22"/>
      <c r="Q252" s="24"/>
      <c r="R252" s="21"/>
      <c r="S252" s="21"/>
      <c r="T252" s="21"/>
      <c r="U252" s="21"/>
    </row>
    <row r="253" spans="1:21" x14ac:dyDescent="0.2">
      <c r="A253" s="41"/>
      <c r="B253" s="41"/>
      <c r="C253" s="41"/>
      <c r="D253" s="41"/>
      <c r="E253" s="44"/>
      <c r="F253" s="44"/>
      <c r="G253" s="44"/>
      <c r="H253" s="44"/>
      <c r="I253" s="44"/>
      <c r="J253" s="21"/>
      <c r="K253" s="22"/>
      <c r="L253" s="24"/>
      <c r="M253" s="24"/>
      <c r="N253" s="24"/>
      <c r="O253" s="24"/>
      <c r="P253" s="22"/>
      <c r="Q253" s="24"/>
      <c r="R253" s="21"/>
      <c r="S253" s="21"/>
      <c r="T253" s="21"/>
      <c r="U253" s="21"/>
    </row>
    <row r="254" spans="1:21" x14ac:dyDescent="0.2">
      <c r="A254" s="41"/>
      <c r="B254" s="41"/>
      <c r="C254" s="41"/>
      <c r="D254" s="41"/>
      <c r="E254" s="44"/>
      <c r="F254" s="44"/>
      <c r="G254" s="44"/>
      <c r="H254" s="44"/>
      <c r="I254" s="44"/>
      <c r="J254" s="21"/>
      <c r="K254" s="22" t="s">
        <v>241</v>
      </c>
      <c r="L254" s="24">
        <v>0.16521186793132914</v>
      </c>
      <c r="M254" s="24">
        <v>0.17325945076202701</v>
      </c>
      <c r="N254" s="24">
        <v>0.16050666945609937</v>
      </c>
      <c r="O254" s="24">
        <v>0.16632599604981849</v>
      </c>
      <c r="P254" s="22"/>
      <c r="Q254" s="24">
        <v>0.16632599604981849</v>
      </c>
      <c r="R254" s="21"/>
      <c r="S254" s="21"/>
      <c r="T254" s="21"/>
      <c r="U254" s="21"/>
    </row>
    <row r="255" spans="1:21" x14ac:dyDescent="0.2">
      <c r="A255" s="41"/>
      <c r="B255" s="41"/>
      <c r="C255" s="41"/>
      <c r="D255" s="41"/>
      <c r="E255" s="44"/>
      <c r="F255" s="44"/>
      <c r="G255" s="44"/>
      <c r="H255" s="44"/>
      <c r="I255" s="44"/>
      <c r="J255" s="21"/>
      <c r="K255" s="22" t="s">
        <v>242</v>
      </c>
      <c r="L255" s="24">
        <v>0.13016562776476875</v>
      </c>
      <c r="M255" s="24">
        <v>0.16476009256413501</v>
      </c>
      <c r="N255" s="24">
        <v>0.20481409593323957</v>
      </c>
      <c r="O255" s="24">
        <v>0.16657993875404778</v>
      </c>
      <c r="P255" s="22"/>
      <c r="Q255" s="24">
        <v>0.16657993875404778</v>
      </c>
      <c r="R255" s="21"/>
      <c r="S255" s="21"/>
      <c r="T255" s="21"/>
      <c r="U255" s="21"/>
    </row>
    <row r="256" spans="1:21" x14ac:dyDescent="0.2">
      <c r="A256" s="41"/>
      <c r="B256" s="41"/>
      <c r="C256" s="41"/>
      <c r="D256" s="41"/>
      <c r="E256" s="44"/>
      <c r="F256" s="44"/>
      <c r="G256" s="44"/>
      <c r="H256" s="44"/>
      <c r="I256" s="44"/>
      <c r="J256" s="21"/>
      <c r="K256" s="22" t="s">
        <v>243</v>
      </c>
      <c r="L256" s="24">
        <v>7.0203386156432665E-2</v>
      </c>
      <c r="M256" s="24">
        <v>6.9992587637625878E-2</v>
      </c>
      <c r="N256" s="24">
        <v>6.5462561551544451E-2</v>
      </c>
      <c r="O256" s="24">
        <v>6.8552845115201003E-2</v>
      </c>
      <c r="P256" s="22"/>
      <c r="Q256" s="24">
        <v>6.8552845115201003E-2</v>
      </c>
      <c r="R256" s="21"/>
      <c r="S256" s="21"/>
      <c r="T256" s="21"/>
      <c r="U256" s="21"/>
    </row>
    <row r="257" spans="1:21" x14ac:dyDescent="0.2">
      <c r="A257" s="41"/>
      <c r="B257" s="41"/>
      <c r="C257" s="41"/>
      <c r="D257" s="41"/>
      <c r="E257" s="44"/>
      <c r="F257" s="44"/>
      <c r="G257" s="44"/>
      <c r="H257" s="44"/>
      <c r="I257" s="44"/>
      <c r="J257" s="21"/>
      <c r="K257" s="22" t="s">
        <v>244</v>
      </c>
      <c r="L257" s="24">
        <v>7.3913690063594412E-2</v>
      </c>
      <c r="M257" s="24">
        <v>0.28253303924936274</v>
      </c>
      <c r="N257" s="24">
        <v>0.30231832850993928</v>
      </c>
      <c r="O257" s="24">
        <v>0.21958835260763218</v>
      </c>
      <c r="P257" s="22"/>
      <c r="Q257" s="24">
        <v>0.21958835260763218</v>
      </c>
      <c r="R257" s="21"/>
      <c r="S257" s="21"/>
      <c r="T257" s="21"/>
      <c r="U257" s="21"/>
    </row>
    <row r="258" spans="1:21" x14ac:dyDescent="0.2">
      <c r="A258" s="41"/>
      <c r="B258" s="41"/>
      <c r="C258" s="41"/>
      <c r="D258" s="41"/>
      <c r="E258" s="44"/>
      <c r="F258" s="44"/>
      <c r="G258" s="44"/>
      <c r="H258" s="44"/>
      <c r="I258" s="44"/>
      <c r="J258" s="21"/>
      <c r="K258" s="22" t="s">
        <v>245</v>
      </c>
      <c r="L258" s="24">
        <v>0.24476663146246974</v>
      </c>
      <c r="M258" s="24">
        <v>5.498933342975431E-2</v>
      </c>
      <c r="N258" s="24">
        <v>5.2309611532754527E-2</v>
      </c>
      <c r="O258" s="24">
        <v>0.11735519214165953</v>
      </c>
      <c r="P258" s="22"/>
      <c r="Q258" s="24">
        <v>0.11735519214165953</v>
      </c>
      <c r="R258" s="21"/>
      <c r="S258" s="21"/>
      <c r="T258" s="21"/>
      <c r="U258" s="21"/>
    </row>
    <row r="259" spans="1:21" x14ac:dyDescent="0.2">
      <c r="A259" s="41"/>
      <c r="B259" s="41"/>
      <c r="C259" s="41"/>
      <c r="D259" s="41"/>
      <c r="E259" s="44"/>
      <c r="F259" s="44"/>
      <c r="G259" s="44"/>
      <c r="H259" s="44"/>
      <c r="I259" s="44"/>
      <c r="J259" s="21"/>
      <c r="K259" s="22" t="s">
        <v>246</v>
      </c>
      <c r="L259" s="24">
        <v>7.4306901618972961E-3</v>
      </c>
      <c r="M259" s="24">
        <v>7.3671650425758866E-3</v>
      </c>
      <c r="N259" s="24">
        <v>1.0470058151923351E-2</v>
      </c>
      <c r="O259" s="24">
        <v>8.4226377854655105E-3</v>
      </c>
      <c r="P259" s="22"/>
      <c r="Q259" s="24">
        <v>8.4226377854655105E-3</v>
      </c>
      <c r="R259" s="21"/>
      <c r="S259" s="21"/>
      <c r="T259" s="21"/>
      <c r="U259" s="21"/>
    </row>
    <row r="260" spans="1:21" x14ac:dyDescent="0.2">
      <c r="A260" s="41"/>
      <c r="B260" s="41"/>
      <c r="C260" s="41"/>
      <c r="D260" s="41"/>
      <c r="E260" s="44"/>
      <c r="F260" s="44"/>
      <c r="G260" s="44"/>
      <c r="H260" s="44"/>
      <c r="I260" s="44"/>
      <c r="J260" s="21"/>
      <c r="K260" s="22" t="s">
        <v>247</v>
      </c>
      <c r="L260" s="24">
        <v>0</v>
      </c>
      <c r="M260" s="24">
        <v>9.0620649756838353E-4</v>
      </c>
      <c r="N260" s="24">
        <v>1.968099737715842E-3</v>
      </c>
      <c r="O260" s="24">
        <v>9.5810207842807508E-4</v>
      </c>
      <c r="P260" s="22"/>
      <c r="Q260" s="24">
        <v>9.5810207842807508E-4</v>
      </c>
      <c r="R260" s="21"/>
      <c r="S260" s="21"/>
      <c r="T260" s="21"/>
      <c r="U260" s="21"/>
    </row>
    <row r="261" spans="1:21" x14ac:dyDescent="0.2">
      <c r="A261" s="41"/>
      <c r="B261" s="41"/>
      <c r="C261" s="41"/>
      <c r="D261" s="41"/>
      <c r="E261" s="44"/>
      <c r="F261" s="44"/>
      <c r="G261" s="44"/>
      <c r="H261" s="44"/>
      <c r="I261" s="44"/>
      <c r="J261" s="21"/>
      <c r="K261" s="22"/>
      <c r="L261" s="24"/>
      <c r="M261" s="24"/>
      <c r="N261" s="24"/>
      <c r="O261" s="24"/>
      <c r="P261" s="22"/>
      <c r="Q261" s="24"/>
      <c r="R261" s="21"/>
      <c r="S261" s="21"/>
      <c r="T261" s="21"/>
      <c r="U261" s="21"/>
    </row>
    <row r="262" spans="1:21" x14ac:dyDescent="0.2">
      <c r="A262" s="41"/>
      <c r="B262" s="41"/>
      <c r="C262" s="41"/>
      <c r="D262" s="41"/>
      <c r="E262" s="44"/>
      <c r="F262" s="44"/>
      <c r="G262" s="44"/>
      <c r="H262" s="44"/>
      <c r="I262" s="44"/>
      <c r="J262" s="21"/>
      <c r="K262" s="22"/>
      <c r="L262" s="24"/>
      <c r="M262" s="24"/>
      <c r="N262" s="24"/>
      <c r="O262" s="24"/>
      <c r="P262" s="22"/>
      <c r="Q262" s="24"/>
      <c r="R262" s="21"/>
      <c r="S262" s="21"/>
      <c r="T262" s="21"/>
      <c r="U262" s="21"/>
    </row>
    <row r="263" spans="1:21" x14ac:dyDescent="0.2">
      <c r="A263" s="41"/>
      <c r="B263" s="41"/>
      <c r="C263" s="41"/>
      <c r="D263" s="41"/>
      <c r="E263" s="44"/>
      <c r="F263" s="44"/>
      <c r="G263" s="44"/>
      <c r="H263" s="44"/>
      <c r="I263" s="44"/>
      <c r="J263" s="21"/>
      <c r="K263" s="22" t="s">
        <v>248</v>
      </c>
      <c r="L263" s="24">
        <v>2.6572027030773847E-2</v>
      </c>
      <c r="M263" s="24">
        <v>1.3742248657639254E-2</v>
      </c>
      <c r="N263" s="24">
        <v>1.0173680927641341E-2</v>
      </c>
      <c r="O263" s="24">
        <v>1.6829318872018148E-2</v>
      </c>
      <c r="P263" s="22"/>
      <c r="Q263" s="24">
        <v>1.6829318872018148E-2</v>
      </c>
      <c r="R263" s="21"/>
      <c r="S263" s="21"/>
      <c r="T263" s="21"/>
      <c r="U263" s="21"/>
    </row>
    <row r="264" spans="1:21" x14ac:dyDescent="0.2">
      <c r="A264" s="41"/>
      <c r="B264" s="41"/>
      <c r="C264" s="41"/>
      <c r="D264" s="41"/>
      <c r="E264" s="44"/>
      <c r="F264" s="44"/>
      <c r="G264" s="44"/>
      <c r="H264" s="44"/>
      <c r="I264" s="44"/>
      <c r="J264" s="21"/>
      <c r="K264" s="22" t="s">
        <v>249</v>
      </c>
      <c r="L264" s="24">
        <v>0.28803754666236486</v>
      </c>
      <c r="M264" s="24">
        <v>0.24528591831938246</v>
      </c>
      <c r="N264" s="24">
        <v>0.19720320629791915</v>
      </c>
      <c r="O264" s="24">
        <v>0.24350889042655552</v>
      </c>
      <c r="P264" s="22"/>
      <c r="Q264" s="24">
        <v>0.24350889042655552</v>
      </c>
      <c r="R264" s="21"/>
      <c r="S264" s="21"/>
      <c r="T264" s="21"/>
      <c r="U264" s="21"/>
    </row>
    <row r="265" spans="1:21" x14ac:dyDescent="0.2">
      <c r="A265" s="41"/>
      <c r="B265" s="41"/>
      <c r="C265" s="41"/>
      <c r="D265" s="41"/>
      <c r="E265" s="44"/>
      <c r="F265" s="44"/>
      <c r="G265" s="44"/>
      <c r="H265" s="44"/>
      <c r="I265" s="44"/>
      <c r="J265" s="21"/>
      <c r="K265" s="22" t="s">
        <v>250</v>
      </c>
      <c r="L265" s="24">
        <v>3.5341189678686109E-2</v>
      </c>
      <c r="M265" s="24">
        <v>3.4724045053289722E-2</v>
      </c>
      <c r="N265" s="24">
        <v>3.4178373371040904E-2</v>
      </c>
      <c r="O265" s="24">
        <v>3.4747869367672247E-2</v>
      </c>
      <c r="P265" s="22"/>
      <c r="Q265" s="24">
        <v>3.4747869367672247E-2</v>
      </c>
      <c r="R265" s="21"/>
      <c r="S265" s="21"/>
      <c r="T265" s="21"/>
      <c r="U265" s="21"/>
    </row>
    <row r="266" spans="1:21" x14ac:dyDescent="0.2">
      <c r="A266" s="41"/>
      <c r="B266" s="41"/>
      <c r="C266" s="41"/>
      <c r="D266" s="41"/>
      <c r="E266" s="44"/>
      <c r="F266" s="44"/>
      <c r="G266" s="44"/>
      <c r="H266" s="44"/>
      <c r="I266" s="44"/>
      <c r="J266" s="21"/>
      <c r="K266" s="22" t="s">
        <v>251</v>
      </c>
      <c r="L266" s="24">
        <v>0</v>
      </c>
      <c r="M266" s="24">
        <v>0</v>
      </c>
      <c r="N266" s="24">
        <v>0</v>
      </c>
      <c r="O266" s="24">
        <v>0</v>
      </c>
      <c r="P266" s="22"/>
      <c r="Q266" s="24">
        <v>0</v>
      </c>
      <c r="R266" s="21"/>
      <c r="S266" s="21"/>
      <c r="T266" s="21"/>
      <c r="U266" s="21"/>
    </row>
    <row r="267" spans="1:21" x14ac:dyDescent="0.2">
      <c r="A267" s="41"/>
      <c r="B267" s="41"/>
      <c r="C267" s="41"/>
      <c r="D267" s="41"/>
      <c r="E267" s="44"/>
      <c r="F267" s="44"/>
      <c r="G267" s="44"/>
      <c r="H267" s="44"/>
      <c r="I267" s="44"/>
      <c r="J267" s="21"/>
      <c r="K267" s="22"/>
      <c r="L267" s="24"/>
      <c r="M267" s="24"/>
      <c r="N267" s="24"/>
      <c r="O267" s="24"/>
      <c r="P267" s="22"/>
      <c r="Q267" s="24"/>
      <c r="R267" s="21"/>
      <c r="S267" s="21"/>
      <c r="T267" s="21"/>
      <c r="U267" s="21"/>
    </row>
    <row r="268" spans="1:21" x14ac:dyDescent="0.2">
      <c r="A268" s="41"/>
      <c r="B268" s="41"/>
      <c r="C268" s="41"/>
      <c r="D268" s="41"/>
      <c r="E268" s="44"/>
      <c r="F268" s="44"/>
      <c r="G268" s="44"/>
      <c r="H268" s="44"/>
      <c r="I268" s="44"/>
      <c r="J268" s="21"/>
      <c r="K268" s="22" t="s">
        <v>252</v>
      </c>
      <c r="L268" s="24">
        <v>4.7137495494450926E-2</v>
      </c>
      <c r="M268" s="24">
        <v>4.5445916873067815E-2</v>
      </c>
      <c r="N268" s="24">
        <v>3.5906197577067762E-2</v>
      </c>
      <c r="O268" s="24">
        <v>4.282986998152883E-2</v>
      </c>
      <c r="P268" s="22"/>
      <c r="Q268" s="24">
        <v>4.282986998152883E-2</v>
      </c>
      <c r="R268" s="21"/>
      <c r="S268" s="21"/>
      <c r="T268" s="21"/>
      <c r="U268" s="21"/>
    </row>
    <row r="269" spans="1:21" x14ac:dyDescent="0.2">
      <c r="A269" s="41"/>
      <c r="B269" s="41"/>
      <c r="C269" s="41"/>
      <c r="D269" s="41"/>
      <c r="E269" s="44"/>
      <c r="F269" s="44"/>
      <c r="G269" s="44"/>
      <c r="H269" s="44"/>
      <c r="I269" s="44"/>
      <c r="J269" s="21"/>
      <c r="K269" s="22" t="s">
        <v>253</v>
      </c>
      <c r="L269" s="24">
        <v>0</v>
      </c>
      <c r="M269" s="24">
        <v>0</v>
      </c>
      <c r="N269" s="24">
        <v>0</v>
      </c>
      <c r="O269" s="24">
        <v>0</v>
      </c>
      <c r="P269" s="22"/>
      <c r="Q269" s="24">
        <v>0</v>
      </c>
      <c r="R269" s="21"/>
      <c r="S269" s="21"/>
      <c r="T269" s="21"/>
      <c r="U269" s="21"/>
    </row>
    <row r="270" spans="1:21" x14ac:dyDescent="0.2">
      <c r="A270" s="41"/>
      <c r="B270" s="41"/>
      <c r="C270" s="41"/>
      <c r="D270" s="41"/>
      <c r="E270" s="44"/>
      <c r="F270" s="44"/>
      <c r="G270" s="44"/>
      <c r="H270" s="44"/>
      <c r="I270" s="44"/>
      <c r="J270" s="21"/>
      <c r="K270" s="22" t="s">
        <v>254</v>
      </c>
      <c r="L270" s="24">
        <v>3.9548008358266142E-3</v>
      </c>
      <c r="M270" s="24">
        <v>6.7999385316290925E-3</v>
      </c>
      <c r="N270" s="24">
        <v>4.8911927536737215E-3</v>
      </c>
      <c r="O270" s="24">
        <v>5.2153107070431427E-3</v>
      </c>
      <c r="P270" s="22"/>
      <c r="Q270" s="24">
        <v>5.2153107070431427E-3</v>
      </c>
      <c r="R270" s="21"/>
      <c r="S270" s="21"/>
      <c r="T270" s="21"/>
      <c r="U270" s="21"/>
    </row>
    <row r="271" spans="1:21" x14ac:dyDescent="0.2">
      <c r="A271" s="41"/>
      <c r="B271" s="41"/>
      <c r="C271" s="41"/>
      <c r="D271" s="41"/>
      <c r="E271" s="44"/>
      <c r="F271" s="44"/>
      <c r="G271" s="44"/>
      <c r="H271" s="44"/>
      <c r="I271" s="44"/>
      <c r="J271" s="21"/>
      <c r="K271" s="22"/>
      <c r="L271" s="24"/>
      <c r="M271" s="24"/>
      <c r="N271" s="24"/>
      <c r="O271" s="24"/>
      <c r="P271" s="22"/>
      <c r="Q271" s="24"/>
      <c r="R271" s="21"/>
      <c r="S271" s="21"/>
      <c r="T271" s="21"/>
      <c r="U271" s="21"/>
    </row>
    <row r="272" spans="1:21" x14ac:dyDescent="0.2">
      <c r="A272" s="41"/>
      <c r="B272" s="41"/>
      <c r="C272" s="41"/>
      <c r="D272" s="41"/>
      <c r="E272" s="44"/>
      <c r="F272" s="44"/>
      <c r="G272" s="44"/>
      <c r="H272" s="44"/>
      <c r="I272" s="44"/>
      <c r="J272" s="21"/>
      <c r="K272" s="22" t="s">
        <v>255</v>
      </c>
      <c r="L272" s="24">
        <v>3.1255277478808169E-4</v>
      </c>
      <c r="M272" s="24">
        <v>2.9830238822699907E-4</v>
      </c>
      <c r="N272" s="24">
        <v>1.3753452891518186E-4</v>
      </c>
      <c r="O272" s="24">
        <v>2.4946323064342087E-4</v>
      </c>
      <c r="P272" s="22"/>
      <c r="Q272" s="24">
        <v>2.4946323064342087E-4</v>
      </c>
      <c r="R272" s="21"/>
      <c r="S272" s="21"/>
      <c r="T272" s="21"/>
      <c r="U272" s="21"/>
    </row>
    <row r="273" spans="1:21" x14ac:dyDescent="0.2">
      <c r="A273" s="41"/>
      <c r="B273" s="41"/>
      <c r="C273" s="41"/>
      <c r="D273" s="41"/>
      <c r="E273" s="44"/>
      <c r="F273" s="44"/>
      <c r="G273" s="44"/>
      <c r="H273" s="44"/>
      <c r="I273" s="44"/>
      <c r="J273" s="21"/>
      <c r="K273" s="22" t="s">
        <v>256</v>
      </c>
      <c r="L273" s="24">
        <v>2.4626133949028693E-3</v>
      </c>
      <c r="M273" s="24">
        <v>1.1231536890062011E-3</v>
      </c>
      <c r="N273" s="24">
        <v>7.6903109830038312E-4</v>
      </c>
      <c r="O273" s="24">
        <v>1.4515993940698178E-3</v>
      </c>
      <c r="P273" s="22"/>
      <c r="Q273" s="24">
        <v>1.4515993940698178E-3</v>
      </c>
      <c r="R273" s="21"/>
      <c r="S273" s="21"/>
      <c r="T273" s="21"/>
      <c r="U273" s="21"/>
    </row>
    <row r="274" spans="1:21" x14ac:dyDescent="0.2">
      <c r="A274" s="41"/>
      <c r="B274" s="41"/>
      <c r="C274" s="41"/>
      <c r="D274" s="41"/>
      <c r="E274" s="44"/>
      <c r="F274" s="44"/>
      <c r="G274" s="44"/>
      <c r="H274" s="44"/>
      <c r="I274" s="44"/>
      <c r="J274" s="21"/>
      <c r="K274" s="22"/>
      <c r="L274" s="24"/>
      <c r="M274" s="24"/>
      <c r="N274" s="24"/>
      <c r="O274" s="24"/>
      <c r="P274" s="22"/>
      <c r="Q274" s="24"/>
      <c r="R274" s="21"/>
      <c r="S274" s="21"/>
      <c r="T274" s="21"/>
      <c r="U274" s="21"/>
    </row>
    <row r="275" spans="1:21" x14ac:dyDescent="0.2">
      <c r="A275" s="41"/>
      <c r="B275" s="41"/>
      <c r="C275" s="41"/>
      <c r="D275" s="41"/>
      <c r="E275" s="44"/>
      <c r="F275" s="44"/>
      <c r="G275" s="44"/>
      <c r="H275" s="44"/>
      <c r="I275" s="44"/>
      <c r="J275" s="21"/>
      <c r="K275" s="22" t="s">
        <v>257</v>
      </c>
      <c r="L275" s="24">
        <v>1.3863227913987495E-4</v>
      </c>
      <c r="M275" s="24">
        <v>-1.717498598882722E-4</v>
      </c>
      <c r="N275" s="24">
        <v>2.0727034639330227E-4</v>
      </c>
      <c r="O275" s="24">
        <v>5.8050921881635003E-5</v>
      </c>
      <c r="P275" s="22"/>
      <c r="Q275" s="24">
        <v>5.8050921881635003E-5</v>
      </c>
      <c r="R275" s="21"/>
      <c r="S275" s="21"/>
      <c r="T275" s="21"/>
      <c r="U275" s="21"/>
    </row>
    <row r="276" spans="1:21" x14ac:dyDescent="0.2">
      <c r="A276" s="41"/>
      <c r="B276" s="41"/>
      <c r="C276" s="41"/>
      <c r="D276" s="41"/>
      <c r="E276" s="44"/>
      <c r="F276" s="44"/>
      <c r="G276" s="44"/>
      <c r="H276" s="44"/>
      <c r="I276" s="44"/>
      <c r="J276" s="21"/>
      <c r="K276" s="22" t="s">
        <v>258</v>
      </c>
      <c r="L276" s="24">
        <v>0.16691074349751597</v>
      </c>
      <c r="M276" s="24">
        <v>0.12766890242800066</v>
      </c>
      <c r="N276" s="24">
        <v>9.8724609382566816E-2</v>
      </c>
      <c r="O276" s="24">
        <v>0.13110141843602782</v>
      </c>
      <c r="P276" s="22"/>
      <c r="Q276" s="24">
        <v>0.13110141843602782</v>
      </c>
      <c r="R276" s="21"/>
      <c r="S276" s="21"/>
      <c r="T276" s="21"/>
      <c r="U276" s="21"/>
    </row>
    <row r="277" spans="1:21" x14ac:dyDescent="0.2">
      <c r="A277" s="41"/>
      <c r="B277" s="41"/>
      <c r="C277" s="41"/>
      <c r="D277" s="41"/>
      <c r="E277" s="44"/>
      <c r="F277" s="44"/>
      <c r="G277" s="44"/>
      <c r="H277" s="44"/>
      <c r="I277" s="44"/>
      <c r="J277" s="21"/>
      <c r="K277" s="22" t="s">
        <v>259</v>
      </c>
      <c r="L277" s="24">
        <v>0</v>
      </c>
      <c r="M277" s="24">
        <v>-2.5852873646339918E-3</v>
      </c>
      <c r="N277" s="24">
        <v>-2.8165521836996396E-3</v>
      </c>
      <c r="O277" s="24">
        <v>-1.8006131827778772E-3</v>
      </c>
      <c r="P277" s="22"/>
      <c r="Q277" s="24">
        <v>-1.8006131827778772E-3</v>
      </c>
      <c r="R277" s="21"/>
      <c r="S277" s="21"/>
      <c r="T277" s="21"/>
      <c r="U277" s="21"/>
    </row>
    <row r="278" spans="1:21" x14ac:dyDescent="0.2">
      <c r="A278" s="41"/>
      <c r="B278" s="41"/>
      <c r="C278" s="41"/>
      <c r="D278" s="41"/>
      <c r="E278" s="44"/>
      <c r="F278" s="44"/>
      <c r="G278" s="44"/>
      <c r="H278" s="44"/>
      <c r="I278" s="44"/>
      <c r="J278" s="21"/>
      <c r="K278" s="22" t="s">
        <v>260</v>
      </c>
      <c r="L278" s="24">
        <v>2.3073452422662094E-2</v>
      </c>
      <c r="M278" s="24">
        <v>4.6345343770903769E-2</v>
      </c>
      <c r="N278" s="24">
        <v>4.1957716849335767E-2</v>
      </c>
      <c r="O278" s="24">
        <v>3.7125504347633877E-2</v>
      </c>
      <c r="P278" s="22"/>
      <c r="Q278" s="24">
        <v>3.7125504347633877E-2</v>
      </c>
      <c r="R278" s="21"/>
      <c r="S278" s="21"/>
      <c r="T278" s="21"/>
      <c r="U278" s="21"/>
    </row>
    <row r="279" spans="1:21" x14ac:dyDescent="0.2">
      <c r="A279" s="41"/>
      <c r="B279" s="41"/>
      <c r="C279" s="41"/>
      <c r="D279" s="41"/>
      <c r="E279" s="44"/>
      <c r="F279" s="44"/>
      <c r="G279" s="44"/>
      <c r="H279" s="44"/>
      <c r="I279" s="44"/>
      <c r="J279" s="21"/>
      <c r="K279" s="22" t="s">
        <v>261</v>
      </c>
      <c r="L279" s="24">
        <v>0</v>
      </c>
      <c r="M279" s="24">
        <v>0</v>
      </c>
      <c r="N279" s="24">
        <v>0</v>
      </c>
      <c r="O279" s="24">
        <v>0</v>
      </c>
      <c r="P279" s="22"/>
      <c r="Q279" s="24">
        <v>0</v>
      </c>
      <c r="R279" s="21"/>
      <c r="S279" s="21"/>
      <c r="T279" s="21"/>
      <c r="U279" s="21"/>
    </row>
    <row r="280" spans="1:21" x14ac:dyDescent="0.2">
      <c r="A280" s="41"/>
      <c r="B280" s="41"/>
      <c r="C280" s="41"/>
      <c r="D280" s="41"/>
      <c r="E280" s="44"/>
      <c r="F280" s="44"/>
      <c r="G280" s="44"/>
      <c r="H280" s="44"/>
      <c r="I280" s="44"/>
      <c r="J280" s="21"/>
      <c r="K280" s="22" t="s">
        <v>262</v>
      </c>
      <c r="L280" s="24">
        <v>0.13843063218839877</v>
      </c>
      <c r="M280" s="24">
        <v>0.12230849890622458</v>
      </c>
      <c r="N280" s="24">
        <v>9.5202950599921746E-2</v>
      </c>
      <c r="O280" s="24">
        <v>0.11864736056484836</v>
      </c>
      <c r="P280" s="22"/>
      <c r="Q280" s="24">
        <v>0.11864736056484836</v>
      </c>
      <c r="R280" s="21"/>
      <c r="S280" s="21"/>
      <c r="T280" s="21"/>
      <c r="U280" s="21"/>
    </row>
    <row r="281" spans="1:21" x14ac:dyDescent="0.2">
      <c r="A281" s="41"/>
      <c r="B281" s="41"/>
      <c r="C281" s="41"/>
      <c r="D281" s="41"/>
      <c r="E281" s="44"/>
      <c r="F281" s="44"/>
      <c r="G281" s="44"/>
      <c r="H281" s="44"/>
      <c r="I281" s="44"/>
      <c r="J281" s="21"/>
      <c r="K281" s="22" t="s">
        <v>263</v>
      </c>
      <c r="L281" s="24">
        <v>5.1692196010919185E-2</v>
      </c>
      <c r="M281" s="24">
        <v>4.8948710068157576E-2</v>
      </c>
      <c r="N281" s="24">
        <v>4.2870093794674505E-2</v>
      </c>
      <c r="O281" s="24">
        <v>4.7836999957917091E-2</v>
      </c>
      <c r="P281" s="22"/>
      <c r="Q281" s="24">
        <v>4.7836999957917091E-2</v>
      </c>
      <c r="R281" s="21"/>
      <c r="S281" s="21"/>
      <c r="T281" s="21"/>
      <c r="U281" s="21"/>
    </row>
    <row r="282" spans="1:21" x14ac:dyDescent="0.2">
      <c r="A282" s="41"/>
      <c r="B282" s="41"/>
      <c r="C282" s="41"/>
      <c r="D282" s="41"/>
      <c r="E282" s="44"/>
      <c r="F282" s="44"/>
      <c r="G282" s="44"/>
      <c r="H282" s="44"/>
      <c r="I282" s="44"/>
      <c r="J282" s="21"/>
      <c r="K282" s="22" t="s">
        <v>264</v>
      </c>
      <c r="L282" s="24">
        <v>0</v>
      </c>
      <c r="M282" s="24">
        <v>0</v>
      </c>
      <c r="N282" s="24">
        <v>0</v>
      </c>
      <c r="O282" s="24">
        <v>0</v>
      </c>
      <c r="P282" s="22"/>
      <c r="Q282" s="24">
        <v>0</v>
      </c>
      <c r="R282" s="21"/>
      <c r="S282" s="21"/>
      <c r="T282" s="21"/>
      <c r="U282" s="21"/>
    </row>
    <row r="283" spans="1:21" x14ac:dyDescent="0.2">
      <c r="A283" s="41"/>
      <c r="B283" s="41"/>
      <c r="C283" s="41"/>
      <c r="D283" s="41"/>
      <c r="E283" s="44"/>
      <c r="F283" s="44"/>
      <c r="G283" s="44"/>
      <c r="H283" s="44"/>
      <c r="I283" s="44"/>
      <c r="J283" s="21"/>
      <c r="K283" s="22" t="s">
        <v>265</v>
      </c>
      <c r="L283" s="24">
        <v>0</v>
      </c>
      <c r="M283" s="24">
        <v>0</v>
      </c>
      <c r="N283" s="24">
        <v>0</v>
      </c>
      <c r="O283" s="24">
        <v>0</v>
      </c>
      <c r="P283" s="22"/>
      <c r="Q283" s="24">
        <v>0</v>
      </c>
      <c r="R283" s="21"/>
      <c r="S283" s="21"/>
      <c r="T283" s="21"/>
      <c r="U283" s="21"/>
    </row>
    <row r="284" spans="1:21" x14ac:dyDescent="0.2">
      <c r="A284" s="41"/>
      <c r="B284" s="41"/>
      <c r="C284" s="41"/>
      <c r="D284" s="41"/>
      <c r="E284" s="44"/>
      <c r="F284" s="44"/>
      <c r="G284" s="44"/>
      <c r="H284" s="44"/>
      <c r="I284" s="44"/>
      <c r="J284" s="21"/>
      <c r="K284" s="22" t="s">
        <v>266</v>
      </c>
      <c r="L284" s="24">
        <v>7.5617606803568146E-2</v>
      </c>
      <c r="M284" s="24">
        <v>6.7795997324317972E-2</v>
      </c>
      <c r="N284" s="24">
        <v>5.8113181231766987E-2</v>
      </c>
      <c r="O284" s="24">
        <v>6.7175595119884371E-2</v>
      </c>
      <c r="P284" s="22"/>
      <c r="Q284" s="24">
        <v>6.7175595119884371E-2</v>
      </c>
      <c r="R284" s="21"/>
      <c r="S284" s="21"/>
      <c r="T284" s="21"/>
      <c r="U284" s="21"/>
    </row>
    <row r="285" spans="1:21" x14ac:dyDescent="0.2">
      <c r="A285" s="41"/>
      <c r="B285" s="41"/>
      <c r="C285" s="41"/>
      <c r="D285" s="41"/>
      <c r="E285" s="44"/>
      <c r="F285" s="44"/>
      <c r="G285" s="44"/>
      <c r="H285" s="44"/>
      <c r="I285" s="44"/>
      <c r="J285" s="21"/>
      <c r="K285" s="22" t="s">
        <v>267</v>
      </c>
      <c r="L285" s="24">
        <v>7.5617606803568148E-4</v>
      </c>
      <c r="M285" s="24">
        <v>6.7795997324317974E-4</v>
      </c>
      <c r="N285" s="24">
        <v>5.8113181231766987E-4</v>
      </c>
      <c r="O285" s="24">
        <v>6.7175595119884377E-4</v>
      </c>
      <c r="P285" s="22"/>
      <c r="Q285" s="24">
        <v>6.7175595119884377E-4</v>
      </c>
      <c r="R285" s="21"/>
      <c r="S285" s="21"/>
      <c r="T285" s="21"/>
      <c r="U285" s="21"/>
    </row>
    <row r="286" spans="1:21" x14ac:dyDescent="0.2">
      <c r="A286" s="41"/>
      <c r="B286" s="41"/>
      <c r="C286" s="41"/>
      <c r="D286" s="41"/>
      <c r="E286" s="44"/>
      <c r="F286" s="44"/>
      <c r="G286" s="44"/>
      <c r="H286" s="44"/>
      <c r="I286" s="44"/>
      <c r="J286" s="21"/>
      <c r="K286" s="22" t="s">
        <v>268</v>
      </c>
      <c r="L286" s="24">
        <v>6.926572783206842E-3</v>
      </c>
      <c r="M286" s="24">
        <v>5.3762225878184154E-3</v>
      </c>
      <c r="N286" s="24">
        <v>4.1725264124408698E-3</v>
      </c>
      <c r="O286" s="24">
        <v>5.4917739278220424E-3</v>
      </c>
      <c r="P286" s="22"/>
      <c r="Q286" s="24">
        <v>5.4917739278220424E-3</v>
      </c>
      <c r="R286" s="21"/>
      <c r="S286" s="21"/>
      <c r="T286" s="21"/>
      <c r="U286" s="21"/>
    </row>
    <row r="287" spans="1:21" x14ac:dyDescent="0.2">
      <c r="A287" s="41"/>
      <c r="B287" s="41"/>
      <c r="C287" s="41"/>
      <c r="D287" s="41"/>
      <c r="E287" s="44"/>
      <c r="F287" s="44"/>
      <c r="G287" s="44"/>
      <c r="H287" s="44"/>
      <c r="I287" s="44"/>
      <c r="J287" s="21"/>
      <c r="K287" s="22" t="s">
        <v>269</v>
      </c>
      <c r="L287" s="24">
        <v>6.926572783206842E-3</v>
      </c>
      <c r="M287" s="24">
        <v>5.3762225878184154E-3</v>
      </c>
      <c r="N287" s="24">
        <v>4.1725264124408698E-3</v>
      </c>
      <c r="O287" s="24">
        <v>5.4917739278220424E-3</v>
      </c>
      <c r="P287" s="22"/>
      <c r="Q287" s="24">
        <v>5.4917739278220424E-3</v>
      </c>
      <c r="R287" s="21"/>
      <c r="S287" s="21"/>
      <c r="T287" s="21"/>
      <c r="U287" s="21"/>
    </row>
    <row r="288" spans="1:21" x14ac:dyDescent="0.2">
      <c r="A288" s="41"/>
      <c r="B288" s="41"/>
      <c r="C288" s="41"/>
      <c r="D288" s="41"/>
      <c r="E288" s="44"/>
      <c r="F288" s="44"/>
      <c r="G288" s="44"/>
      <c r="H288" s="44"/>
      <c r="I288" s="44"/>
      <c r="J288" s="21"/>
      <c r="K288" s="22" t="s">
        <v>270</v>
      </c>
      <c r="L288" s="24">
        <v>7.0147933244776714E-3</v>
      </c>
      <c r="M288" s="24">
        <v>5.4123804530580516E-3</v>
      </c>
      <c r="N288" s="24">
        <v>4.1996458970156945E-3</v>
      </c>
      <c r="O288" s="24">
        <v>5.5422732248504719E-3</v>
      </c>
      <c r="P288" s="22"/>
      <c r="Q288" s="24">
        <v>5.5422732248504719E-3</v>
      </c>
      <c r="R288" s="21"/>
      <c r="S288" s="21"/>
      <c r="T288" s="21"/>
      <c r="U288" s="21"/>
    </row>
    <row r="289" spans="1:21" x14ac:dyDescent="0.2">
      <c r="A289" s="41"/>
      <c r="B289" s="41"/>
      <c r="C289" s="41"/>
      <c r="D289" s="41"/>
      <c r="E289" s="44"/>
      <c r="F289" s="44"/>
      <c r="G289" s="44"/>
      <c r="H289" s="44"/>
      <c r="I289" s="44"/>
      <c r="J289" s="21"/>
      <c r="K289" s="22" t="s">
        <v>271</v>
      </c>
      <c r="L289" s="24">
        <v>7.0147933244776714E-3</v>
      </c>
      <c r="M289" s="24">
        <v>5.4123804530580516E-3</v>
      </c>
      <c r="N289" s="24">
        <v>4.1996458970156945E-3</v>
      </c>
      <c r="O289" s="24">
        <v>5.5422732248504719E-3</v>
      </c>
      <c r="P289" s="22"/>
      <c r="Q289" s="24">
        <v>5.5422732248504719E-3</v>
      </c>
      <c r="R289" s="21"/>
      <c r="S289" s="21"/>
      <c r="T289" s="21"/>
      <c r="U289" s="21"/>
    </row>
    <row r="290" spans="1:21" x14ac:dyDescent="0.2">
      <c r="A290" s="41"/>
      <c r="B290" s="41"/>
      <c r="C290" s="41"/>
      <c r="D290" s="41"/>
      <c r="E290" s="44"/>
      <c r="F290" s="44"/>
      <c r="G290" s="44"/>
      <c r="H290" s="44"/>
      <c r="I290" s="44"/>
      <c r="J290" s="21"/>
      <c r="K290" s="22" t="s">
        <v>272</v>
      </c>
      <c r="L290" s="24">
        <v>4.018067566852266E-2</v>
      </c>
      <c r="M290" s="24">
        <v>3.9448230976443149E-2</v>
      </c>
      <c r="N290" s="24">
        <v>3.7302851032671225E-2</v>
      </c>
      <c r="O290" s="24">
        <v>3.897725255921234E-2</v>
      </c>
      <c r="P290" s="22"/>
      <c r="Q290" s="24">
        <v>3.897725255921234E-2</v>
      </c>
      <c r="R290" s="21"/>
      <c r="S290" s="21"/>
      <c r="T290" s="21"/>
      <c r="U290" s="21"/>
    </row>
    <row r="291" spans="1:21" x14ac:dyDescent="0.2">
      <c r="A291" s="41"/>
      <c r="B291" s="41"/>
      <c r="C291" s="41"/>
      <c r="D291" s="41"/>
      <c r="E291" s="44"/>
      <c r="F291" s="44"/>
      <c r="G291" s="44"/>
      <c r="H291" s="44"/>
      <c r="I291" s="44"/>
      <c r="J291" s="21"/>
      <c r="K291" s="22" t="s">
        <v>273</v>
      </c>
      <c r="L291" s="24">
        <v>4.018067566852266E-2</v>
      </c>
      <c r="M291" s="24">
        <v>3.9448230976443149E-2</v>
      </c>
      <c r="N291" s="24">
        <v>3.7302851032671225E-2</v>
      </c>
      <c r="O291" s="24">
        <v>3.897725255921234E-2</v>
      </c>
      <c r="P291" s="22"/>
      <c r="Q291" s="24">
        <v>3.897725255921234E-2</v>
      </c>
      <c r="R291" s="21"/>
      <c r="S291" s="21"/>
      <c r="T291" s="21"/>
      <c r="U291" s="21"/>
    </row>
    <row r="292" spans="1:21" x14ac:dyDescent="0.2">
      <c r="A292" s="41"/>
      <c r="B292" s="41"/>
      <c r="C292" s="41"/>
      <c r="D292" s="41"/>
      <c r="E292" s="44"/>
      <c r="F292" s="44"/>
      <c r="G292" s="44"/>
      <c r="H292" s="44"/>
      <c r="I292" s="44"/>
      <c r="J292" s="21"/>
      <c r="K292" s="22"/>
      <c r="L292" s="24"/>
      <c r="M292" s="24"/>
      <c r="N292" s="24"/>
      <c r="O292" s="24"/>
      <c r="P292" s="22"/>
      <c r="Q292" s="24"/>
      <c r="R292" s="21"/>
      <c r="S292" s="21"/>
      <c r="T292" s="21"/>
      <c r="U292" s="21"/>
    </row>
    <row r="293" spans="1:21" x14ac:dyDescent="0.2">
      <c r="A293" s="41"/>
      <c r="B293" s="41"/>
      <c r="C293" s="41"/>
      <c r="D293" s="41"/>
      <c r="E293" s="42"/>
      <c r="F293" s="42"/>
      <c r="G293" s="42"/>
      <c r="H293" s="42"/>
      <c r="I293" s="42"/>
      <c r="J293" s="21"/>
      <c r="K293" s="22"/>
      <c r="L293" s="24"/>
      <c r="M293" s="24"/>
      <c r="N293" s="24"/>
      <c r="O293" s="22"/>
      <c r="P293" s="22"/>
      <c r="Q293" s="24"/>
      <c r="R293" s="21"/>
      <c r="S293" s="21"/>
      <c r="T293" s="21"/>
      <c r="U293" s="21"/>
    </row>
    <row r="294" spans="1:21" x14ac:dyDescent="0.2">
      <c r="A294" s="41"/>
      <c r="B294" s="41"/>
      <c r="C294" s="41"/>
      <c r="D294" s="41"/>
      <c r="E294" s="44"/>
      <c r="F294" s="44"/>
      <c r="G294" s="44"/>
      <c r="H294" s="44"/>
      <c r="I294" s="44"/>
      <c r="J294" s="21"/>
      <c r="K294" s="22"/>
      <c r="L294" s="24"/>
      <c r="M294" s="24"/>
      <c r="N294" s="24"/>
      <c r="O294" s="24"/>
      <c r="P294" s="22"/>
      <c r="Q294" s="24"/>
      <c r="R294" s="21"/>
      <c r="S294" s="21"/>
      <c r="T294" s="21"/>
      <c r="U294" s="21"/>
    </row>
    <row r="295" spans="1:21" x14ac:dyDescent="0.2">
      <c r="A295" s="41"/>
      <c r="B295" s="41"/>
      <c r="C295" s="41"/>
      <c r="D295" s="41"/>
      <c r="E295" s="44"/>
      <c r="F295" s="44"/>
      <c r="G295" s="44"/>
      <c r="H295" s="44"/>
      <c r="I295" s="44"/>
      <c r="J295" s="21"/>
      <c r="K295" s="22"/>
      <c r="L295" s="24"/>
      <c r="M295" s="24"/>
      <c r="N295" s="24"/>
      <c r="O295" s="24"/>
      <c r="P295" s="22"/>
      <c r="Q295" s="24"/>
      <c r="R295" s="21"/>
      <c r="S295" s="21"/>
      <c r="T295" s="21"/>
      <c r="U295" s="21"/>
    </row>
    <row r="296" spans="1:21" x14ac:dyDescent="0.2">
      <c r="A296" s="41"/>
      <c r="B296" s="41"/>
      <c r="C296" s="41"/>
      <c r="D296" s="41"/>
      <c r="E296" s="44"/>
      <c r="F296" s="44"/>
      <c r="G296" s="44"/>
      <c r="H296" s="44"/>
      <c r="I296" s="44"/>
      <c r="J296" s="21"/>
      <c r="K296" s="22"/>
      <c r="L296" s="24"/>
      <c r="M296" s="24"/>
      <c r="N296" s="24"/>
      <c r="O296" s="24"/>
      <c r="P296" s="22"/>
      <c r="Q296" s="24"/>
      <c r="R296" s="21"/>
      <c r="S296" s="21"/>
      <c r="T296" s="21"/>
      <c r="U296" s="21"/>
    </row>
    <row r="297" spans="1:21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21"/>
      <c r="K297" s="22"/>
      <c r="L297" s="24"/>
      <c r="M297" s="24"/>
      <c r="N297" s="24"/>
      <c r="O297" s="24"/>
      <c r="P297" s="22"/>
      <c r="Q297" s="24"/>
      <c r="R297" s="21"/>
      <c r="S297" s="21"/>
      <c r="T297" s="21"/>
      <c r="U297" s="21"/>
    </row>
    <row r="298" spans="1:21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21"/>
      <c r="K298" s="22"/>
      <c r="L298" s="24"/>
      <c r="M298" s="24"/>
      <c r="N298" s="24"/>
      <c r="O298" s="24"/>
      <c r="P298" s="22"/>
      <c r="Q298" s="24"/>
      <c r="R298" s="21"/>
      <c r="S298" s="21"/>
      <c r="T298" s="21"/>
      <c r="U298" s="21"/>
    </row>
    <row r="299" spans="1:21" x14ac:dyDescent="0.2">
      <c r="A299" s="41"/>
      <c r="B299" s="41"/>
      <c r="C299" s="41"/>
      <c r="D299" s="41"/>
      <c r="E299" s="44"/>
      <c r="F299" s="44"/>
      <c r="G299" s="44"/>
      <c r="H299" s="44"/>
      <c r="I299" s="44"/>
      <c r="J299" s="21"/>
      <c r="K299" s="22"/>
      <c r="L299" s="24"/>
      <c r="M299" s="24"/>
      <c r="N299" s="24"/>
      <c r="O299" s="24"/>
      <c r="P299" s="22"/>
      <c r="Q299" s="24"/>
      <c r="R299" s="21"/>
      <c r="S299" s="21"/>
      <c r="T299" s="21"/>
      <c r="U299" s="21"/>
    </row>
    <row r="300" spans="1:21" x14ac:dyDescent="0.2">
      <c r="A300" s="41"/>
      <c r="B300" s="41"/>
      <c r="C300" s="41"/>
      <c r="D300" s="41"/>
      <c r="E300" s="44"/>
      <c r="F300" s="44"/>
      <c r="G300" s="44"/>
      <c r="H300" s="44"/>
      <c r="I300" s="44"/>
      <c r="J300" s="21"/>
      <c r="K300" s="22" t="s">
        <v>276</v>
      </c>
      <c r="L300" s="24">
        <v>4.2339404891292482E-4</v>
      </c>
      <c r="M300" s="24">
        <v>8.7023090562901996E-4</v>
      </c>
      <c r="N300" s="24">
        <v>9.1043983929768287E-4</v>
      </c>
      <c r="O300" s="24">
        <v>7.3468826461320922E-4</v>
      </c>
      <c r="P300" s="22"/>
      <c r="Q300" s="24">
        <v>7.3468826461320922E-4</v>
      </c>
      <c r="R300" s="21"/>
      <c r="S300" s="21"/>
      <c r="T300" s="21"/>
      <c r="U300" s="21"/>
    </row>
    <row r="301" spans="1:21" x14ac:dyDescent="0.2">
      <c r="A301" s="41"/>
      <c r="B301" s="41"/>
      <c r="C301" s="41"/>
      <c r="D301" s="41"/>
      <c r="E301" s="44"/>
      <c r="F301" s="44"/>
      <c r="G301" s="44"/>
      <c r="H301" s="44"/>
      <c r="I301" s="44"/>
      <c r="J301" s="21"/>
      <c r="K301" s="22" t="s">
        <v>277</v>
      </c>
      <c r="L301" s="24">
        <v>0.12917010401525963</v>
      </c>
      <c r="M301" s="24">
        <v>0.13505154864023697</v>
      </c>
      <c r="N301" s="24">
        <v>0.14029684212973187</v>
      </c>
      <c r="O301" s="24">
        <v>0.13483949826174282</v>
      </c>
      <c r="P301" s="22"/>
      <c r="Q301" s="24">
        <v>0.14029684212973187</v>
      </c>
      <c r="R301" s="21"/>
      <c r="S301" s="21"/>
      <c r="T301" s="21"/>
      <c r="U301" s="21"/>
    </row>
    <row r="302" spans="1:21" x14ac:dyDescent="0.2">
      <c r="A302" s="41"/>
      <c r="B302" s="41"/>
      <c r="C302" s="41"/>
      <c r="D302" s="41"/>
      <c r="E302" s="44"/>
      <c r="F302" s="44"/>
      <c r="G302" s="44"/>
      <c r="H302" s="44"/>
      <c r="I302" s="44"/>
      <c r="J302" s="21"/>
      <c r="K302" s="22" t="s">
        <v>278</v>
      </c>
      <c r="L302" s="24">
        <v>0.18448195337427595</v>
      </c>
      <c r="M302" s="24">
        <v>0.10935029302135883</v>
      </c>
      <c r="N302" s="24">
        <v>0.17679191994328153</v>
      </c>
      <c r="O302" s="24">
        <v>0.1568747221129721</v>
      </c>
      <c r="P302" s="22"/>
      <c r="Q302" s="24">
        <v>0.17679191994328153</v>
      </c>
      <c r="R302" s="21"/>
      <c r="S302" s="21"/>
      <c r="T302" s="21"/>
      <c r="U302" s="21"/>
    </row>
    <row r="303" spans="1:21" x14ac:dyDescent="0.2">
      <c r="A303" s="41"/>
      <c r="B303" s="41"/>
      <c r="C303" s="41"/>
      <c r="D303" s="41"/>
      <c r="E303" s="44"/>
      <c r="F303" s="44"/>
      <c r="G303" s="44"/>
      <c r="H303" s="44"/>
      <c r="I303" s="44"/>
      <c r="J303" s="21"/>
      <c r="K303" s="22"/>
      <c r="L303" s="24"/>
      <c r="M303" s="24"/>
      <c r="N303" s="24"/>
      <c r="O303" s="24"/>
      <c r="P303" s="22"/>
      <c r="Q303" s="24"/>
      <c r="R303" s="21"/>
      <c r="S303" s="21"/>
      <c r="T303" s="21"/>
      <c r="U303" s="21"/>
    </row>
    <row r="304" spans="1:21" x14ac:dyDescent="0.2">
      <c r="A304" s="41"/>
      <c r="B304" s="41"/>
      <c r="C304" s="41"/>
      <c r="D304" s="41"/>
      <c r="E304" s="44"/>
      <c r="F304" s="44"/>
      <c r="G304" s="44"/>
      <c r="H304" s="44"/>
      <c r="I304" s="44"/>
      <c r="J304" s="21"/>
      <c r="K304" s="22" t="s">
        <v>279</v>
      </c>
      <c r="L304" s="24">
        <v>0</v>
      </c>
      <c r="M304" s="24">
        <v>0</v>
      </c>
      <c r="N304" s="24">
        <v>0</v>
      </c>
      <c r="O304" s="24">
        <v>0</v>
      </c>
      <c r="P304" s="22"/>
      <c r="Q304" s="24">
        <v>0</v>
      </c>
      <c r="R304" s="21"/>
      <c r="S304" s="21"/>
      <c r="T304" s="21"/>
      <c r="U304" s="21"/>
    </row>
    <row r="305" spans="1:21" x14ac:dyDescent="0.2">
      <c r="A305" s="41"/>
      <c r="B305" s="41"/>
      <c r="C305" s="41"/>
      <c r="D305" s="41"/>
      <c r="E305" s="44"/>
      <c r="F305" s="44"/>
      <c r="G305" s="44"/>
      <c r="H305" s="44"/>
      <c r="I305" s="44"/>
      <c r="J305" s="21"/>
      <c r="K305" s="22" t="s">
        <v>280</v>
      </c>
      <c r="L305" s="24">
        <v>3.293307318606204E-3</v>
      </c>
      <c r="M305" s="24">
        <v>4.6586797353974597E-3</v>
      </c>
      <c r="N305" s="24">
        <v>5.5711169740853958E-3</v>
      </c>
      <c r="O305" s="24">
        <v>4.5077013426963533E-3</v>
      </c>
      <c r="P305" s="22"/>
      <c r="Q305" s="24">
        <v>4.5077013426963533E-3</v>
      </c>
      <c r="R305" s="21"/>
      <c r="S305" s="21"/>
      <c r="T305" s="21"/>
      <c r="U305" s="21"/>
    </row>
    <row r="306" spans="1:21" x14ac:dyDescent="0.2">
      <c r="A306" s="41"/>
      <c r="B306" s="41"/>
      <c r="C306" s="41"/>
      <c r="D306" s="41"/>
      <c r="E306" s="44"/>
      <c r="F306" s="44"/>
      <c r="G306" s="44"/>
      <c r="H306" s="44"/>
      <c r="I306" s="44"/>
      <c r="J306" s="21"/>
      <c r="K306" s="22"/>
      <c r="L306" s="24"/>
      <c r="M306" s="24"/>
      <c r="N306" s="24"/>
      <c r="O306" s="24"/>
      <c r="P306" s="22"/>
      <c r="Q306" s="24"/>
      <c r="R306" s="21"/>
      <c r="S306" s="21"/>
      <c r="T306" s="21"/>
      <c r="U306" s="21"/>
    </row>
    <row r="307" spans="1:21" x14ac:dyDescent="0.2">
      <c r="A307" s="41"/>
      <c r="B307" s="41"/>
      <c r="C307" s="41"/>
      <c r="D307" s="41"/>
      <c r="E307" s="44"/>
      <c r="F307" s="44"/>
      <c r="G307" s="44"/>
      <c r="H307" s="44"/>
      <c r="I307" s="44"/>
      <c r="J307" s="21"/>
      <c r="K307" s="22"/>
      <c r="L307" s="24"/>
      <c r="M307" s="24"/>
      <c r="N307" s="24"/>
      <c r="O307" s="24"/>
      <c r="P307" s="22"/>
      <c r="Q307" s="24"/>
      <c r="R307" s="21"/>
      <c r="S307" s="21"/>
      <c r="T307" s="21"/>
      <c r="U307" s="21"/>
    </row>
    <row r="308" spans="1:21" x14ac:dyDescent="0.2">
      <c r="A308" s="41"/>
      <c r="B308" s="41"/>
      <c r="C308" s="41"/>
      <c r="D308" s="41"/>
      <c r="E308" s="44"/>
      <c r="F308" s="44"/>
      <c r="G308" s="44"/>
      <c r="H308" s="44"/>
      <c r="I308" s="44"/>
      <c r="J308" s="21"/>
      <c r="K308" s="22" t="s">
        <v>281</v>
      </c>
      <c r="L308" s="24">
        <v>1.7651014181518192</v>
      </c>
      <c r="M308" s="24">
        <v>1.8446147101738501</v>
      </c>
      <c r="N308" s="24">
        <v>1.700064311920563</v>
      </c>
      <c r="O308" s="24">
        <v>1.7699268134154107</v>
      </c>
      <c r="P308" s="22"/>
      <c r="Q308" s="24">
        <v>1.7699268134154107</v>
      </c>
      <c r="R308" s="21"/>
      <c r="S308" s="21"/>
      <c r="T308" s="21"/>
      <c r="U308" s="21"/>
    </row>
    <row r="309" spans="1:21" x14ac:dyDescent="0.2">
      <c r="A309" s="41"/>
      <c r="B309" s="41"/>
      <c r="C309" s="41"/>
      <c r="D309" s="41"/>
      <c r="E309" s="44"/>
      <c r="F309" s="44"/>
      <c r="G309" s="44"/>
      <c r="H309" s="44"/>
      <c r="I309" s="44"/>
      <c r="J309" s="21"/>
      <c r="K309" s="22" t="s">
        <v>282</v>
      </c>
      <c r="L309" s="24">
        <v>0.62763366375528684</v>
      </c>
      <c r="M309" s="24">
        <v>0.68360454439377194</v>
      </c>
      <c r="N309" s="24">
        <v>0.65403479817292154</v>
      </c>
      <c r="O309" s="24">
        <v>0.65509100210732674</v>
      </c>
      <c r="P309" s="22"/>
      <c r="Q309" s="24">
        <v>0.65509100210732674</v>
      </c>
      <c r="R309" s="21"/>
      <c r="S309" s="21"/>
      <c r="T309" s="21"/>
      <c r="U309" s="21"/>
    </row>
    <row r="310" spans="1:21" x14ac:dyDescent="0.2">
      <c r="A310" s="41"/>
      <c r="B310" s="41"/>
      <c r="C310" s="41"/>
      <c r="D310" s="41"/>
      <c r="E310" s="44"/>
      <c r="F310" s="44"/>
      <c r="G310" s="44"/>
      <c r="H310" s="44"/>
      <c r="I310" s="44"/>
      <c r="J310" s="21"/>
      <c r="K310" s="22" t="s">
        <v>283</v>
      </c>
      <c r="L310" s="24">
        <v>2.7717033098938892E-4</v>
      </c>
      <c r="M310" s="24">
        <v>0</v>
      </c>
      <c r="N310" s="24">
        <v>0</v>
      </c>
      <c r="O310" s="24">
        <v>9.2390110329796312E-5</v>
      </c>
      <c r="P310" s="22"/>
      <c r="Q310" s="24">
        <v>9.2390110329796312E-5</v>
      </c>
      <c r="R310" s="21"/>
      <c r="S310" s="21"/>
      <c r="T310" s="21"/>
      <c r="U310" s="21"/>
    </row>
    <row r="311" spans="1:21" x14ac:dyDescent="0.2">
      <c r="A311" s="41"/>
      <c r="B311" s="41"/>
      <c r="C311" s="41"/>
      <c r="D311" s="41"/>
      <c r="E311" s="44"/>
      <c r="F311" s="44"/>
      <c r="G311" s="44"/>
      <c r="H311" s="44"/>
      <c r="I311" s="44"/>
      <c r="J311" s="21"/>
      <c r="K311" s="22"/>
      <c r="L311" s="24"/>
      <c r="M311" s="24"/>
      <c r="N311" s="24"/>
      <c r="O311" s="24"/>
      <c r="P311" s="22"/>
      <c r="Q311" s="24"/>
      <c r="R311" s="21"/>
      <c r="S311" s="21"/>
      <c r="T311" s="21"/>
      <c r="U311" s="21"/>
    </row>
    <row r="312" spans="1:21" x14ac:dyDescent="0.2">
      <c r="A312" s="41"/>
      <c r="B312" s="41"/>
      <c r="C312" s="41"/>
      <c r="D312" s="41"/>
      <c r="E312" s="44"/>
      <c r="F312" s="44"/>
      <c r="G312" s="44"/>
      <c r="H312" s="44"/>
      <c r="I312" s="44"/>
      <c r="J312" s="21"/>
      <c r="K312" s="22" t="s">
        <v>284</v>
      </c>
      <c r="L312" s="24">
        <v>0</v>
      </c>
      <c r="M312" s="24">
        <v>0</v>
      </c>
      <c r="N312" s="24">
        <v>0</v>
      </c>
      <c r="O312" s="24">
        <v>0</v>
      </c>
      <c r="P312" s="22"/>
      <c r="Q312" s="24">
        <v>0</v>
      </c>
      <c r="R312" s="21"/>
      <c r="S312" s="21"/>
      <c r="T312" s="21"/>
      <c r="U312" s="21"/>
    </row>
    <row r="313" spans="1:21" x14ac:dyDescent="0.2">
      <c r="A313" s="41"/>
      <c r="B313" s="41"/>
      <c r="C313" s="41"/>
      <c r="D313" s="41"/>
      <c r="E313" s="44"/>
      <c r="F313" s="44"/>
      <c r="G313" s="44"/>
      <c r="H313" s="44"/>
      <c r="I313" s="44"/>
      <c r="J313" s="21"/>
      <c r="K313" s="22" t="s">
        <v>285</v>
      </c>
      <c r="L313" s="24">
        <v>2.6246066145499146E-2</v>
      </c>
      <c r="M313" s="24">
        <v>3.8150573938002044E-2</v>
      </c>
      <c r="N313" s="24">
        <v>0.16515572395464073</v>
      </c>
      <c r="O313" s="24">
        <v>7.6517454679380634E-2</v>
      </c>
      <c r="P313" s="22"/>
      <c r="Q313" s="24">
        <v>7.6517454679380634E-2</v>
      </c>
      <c r="R313" s="21"/>
      <c r="S313" s="21"/>
      <c r="T313" s="21"/>
      <c r="U313" s="21"/>
    </row>
    <row r="314" spans="1:21" x14ac:dyDescent="0.2">
      <c r="A314" s="41"/>
      <c r="B314" s="41"/>
      <c r="C314" s="41"/>
      <c r="D314" s="41"/>
      <c r="E314" s="44"/>
      <c r="F314" s="44"/>
      <c r="G314" s="44"/>
      <c r="H314" s="44"/>
      <c r="I314" s="44"/>
      <c r="J314" s="21"/>
      <c r="K314" s="22" t="s">
        <v>286</v>
      </c>
      <c r="L314" s="24">
        <v>0</v>
      </c>
      <c r="M314" s="24">
        <v>0</v>
      </c>
      <c r="N314" s="24">
        <v>0</v>
      </c>
      <c r="O314" s="24">
        <v>0</v>
      </c>
      <c r="P314" s="22"/>
      <c r="Q314" s="24">
        <v>0</v>
      </c>
      <c r="R314" s="21"/>
      <c r="S314" s="21"/>
      <c r="T314" s="21"/>
      <c r="U314" s="21"/>
    </row>
    <row r="315" spans="1:21" x14ac:dyDescent="0.2">
      <c r="A315" s="41"/>
      <c r="B315" s="41"/>
      <c r="C315" s="41"/>
      <c r="D315" s="41"/>
      <c r="E315" s="44"/>
      <c r="F315" s="44"/>
      <c r="G315" s="44"/>
      <c r="H315" s="44"/>
      <c r="I315" s="44"/>
      <c r="J315" s="21"/>
      <c r="K315" s="22" t="s">
        <v>287</v>
      </c>
      <c r="L315" s="24">
        <v>4.5929524532847953E-2</v>
      </c>
      <c r="M315" s="24">
        <v>5.2274923173223936E-2</v>
      </c>
      <c r="N315" s="24">
        <v>5.0107121964070557E-2</v>
      </c>
      <c r="O315" s="24">
        <v>4.943718989004748E-2</v>
      </c>
      <c r="P315" s="22"/>
      <c r="Q315" s="24">
        <v>4.943718989004748E-2</v>
      </c>
      <c r="R315" s="21"/>
      <c r="S315" s="21"/>
      <c r="T315" s="21"/>
      <c r="U315" s="21"/>
    </row>
    <row r="316" spans="1:21" x14ac:dyDescent="0.2">
      <c r="A316" s="41"/>
      <c r="B316" s="41"/>
      <c r="C316" s="41"/>
      <c r="D316" s="41"/>
      <c r="E316" s="44"/>
      <c r="F316" s="44"/>
      <c r="G316" s="44"/>
      <c r="H316" s="44"/>
      <c r="I316" s="44"/>
      <c r="J316" s="21"/>
      <c r="K316" s="22"/>
      <c r="L316" s="24"/>
      <c r="M316" s="24"/>
      <c r="N316" s="24"/>
      <c r="O316" s="24"/>
      <c r="P316" s="22"/>
      <c r="Q316" s="24"/>
      <c r="R316" s="21"/>
      <c r="S316" s="21"/>
      <c r="T316" s="21"/>
      <c r="U316" s="21"/>
    </row>
    <row r="317" spans="1:21" x14ac:dyDescent="0.2">
      <c r="A317" s="41"/>
      <c r="B317" s="41"/>
      <c r="C317" s="41"/>
      <c r="D317" s="41"/>
      <c r="E317" s="44"/>
      <c r="F317" s="44"/>
      <c r="G317" s="44"/>
      <c r="H317" s="44"/>
      <c r="I317" s="44"/>
      <c r="J317" s="21"/>
      <c r="K317" s="22" t="s">
        <v>288</v>
      </c>
      <c r="L317" s="24">
        <v>0.12583314782563149</v>
      </c>
      <c r="M317" s="24">
        <v>0.12241029969531014</v>
      </c>
      <c r="N317" s="24">
        <v>0.10868714575173274</v>
      </c>
      <c r="O317" s="24">
        <v>0.1189768644242248</v>
      </c>
      <c r="P317" s="22"/>
      <c r="Q317" s="24">
        <v>0.1189768644242248</v>
      </c>
      <c r="R317" s="21"/>
      <c r="S317" s="21"/>
      <c r="T317" s="21"/>
      <c r="U317" s="21"/>
    </row>
    <row r="318" spans="1:21" x14ac:dyDescent="0.2">
      <c r="A318" s="41"/>
      <c r="B318" s="41"/>
      <c r="C318" s="41"/>
      <c r="D318" s="41"/>
      <c r="E318" s="44"/>
      <c r="F318" s="44"/>
      <c r="G318" s="44"/>
      <c r="H318" s="44"/>
      <c r="I318" s="44"/>
      <c r="J318" s="21"/>
      <c r="K318" s="22" t="s">
        <v>289</v>
      </c>
      <c r="L318" s="24">
        <v>0.12110379265040308</v>
      </c>
      <c r="M318" s="24">
        <v>9.66108977336919E-2</v>
      </c>
      <c r="N318" s="24">
        <v>9.4931755754173494E-2</v>
      </c>
      <c r="O318" s="24">
        <v>0.10421548204608949</v>
      </c>
      <c r="P318" s="22"/>
      <c r="Q318" s="24">
        <v>0.10421548204608949</v>
      </c>
      <c r="R318" s="21"/>
      <c r="S318" s="21"/>
      <c r="T318" s="21"/>
      <c r="U318" s="21"/>
    </row>
    <row r="319" spans="1:21" x14ac:dyDescent="0.2">
      <c r="A319" s="41"/>
      <c r="B319" s="41"/>
      <c r="C319" s="41"/>
      <c r="D319" s="41"/>
      <c r="E319" s="44"/>
      <c r="F319" s="44"/>
      <c r="G319" s="44"/>
      <c r="H319" s="44"/>
      <c r="I319" s="44"/>
      <c r="J319" s="21"/>
      <c r="K319" s="22" t="s">
        <v>290</v>
      </c>
      <c r="L319" s="24">
        <v>2.6139126411495364E-2</v>
      </c>
      <c r="M319" s="24">
        <v>2.6224702780158735E-2</v>
      </c>
      <c r="N319" s="24">
        <v>1.8369576587361543E-2</v>
      </c>
      <c r="O319" s="24">
        <v>2.3577801926338546E-2</v>
      </c>
      <c r="P319" s="22"/>
      <c r="Q319" s="24">
        <v>2.3577801926338546E-2</v>
      </c>
      <c r="R319" s="21"/>
      <c r="S319" s="21"/>
      <c r="T319" s="21"/>
      <c r="U319" s="21"/>
    </row>
    <row r="320" spans="1:21" x14ac:dyDescent="0.2">
      <c r="A320" s="41"/>
      <c r="B320" s="41"/>
      <c r="C320" s="41"/>
      <c r="D320" s="41"/>
      <c r="E320" s="44"/>
      <c r="F320" s="44"/>
      <c r="G320" s="44"/>
      <c r="H320" s="44"/>
      <c r="I320" s="44"/>
      <c r="J320" s="21"/>
      <c r="K320" s="22" t="s">
        <v>291</v>
      </c>
      <c r="L320" s="24">
        <v>3.7219392320417627E-2</v>
      </c>
      <c r="M320" s="24">
        <v>3.7980453610585843E-2</v>
      </c>
      <c r="N320" s="24">
        <v>4.5430947980954373E-2</v>
      </c>
      <c r="O320" s="24">
        <v>4.0210264637319283E-2</v>
      </c>
      <c r="P320" s="22"/>
      <c r="Q320" s="24">
        <v>4.0210264637319283E-2</v>
      </c>
      <c r="R320" s="21"/>
      <c r="S320" s="21"/>
      <c r="T320" s="21"/>
      <c r="U320" s="21"/>
    </row>
    <row r="321" spans="1:21" x14ac:dyDescent="0.2">
      <c r="A321" s="41"/>
      <c r="B321" s="41"/>
      <c r="C321" s="41"/>
      <c r="D321" s="41"/>
      <c r="E321" s="44"/>
      <c r="F321" s="44"/>
      <c r="G321" s="44"/>
      <c r="H321" s="44"/>
      <c r="I321" s="44"/>
      <c r="J321" s="21"/>
      <c r="K321" s="22"/>
      <c r="L321" s="24"/>
      <c r="M321" s="24"/>
      <c r="N321" s="24"/>
      <c r="O321" s="24"/>
      <c r="P321" s="22"/>
      <c r="Q321" s="24"/>
      <c r="R321" s="21"/>
      <c r="S321" s="21"/>
      <c r="T321" s="21"/>
      <c r="U321" s="21"/>
    </row>
    <row r="322" spans="1:21" x14ac:dyDescent="0.2">
      <c r="A322" s="41"/>
      <c r="B322" s="41"/>
      <c r="C322" s="41"/>
      <c r="D322" s="41"/>
      <c r="E322" s="44"/>
      <c r="F322" s="44"/>
      <c r="G322" s="44"/>
      <c r="H322" s="44"/>
      <c r="I322" s="44"/>
      <c r="J322" s="21"/>
      <c r="K322" s="22"/>
      <c r="L322" s="24"/>
      <c r="M322" s="24"/>
      <c r="N322" s="24"/>
      <c r="O322" s="24"/>
      <c r="P322" s="22"/>
      <c r="Q322" s="24"/>
      <c r="R322" s="21"/>
      <c r="S322" s="21"/>
      <c r="T322" s="21"/>
      <c r="U322" s="21"/>
    </row>
    <row r="323" spans="1:21" x14ac:dyDescent="0.2">
      <c r="A323" s="41"/>
      <c r="B323" s="41"/>
      <c r="C323" s="41"/>
      <c r="D323" s="41"/>
      <c r="E323" s="44"/>
      <c r="F323" s="44"/>
      <c r="G323" s="44"/>
      <c r="H323" s="44"/>
      <c r="I323" s="44"/>
      <c r="J323" s="21"/>
      <c r="K323" s="22" t="s">
        <v>292</v>
      </c>
      <c r="L323" s="24">
        <v>0.22878773990510731</v>
      </c>
      <c r="M323" s="24">
        <v>0.23417063068839847</v>
      </c>
      <c r="N323" s="24">
        <v>0.21431172685255134</v>
      </c>
      <c r="O323" s="24">
        <v>0.22575669914868568</v>
      </c>
      <c r="P323" s="22"/>
      <c r="Q323" s="24">
        <v>0.22575669914868568</v>
      </c>
      <c r="R323" s="21"/>
      <c r="S323" s="21"/>
      <c r="T323" s="21"/>
      <c r="U323" s="21"/>
    </row>
    <row r="324" spans="1:21" x14ac:dyDescent="0.2">
      <c r="A324" s="41"/>
      <c r="B324" s="41"/>
      <c r="C324" s="41"/>
      <c r="D324" s="41"/>
      <c r="E324" s="44"/>
      <c r="F324" s="44"/>
      <c r="G324" s="44"/>
      <c r="H324" s="44"/>
      <c r="I324" s="44"/>
      <c r="J324" s="21"/>
      <c r="K324" s="22" t="s">
        <v>293</v>
      </c>
      <c r="L324" s="24">
        <v>1.1141374328352995E-2</v>
      </c>
      <c r="M324" s="24">
        <v>1.0591080896577747E-2</v>
      </c>
      <c r="N324" s="24">
        <v>4.9318719805359588E-3</v>
      </c>
      <c r="O324" s="24">
        <v>8.8881090684889003E-3</v>
      </c>
      <c r="P324" s="22"/>
      <c r="Q324" s="24">
        <v>8.8881090684889003E-3</v>
      </c>
      <c r="R324" s="21"/>
      <c r="S324" s="21"/>
      <c r="T324" s="21"/>
      <c r="U324" s="21"/>
    </row>
    <row r="325" spans="1:21" x14ac:dyDescent="0.2">
      <c r="A325" s="41"/>
      <c r="B325" s="41"/>
      <c r="C325" s="41"/>
      <c r="D325" s="41"/>
      <c r="E325" s="44"/>
      <c r="F325" s="44"/>
      <c r="G325" s="44"/>
      <c r="H325" s="44"/>
      <c r="I325" s="44"/>
      <c r="J325" s="21"/>
      <c r="K325" s="22"/>
      <c r="L325" s="24"/>
      <c r="M325" s="24"/>
      <c r="N325" s="24"/>
      <c r="O325" s="24"/>
      <c r="P325" s="22"/>
      <c r="Q325" s="24"/>
      <c r="R325" s="21"/>
      <c r="S325" s="21"/>
      <c r="T325" s="21"/>
      <c r="U325" s="21"/>
    </row>
    <row r="326" spans="1:21" x14ac:dyDescent="0.2">
      <c r="A326" s="41"/>
      <c r="B326" s="41"/>
      <c r="C326" s="41"/>
      <c r="D326" s="41"/>
      <c r="E326" s="44"/>
      <c r="F326" s="44"/>
      <c r="G326" s="44"/>
      <c r="H326" s="44"/>
      <c r="I326" s="44"/>
      <c r="J326" s="21"/>
      <c r="K326" s="22" t="s">
        <v>294</v>
      </c>
      <c r="L326" s="24">
        <v>7.0366344974487238E-2</v>
      </c>
      <c r="M326" s="24">
        <v>3.8464642234770419E-2</v>
      </c>
      <c r="N326" s="24">
        <v>4.8175827241134832E-2</v>
      </c>
      <c r="O326" s="24">
        <v>5.2335604816797499E-2</v>
      </c>
      <c r="P326" s="22"/>
      <c r="Q326" s="24">
        <v>5.2335604816797499E-2</v>
      </c>
      <c r="R326" s="21"/>
      <c r="S326" s="21"/>
      <c r="T326" s="21"/>
      <c r="U326" s="21"/>
    </row>
    <row r="327" spans="1:21" x14ac:dyDescent="0.2">
      <c r="A327" s="41"/>
      <c r="B327" s="41"/>
      <c r="C327" s="41"/>
      <c r="D327" s="41"/>
      <c r="E327" s="44"/>
      <c r="F327" s="44"/>
      <c r="G327" s="44"/>
      <c r="H327" s="44"/>
      <c r="I327" s="44"/>
      <c r="J327" s="21"/>
      <c r="K327" s="22" t="s">
        <v>295</v>
      </c>
      <c r="L327" s="24">
        <v>0</v>
      </c>
      <c r="M327" s="24">
        <v>0</v>
      </c>
      <c r="N327" s="24">
        <v>0</v>
      </c>
      <c r="O327" s="24">
        <v>0</v>
      </c>
      <c r="P327" s="22"/>
      <c r="Q327" s="24">
        <v>0</v>
      </c>
      <c r="R327" s="21"/>
      <c r="S327" s="21"/>
      <c r="T327" s="21"/>
      <c r="U327" s="21"/>
    </row>
    <row r="328" spans="1:21" x14ac:dyDescent="0.2">
      <c r="A328" s="41"/>
      <c r="B328" s="41"/>
      <c r="C328" s="41"/>
      <c r="D328" s="41"/>
      <c r="E328" s="44"/>
      <c r="F328" s="44"/>
      <c r="G328" s="44"/>
      <c r="H328" s="44"/>
      <c r="I328" s="44"/>
      <c r="J328" s="21"/>
      <c r="K328" s="22" t="s">
        <v>296</v>
      </c>
      <c r="L328" s="24">
        <v>3.6468631738840067E-2</v>
      </c>
      <c r="M328" s="24">
        <v>2.7149459431754487E-2</v>
      </c>
      <c r="N328" s="24">
        <v>1.1361126930810445E-2</v>
      </c>
      <c r="O328" s="24">
        <v>2.4993072700468331E-2</v>
      </c>
      <c r="P328" s="22"/>
      <c r="Q328" s="24">
        <v>2.4993072700468331E-2</v>
      </c>
      <c r="R328" s="21"/>
      <c r="S328" s="21"/>
      <c r="T328" s="21"/>
      <c r="U328" s="21"/>
    </row>
    <row r="329" spans="1:21" x14ac:dyDescent="0.2">
      <c r="A329" s="41"/>
      <c r="B329" s="41"/>
      <c r="C329" s="41"/>
      <c r="D329" s="41"/>
      <c r="E329" s="44"/>
      <c r="F329" s="44"/>
      <c r="G329" s="44"/>
      <c r="H329" s="44"/>
      <c r="I329" s="44"/>
      <c r="J329" s="21"/>
      <c r="K329" s="22" t="s">
        <v>297</v>
      </c>
      <c r="L329" s="24">
        <v>0.19393193395052835</v>
      </c>
      <c r="M329" s="24">
        <v>0.19915637765840274</v>
      </c>
      <c r="N329" s="24">
        <v>0.17876195678703843</v>
      </c>
      <c r="O329" s="24">
        <v>0.19061675613198983</v>
      </c>
      <c r="P329" s="22"/>
      <c r="Q329" s="24">
        <v>0.19061675613198983</v>
      </c>
      <c r="R329" s="21"/>
      <c r="S329" s="21"/>
      <c r="T329" s="21"/>
      <c r="U329" s="21"/>
    </row>
    <row r="330" spans="1:21" x14ac:dyDescent="0.2">
      <c r="A330" s="41"/>
      <c r="B330" s="41"/>
      <c r="C330" s="41"/>
      <c r="D330" s="41"/>
      <c r="E330" s="44"/>
      <c r="F330" s="44"/>
      <c r="G330" s="44"/>
      <c r="H330" s="44"/>
      <c r="I330" s="44"/>
      <c r="J330" s="21"/>
      <c r="K330" s="22"/>
      <c r="L330" s="24"/>
      <c r="M330" s="24"/>
      <c r="N330" s="24"/>
      <c r="O330" s="24"/>
      <c r="P330" s="22"/>
      <c r="Q330" s="24"/>
      <c r="R330" s="21"/>
      <c r="S330" s="21"/>
      <c r="T330" s="21"/>
      <c r="U330" s="21"/>
    </row>
    <row r="331" spans="1:21" x14ac:dyDescent="0.2">
      <c r="A331" s="41"/>
      <c r="B331" s="41"/>
      <c r="C331" s="41"/>
      <c r="D331" s="41"/>
      <c r="E331" s="44"/>
      <c r="F331" s="44"/>
      <c r="G331" s="44"/>
      <c r="H331" s="44"/>
      <c r="I331" s="44"/>
      <c r="J331" s="21"/>
      <c r="K331" s="22" t="s">
        <v>298</v>
      </c>
      <c r="L331" s="24">
        <v>2.3437261295236596E-2</v>
      </c>
      <c r="M331" s="24">
        <v>2.9016420973655341E-2</v>
      </c>
      <c r="N331" s="24">
        <v>6.0367972663559546E-2</v>
      </c>
      <c r="O331" s="24">
        <v>3.7607218310817161E-2</v>
      </c>
      <c r="P331" s="22"/>
      <c r="Q331" s="24">
        <v>3.7607218310817161E-2</v>
      </c>
      <c r="R331" s="21"/>
      <c r="S331" s="21"/>
      <c r="T331" s="21"/>
      <c r="U331" s="21"/>
    </row>
    <row r="332" spans="1:21" x14ac:dyDescent="0.2">
      <c r="A332" s="41"/>
      <c r="B332" s="41"/>
      <c r="C332" s="41"/>
      <c r="D332" s="41"/>
      <c r="E332" s="44"/>
      <c r="F332" s="44"/>
      <c r="G332" s="44"/>
      <c r="H332" s="44"/>
      <c r="I332" s="44"/>
      <c r="J332" s="21"/>
      <c r="K332" s="22"/>
      <c r="L332" s="24"/>
      <c r="M332" s="24"/>
      <c r="N332" s="24"/>
      <c r="O332" s="24"/>
      <c r="P332" s="22"/>
      <c r="Q332" s="24"/>
      <c r="R332" s="21"/>
      <c r="S332" s="21"/>
      <c r="T332" s="21"/>
      <c r="U332" s="21"/>
    </row>
    <row r="333" spans="1:21" x14ac:dyDescent="0.2">
      <c r="A333" s="41"/>
      <c r="B333" s="41"/>
      <c r="C333" s="41"/>
      <c r="D333" s="41"/>
      <c r="E333" s="44"/>
      <c r="F333" s="44"/>
      <c r="G333" s="44"/>
      <c r="H333" s="44"/>
      <c r="I333" s="44"/>
      <c r="J333" s="21"/>
      <c r="K333" s="22" t="s">
        <v>299</v>
      </c>
      <c r="L333" s="24">
        <v>0.24045071824217265</v>
      </c>
      <c r="M333" s="24">
        <v>0.26716743111762514</v>
      </c>
      <c r="N333" s="24">
        <v>0.2161984681365427</v>
      </c>
      <c r="O333" s="24">
        <v>0.24127220583211351</v>
      </c>
      <c r="P333" s="22"/>
      <c r="Q333" s="24">
        <v>0.24127220583211351</v>
      </c>
      <c r="R333" s="21"/>
      <c r="S333" s="21"/>
      <c r="T333" s="21"/>
      <c r="U333" s="21"/>
    </row>
    <row r="334" spans="1:21" x14ac:dyDescent="0.2">
      <c r="A334" s="27"/>
      <c r="B334" s="27"/>
      <c r="C334" s="27"/>
      <c r="D334" s="27"/>
      <c r="E334" s="27"/>
      <c r="F334" s="27"/>
      <c r="G334" s="27"/>
      <c r="H334" s="27"/>
      <c r="I334" s="27"/>
    </row>
    <row r="335" spans="1:21" x14ac:dyDescent="0.2">
      <c r="A335" s="27"/>
      <c r="B335" s="27"/>
      <c r="C335" s="27"/>
      <c r="D335" s="27"/>
      <c r="E335" s="27"/>
      <c r="F335" s="27"/>
      <c r="G335" s="27"/>
      <c r="H335" s="27"/>
      <c r="I335" s="27"/>
    </row>
    <row r="336" spans="1:21" x14ac:dyDescent="0.2">
      <c r="A336" s="27"/>
      <c r="B336" s="27"/>
      <c r="C336" s="27"/>
      <c r="D336" s="27"/>
      <c r="E336" s="27"/>
      <c r="F336" s="27"/>
      <c r="G336" s="27"/>
      <c r="H336" s="27"/>
      <c r="I336" s="27"/>
    </row>
    <row r="337" spans="1:9" x14ac:dyDescent="0.2">
      <c r="A337" s="27"/>
      <c r="B337" s="27"/>
      <c r="C337" s="27"/>
      <c r="D337" s="27"/>
      <c r="E337" s="27"/>
      <c r="F337" s="27"/>
      <c r="G337" s="27"/>
      <c r="H337" s="27"/>
      <c r="I337" s="27"/>
    </row>
    <row r="338" spans="1:9" x14ac:dyDescent="0.2">
      <c r="A338" s="27"/>
      <c r="B338" s="27"/>
      <c r="C338" s="27"/>
      <c r="D338" s="27"/>
      <c r="E338" s="27"/>
      <c r="F338" s="27"/>
      <c r="G338" s="27"/>
      <c r="H338" s="27"/>
      <c r="I338" s="27"/>
    </row>
    <row r="339" spans="1:9" x14ac:dyDescent="0.2">
      <c r="A339" s="27"/>
      <c r="B339" s="27"/>
      <c r="C339" s="27"/>
      <c r="D339" s="27"/>
      <c r="E339" s="27"/>
      <c r="F339" s="27"/>
      <c r="G339" s="27"/>
      <c r="H339" s="27"/>
      <c r="I339" s="27"/>
    </row>
    <row r="340" spans="1:9" x14ac:dyDescent="0.2">
      <c r="A340" s="27"/>
      <c r="B340" s="27"/>
      <c r="C340" s="27"/>
      <c r="D340" s="27"/>
      <c r="E340" s="27"/>
      <c r="F340" s="27"/>
      <c r="G340" s="27"/>
      <c r="H340" s="27"/>
      <c r="I340" s="27"/>
    </row>
    <row r="341" spans="1:9" x14ac:dyDescent="0.2">
      <c r="A341" s="27"/>
      <c r="B341" s="27"/>
      <c r="C341" s="27"/>
      <c r="D341" s="27"/>
      <c r="E341" s="27"/>
      <c r="F341" s="27"/>
      <c r="G341" s="27"/>
      <c r="H341" s="27"/>
      <c r="I341" s="27"/>
    </row>
    <row r="342" spans="1:9" x14ac:dyDescent="0.2">
      <c r="A342" s="27"/>
      <c r="B342" s="27"/>
      <c r="C342" s="27"/>
      <c r="D342" s="27"/>
      <c r="E342" s="27"/>
      <c r="F342" s="27"/>
      <c r="G342" s="27"/>
      <c r="H342" s="27"/>
      <c r="I342" s="27"/>
    </row>
    <row r="343" spans="1:9" x14ac:dyDescent="0.2">
      <c r="A343" s="27"/>
      <c r="B343" s="27"/>
      <c r="C343" s="27"/>
      <c r="D343" s="27"/>
      <c r="E343" s="27"/>
      <c r="F343" s="27"/>
      <c r="G343" s="27"/>
      <c r="H343" s="27"/>
      <c r="I343" s="27"/>
    </row>
    <row r="344" spans="1:9" x14ac:dyDescent="0.2">
      <c r="A344" s="27"/>
      <c r="B344" s="27"/>
      <c r="C344" s="27"/>
      <c r="D344" s="27"/>
      <c r="E344" s="27"/>
      <c r="F344" s="27"/>
      <c r="G344" s="27"/>
      <c r="H344" s="27"/>
      <c r="I344" s="27"/>
    </row>
    <row r="345" spans="1:9" x14ac:dyDescent="0.2">
      <c r="A345" s="27"/>
      <c r="B345" s="27"/>
      <c r="C345" s="27"/>
      <c r="D345" s="27"/>
      <c r="E345" s="27"/>
      <c r="F345" s="27"/>
      <c r="G345" s="27"/>
      <c r="H345" s="27"/>
      <c r="I345" s="27"/>
    </row>
    <row r="346" spans="1:9" x14ac:dyDescent="0.2">
      <c r="A346" s="27"/>
      <c r="B346" s="27"/>
      <c r="C346" s="27"/>
      <c r="D346" s="27"/>
      <c r="E346" s="27"/>
      <c r="F346" s="27"/>
      <c r="G346" s="27"/>
      <c r="H346" s="27"/>
      <c r="I346" s="27"/>
    </row>
    <row r="347" spans="1:9" x14ac:dyDescent="0.2">
      <c r="A347" s="27"/>
      <c r="B347" s="27"/>
      <c r="C347" s="27"/>
      <c r="D347" s="27"/>
      <c r="E347" s="27"/>
      <c r="F347" s="27"/>
      <c r="G347" s="27"/>
      <c r="H347" s="27"/>
      <c r="I347" s="27"/>
    </row>
    <row r="348" spans="1:9" x14ac:dyDescent="0.2">
      <c r="A348" s="27"/>
      <c r="B348" s="27"/>
      <c r="C348" s="27"/>
      <c r="D348" s="27"/>
      <c r="E348" s="27"/>
      <c r="F348" s="27"/>
      <c r="G348" s="27"/>
      <c r="H348" s="27"/>
      <c r="I348" s="27"/>
    </row>
    <row r="349" spans="1:9" x14ac:dyDescent="0.2">
      <c r="A349" s="27"/>
      <c r="B349" s="27"/>
      <c r="C349" s="27"/>
      <c r="D349" s="27"/>
      <c r="E349" s="27"/>
      <c r="F349" s="27"/>
      <c r="G349" s="27"/>
      <c r="H349" s="27"/>
      <c r="I349" s="27"/>
    </row>
    <row r="350" spans="1:9" x14ac:dyDescent="0.2">
      <c r="A350" s="27"/>
      <c r="B350" s="27"/>
      <c r="C350" s="27"/>
      <c r="D350" s="27"/>
      <c r="E350" s="27"/>
      <c r="F350" s="27"/>
      <c r="G350" s="27"/>
      <c r="H350" s="27"/>
      <c r="I350" s="27"/>
    </row>
    <row r="351" spans="1:9" x14ac:dyDescent="0.2">
      <c r="A351" s="27"/>
      <c r="B351" s="27"/>
      <c r="C351" s="27"/>
      <c r="D351" s="27"/>
      <c r="E351" s="27"/>
      <c r="F351" s="27"/>
      <c r="G351" s="27"/>
      <c r="H351" s="27"/>
      <c r="I351" s="27"/>
    </row>
    <row r="352" spans="1:9" x14ac:dyDescent="0.2">
      <c r="A352" s="27"/>
      <c r="B352" s="27"/>
      <c r="C352" s="27"/>
      <c r="D352" s="27"/>
      <c r="E352" s="27"/>
      <c r="F352" s="27"/>
      <c r="G352" s="27"/>
      <c r="H352" s="27"/>
      <c r="I352" s="27"/>
    </row>
    <row r="353" spans="1:9" x14ac:dyDescent="0.2">
      <c r="A353" s="27"/>
      <c r="B353" s="27"/>
      <c r="C353" s="27"/>
      <c r="D353" s="27"/>
      <c r="E353" s="27"/>
      <c r="F353" s="27"/>
      <c r="G353" s="27"/>
      <c r="H353" s="27"/>
      <c r="I353" s="27"/>
    </row>
    <row r="354" spans="1:9" x14ac:dyDescent="0.2">
      <c r="A354" s="27"/>
      <c r="B354" s="27"/>
      <c r="C354" s="27"/>
      <c r="D354" s="27"/>
      <c r="E354" s="27"/>
      <c r="F354" s="27"/>
      <c r="G354" s="27"/>
      <c r="H354" s="27"/>
      <c r="I354" s="27"/>
    </row>
    <row r="355" spans="1:9" x14ac:dyDescent="0.2">
      <c r="A355" s="27"/>
      <c r="B355" s="27"/>
      <c r="C355" s="27"/>
      <c r="D355" s="27"/>
      <c r="E355" s="27"/>
      <c r="F355" s="27"/>
      <c r="G355" s="27"/>
      <c r="H355" s="27"/>
      <c r="I355" s="27"/>
    </row>
    <row r="356" spans="1:9" x14ac:dyDescent="0.2">
      <c r="A356" s="27"/>
      <c r="B356" s="27"/>
      <c r="C356" s="27"/>
      <c r="D356" s="27"/>
      <c r="E356" s="27"/>
      <c r="F356" s="27"/>
      <c r="G356" s="27"/>
      <c r="H356" s="27"/>
      <c r="I356" s="27"/>
    </row>
    <row r="357" spans="1:9" x14ac:dyDescent="0.2">
      <c r="A357" s="27"/>
      <c r="B357" s="27"/>
      <c r="C357" s="27"/>
      <c r="D357" s="27"/>
      <c r="E357" s="27"/>
      <c r="F357" s="27"/>
      <c r="G357" s="27"/>
      <c r="H357" s="27"/>
      <c r="I357" s="27"/>
    </row>
    <row r="358" spans="1:9" x14ac:dyDescent="0.2">
      <c r="A358" s="27"/>
      <c r="B358" s="27"/>
      <c r="C358" s="27"/>
      <c r="D358" s="27"/>
      <c r="E358" s="27"/>
      <c r="F358" s="27"/>
      <c r="G358" s="27"/>
      <c r="H358" s="27"/>
      <c r="I358" s="27"/>
    </row>
    <row r="359" spans="1:9" x14ac:dyDescent="0.2">
      <c r="A359" s="27"/>
      <c r="B359" s="27"/>
      <c r="C359" s="27"/>
      <c r="D359" s="27"/>
      <c r="E359" s="27"/>
      <c r="F359" s="27"/>
      <c r="G359" s="27"/>
      <c r="H359" s="27"/>
      <c r="I359" s="27"/>
    </row>
    <row r="360" spans="1:9" x14ac:dyDescent="0.2">
      <c r="A360" s="27"/>
      <c r="B360" s="27"/>
      <c r="C360" s="27"/>
      <c r="D360" s="27"/>
      <c r="E360" s="27"/>
      <c r="F360" s="27"/>
      <c r="G360" s="27"/>
      <c r="H360" s="27"/>
      <c r="I360" s="27"/>
    </row>
    <row r="361" spans="1:9" x14ac:dyDescent="0.2">
      <c r="A361" s="27"/>
      <c r="B361" s="27"/>
      <c r="C361" s="27"/>
      <c r="D361" s="27"/>
      <c r="E361" s="27"/>
      <c r="F361" s="27"/>
      <c r="G361" s="27"/>
      <c r="H361" s="27"/>
      <c r="I361" s="27"/>
    </row>
    <row r="362" spans="1:9" x14ac:dyDescent="0.2">
      <c r="A362" s="27"/>
      <c r="B362" s="27"/>
      <c r="C362" s="27"/>
      <c r="D362" s="27"/>
      <c r="E362" s="27"/>
      <c r="F362" s="27"/>
      <c r="G362" s="27"/>
      <c r="H362" s="27"/>
      <c r="I362" s="27"/>
    </row>
    <row r="363" spans="1:9" x14ac:dyDescent="0.2">
      <c r="A363" s="27"/>
      <c r="B363" s="27"/>
      <c r="C363" s="27"/>
      <c r="D363" s="27"/>
      <c r="E363" s="27"/>
      <c r="F363" s="27"/>
      <c r="G363" s="27"/>
      <c r="H363" s="27"/>
      <c r="I363" s="27"/>
    </row>
    <row r="364" spans="1:9" x14ac:dyDescent="0.2">
      <c r="A364" s="27"/>
      <c r="B364" s="27"/>
      <c r="C364" s="27"/>
      <c r="D364" s="27"/>
      <c r="E364" s="27"/>
      <c r="F364" s="27"/>
      <c r="G364" s="27"/>
      <c r="H364" s="27"/>
      <c r="I364" s="27"/>
    </row>
    <row r="365" spans="1:9" x14ac:dyDescent="0.2">
      <c r="A365" s="27"/>
      <c r="B365" s="27"/>
      <c r="C365" s="27"/>
      <c r="D365" s="27"/>
      <c r="E365" s="27"/>
      <c r="F365" s="27"/>
      <c r="G365" s="27"/>
      <c r="H365" s="27"/>
      <c r="I365" s="27"/>
    </row>
    <row r="366" spans="1:9" x14ac:dyDescent="0.2">
      <c r="A366" s="27"/>
      <c r="B366" s="27"/>
      <c r="C366" s="27"/>
      <c r="D366" s="27"/>
      <c r="E366" s="27"/>
      <c r="F366" s="27"/>
      <c r="G366" s="27"/>
      <c r="H366" s="27"/>
      <c r="I366" s="27"/>
    </row>
    <row r="367" spans="1:9" x14ac:dyDescent="0.2">
      <c r="A367" s="27"/>
      <c r="B367" s="27"/>
      <c r="C367" s="27"/>
      <c r="D367" s="27"/>
      <c r="E367" s="27"/>
      <c r="F367" s="27"/>
      <c r="G367" s="27"/>
      <c r="H367" s="27"/>
      <c r="I367" s="27"/>
    </row>
    <row r="368" spans="1:9" x14ac:dyDescent="0.2">
      <c r="A368" s="27"/>
      <c r="B368" s="27"/>
      <c r="C368" s="27"/>
      <c r="D368" s="27"/>
      <c r="E368" s="27"/>
      <c r="F368" s="27"/>
      <c r="G368" s="27"/>
      <c r="H368" s="27"/>
      <c r="I368" s="27"/>
    </row>
    <row r="369" spans="1:9" x14ac:dyDescent="0.2">
      <c r="A369" s="27"/>
      <c r="B369" s="27"/>
      <c r="C369" s="27"/>
      <c r="D369" s="27"/>
      <c r="E369" s="27"/>
      <c r="F369" s="27"/>
      <c r="G369" s="27"/>
      <c r="H369" s="27"/>
      <c r="I369" s="27"/>
    </row>
    <row r="370" spans="1:9" x14ac:dyDescent="0.2">
      <c r="A370" s="27"/>
      <c r="B370" s="27"/>
      <c r="C370" s="27"/>
      <c r="D370" s="27"/>
      <c r="E370" s="27"/>
      <c r="F370" s="27"/>
      <c r="G370" s="27"/>
      <c r="H370" s="27"/>
      <c r="I370" s="27"/>
    </row>
    <row r="371" spans="1:9" x14ac:dyDescent="0.2">
      <c r="A371" s="27"/>
      <c r="B371" s="27"/>
      <c r="C371" s="27"/>
      <c r="D371" s="27"/>
      <c r="E371" s="27"/>
      <c r="F371" s="27"/>
      <c r="G371" s="27"/>
      <c r="H371" s="27"/>
      <c r="I371" s="27"/>
    </row>
    <row r="372" spans="1:9" x14ac:dyDescent="0.2">
      <c r="A372" s="27"/>
      <c r="B372" s="27"/>
      <c r="C372" s="27"/>
      <c r="D372" s="27"/>
      <c r="E372" s="27"/>
      <c r="F372" s="27"/>
      <c r="G372" s="27"/>
      <c r="H372" s="27"/>
      <c r="I372" s="27"/>
    </row>
    <row r="373" spans="1:9" x14ac:dyDescent="0.2">
      <c r="A373" s="27"/>
      <c r="B373" s="27"/>
      <c r="C373" s="27"/>
      <c r="D373" s="27"/>
      <c r="E373" s="27"/>
      <c r="F373" s="27"/>
      <c r="G373" s="27"/>
      <c r="H373" s="27"/>
      <c r="I373" s="27"/>
    </row>
    <row r="374" spans="1:9" x14ac:dyDescent="0.2">
      <c r="A374" s="27"/>
      <c r="B374" s="27"/>
      <c r="C374" s="27"/>
      <c r="D374" s="27"/>
      <c r="E374" s="27"/>
      <c r="F374" s="27"/>
      <c r="G374" s="27"/>
      <c r="H374" s="27"/>
      <c r="I374" s="27"/>
    </row>
    <row r="375" spans="1:9" x14ac:dyDescent="0.2">
      <c r="A375" s="27"/>
      <c r="B375" s="27"/>
      <c r="C375" s="27"/>
      <c r="D375" s="27"/>
      <c r="E375" s="27"/>
      <c r="F375" s="27"/>
      <c r="G375" s="27"/>
      <c r="H375" s="27"/>
      <c r="I375" s="27"/>
    </row>
    <row r="376" spans="1:9" x14ac:dyDescent="0.2">
      <c r="A376" s="27"/>
      <c r="B376" s="27"/>
      <c r="C376" s="27"/>
      <c r="D376" s="27"/>
      <c r="E376" s="27"/>
      <c r="F376" s="27"/>
      <c r="G376" s="27"/>
      <c r="H376" s="27"/>
      <c r="I376" s="27"/>
    </row>
    <row r="377" spans="1:9" x14ac:dyDescent="0.2">
      <c r="A377" s="27"/>
      <c r="B377" s="27"/>
      <c r="C377" s="27"/>
      <c r="D377" s="27"/>
      <c r="E377" s="27"/>
      <c r="F377" s="27"/>
      <c r="G377" s="27"/>
      <c r="H377" s="27"/>
      <c r="I377" s="27"/>
    </row>
    <row r="378" spans="1:9" x14ac:dyDescent="0.2">
      <c r="A378" s="27"/>
      <c r="B378" s="27"/>
      <c r="C378" s="27"/>
      <c r="D378" s="27"/>
      <c r="E378" s="27"/>
      <c r="F378" s="27"/>
      <c r="G378" s="27"/>
      <c r="H378" s="27"/>
      <c r="I378" s="27"/>
    </row>
    <row r="379" spans="1:9" x14ac:dyDescent="0.2">
      <c r="A379" s="27"/>
      <c r="B379" s="27"/>
      <c r="C379" s="27"/>
      <c r="D379" s="27"/>
      <c r="E379" s="27"/>
      <c r="F379" s="27"/>
      <c r="G379" s="27"/>
      <c r="H379" s="27"/>
      <c r="I379" s="27"/>
    </row>
    <row r="380" spans="1:9" x14ac:dyDescent="0.2">
      <c r="A380" s="27"/>
      <c r="B380" s="27"/>
      <c r="C380" s="27"/>
      <c r="D380" s="27"/>
      <c r="E380" s="27"/>
      <c r="F380" s="27"/>
      <c r="G380" s="27"/>
      <c r="H380" s="27"/>
      <c r="I380" s="27"/>
    </row>
    <row r="381" spans="1:9" x14ac:dyDescent="0.2">
      <c r="A381" s="27"/>
      <c r="B381" s="27"/>
      <c r="C381" s="27"/>
      <c r="D381" s="27"/>
      <c r="E381" s="27"/>
      <c r="F381" s="27"/>
      <c r="G381" s="27"/>
      <c r="H381" s="27"/>
      <c r="I381" s="27"/>
    </row>
    <row r="382" spans="1:9" x14ac:dyDescent="0.2">
      <c r="A382" s="27"/>
      <c r="B382" s="27"/>
      <c r="C382" s="27"/>
      <c r="D382" s="27"/>
      <c r="E382" s="27"/>
      <c r="F382" s="27"/>
      <c r="G382" s="27"/>
      <c r="H382" s="27"/>
      <c r="I382" s="27"/>
    </row>
    <row r="383" spans="1:9" x14ac:dyDescent="0.2">
      <c r="A383" s="27"/>
      <c r="B383" s="27"/>
      <c r="C383" s="27"/>
      <c r="D383" s="27"/>
      <c r="E383" s="27"/>
      <c r="F383" s="27"/>
      <c r="G383" s="27"/>
      <c r="H383" s="27"/>
      <c r="I383" s="27"/>
    </row>
    <row r="384" spans="1:9" x14ac:dyDescent="0.2">
      <c r="A384" s="27"/>
      <c r="B384" s="27"/>
      <c r="C384" s="27"/>
      <c r="D384" s="27"/>
      <c r="E384" s="27"/>
      <c r="F384" s="27"/>
      <c r="G384" s="27"/>
      <c r="H384" s="27"/>
      <c r="I384" s="27"/>
    </row>
    <row r="385" spans="1:9" x14ac:dyDescent="0.2">
      <c r="A385" s="27"/>
      <c r="B385" s="27"/>
      <c r="C385" s="27"/>
      <c r="D385" s="27"/>
      <c r="E385" s="27"/>
      <c r="F385" s="27"/>
      <c r="G385" s="27"/>
      <c r="H385" s="27"/>
      <c r="I385" s="27"/>
    </row>
    <row r="386" spans="1:9" x14ac:dyDescent="0.2">
      <c r="A386" s="27"/>
      <c r="B386" s="27"/>
      <c r="C386" s="27"/>
      <c r="D386" s="27"/>
      <c r="E386" s="27"/>
      <c r="F386" s="27"/>
      <c r="G386" s="27"/>
      <c r="H386" s="27"/>
      <c r="I386" s="27"/>
    </row>
    <row r="387" spans="1:9" x14ac:dyDescent="0.2">
      <c r="A387" s="27"/>
      <c r="B387" s="27"/>
      <c r="C387" s="27"/>
      <c r="D387" s="27"/>
      <c r="E387" s="27"/>
      <c r="F387" s="27"/>
      <c r="G387" s="27"/>
      <c r="H387" s="27"/>
      <c r="I387" s="27"/>
    </row>
    <row r="388" spans="1:9" x14ac:dyDescent="0.2">
      <c r="A388" s="27"/>
      <c r="B388" s="27"/>
      <c r="C388" s="27"/>
      <c r="D388" s="27"/>
      <c r="E388" s="27"/>
      <c r="F388" s="27"/>
      <c r="G388" s="27"/>
      <c r="H388" s="27"/>
      <c r="I388" s="27"/>
    </row>
    <row r="389" spans="1:9" x14ac:dyDescent="0.2">
      <c r="A389" s="27"/>
      <c r="B389" s="27"/>
      <c r="C389" s="27"/>
      <c r="D389" s="27"/>
      <c r="E389" s="27"/>
      <c r="F389" s="27"/>
      <c r="G389" s="27"/>
      <c r="H389" s="27"/>
      <c r="I389" s="27"/>
    </row>
    <row r="390" spans="1:9" x14ac:dyDescent="0.2">
      <c r="A390" s="27"/>
      <c r="B390" s="27"/>
      <c r="C390" s="27"/>
      <c r="D390" s="27"/>
      <c r="E390" s="27"/>
      <c r="F390" s="27"/>
      <c r="G390" s="27"/>
      <c r="H390" s="27"/>
      <c r="I390" s="27"/>
    </row>
    <row r="391" spans="1:9" x14ac:dyDescent="0.2">
      <c r="A391" s="27"/>
      <c r="B391" s="27"/>
      <c r="C391" s="27"/>
      <c r="D391" s="27"/>
      <c r="E391" s="27"/>
      <c r="F391" s="27"/>
      <c r="G391" s="27"/>
      <c r="H391" s="27"/>
      <c r="I391" s="27"/>
    </row>
    <row r="392" spans="1:9" x14ac:dyDescent="0.2">
      <c r="A392" s="27"/>
      <c r="B392" s="27"/>
      <c r="C392" s="27"/>
      <c r="D392" s="27"/>
      <c r="E392" s="27"/>
      <c r="F392" s="27"/>
      <c r="G392" s="27"/>
      <c r="H392" s="27"/>
      <c r="I392" s="27"/>
    </row>
    <row r="393" spans="1:9" x14ac:dyDescent="0.2">
      <c r="A393" s="27"/>
      <c r="B393" s="27"/>
      <c r="C393" s="27"/>
      <c r="D393" s="27"/>
      <c r="E393" s="27"/>
      <c r="F393" s="27"/>
      <c r="G393" s="27"/>
      <c r="H393" s="27"/>
      <c r="I393" s="27"/>
    </row>
    <row r="394" spans="1:9" x14ac:dyDescent="0.2">
      <c r="A394" s="27"/>
      <c r="B394" s="27"/>
      <c r="C394" s="27"/>
      <c r="D394" s="27"/>
      <c r="E394" s="27"/>
      <c r="F394" s="27"/>
      <c r="G394" s="27"/>
      <c r="H394" s="27"/>
      <c r="I394" s="27"/>
    </row>
    <row r="395" spans="1:9" x14ac:dyDescent="0.2">
      <c r="A395" s="27"/>
      <c r="B395" s="27"/>
      <c r="C395" s="27"/>
      <c r="D395" s="27"/>
      <c r="E395" s="27"/>
      <c r="F395" s="27"/>
      <c r="G395" s="27"/>
      <c r="H395" s="27"/>
      <c r="I395" s="27"/>
    </row>
    <row r="396" spans="1:9" x14ac:dyDescent="0.2">
      <c r="A396" s="27"/>
      <c r="B396" s="27"/>
      <c r="C396" s="27"/>
      <c r="D396" s="27"/>
      <c r="E396" s="27"/>
      <c r="F396" s="27"/>
      <c r="G396" s="27"/>
      <c r="H396" s="27"/>
      <c r="I396" s="27"/>
    </row>
    <row r="397" spans="1:9" x14ac:dyDescent="0.2">
      <c r="A397" s="27"/>
      <c r="B397" s="27"/>
      <c r="C397" s="27"/>
      <c r="D397" s="27"/>
      <c r="E397" s="27"/>
      <c r="F397" s="27"/>
      <c r="G397" s="27"/>
      <c r="H397" s="27"/>
      <c r="I397" s="27"/>
    </row>
    <row r="398" spans="1:9" x14ac:dyDescent="0.2">
      <c r="A398" s="27"/>
      <c r="B398" s="27"/>
      <c r="C398" s="27"/>
      <c r="D398" s="27"/>
      <c r="E398" s="27"/>
      <c r="F398" s="27"/>
      <c r="G398" s="27"/>
      <c r="H398" s="27"/>
      <c r="I398" s="27"/>
    </row>
    <row r="399" spans="1:9" x14ac:dyDescent="0.2">
      <c r="A399" s="27"/>
      <c r="B399" s="27"/>
      <c r="C399" s="27"/>
      <c r="D399" s="27"/>
      <c r="E399" s="27"/>
      <c r="F399" s="27"/>
      <c r="G399" s="27"/>
      <c r="H399" s="27"/>
      <c r="I399" s="27"/>
    </row>
    <row r="400" spans="1:9" x14ac:dyDescent="0.2">
      <c r="A400" s="27"/>
      <c r="B400" s="27"/>
      <c r="C400" s="27"/>
      <c r="D400" s="27"/>
      <c r="E400" s="27"/>
      <c r="F400" s="27"/>
      <c r="G400" s="27"/>
      <c r="H400" s="27"/>
      <c r="I400" s="27"/>
    </row>
    <row r="401" spans="1:9" x14ac:dyDescent="0.2">
      <c r="A401" s="27"/>
      <c r="B401" s="27"/>
      <c r="C401" s="27"/>
      <c r="D401" s="27"/>
      <c r="E401" s="27"/>
      <c r="F401" s="27"/>
      <c r="G401" s="27"/>
      <c r="H401" s="27"/>
      <c r="I401" s="27"/>
    </row>
    <row r="402" spans="1:9" x14ac:dyDescent="0.2">
      <c r="A402" s="27"/>
      <c r="B402" s="27"/>
      <c r="C402" s="27"/>
      <c r="D402" s="27"/>
      <c r="E402" s="27"/>
      <c r="F402" s="27"/>
      <c r="G402" s="27"/>
      <c r="H402" s="27"/>
      <c r="I402" s="27"/>
    </row>
    <row r="403" spans="1:9" x14ac:dyDescent="0.2">
      <c r="A403" s="27"/>
      <c r="B403" s="27"/>
      <c r="C403" s="27"/>
      <c r="D403" s="27"/>
      <c r="E403" s="27"/>
      <c r="F403" s="27"/>
      <c r="G403" s="27"/>
      <c r="H403" s="27"/>
      <c r="I403" s="27"/>
    </row>
    <row r="404" spans="1:9" x14ac:dyDescent="0.2">
      <c r="A404" s="27"/>
      <c r="B404" s="27"/>
      <c r="C404" s="27"/>
      <c r="D404" s="27"/>
      <c r="E404" s="27"/>
      <c r="F404" s="27"/>
      <c r="G404" s="27"/>
      <c r="H404" s="27"/>
      <c r="I404" s="27"/>
    </row>
    <row r="405" spans="1:9" x14ac:dyDescent="0.2">
      <c r="A405" s="27"/>
      <c r="B405" s="27"/>
      <c r="C405" s="27"/>
      <c r="D405" s="27"/>
      <c r="E405" s="27"/>
      <c r="F405" s="27"/>
      <c r="G405" s="27"/>
      <c r="H405" s="27"/>
      <c r="I405" s="27"/>
    </row>
    <row r="406" spans="1:9" x14ac:dyDescent="0.2">
      <c r="A406" s="27"/>
      <c r="B406" s="27"/>
      <c r="C406" s="27"/>
      <c r="D406" s="27"/>
      <c r="E406" s="27"/>
      <c r="F406" s="27"/>
      <c r="G406" s="27"/>
      <c r="H406" s="27"/>
      <c r="I406" s="27"/>
    </row>
    <row r="407" spans="1:9" x14ac:dyDescent="0.2">
      <c r="A407" s="27"/>
      <c r="B407" s="27"/>
      <c r="C407" s="27"/>
      <c r="D407" s="27"/>
      <c r="E407" s="27"/>
      <c r="F407" s="27"/>
      <c r="G407" s="27"/>
      <c r="H407" s="27"/>
      <c r="I407" s="27"/>
    </row>
    <row r="408" spans="1:9" x14ac:dyDescent="0.2">
      <c r="A408" s="27"/>
      <c r="B408" s="27"/>
      <c r="C408" s="27"/>
      <c r="D408" s="27"/>
      <c r="E408" s="27"/>
      <c r="F408" s="27"/>
      <c r="G408" s="27"/>
      <c r="H408" s="27"/>
      <c r="I408" s="27"/>
    </row>
    <row r="409" spans="1:9" x14ac:dyDescent="0.2">
      <c r="A409" s="27"/>
      <c r="B409" s="27"/>
      <c r="C409" s="27"/>
      <c r="D409" s="27"/>
      <c r="E409" s="27"/>
      <c r="F409" s="27"/>
      <c r="G409" s="27"/>
      <c r="H409" s="27"/>
      <c r="I409" s="27"/>
    </row>
    <row r="410" spans="1:9" x14ac:dyDescent="0.2">
      <c r="A410" s="27"/>
      <c r="B410" s="27"/>
      <c r="C410" s="27"/>
      <c r="D410" s="27"/>
      <c r="E410" s="27"/>
      <c r="F410" s="27"/>
      <c r="G410" s="27"/>
      <c r="H410" s="27"/>
      <c r="I410" s="27"/>
    </row>
    <row r="411" spans="1:9" x14ac:dyDescent="0.2">
      <c r="A411" s="27"/>
      <c r="B411" s="27"/>
      <c r="C411" s="27"/>
      <c r="D411" s="27"/>
      <c r="E411" s="27"/>
      <c r="F411" s="27"/>
      <c r="G411" s="27"/>
      <c r="H411" s="27"/>
      <c r="I411" s="27"/>
    </row>
    <row r="412" spans="1:9" x14ac:dyDescent="0.2">
      <c r="A412" s="27"/>
      <c r="B412" s="27"/>
      <c r="C412" s="27"/>
      <c r="D412" s="27"/>
      <c r="E412" s="27"/>
      <c r="F412" s="27"/>
      <c r="G412" s="27"/>
      <c r="H412" s="27"/>
      <c r="I412" s="27"/>
    </row>
    <row r="413" spans="1:9" x14ac:dyDescent="0.2">
      <c r="A413" s="27"/>
      <c r="B413" s="27"/>
      <c r="C413" s="27"/>
      <c r="D413" s="27"/>
      <c r="E413" s="27"/>
      <c r="F413" s="27"/>
      <c r="G413" s="27"/>
      <c r="H413" s="27"/>
      <c r="I413" s="27"/>
    </row>
    <row r="414" spans="1:9" x14ac:dyDescent="0.2">
      <c r="A414" s="27"/>
      <c r="B414" s="27"/>
      <c r="C414" s="27"/>
      <c r="D414" s="27"/>
      <c r="E414" s="27"/>
      <c r="F414" s="27"/>
      <c r="G414" s="27"/>
      <c r="H414" s="27"/>
      <c r="I414" s="27"/>
    </row>
    <row r="415" spans="1:9" x14ac:dyDescent="0.2">
      <c r="A415" s="27"/>
      <c r="B415" s="27"/>
      <c r="C415" s="27"/>
      <c r="D415" s="27"/>
      <c r="E415" s="27"/>
      <c r="F415" s="27"/>
      <c r="G415" s="27"/>
      <c r="H415" s="27"/>
      <c r="I415" s="27"/>
    </row>
    <row r="416" spans="1:9" x14ac:dyDescent="0.2">
      <c r="A416" s="27"/>
      <c r="B416" s="27"/>
      <c r="C416" s="27"/>
      <c r="D416" s="27"/>
      <c r="E416" s="27"/>
      <c r="F416" s="27"/>
      <c r="G416" s="27"/>
      <c r="H416" s="27"/>
      <c r="I416" s="27"/>
    </row>
    <row r="417" spans="1:9" x14ac:dyDescent="0.2">
      <c r="A417" s="27"/>
      <c r="B417" s="27"/>
      <c r="C417" s="27"/>
      <c r="D417" s="27"/>
      <c r="E417" s="27"/>
      <c r="F417" s="27"/>
      <c r="G417" s="27"/>
      <c r="H417" s="27"/>
      <c r="I417" s="27"/>
    </row>
    <row r="418" spans="1:9" x14ac:dyDescent="0.2">
      <c r="A418" s="27"/>
      <c r="B418" s="27"/>
      <c r="C418" s="27"/>
      <c r="D418" s="27"/>
      <c r="E418" s="27"/>
      <c r="F418" s="27"/>
      <c r="G418" s="27"/>
      <c r="H418" s="27"/>
      <c r="I418" s="27"/>
    </row>
    <row r="419" spans="1:9" x14ac:dyDescent="0.2">
      <c r="A419" s="27"/>
      <c r="B419" s="27"/>
      <c r="C419" s="27"/>
      <c r="D419" s="27"/>
      <c r="E419" s="27"/>
      <c r="F419" s="27"/>
      <c r="G419" s="27"/>
      <c r="H419" s="27"/>
      <c r="I419" s="27"/>
    </row>
    <row r="420" spans="1:9" x14ac:dyDescent="0.2">
      <c r="A420" s="27"/>
      <c r="B420" s="27"/>
      <c r="C420" s="27"/>
      <c r="D420" s="27"/>
      <c r="E420" s="27"/>
      <c r="F420" s="27"/>
      <c r="G420" s="27"/>
      <c r="H420" s="27"/>
      <c r="I420" s="27"/>
    </row>
    <row r="421" spans="1:9" x14ac:dyDescent="0.2">
      <c r="A421" s="27"/>
      <c r="B421" s="27"/>
      <c r="C421" s="27"/>
      <c r="D421" s="27"/>
      <c r="E421" s="27"/>
      <c r="F421" s="27"/>
      <c r="G421" s="27"/>
      <c r="H421" s="27"/>
      <c r="I421" s="27"/>
    </row>
    <row r="422" spans="1:9" x14ac:dyDescent="0.2">
      <c r="A422" s="27"/>
      <c r="B422" s="27"/>
      <c r="C422" s="27"/>
      <c r="D422" s="27"/>
      <c r="E422" s="27"/>
      <c r="F422" s="27"/>
      <c r="G422" s="27"/>
      <c r="H422" s="27"/>
      <c r="I422" s="27"/>
    </row>
    <row r="423" spans="1:9" x14ac:dyDescent="0.2">
      <c r="A423" s="27"/>
      <c r="B423" s="27"/>
      <c r="C423" s="27"/>
      <c r="D423" s="27"/>
      <c r="E423" s="27"/>
      <c r="F423" s="27"/>
      <c r="G423" s="27"/>
      <c r="H423" s="27"/>
      <c r="I423" s="27"/>
    </row>
    <row r="424" spans="1:9" x14ac:dyDescent="0.2">
      <c r="A424" s="27"/>
      <c r="B424" s="27"/>
      <c r="C424" s="27"/>
      <c r="D424" s="27"/>
      <c r="E424" s="27"/>
      <c r="F424" s="27"/>
      <c r="G424" s="27"/>
      <c r="H424" s="27"/>
      <c r="I424" s="27"/>
    </row>
    <row r="425" spans="1:9" x14ac:dyDescent="0.2">
      <c r="A425" s="27"/>
      <c r="B425" s="27"/>
      <c r="C425" s="27"/>
      <c r="D425" s="27"/>
      <c r="E425" s="27"/>
      <c r="F425" s="27"/>
      <c r="G425" s="27"/>
      <c r="H425" s="27"/>
      <c r="I425" s="27"/>
    </row>
    <row r="426" spans="1:9" x14ac:dyDescent="0.2">
      <c r="A426" s="27"/>
      <c r="B426" s="27"/>
      <c r="C426" s="27"/>
      <c r="D426" s="27"/>
      <c r="E426" s="27"/>
      <c r="F426" s="27"/>
      <c r="G426" s="27"/>
      <c r="H426" s="27"/>
      <c r="I426" s="27"/>
    </row>
    <row r="427" spans="1:9" x14ac:dyDescent="0.2">
      <c r="A427" s="27"/>
      <c r="B427" s="27"/>
      <c r="C427" s="27"/>
      <c r="D427" s="27"/>
      <c r="E427" s="27"/>
      <c r="F427" s="27"/>
      <c r="G427" s="27"/>
      <c r="H427" s="27"/>
      <c r="I42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6F12-CA5D-43B2-A2B0-9825C6967C95}">
  <sheetPr codeName="Sheet4"/>
  <dimension ref="A1:U340"/>
  <sheetViews>
    <sheetView topLeftCell="A40" workbookViewId="0">
      <selection activeCell="B49" sqref="B49:D49"/>
    </sheetView>
  </sheetViews>
  <sheetFormatPr defaultRowHeight="15" x14ac:dyDescent="0.2"/>
  <cols>
    <col min="1" max="1" width="56.09375" bestFit="1" customWidth="1"/>
    <col min="2" max="2" width="54.078125" bestFit="1" customWidth="1"/>
  </cols>
  <sheetData>
    <row r="1" spans="1:4" x14ac:dyDescent="0.2">
      <c r="A1" t="s">
        <v>81</v>
      </c>
    </row>
    <row r="2" spans="1:4" x14ac:dyDescent="0.2">
      <c r="A2" s="1" t="s">
        <v>0</v>
      </c>
      <c r="B2" s="1" t="s">
        <v>300</v>
      </c>
      <c r="C2" s="1" t="s">
        <v>301</v>
      </c>
      <c r="D2" s="1" t="s">
        <v>302</v>
      </c>
    </row>
    <row r="3" spans="1:4" x14ac:dyDescent="0.2">
      <c r="A3" s="2" t="s">
        <v>4</v>
      </c>
      <c r="B3" s="2"/>
      <c r="C3" s="2"/>
      <c r="D3" s="2"/>
    </row>
    <row r="4" spans="1:4" x14ac:dyDescent="0.2">
      <c r="A4" s="2" t="s">
        <v>5</v>
      </c>
      <c r="B4" s="2">
        <v>34.840000000000003</v>
      </c>
      <c r="C4" s="2">
        <v>34.840000000000003</v>
      </c>
      <c r="D4" s="2">
        <v>34.840000000000003</v>
      </c>
    </row>
    <row r="5" spans="1:4" x14ac:dyDescent="0.2">
      <c r="A5" s="2" t="s">
        <v>6</v>
      </c>
      <c r="B5" s="2">
        <v>7663.16</v>
      </c>
      <c r="C5" s="2">
        <v>8861.82</v>
      </c>
      <c r="D5" s="2">
        <v>9635.91</v>
      </c>
    </row>
    <row r="6" spans="1:4" x14ac:dyDescent="0.2">
      <c r="A6" s="2" t="s">
        <v>7</v>
      </c>
      <c r="B6" s="2">
        <v>0</v>
      </c>
      <c r="C6" s="2">
        <v>0</v>
      </c>
      <c r="D6" s="2">
        <v>0</v>
      </c>
    </row>
    <row r="7" spans="1:4" x14ac:dyDescent="0.2">
      <c r="A7" s="2" t="s">
        <v>8</v>
      </c>
      <c r="B7" s="2">
        <v>0</v>
      </c>
      <c r="C7" s="2">
        <v>0</v>
      </c>
      <c r="D7" s="2">
        <v>0</v>
      </c>
    </row>
    <row r="8" spans="1:4" x14ac:dyDescent="0.2">
      <c r="A8" s="2" t="s">
        <v>9</v>
      </c>
      <c r="B8" s="2">
        <v>7698</v>
      </c>
      <c r="C8" s="2">
        <v>8896.66</v>
      </c>
      <c r="D8" s="2">
        <v>9670.75</v>
      </c>
    </row>
    <row r="9" spans="1:4" x14ac:dyDescent="0.2">
      <c r="A9" s="2" t="s">
        <v>10</v>
      </c>
      <c r="B9" s="2">
        <v>0</v>
      </c>
      <c r="C9" s="2">
        <v>0</v>
      </c>
      <c r="D9" s="2">
        <v>62.48</v>
      </c>
    </row>
    <row r="10" spans="1:4" x14ac:dyDescent="0.2">
      <c r="A10" s="2" t="s">
        <v>11</v>
      </c>
      <c r="B10" s="2">
        <v>685.35</v>
      </c>
      <c r="C10" s="2">
        <v>2385.12</v>
      </c>
      <c r="D10" s="2">
        <v>2802.67</v>
      </c>
    </row>
    <row r="11" spans="1:4" x14ac:dyDescent="0.2">
      <c r="A11" s="2" t="s">
        <v>12</v>
      </c>
      <c r="B11" s="2">
        <v>607.17999999999995</v>
      </c>
      <c r="C11" s="2">
        <v>1017.86</v>
      </c>
      <c r="D11" s="2">
        <v>0</v>
      </c>
    </row>
    <row r="12" spans="1:4" x14ac:dyDescent="0.2">
      <c r="A12" s="2" t="s">
        <v>13</v>
      </c>
      <c r="B12" s="2">
        <v>1292.53</v>
      </c>
      <c r="C12" s="2">
        <v>3402.98</v>
      </c>
      <c r="D12" s="2">
        <v>2802.67</v>
      </c>
    </row>
    <row r="13" spans="1:4" x14ac:dyDescent="0.2">
      <c r="A13" s="2" t="s">
        <v>14</v>
      </c>
      <c r="B13" s="2">
        <v>0</v>
      </c>
      <c r="C13" s="2">
        <v>0</v>
      </c>
      <c r="D13" s="2">
        <v>0</v>
      </c>
    </row>
    <row r="14" spans="1:4" x14ac:dyDescent="0.2">
      <c r="A14" s="2" t="s">
        <v>15</v>
      </c>
      <c r="B14" s="2">
        <v>960.22</v>
      </c>
      <c r="C14" s="2">
        <v>1069.73</v>
      </c>
      <c r="D14" s="2">
        <v>1323.95</v>
      </c>
    </row>
    <row r="15" spans="1:4" x14ac:dyDescent="0.2">
      <c r="A15" s="2" t="s">
        <v>16</v>
      </c>
      <c r="B15" s="2">
        <v>9950.75</v>
      </c>
      <c r="C15" s="2">
        <v>13369.37</v>
      </c>
      <c r="D15" s="2">
        <v>13859.85</v>
      </c>
    </row>
    <row r="16" spans="1:4" x14ac:dyDescent="0.2">
      <c r="A16" s="2" t="s">
        <v>17</v>
      </c>
      <c r="B16" s="2"/>
      <c r="C16" s="2"/>
      <c r="D16" s="2"/>
    </row>
    <row r="17" spans="1:4" x14ac:dyDescent="0.2">
      <c r="A17" s="2" t="s">
        <v>18</v>
      </c>
      <c r="B17" s="2">
        <v>4635.3900000000003</v>
      </c>
      <c r="C17" s="2">
        <v>6547.76</v>
      </c>
      <c r="D17" s="2">
        <v>10620.72</v>
      </c>
    </row>
    <row r="18" spans="1:4" x14ac:dyDescent="0.2">
      <c r="A18" s="2" t="s">
        <v>19</v>
      </c>
      <c r="B18" s="2">
        <v>2036.27</v>
      </c>
      <c r="C18" s="2">
        <v>2958.58</v>
      </c>
      <c r="D18" s="2">
        <v>4439.07</v>
      </c>
    </row>
    <row r="19" spans="1:4" x14ac:dyDescent="0.2">
      <c r="A19" s="2" t="s">
        <v>20</v>
      </c>
      <c r="B19" s="2">
        <v>0</v>
      </c>
      <c r="C19" s="2">
        <v>0</v>
      </c>
      <c r="D19" s="2">
        <v>0</v>
      </c>
    </row>
    <row r="20" spans="1:4" x14ac:dyDescent="0.2">
      <c r="A20" s="2" t="s">
        <v>21</v>
      </c>
      <c r="B20" s="2">
        <v>2599.12</v>
      </c>
      <c r="C20" s="2">
        <v>3589.18</v>
      </c>
      <c r="D20" s="2">
        <v>6181.65</v>
      </c>
    </row>
    <row r="21" spans="1:4" x14ac:dyDescent="0.2">
      <c r="A21" s="2" t="s">
        <v>22</v>
      </c>
      <c r="B21" s="2">
        <v>0</v>
      </c>
      <c r="C21" s="2">
        <v>0</v>
      </c>
      <c r="D21" s="2">
        <v>0</v>
      </c>
    </row>
    <row r="22" spans="1:4" x14ac:dyDescent="0.2">
      <c r="A22" s="2" t="s">
        <v>23</v>
      </c>
      <c r="B22" s="2">
        <v>710.44</v>
      </c>
      <c r="C22" s="2">
        <v>1427.15</v>
      </c>
      <c r="D22" s="2">
        <v>1129.45</v>
      </c>
    </row>
    <row r="23" spans="1:4" x14ac:dyDescent="0.2">
      <c r="A23" s="2" t="s">
        <v>24</v>
      </c>
      <c r="B23" s="2">
        <v>0</v>
      </c>
      <c r="C23" s="2">
        <v>0</v>
      </c>
      <c r="D23" s="2">
        <v>0</v>
      </c>
    </row>
    <row r="24" spans="1:4" x14ac:dyDescent="0.2">
      <c r="A24" s="2" t="s">
        <v>25</v>
      </c>
      <c r="B24" s="2">
        <v>4042.35</v>
      </c>
      <c r="C24" s="2">
        <v>5434.08</v>
      </c>
      <c r="D24" s="2">
        <v>2285.63</v>
      </c>
    </row>
    <row r="25" spans="1:4" x14ac:dyDescent="0.2">
      <c r="A25" s="2" t="s">
        <v>26</v>
      </c>
      <c r="B25" s="2"/>
      <c r="C25" s="2"/>
      <c r="D25" s="2"/>
    </row>
    <row r="26" spans="1:4" x14ac:dyDescent="0.2">
      <c r="A26" s="2" t="s">
        <v>27</v>
      </c>
      <c r="B26" s="2">
        <v>1314.5</v>
      </c>
      <c r="C26" s="2">
        <v>1569.02</v>
      </c>
      <c r="D26" s="2">
        <v>1870.31</v>
      </c>
    </row>
    <row r="27" spans="1:4" x14ac:dyDescent="0.2">
      <c r="A27" s="2" t="s">
        <v>28</v>
      </c>
      <c r="B27" s="2">
        <v>335.12</v>
      </c>
      <c r="C27" s="2">
        <v>459.25</v>
      </c>
      <c r="D27" s="2">
        <v>1023.71</v>
      </c>
    </row>
    <row r="28" spans="1:4" x14ac:dyDescent="0.2">
      <c r="A28" s="2" t="s">
        <v>29</v>
      </c>
      <c r="B28" s="2">
        <v>111.1</v>
      </c>
      <c r="C28" s="2">
        <v>120.97</v>
      </c>
      <c r="D28" s="2">
        <v>439.29</v>
      </c>
    </row>
    <row r="29" spans="1:4" x14ac:dyDescent="0.2">
      <c r="A29" s="2" t="s">
        <v>30</v>
      </c>
      <c r="B29" s="2">
        <v>867.35</v>
      </c>
      <c r="C29" s="2">
        <v>1239.97</v>
      </c>
      <c r="D29" s="2">
        <v>1353.17</v>
      </c>
    </row>
    <row r="30" spans="1:4" x14ac:dyDescent="0.2">
      <c r="A30" s="2" t="s">
        <v>31</v>
      </c>
      <c r="B30" s="2">
        <v>2628.07</v>
      </c>
      <c r="C30" s="2">
        <v>3389.21</v>
      </c>
      <c r="D30" s="2">
        <v>4686.4799999999996</v>
      </c>
    </row>
    <row r="31" spans="1:4" x14ac:dyDescent="0.2">
      <c r="A31" s="2" t="s">
        <v>32</v>
      </c>
      <c r="B31" s="2"/>
      <c r="C31" s="2"/>
      <c r="D31" s="2"/>
    </row>
    <row r="32" spans="1:4" x14ac:dyDescent="0.2">
      <c r="A32" s="2" t="s">
        <v>33</v>
      </c>
      <c r="B32" s="2">
        <v>1213.04</v>
      </c>
      <c r="C32" s="2">
        <v>1749.11</v>
      </c>
      <c r="D32" s="2">
        <v>1604.73</v>
      </c>
    </row>
    <row r="33" spans="1:4" x14ac:dyDescent="0.2">
      <c r="A33" s="2" t="s">
        <v>34</v>
      </c>
      <c r="B33" s="2">
        <v>2.19</v>
      </c>
      <c r="C33" s="2">
        <v>23.19</v>
      </c>
      <c r="D33" s="2">
        <v>28.22</v>
      </c>
    </row>
    <row r="34" spans="1:4" x14ac:dyDescent="0.2">
      <c r="A34" s="2" t="s">
        <v>35</v>
      </c>
      <c r="B34" s="2">
        <v>1215.23</v>
      </c>
      <c r="C34" s="2">
        <v>1772.3</v>
      </c>
      <c r="D34" s="2">
        <v>1632.95</v>
      </c>
    </row>
    <row r="35" spans="1:4" x14ac:dyDescent="0.2">
      <c r="A35" s="2" t="s">
        <v>36</v>
      </c>
      <c r="B35" s="2">
        <v>1412.84</v>
      </c>
      <c r="C35" s="2">
        <v>1616.91</v>
      </c>
      <c r="D35" s="2">
        <v>3053.53</v>
      </c>
    </row>
    <row r="36" spans="1:4" x14ac:dyDescent="0.2">
      <c r="A36" s="2" t="s">
        <v>37</v>
      </c>
      <c r="B36" s="2">
        <v>0</v>
      </c>
      <c r="C36" s="2">
        <v>0</v>
      </c>
      <c r="D36" s="2">
        <v>0</v>
      </c>
    </row>
    <row r="37" spans="1:4" x14ac:dyDescent="0.2">
      <c r="A37" s="2" t="s">
        <v>38</v>
      </c>
      <c r="B37" s="2">
        <v>528.25</v>
      </c>
      <c r="C37" s="2">
        <v>520.76</v>
      </c>
      <c r="D37" s="2">
        <v>616.5</v>
      </c>
    </row>
    <row r="38" spans="1:4" x14ac:dyDescent="0.2">
      <c r="A38" s="2" t="s">
        <v>39</v>
      </c>
      <c r="B38" s="2">
        <v>20.56</v>
      </c>
      <c r="C38" s="2">
        <v>7.71</v>
      </c>
      <c r="D38" s="2">
        <v>4.1100000000000003</v>
      </c>
    </row>
    <row r="39" spans="1:4" x14ac:dyDescent="0.2">
      <c r="A39" s="2" t="s">
        <v>40</v>
      </c>
      <c r="B39" s="2">
        <v>507.69</v>
      </c>
      <c r="C39" s="2">
        <v>513.04999999999995</v>
      </c>
      <c r="D39" s="2">
        <v>612.39</v>
      </c>
    </row>
    <row r="40" spans="1:4" x14ac:dyDescent="0.2">
      <c r="A40" s="2" t="s">
        <v>41</v>
      </c>
      <c r="B40" s="2">
        <v>678.31</v>
      </c>
      <c r="C40" s="2">
        <v>789</v>
      </c>
      <c r="D40" s="2">
        <v>597.20000000000005</v>
      </c>
    </row>
    <row r="41" spans="1:4" x14ac:dyDescent="0.2">
      <c r="A41" s="2" t="s">
        <v>42</v>
      </c>
      <c r="B41" s="2">
        <v>9950.75</v>
      </c>
      <c r="C41" s="2">
        <v>13369.37</v>
      </c>
      <c r="D41" s="2">
        <v>13859.85</v>
      </c>
    </row>
    <row r="42" spans="1:4" x14ac:dyDescent="0.2">
      <c r="A42" s="2" t="s">
        <v>43</v>
      </c>
      <c r="B42" s="2">
        <v>785.81</v>
      </c>
      <c r="C42" s="2">
        <v>62.1</v>
      </c>
      <c r="D42" s="2">
        <v>65.34</v>
      </c>
    </row>
    <row r="44" spans="1:4" x14ac:dyDescent="0.2">
      <c r="A44" t="s">
        <v>82</v>
      </c>
    </row>
    <row r="45" spans="1:4" x14ac:dyDescent="0.2">
      <c r="A45" s="1" t="s">
        <v>0</v>
      </c>
      <c r="B45" s="1" t="s">
        <v>303</v>
      </c>
      <c r="C45" s="1" t="s">
        <v>304</v>
      </c>
      <c r="D45" s="1" t="s">
        <v>305</v>
      </c>
    </row>
    <row r="46" spans="1:4" x14ac:dyDescent="0.2">
      <c r="A46" s="2" t="s">
        <v>47</v>
      </c>
      <c r="B46" s="2"/>
      <c r="C46" s="2"/>
      <c r="D46" s="2"/>
    </row>
    <row r="47" spans="1:4" x14ac:dyDescent="0.2">
      <c r="A47" s="2" t="s">
        <v>48</v>
      </c>
      <c r="B47" s="2">
        <v>9661.66</v>
      </c>
      <c r="C47" s="2">
        <v>10159.530000000001</v>
      </c>
      <c r="D47" s="2">
        <v>12554.65</v>
      </c>
    </row>
    <row r="48" spans="1:4" x14ac:dyDescent="0.2">
      <c r="A48" s="2" t="s">
        <v>49</v>
      </c>
      <c r="B48" s="2">
        <v>1067.3599999999999</v>
      </c>
      <c r="C48" s="2">
        <v>326.43</v>
      </c>
      <c r="D48" s="2">
        <v>0</v>
      </c>
    </row>
    <row r="49" spans="1:4" x14ac:dyDescent="0.2">
      <c r="A49" s="2" t="s">
        <v>50</v>
      </c>
      <c r="B49" s="2">
        <v>8594.2999999999993</v>
      </c>
      <c r="C49" s="2">
        <v>9833.1</v>
      </c>
      <c r="D49" s="2">
        <v>12554.65</v>
      </c>
    </row>
    <row r="50" spans="1:4" x14ac:dyDescent="0.2">
      <c r="A50" s="2" t="s">
        <v>51</v>
      </c>
      <c r="B50" s="2">
        <v>361.77</v>
      </c>
      <c r="C50" s="2">
        <v>389.05</v>
      </c>
      <c r="D50" s="2">
        <v>249.76</v>
      </c>
    </row>
    <row r="51" spans="1:4" x14ac:dyDescent="0.2">
      <c r="A51" s="2" t="s">
        <v>52</v>
      </c>
      <c r="B51" s="2">
        <v>53.48</v>
      </c>
      <c r="C51" s="2">
        <v>-1.29</v>
      </c>
      <c r="D51" s="2">
        <v>39.94</v>
      </c>
    </row>
    <row r="52" spans="1:4" x14ac:dyDescent="0.2">
      <c r="A52" s="2" t="s">
        <v>53</v>
      </c>
      <c r="B52" s="2">
        <v>9009.5499999999993</v>
      </c>
      <c r="C52" s="2">
        <v>10220.86</v>
      </c>
      <c r="D52" s="2">
        <v>12844.35</v>
      </c>
    </row>
    <row r="53" spans="1:4" x14ac:dyDescent="0.2">
      <c r="A53" s="2" t="s">
        <v>54</v>
      </c>
      <c r="B53" s="2"/>
      <c r="C53" s="2"/>
      <c r="D53" s="2"/>
    </row>
    <row r="54" spans="1:4" x14ac:dyDescent="0.2">
      <c r="A54" s="2" t="s">
        <v>55</v>
      </c>
      <c r="B54" s="2">
        <v>680.66</v>
      </c>
      <c r="C54" s="2">
        <v>769.06</v>
      </c>
      <c r="D54" s="2">
        <v>1055.3800000000001</v>
      </c>
    </row>
    <row r="55" spans="1:4" x14ac:dyDescent="0.2">
      <c r="A55" s="2" t="s">
        <v>56</v>
      </c>
      <c r="B55" s="2">
        <v>1444.27</v>
      </c>
      <c r="C55" s="2">
        <v>1979.65</v>
      </c>
      <c r="D55" s="2">
        <v>3092.63</v>
      </c>
    </row>
    <row r="56" spans="1:4" x14ac:dyDescent="0.2">
      <c r="A56" s="2" t="s">
        <v>57</v>
      </c>
      <c r="B56" s="2">
        <v>537.17999999999995</v>
      </c>
      <c r="C56" s="2">
        <v>588.04999999999995</v>
      </c>
      <c r="D56" s="2">
        <v>767.18</v>
      </c>
    </row>
    <row r="57" spans="1:4" x14ac:dyDescent="0.2">
      <c r="A57" s="2" t="s">
        <v>58</v>
      </c>
      <c r="B57" s="2">
        <v>821.25</v>
      </c>
      <c r="C57" s="2">
        <v>789.68</v>
      </c>
      <c r="D57" s="2">
        <v>963.64</v>
      </c>
    </row>
    <row r="58" spans="1:4" x14ac:dyDescent="0.2">
      <c r="A58" s="2" t="s">
        <v>59</v>
      </c>
      <c r="B58" s="2">
        <v>2423.7399999999998</v>
      </c>
      <c r="C58" s="2">
        <v>3044.64</v>
      </c>
      <c r="D58" s="2">
        <v>3534.98</v>
      </c>
    </row>
    <row r="59" spans="1:4" x14ac:dyDescent="0.2">
      <c r="A59" s="2" t="s">
        <v>60</v>
      </c>
      <c r="B59" s="2">
        <v>227.54</v>
      </c>
      <c r="C59" s="2">
        <v>187.98</v>
      </c>
      <c r="D59" s="2">
        <v>565.23</v>
      </c>
    </row>
    <row r="60" spans="1:4" x14ac:dyDescent="0.2">
      <c r="A60" s="2" t="s">
        <v>61</v>
      </c>
      <c r="B60" s="2">
        <v>0</v>
      </c>
      <c r="C60" s="2">
        <v>0</v>
      </c>
      <c r="D60" s="2">
        <v>0</v>
      </c>
    </row>
    <row r="61" spans="1:4" x14ac:dyDescent="0.2">
      <c r="A61" s="2" t="s">
        <v>62</v>
      </c>
      <c r="B61" s="2">
        <v>6134.64</v>
      </c>
      <c r="C61" s="2">
        <v>7359.06</v>
      </c>
      <c r="D61" s="2">
        <v>9979.0400000000009</v>
      </c>
    </row>
    <row r="62" spans="1:4" x14ac:dyDescent="0.2">
      <c r="A62" s="2" t="s">
        <v>63</v>
      </c>
      <c r="B62" s="2">
        <v>2874.91</v>
      </c>
      <c r="C62" s="2">
        <v>2861.8</v>
      </c>
      <c r="D62" s="2">
        <v>2865.31</v>
      </c>
    </row>
    <row r="63" spans="1:4" x14ac:dyDescent="0.2">
      <c r="A63" s="2" t="s">
        <v>64</v>
      </c>
      <c r="B63" s="2">
        <v>129.41999999999999</v>
      </c>
      <c r="C63" s="2">
        <v>135.27000000000001</v>
      </c>
      <c r="D63" s="2">
        <v>247.86</v>
      </c>
    </row>
    <row r="64" spans="1:4" x14ac:dyDescent="0.2">
      <c r="A64" s="2" t="s">
        <v>65</v>
      </c>
      <c r="B64" s="2">
        <v>2745.49</v>
      </c>
      <c r="C64" s="2">
        <v>2726.53</v>
      </c>
      <c r="D64" s="2">
        <v>2617.4499999999998</v>
      </c>
    </row>
    <row r="65" spans="1:4" x14ac:dyDescent="0.2">
      <c r="A65" s="2" t="s">
        <v>66</v>
      </c>
      <c r="B65" s="2">
        <v>1214.71</v>
      </c>
      <c r="C65" s="2">
        <v>899.4</v>
      </c>
      <c r="D65" s="2">
        <v>1471.81</v>
      </c>
    </row>
    <row r="66" spans="1:4" x14ac:dyDescent="0.2">
      <c r="A66" s="2" t="s">
        <v>67</v>
      </c>
      <c r="B66" s="2">
        <v>0</v>
      </c>
      <c r="C66" s="2">
        <v>0</v>
      </c>
      <c r="D66" s="2">
        <v>0</v>
      </c>
    </row>
    <row r="67" spans="1:4" x14ac:dyDescent="0.2">
      <c r="A67" s="2" t="s">
        <v>68</v>
      </c>
      <c r="B67" s="2">
        <v>1530.78</v>
      </c>
      <c r="C67" s="2">
        <v>1827.13</v>
      </c>
      <c r="D67" s="2">
        <v>1145.6400000000001</v>
      </c>
    </row>
    <row r="68" spans="1:4" x14ac:dyDescent="0.2">
      <c r="A68" s="2" t="s">
        <v>69</v>
      </c>
      <c r="B68" s="2">
        <v>326.26</v>
      </c>
      <c r="C68" s="2">
        <v>446.57</v>
      </c>
      <c r="D68" s="2">
        <v>217.87</v>
      </c>
    </row>
    <row r="69" spans="1:4" x14ac:dyDescent="0.2">
      <c r="A69" s="2" t="s">
        <v>70</v>
      </c>
      <c r="B69" s="2">
        <v>0</v>
      </c>
      <c r="C69" s="2">
        <v>0</v>
      </c>
      <c r="D69" s="2">
        <v>0</v>
      </c>
    </row>
    <row r="70" spans="1:4" x14ac:dyDescent="0.2">
      <c r="A70" s="2" t="s">
        <v>71</v>
      </c>
      <c r="B70" s="2">
        <v>-134.56</v>
      </c>
      <c r="C70" s="2">
        <v>-3.59</v>
      </c>
      <c r="D70" s="2">
        <v>-87.28</v>
      </c>
    </row>
    <row r="71" spans="1:4" x14ac:dyDescent="0.2">
      <c r="A71" s="2" t="s">
        <v>72</v>
      </c>
      <c r="B71" s="2">
        <v>1339.08</v>
      </c>
      <c r="C71" s="2">
        <v>1384.15</v>
      </c>
      <c r="D71" s="2">
        <v>1015.05</v>
      </c>
    </row>
    <row r="72" spans="1:4" x14ac:dyDescent="0.2">
      <c r="A72" s="2" t="s">
        <v>73</v>
      </c>
      <c r="B72" s="2">
        <v>0</v>
      </c>
      <c r="C72" s="2">
        <v>0</v>
      </c>
      <c r="D72" s="2">
        <v>8.66</v>
      </c>
    </row>
    <row r="73" spans="1:4" x14ac:dyDescent="0.2">
      <c r="A73" s="2" t="s">
        <v>74</v>
      </c>
      <c r="B73" s="2">
        <v>0</v>
      </c>
      <c r="C73" s="2">
        <v>0</v>
      </c>
      <c r="D73" s="2">
        <v>0</v>
      </c>
    </row>
    <row r="74" spans="1:4" x14ac:dyDescent="0.2">
      <c r="A74" s="2" t="s">
        <v>75</v>
      </c>
      <c r="B74" s="2">
        <v>1339.08</v>
      </c>
      <c r="C74" s="2">
        <v>1384.15</v>
      </c>
      <c r="D74" s="2">
        <v>1006.39</v>
      </c>
    </row>
    <row r="75" spans="1:4" x14ac:dyDescent="0.2">
      <c r="A75" s="2" t="s">
        <v>76</v>
      </c>
      <c r="B75" s="2">
        <v>9.8000000000000007</v>
      </c>
      <c r="C75" s="2">
        <v>28.48</v>
      </c>
      <c r="D75" s="2">
        <v>-135.54</v>
      </c>
    </row>
    <row r="76" spans="1:4" x14ac:dyDescent="0.2">
      <c r="A76" s="2" t="s">
        <v>77</v>
      </c>
      <c r="B76" s="2">
        <v>1329.28</v>
      </c>
      <c r="C76" s="2">
        <v>1355.67</v>
      </c>
      <c r="D76" s="2">
        <v>1141.93</v>
      </c>
    </row>
    <row r="77" spans="1:4" x14ac:dyDescent="0.2">
      <c r="A77" s="2" t="s">
        <v>78</v>
      </c>
      <c r="B77" s="2">
        <v>2.42</v>
      </c>
      <c r="C77" s="2">
        <v>2.14</v>
      </c>
      <c r="D77" s="2">
        <v>3.77</v>
      </c>
    </row>
    <row r="78" spans="1:4" x14ac:dyDescent="0.2">
      <c r="A78" s="2" t="s">
        <v>79</v>
      </c>
      <c r="B78" s="2">
        <v>2777.02</v>
      </c>
      <c r="C78" s="2">
        <v>2632.14</v>
      </c>
      <c r="D78" s="2">
        <v>3333.95</v>
      </c>
    </row>
    <row r="79" spans="1:4" x14ac:dyDescent="0.2">
      <c r="A79" s="2" t="s">
        <v>80</v>
      </c>
      <c r="B79" s="2">
        <v>0</v>
      </c>
      <c r="C79" s="2">
        <v>0</v>
      </c>
      <c r="D79" s="2">
        <v>0</v>
      </c>
    </row>
    <row r="80" spans="1:4" x14ac:dyDescent="0.2">
      <c r="A80" s="2" t="s">
        <v>83</v>
      </c>
      <c r="B80" s="2">
        <v>1486.38</v>
      </c>
      <c r="C80" s="2">
        <v>684.48</v>
      </c>
      <c r="D80" s="2">
        <v>436.18</v>
      </c>
    </row>
    <row r="81" spans="1:4" x14ac:dyDescent="0.2">
      <c r="A81" s="2" t="s">
        <v>84</v>
      </c>
      <c r="B81" s="2">
        <v>2632.14</v>
      </c>
      <c r="C81" s="2">
        <v>3333.95</v>
      </c>
      <c r="D81" s="2">
        <v>3907.93</v>
      </c>
    </row>
    <row r="82" spans="1:4" x14ac:dyDescent="0.2">
      <c r="A82" s="2" t="s">
        <v>85</v>
      </c>
      <c r="B82" s="2">
        <v>404.11</v>
      </c>
      <c r="C82" s="2">
        <v>69.67</v>
      </c>
      <c r="D82" s="2">
        <v>87.09</v>
      </c>
    </row>
    <row r="83" spans="1:4" x14ac:dyDescent="0.2">
      <c r="A83" s="2" t="s">
        <v>86</v>
      </c>
      <c r="B83" s="2">
        <v>0</v>
      </c>
      <c r="C83" s="2">
        <v>0</v>
      </c>
      <c r="D83" s="2">
        <v>0</v>
      </c>
    </row>
    <row r="84" spans="1:4" x14ac:dyDescent="0.2">
      <c r="A84" s="2" t="s">
        <v>87</v>
      </c>
      <c r="B84" s="2">
        <v>1400</v>
      </c>
      <c r="C84" s="2">
        <v>500</v>
      </c>
      <c r="D84" s="2">
        <v>600</v>
      </c>
    </row>
    <row r="85" spans="1:4" x14ac:dyDescent="0.2">
      <c r="A85" s="2" t="s">
        <v>88</v>
      </c>
      <c r="B85" s="2">
        <v>140</v>
      </c>
      <c r="C85" s="2">
        <v>50</v>
      </c>
      <c r="D85" s="2">
        <v>60</v>
      </c>
    </row>
    <row r="86" spans="1:4" x14ac:dyDescent="0.2">
      <c r="A86" s="2" t="s">
        <v>89</v>
      </c>
      <c r="B86" s="2">
        <v>360.74</v>
      </c>
      <c r="C86" s="2">
        <v>397.29</v>
      </c>
      <c r="D86" s="2">
        <v>291.35000000000002</v>
      </c>
    </row>
    <row r="87" spans="1:4" x14ac:dyDescent="0.2">
      <c r="A87" s="2" t="s">
        <v>90</v>
      </c>
      <c r="B87" s="2">
        <v>360.74</v>
      </c>
      <c r="C87" s="2">
        <v>397.29</v>
      </c>
      <c r="D87" s="2">
        <v>291.35000000000002</v>
      </c>
    </row>
    <row r="88" spans="1:4" x14ac:dyDescent="0.2">
      <c r="A88" s="2" t="s">
        <v>91</v>
      </c>
      <c r="B88" s="2">
        <v>360.74</v>
      </c>
      <c r="C88" s="2">
        <v>397.29</v>
      </c>
      <c r="D88" s="2">
        <v>288.86</v>
      </c>
    </row>
    <row r="89" spans="1:4" x14ac:dyDescent="0.2">
      <c r="A89" s="2" t="s">
        <v>92</v>
      </c>
      <c r="B89" s="2">
        <v>360.74</v>
      </c>
      <c r="C89" s="2">
        <v>397.29</v>
      </c>
      <c r="D89" s="2">
        <v>288.86</v>
      </c>
    </row>
    <row r="90" spans="1:4" x14ac:dyDescent="0.2">
      <c r="A90" s="2" t="s">
        <v>93</v>
      </c>
      <c r="B90" s="2">
        <v>2209.5300000000002</v>
      </c>
      <c r="C90" s="2">
        <v>2553.58</v>
      </c>
      <c r="D90" s="2">
        <v>2775.76</v>
      </c>
    </row>
    <row r="91" spans="1:4" x14ac:dyDescent="0.2">
      <c r="A91" s="2" t="s">
        <v>94</v>
      </c>
      <c r="B91" s="2">
        <v>2209.5300000000002</v>
      </c>
      <c r="C91" s="2">
        <v>2553.58</v>
      </c>
      <c r="D91" s="2">
        <v>2775.76</v>
      </c>
    </row>
    <row r="93" spans="1:4" x14ac:dyDescent="0.2">
      <c r="A93" t="s">
        <v>95</v>
      </c>
    </row>
    <row r="94" spans="1:4" x14ac:dyDescent="0.2">
      <c r="A94" s="1" t="s">
        <v>96</v>
      </c>
      <c r="B94" s="1" t="s">
        <v>300</v>
      </c>
      <c r="C94" s="1" t="s">
        <v>301</v>
      </c>
      <c r="D94" s="1" t="s">
        <v>302</v>
      </c>
    </row>
    <row r="95" spans="1:4" x14ac:dyDescent="0.2">
      <c r="A95" s="2" t="s">
        <v>97</v>
      </c>
      <c r="B95" s="2"/>
      <c r="C95" s="2"/>
      <c r="D95" s="2"/>
    </row>
    <row r="96" spans="1:4" x14ac:dyDescent="0.2">
      <c r="A96" s="2" t="s">
        <v>98</v>
      </c>
      <c r="B96" s="2">
        <v>36.380000000000003</v>
      </c>
      <c r="C96" s="2">
        <v>23.31</v>
      </c>
      <c r="D96" s="2">
        <v>33.520000000000003</v>
      </c>
    </row>
    <row r="97" spans="1:4" x14ac:dyDescent="0.2">
      <c r="A97" s="2" t="s">
        <v>99</v>
      </c>
      <c r="B97" s="2">
        <v>2201.61</v>
      </c>
      <c r="C97" s="2">
        <v>1878.72</v>
      </c>
      <c r="D97" s="2">
        <v>2080.02</v>
      </c>
    </row>
    <row r="98" spans="1:4" x14ac:dyDescent="0.2">
      <c r="A98" s="2" t="s">
        <v>100</v>
      </c>
      <c r="B98" s="2"/>
      <c r="C98" s="2"/>
      <c r="D98" s="2"/>
    </row>
    <row r="99" spans="1:4" x14ac:dyDescent="0.2">
      <c r="A99" s="2" t="s">
        <v>101</v>
      </c>
      <c r="B99" s="2">
        <v>1530.78</v>
      </c>
      <c r="C99" s="2">
        <v>1827.13</v>
      </c>
      <c r="D99" s="2">
        <v>1323.77</v>
      </c>
    </row>
    <row r="100" spans="1:4" x14ac:dyDescent="0.2">
      <c r="A100" s="2" t="s">
        <v>102</v>
      </c>
      <c r="B100" s="2"/>
      <c r="C100" s="2"/>
      <c r="D100" s="2"/>
    </row>
    <row r="101" spans="1:4" x14ac:dyDescent="0.2">
      <c r="A101" s="2" t="s">
        <v>103</v>
      </c>
      <c r="B101" s="2">
        <v>1214.71</v>
      </c>
      <c r="C101" s="2">
        <v>899.4</v>
      </c>
      <c r="D101" s="2">
        <v>1471.81</v>
      </c>
    </row>
    <row r="102" spans="1:4" x14ac:dyDescent="0.2">
      <c r="A102" s="2" t="s">
        <v>104</v>
      </c>
      <c r="B102" s="2">
        <v>-121.01</v>
      </c>
      <c r="C102" s="2">
        <v>-73.989999999999995</v>
      </c>
      <c r="D102" s="2">
        <v>82.59</v>
      </c>
    </row>
    <row r="103" spans="1:4" x14ac:dyDescent="0.2">
      <c r="A103" s="2" t="s">
        <v>105</v>
      </c>
      <c r="B103" s="2">
        <v>-58.23</v>
      </c>
      <c r="C103" s="2">
        <v>-82.52</v>
      </c>
      <c r="D103" s="2">
        <v>-52.84</v>
      </c>
    </row>
    <row r="104" spans="1:4" x14ac:dyDescent="0.2">
      <c r="A104" s="2" t="s">
        <v>106</v>
      </c>
      <c r="B104" s="2">
        <v>4.05</v>
      </c>
      <c r="C104" s="2">
        <v>1.1000000000000001</v>
      </c>
      <c r="D104" s="2">
        <v>22.35</v>
      </c>
    </row>
    <row r="105" spans="1:4" x14ac:dyDescent="0.2">
      <c r="A105" s="2" t="s">
        <v>107</v>
      </c>
      <c r="B105" s="2">
        <v>-11.41</v>
      </c>
      <c r="C105" s="2">
        <v>-36.43</v>
      </c>
      <c r="D105" s="2">
        <v>-9.94</v>
      </c>
    </row>
    <row r="106" spans="1:4" x14ac:dyDescent="0.2">
      <c r="A106" s="2" t="s">
        <v>108</v>
      </c>
      <c r="B106" s="2">
        <v>-14.99</v>
      </c>
      <c r="C106" s="2">
        <v>-54.46</v>
      </c>
      <c r="D106" s="2">
        <v>-4.3</v>
      </c>
    </row>
    <row r="107" spans="1:4" x14ac:dyDescent="0.2">
      <c r="A107" s="2" t="s">
        <v>109</v>
      </c>
      <c r="B107" s="2">
        <v>22.38</v>
      </c>
      <c r="C107" s="2">
        <v>21.03</v>
      </c>
      <c r="D107" s="2">
        <v>142.12</v>
      </c>
    </row>
    <row r="108" spans="1:4" x14ac:dyDescent="0.2">
      <c r="A108" s="2" t="s">
        <v>110</v>
      </c>
      <c r="B108" s="2">
        <v>0</v>
      </c>
      <c r="C108" s="2">
        <v>0</v>
      </c>
      <c r="D108" s="2">
        <v>0</v>
      </c>
    </row>
    <row r="109" spans="1:4" x14ac:dyDescent="0.2">
      <c r="A109" s="2" t="s">
        <v>111</v>
      </c>
      <c r="B109" s="2">
        <v>-24.67</v>
      </c>
      <c r="C109" s="2">
        <v>-2.68</v>
      </c>
      <c r="D109" s="2">
        <v>-14.84</v>
      </c>
    </row>
    <row r="110" spans="1:4" x14ac:dyDescent="0.2">
      <c r="A110" s="2" t="s">
        <v>112</v>
      </c>
      <c r="B110" s="2">
        <v>1010.83</v>
      </c>
      <c r="C110" s="2">
        <v>671.45</v>
      </c>
      <c r="D110" s="2">
        <v>1636.95</v>
      </c>
    </row>
    <row r="111" spans="1:4" x14ac:dyDescent="0.2">
      <c r="A111" s="2" t="s">
        <v>113</v>
      </c>
      <c r="B111" s="2">
        <v>2541.61</v>
      </c>
      <c r="C111" s="2">
        <v>2498.58</v>
      </c>
      <c r="D111" s="2">
        <v>2960.72</v>
      </c>
    </row>
    <row r="112" spans="1:4" x14ac:dyDescent="0.2">
      <c r="A112" s="2" t="s">
        <v>102</v>
      </c>
      <c r="B112" s="2"/>
      <c r="C112" s="2"/>
      <c r="D112" s="2"/>
    </row>
    <row r="113" spans="1:4" x14ac:dyDescent="0.2">
      <c r="A113" s="2" t="s">
        <v>114</v>
      </c>
      <c r="B113" s="2">
        <v>16.53</v>
      </c>
      <c r="C113" s="2">
        <v>-509.92</v>
      </c>
      <c r="D113" s="2">
        <v>-356.11</v>
      </c>
    </row>
    <row r="114" spans="1:4" x14ac:dyDescent="0.2">
      <c r="A114" s="2" t="s">
        <v>115</v>
      </c>
      <c r="B114" s="2">
        <v>-499.31</v>
      </c>
      <c r="C114" s="2">
        <v>-254.52</v>
      </c>
      <c r="D114" s="2">
        <v>-61.91</v>
      </c>
    </row>
    <row r="115" spans="1:4" x14ac:dyDescent="0.2">
      <c r="A115" s="2" t="s">
        <v>116</v>
      </c>
      <c r="B115" s="2">
        <v>431.85</v>
      </c>
      <c r="C115" s="2">
        <v>651.37</v>
      </c>
      <c r="D115" s="2">
        <v>-232.46</v>
      </c>
    </row>
    <row r="116" spans="1:4" x14ac:dyDescent="0.2">
      <c r="A116" s="2" t="s">
        <v>117</v>
      </c>
      <c r="B116" s="2">
        <v>0</v>
      </c>
      <c r="C116" s="2">
        <v>0</v>
      </c>
      <c r="D116" s="2">
        <v>0</v>
      </c>
    </row>
    <row r="117" spans="1:4" x14ac:dyDescent="0.2">
      <c r="A117" s="2" t="s">
        <v>118</v>
      </c>
      <c r="B117" s="2">
        <v>0</v>
      </c>
      <c r="C117" s="2">
        <v>0</v>
      </c>
      <c r="D117" s="2">
        <v>0</v>
      </c>
    </row>
    <row r="118" spans="1:4" x14ac:dyDescent="0.2">
      <c r="A118" s="2" t="s">
        <v>119</v>
      </c>
      <c r="B118" s="2">
        <v>0</v>
      </c>
      <c r="C118" s="2">
        <v>0</v>
      </c>
      <c r="D118" s="2">
        <v>0</v>
      </c>
    </row>
    <row r="119" spans="1:4" x14ac:dyDescent="0.2">
      <c r="A119" s="2" t="s">
        <v>120</v>
      </c>
      <c r="B119" s="2">
        <v>0</v>
      </c>
      <c r="C119" s="2">
        <v>0</v>
      </c>
      <c r="D119" s="2">
        <v>0</v>
      </c>
    </row>
    <row r="120" spans="1:4" x14ac:dyDescent="0.2">
      <c r="A120" s="2" t="s">
        <v>121</v>
      </c>
      <c r="B120" s="2">
        <v>0</v>
      </c>
      <c r="C120" s="2">
        <v>0</v>
      </c>
      <c r="D120" s="2">
        <v>0</v>
      </c>
    </row>
    <row r="121" spans="1:4" x14ac:dyDescent="0.2">
      <c r="A121" s="2" t="s">
        <v>122</v>
      </c>
      <c r="B121" s="2">
        <v>0</v>
      </c>
      <c r="C121" s="2">
        <v>0</v>
      </c>
      <c r="D121" s="2">
        <v>0</v>
      </c>
    </row>
    <row r="122" spans="1:4" x14ac:dyDescent="0.2">
      <c r="A122" s="2" t="s">
        <v>123</v>
      </c>
      <c r="B122" s="2">
        <v>0</v>
      </c>
      <c r="C122" s="2">
        <v>0</v>
      </c>
      <c r="D122" s="2">
        <v>0</v>
      </c>
    </row>
    <row r="123" spans="1:4" x14ac:dyDescent="0.2">
      <c r="A123" s="2" t="s">
        <v>111</v>
      </c>
      <c r="B123" s="2">
        <v>0</v>
      </c>
      <c r="C123" s="2">
        <v>0</v>
      </c>
      <c r="D123" s="2">
        <v>0</v>
      </c>
    </row>
    <row r="124" spans="1:4" x14ac:dyDescent="0.2">
      <c r="A124" s="2" t="s">
        <v>124</v>
      </c>
      <c r="B124" s="2">
        <v>-50.93</v>
      </c>
      <c r="C124" s="2">
        <v>-113.07</v>
      </c>
      <c r="D124" s="2">
        <v>-650.48</v>
      </c>
    </row>
    <row r="125" spans="1:4" x14ac:dyDescent="0.2">
      <c r="A125" s="2" t="s">
        <v>125</v>
      </c>
      <c r="B125" s="2">
        <v>2490.6799999999998</v>
      </c>
      <c r="C125" s="2">
        <v>2385.5100000000002</v>
      </c>
      <c r="D125" s="2">
        <v>2310.2399999999998</v>
      </c>
    </row>
    <row r="126" spans="1:4" x14ac:dyDescent="0.2">
      <c r="A126" s="2" t="s">
        <v>126</v>
      </c>
      <c r="B126" s="2">
        <v>0</v>
      </c>
      <c r="C126" s="2">
        <v>0</v>
      </c>
      <c r="D126" s="2">
        <v>0</v>
      </c>
    </row>
    <row r="127" spans="1:4" x14ac:dyDescent="0.2">
      <c r="A127" s="2" t="s">
        <v>127</v>
      </c>
      <c r="B127" s="2">
        <v>-289.07</v>
      </c>
      <c r="C127" s="2">
        <v>-506.79</v>
      </c>
      <c r="D127" s="2">
        <v>-230.22</v>
      </c>
    </row>
    <row r="128" spans="1:4" x14ac:dyDescent="0.2">
      <c r="A128" s="2" t="s">
        <v>128</v>
      </c>
      <c r="B128" s="2">
        <v>0</v>
      </c>
      <c r="C128" s="2">
        <v>0</v>
      </c>
      <c r="D128" s="2">
        <v>0</v>
      </c>
    </row>
    <row r="129" spans="1:4" x14ac:dyDescent="0.2">
      <c r="A129" s="2" t="s">
        <v>111</v>
      </c>
      <c r="B129" s="2">
        <v>0</v>
      </c>
      <c r="C129" s="2">
        <v>0</v>
      </c>
      <c r="D129" s="2">
        <v>0</v>
      </c>
    </row>
    <row r="130" spans="1:4" x14ac:dyDescent="0.2">
      <c r="A130" s="2" t="s">
        <v>129</v>
      </c>
      <c r="B130" s="2">
        <v>-289.07</v>
      </c>
      <c r="C130" s="2">
        <v>-506.79</v>
      </c>
      <c r="D130" s="2">
        <v>-230.22</v>
      </c>
    </row>
    <row r="131" spans="1:4" x14ac:dyDescent="0.2">
      <c r="A131" s="2" t="s">
        <v>130</v>
      </c>
      <c r="B131" s="2">
        <v>2201.61</v>
      </c>
      <c r="C131" s="2">
        <v>1878.72</v>
      </c>
      <c r="D131" s="2">
        <v>2080.02</v>
      </c>
    </row>
    <row r="132" spans="1:4" x14ac:dyDescent="0.2">
      <c r="A132" s="2" t="s">
        <v>131</v>
      </c>
      <c r="B132" s="2"/>
      <c r="C132" s="2"/>
      <c r="D132" s="2"/>
    </row>
    <row r="133" spans="1:4" x14ac:dyDescent="0.2">
      <c r="A133" s="2" t="s">
        <v>132</v>
      </c>
      <c r="B133" s="2">
        <v>0</v>
      </c>
      <c r="C133" s="2">
        <v>0</v>
      </c>
      <c r="D133" s="2">
        <v>0</v>
      </c>
    </row>
    <row r="134" spans="1:4" x14ac:dyDescent="0.2">
      <c r="A134" s="2" t="s">
        <v>133</v>
      </c>
      <c r="B134" s="2">
        <v>0</v>
      </c>
      <c r="C134" s="2">
        <v>0</v>
      </c>
      <c r="D134" s="2">
        <v>0</v>
      </c>
    </row>
    <row r="135" spans="1:4" x14ac:dyDescent="0.2">
      <c r="A135" s="2" t="s">
        <v>134</v>
      </c>
      <c r="B135" s="2">
        <v>0</v>
      </c>
      <c r="C135" s="2">
        <v>0</v>
      </c>
      <c r="D135" s="2">
        <v>0</v>
      </c>
    </row>
    <row r="136" spans="1:4" x14ac:dyDescent="0.2">
      <c r="A136" s="2" t="s">
        <v>135</v>
      </c>
      <c r="B136" s="2">
        <v>0</v>
      </c>
      <c r="C136" s="2">
        <v>0</v>
      </c>
      <c r="D136" s="2">
        <v>0</v>
      </c>
    </row>
    <row r="137" spans="1:4" x14ac:dyDescent="0.2">
      <c r="A137" s="2" t="s">
        <v>136</v>
      </c>
      <c r="B137" s="2">
        <v>0</v>
      </c>
      <c r="C137" s="2">
        <v>0</v>
      </c>
      <c r="D137" s="2">
        <v>0</v>
      </c>
    </row>
    <row r="138" spans="1:4" x14ac:dyDescent="0.2">
      <c r="A138" s="2" t="s">
        <v>111</v>
      </c>
      <c r="B138" s="2">
        <v>0</v>
      </c>
      <c r="C138" s="2">
        <v>0</v>
      </c>
      <c r="D138" s="2">
        <v>0</v>
      </c>
    </row>
    <row r="139" spans="1:4" x14ac:dyDescent="0.2">
      <c r="A139" s="2" t="s">
        <v>137</v>
      </c>
      <c r="B139" s="2">
        <v>-2047.77</v>
      </c>
      <c r="C139" s="2">
        <v>-3594.73</v>
      </c>
      <c r="D139" s="2">
        <v>-719.83</v>
      </c>
    </row>
    <row r="140" spans="1:4" x14ac:dyDescent="0.2">
      <c r="A140" s="2" t="s">
        <v>138</v>
      </c>
      <c r="B140" s="2"/>
      <c r="C140" s="2"/>
      <c r="D140" s="2"/>
    </row>
    <row r="141" spans="1:4" x14ac:dyDescent="0.2">
      <c r="A141" s="2" t="s">
        <v>139</v>
      </c>
      <c r="B141" s="2"/>
      <c r="C141" s="2"/>
      <c r="D141" s="2"/>
    </row>
    <row r="142" spans="1:4" x14ac:dyDescent="0.2">
      <c r="A142" s="2" t="s">
        <v>140</v>
      </c>
      <c r="B142" s="2">
        <v>-1280.9000000000001</v>
      </c>
      <c r="C142" s="2">
        <v>-2527.81</v>
      </c>
      <c r="D142" s="2">
        <v>-1936.42</v>
      </c>
    </row>
    <row r="143" spans="1:4" x14ac:dyDescent="0.2">
      <c r="A143" s="2" t="s">
        <v>141</v>
      </c>
      <c r="B143" s="2">
        <v>1.6</v>
      </c>
      <c r="C143" s="2">
        <v>1.56</v>
      </c>
      <c r="D143" s="2">
        <v>13.97</v>
      </c>
    </row>
    <row r="144" spans="1:4" x14ac:dyDescent="0.2">
      <c r="A144" s="2" t="s">
        <v>142</v>
      </c>
      <c r="B144" s="2">
        <v>0</v>
      </c>
      <c r="C144" s="2">
        <v>0</v>
      </c>
      <c r="D144" s="2">
        <v>0</v>
      </c>
    </row>
    <row r="145" spans="1:4" x14ac:dyDescent="0.2">
      <c r="A145" s="2" t="s">
        <v>143</v>
      </c>
      <c r="B145" s="2">
        <v>0</v>
      </c>
      <c r="C145" s="2">
        <v>0</v>
      </c>
      <c r="D145" s="2">
        <v>0</v>
      </c>
    </row>
    <row r="146" spans="1:4" x14ac:dyDescent="0.2">
      <c r="A146" s="2" t="s">
        <v>144</v>
      </c>
      <c r="B146" s="2"/>
      <c r="C146" s="2"/>
      <c r="D146" s="2"/>
    </row>
    <row r="147" spans="1:4" x14ac:dyDescent="0.2">
      <c r="A147" s="2" t="s">
        <v>145</v>
      </c>
      <c r="B147" s="2">
        <v>-1494.2</v>
      </c>
      <c r="C147" s="2">
        <v>-2746.83</v>
      </c>
      <c r="D147" s="2">
        <v>0</v>
      </c>
    </row>
    <row r="148" spans="1:4" x14ac:dyDescent="0.2">
      <c r="A148" s="2" t="s">
        <v>146</v>
      </c>
      <c r="B148" s="2">
        <v>369.5</v>
      </c>
      <c r="C148" s="2">
        <v>913.91</v>
      </c>
      <c r="D148" s="2">
        <v>2986.93</v>
      </c>
    </row>
    <row r="149" spans="1:4" x14ac:dyDescent="0.2">
      <c r="A149" s="2" t="s">
        <v>147</v>
      </c>
      <c r="B149" s="2">
        <v>0</v>
      </c>
      <c r="C149" s="2">
        <v>0</v>
      </c>
      <c r="D149" s="2">
        <v>0</v>
      </c>
    </row>
    <row r="150" spans="1:4" x14ac:dyDescent="0.2">
      <c r="A150" s="2" t="s">
        <v>148</v>
      </c>
      <c r="B150" s="2">
        <v>366.67</v>
      </c>
      <c r="C150" s="2">
        <v>672.34</v>
      </c>
      <c r="D150" s="2">
        <v>191.14</v>
      </c>
    </row>
    <row r="151" spans="1:4" x14ac:dyDescent="0.2">
      <c r="A151" s="2" t="s">
        <v>105</v>
      </c>
      <c r="B151" s="2">
        <v>37.700000000000003</v>
      </c>
      <c r="C151" s="2">
        <v>95.7</v>
      </c>
      <c r="D151" s="2">
        <v>59.43</v>
      </c>
    </row>
    <row r="152" spans="1:4" x14ac:dyDescent="0.2">
      <c r="A152" s="2" t="s">
        <v>149</v>
      </c>
      <c r="B152" s="2">
        <v>0</v>
      </c>
      <c r="C152" s="2">
        <v>0</v>
      </c>
      <c r="D152" s="2">
        <v>0</v>
      </c>
    </row>
    <row r="153" spans="1:4" x14ac:dyDescent="0.2">
      <c r="A153" s="2" t="s">
        <v>150</v>
      </c>
      <c r="B153" s="2">
        <v>0</v>
      </c>
      <c r="C153" s="2">
        <v>0</v>
      </c>
      <c r="D153" s="2">
        <v>0</v>
      </c>
    </row>
    <row r="154" spans="1:4" x14ac:dyDescent="0.2">
      <c r="A154" s="2" t="s">
        <v>151</v>
      </c>
      <c r="B154" s="2">
        <v>0</v>
      </c>
      <c r="C154" s="2">
        <v>0</v>
      </c>
      <c r="D154" s="2">
        <v>0</v>
      </c>
    </row>
    <row r="155" spans="1:4" x14ac:dyDescent="0.2">
      <c r="A155" s="2" t="s">
        <v>152</v>
      </c>
      <c r="B155" s="2">
        <v>0</v>
      </c>
      <c r="C155" s="2">
        <v>0</v>
      </c>
      <c r="D155" s="2">
        <v>0</v>
      </c>
    </row>
    <row r="156" spans="1:4" x14ac:dyDescent="0.2">
      <c r="A156" s="2" t="s">
        <v>153</v>
      </c>
      <c r="B156" s="2">
        <v>0</v>
      </c>
      <c r="C156" s="2">
        <v>0</v>
      </c>
      <c r="D156" s="2">
        <v>0</v>
      </c>
    </row>
    <row r="157" spans="1:4" x14ac:dyDescent="0.2">
      <c r="A157" s="2" t="s">
        <v>154</v>
      </c>
      <c r="B157" s="2">
        <v>0</v>
      </c>
      <c r="C157" s="2">
        <v>0</v>
      </c>
      <c r="D157" s="2">
        <v>0</v>
      </c>
    </row>
    <row r="158" spans="1:4" x14ac:dyDescent="0.2">
      <c r="A158" s="2" t="s">
        <v>155</v>
      </c>
      <c r="B158" s="2">
        <v>0</v>
      </c>
      <c r="C158" s="2">
        <v>0</v>
      </c>
      <c r="D158" s="2">
        <v>0</v>
      </c>
    </row>
    <row r="159" spans="1:4" x14ac:dyDescent="0.2">
      <c r="A159" s="2" t="s">
        <v>111</v>
      </c>
      <c r="B159" s="2">
        <v>-48.14</v>
      </c>
      <c r="C159" s="2">
        <v>-3.6</v>
      </c>
      <c r="D159" s="2">
        <v>-2034.88</v>
      </c>
    </row>
    <row r="160" spans="1:4" x14ac:dyDescent="0.2">
      <c r="A160" s="2" t="s">
        <v>156</v>
      </c>
      <c r="B160" s="2">
        <v>-166.91</v>
      </c>
      <c r="C160" s="2">
        <v>1726.22</v>
      </c>
      <c r="D160" s="2">
        <v>-1275.99</v>
      </c>
    </row>
    <row r="161" spans="1:4" x14ac:dyDescent="0.2">
      <c r="A161" s="2" t="s">
        <v>157</v>
      </c>
      <c r="B161" s="2"/>
      <c r="C161" s="2"/>
      <c r="D161" s="2"/>
    </row>
    <row r="162" spans="1:4" x14ac:dyDescent="0.2">
      <c r="A162" s="2" t="s">
        <v>158</v>
      </c>
      <c r="B162" s="2"/>
      <c r="C162" s="2"/>
      <c r="D162" s="2"/>
    </row>
    <row r="163" spans="1:4" x14ac:dyDescent="0.2">
      <c r="A163" s="2" t="s">
        <v>159</v>
      </c>
      <c r="B163" s="2">
        <v>0</v>
      </c>
      <c r="C163" s="2">
        <v>0</v>
      </c>
      <c r="D163" s="2">
        <v>0</v>
      </c>
    </row>
    <row r="164" spans="1:4" x14ac:dyDescent="0.2">
      <c r="A164" s="2" t="s">
        <v>160</v>
      </c>
      <c r="B164" s="2">
        <v>0</v>
      </c>
      <c r="C164" s="2">
        <v>0</v>
      </c>
      <c r="D164" s="2">
        <v>0</v>
      </c>
    </row>
    <row r="165" spans="1:4" x14ac:dyDescent="0.2">
      <c r="A165" s="2" t="s">
        <v>161</v>
      </c>
      <c r="B165" s="2">
        <v>0</v>
      </c>
      <c r="C165" s="2">
        <v>1684.82</v>
      </c>
      <c r="D165" s="2">
        <v>0</v>
      </c>
    </row>
    <row r="166" spans="1:4" x14ac:dyDescent="0.2">
      <c r="A166" s="2" t="s">
        <v>162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163</v>
      </c>
      <c r="B167" s="2">
        <v>637.62</v>
      </c>
      <c r="C167" s="2">
        <v>1014.65</v>
      </c>
      <c r="D167" s="2">
        <v>298.44</v>
      </c>
    </row>
    <row r="168" spans="1:4" x14ac:dyDescent="0.2">
      <c r="A168" s="2" t="s">
        <v>164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165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166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167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168</v>
      </c>
      <c r="B172" s="2"/>
      <c r="C172" s="2"/>
      <c r="D172" s="2"/>
    </row>
    <row r="173" spans="1:4" x14ac:dyDescent="0.2">
      <c r="A173" s="2" t="s">
        <v>169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170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171</v>
      </c>
      <c r="B175" s="2">
        <v>-146.33000000000001</v>
      </c>
      <c r="C175" s="2">
        <v>0</v>
      </c>
      <c r="D175" s="2">
        <v>-7.53</v>
      </c>
    </row>
    <row r="176" spans="1:4" x14ac:dyDescent="0.2">
      <c r="A176" s="2" t="s">
        <v>172</v>
      </c>
      <c r="B176" s="2">
        <v>-45.82</v>
      </c>
      <c r="C176" s="2">
        <v>-660.16</v>
      </c>
      <c r="D176" s="2">
        <v>-1048.53</v>
      </c>
    </row>
    <row r="177" spans="1:21" x14ac:dyDescent="0.2">
      <c r="A177" s="2" t="s">
        <v>173</v>
      </c>
      <c r="B177" s="2">
        <v>0</v>
      </c>
      <c r="C177" s="2">
        <v>-3.98</v>
      </c>
      <c r="D177" s="2">
        <v>-1.52</v>
      </c>
    </row>
    <row r="178" spans="1:21" x14ac:dyDescent="0.2">
      <c r="A178" s="2" t="s">
        <v>174</v>
      </c>
      <c r="B178" s="2">
        <v>-484.61</v>
      </c>
      <c r="C178" s="2">
        <v>-184.33</v>
      </c>
      <c r="D178" s="2">
        <v>-240.71</v>
      </c>
    </row>
    <row r="179" spans="1:21" x14ac:dyDescent="0.2">
      <c r="A179" s="2" t="s">
        <v>175</v>
      </c>
      <c r="B179" s="2">
        <v>0</v>
      </c>
      <c r="C179" s="2">
        <v>0</v>
      </c>
      <c r="D179" s="2">
        <v>0</v>
      </c>
    </row>
    <row r="180" spans="1:21" x14ac:dyDescent="0.2">
      <c r="A180" s="2" t="s">
        <v>176</v>
      </c>
      <c r="B180" s="2">
        <v>-127.77</v>
      </c>
      <c r="C180" s="2">
        <v>-124.78</v>
      </c>
      <c r="D180" s="2">
        <v>-276.14</v>
      </c>
    </row>
    <row r="181" spans="1:21" x14ac:dyDescent="0.2">
      <c r="A181" s="2" t="s">
        <v>111</v>
      </c>
      <c r="B181" s="2">
        <v>0</v>
      </c>
      <c r="C181" s="2">
        <v>0</v>
      </c>
      <c r="D181" s="2">
        <v>0</v>
      </c>
    </row>
    <row r="182" spans="1:21" x14ac:dyDescent="0.2">
      <c r="A182" s="2" t="s">
        <v>177</v>
      </c>
      <c r="B182" s="2">
        <v>-166.91</v>
      </c>
      <c r="C182" s="2">
        <v>1726.22</v>
      </c>
      <c r="D182" s="2">
        <v>-1275.99</v>
      </c>
    </row>
    <row r="183" spans="1:21" x14ac:dyDescent="0.2">
      <c r="A183" s="2" t="s">
        <v>178</v>
      </c>
      <c r="B183" s="2">
        <v>-13.07</v>
      </c>
      <c r="C183" s="2">
        <v>10.210000000000001</v>
      </c>
      <c r="D183" s="2">
        <v>84.2</v>
      </c>
    </row>
    <row r="184" spans="1:21" x14ac:dyDescent="0.2">
      <c r="A184" s="2" t="s">
        <v>179</v>
      </c>
      <c r="B184" s="2">
        <v>23.31</v>
      </c>
      <c r="C184" s="2">
        <v>33.520000000000003</v>
      </c>
      <c r="D184" s="2">
        <v>117.72</v>
      </c>
    </row>
    <row r="186" spans="1:21" x14ac:dyDescent="0.2">
      <c r="A186" s="40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:21" x14ac:dyDescent="0.2">
      <c r="A187" s="27"/>
      <c r="B187" s="27"/>
      <c r="C187" s="47"/>
      <c r="D187" s="47"/>
      <c r="E187" s="4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:21" x14ac:dyDescent="0.2">
      <c r="A188" s="27"/>
      <c r="B188" s="27"/>
      <c r="C188" s="31"/>
      <c r="D188" s="31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:21" x14ac:dyDescent="0.2">
      <c r="A189" s="27"/>
      <c r="B189" s="27"/>
      <c r="C189" s="31"/>
      <c r="D189" s="31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 x14ac:dyDescent="0.2">
      <c r="A190" s="27"/>
      <c r="B190" s="27"/>
      <c r="C190" s="31"/>
      <c r="D190" s="31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:21" x14ac:dyDescent="0.2">
      <c r="A193" s="40"/>
      <c r="B193" s="27"/>
      <c r="C193" s="47"/>
      <c r="D193" s="47"/>
      <c r="E193" s="4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:21" x14ac:dyDescent="0.2">
      <c r="A194" s="27"/>
      <c r="B194" s="27"/>
      <c r="C194" s="31"/>
      <c r="D194" s="31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:21" x14ac:dyDescent="0.2">
      <c r="A195" s="27"/>
      <c r="B195" s="27"/>
      <c r="C195" s="31"/>
      <c r="D195" s="31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21" x14ac:dyDescent="0.2">
      <c r="A196" s="27"/>
      <c r="B196" s="27"/>
      <c r="C196" s="31"/>
      <c r="D196" s="31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:21" x14ac:dyDescent="0.2">
      <c r="A197" s="27"/>
      <c r="B197" s="27"/>
      <c r="C197" s="31"/>
      <c r="D197" s="31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:21" x14ac:dyDescent="0.2">
      <c r="A198" s="27"/>
      <c r="B198" s="27"/>
      <c r="C198" s="31"/>
      <c r="D198" s="31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:21" x14ac:dyDescent="0.2">
      <c r="A199" s="27"/>
      <c r="B199" s="27"/>
      <c r="C199" s="31"/>
      <c r="D199" s="31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:21" x14ac:dyDescent="0.2">
      <c r="A200" s="27"/>
      <c r="B200" s="27"/>
      <c r="C200" s="31"/>
      <c r="D200" s="31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:21" x14ac:dyDescent="0.2">
      <c r="A201" s="40"/>
      <c r="B201" s="27"/>
      <c r="C201" s="47"/>
      <c r="D201" s="47"/>
      <c r="E201" s="4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:21" x14ac:dyDescent="0.2">
      <c r="A202" s="27"/>
      <c r="B202" s="27"/>
      <c r="C202" s="31"/>
      <c r="D202" s="31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:21" x14ac:dyDescent="0.2">
      <c r="A203" s="27"/>
      <c r="B203" s="27"/>
      <c r="C203" s="31"/>
      <c r="D203" s="31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:21" x14ac:dyDescent="0.2">
      <c r="A204" s="27"/>
      <c r="B204" s="27"/>
      <c r="C204" s="31"/>
      <c r="D204" s="31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 x14ac:dyDescent="0.2">
      <c r="A205" s="27"/>
      <c r="B205" s="27"/>
      <c r="C205" s="31"/>
      <c r="D205" s="31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:21" x14ac:dyDescent="0.2">
      <c r="A206" s="27"/>
      <c r="B206" s="27"/>
      <c r="C206" s="31"/>
      <c r="D206" s="31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:2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:2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:2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:2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:2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:21" x14ac:dyDescent="0.2">
      <c r="A212" s="27"/>
      <c r="B212" s="31"/>
      <c r="C212" s="31"/>
      <c r="D212" s="31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:2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:21" x14ac:dyDescent="0.2">
      <c r="A214" s="40"/>
      <c r="B214" s="47"/>
      <c r="C214" s="47"/>
      <c r="D214" s="47"/>
      <c r="E214" s="4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:2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:2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:2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:2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:2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:2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:2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 spans="1:2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 spans="1:2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 spans="1:2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 spans="1:2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 spans="1:2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 spans="1:2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 spans="1:2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 spans="1:2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 spans="1:2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 spans="1:2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 spans="1:2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 spans="1:2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 spans="1:21" x14ac:dyDescent="0.2">
      <c r="A234" s="40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 spans="1:2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 spans="1:2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 spans="1:2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 spans="1:2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 spans="1:2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 spans="1:2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 spans="1:2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 spans="1:2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 spans="1:2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 spans="1:2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 spans="1:21" x14ac:dyDescent="0.2">
      <c r="A245" s="41"/>
      <c r="B245" s="41"/>
      <c r="C245" s="41"/>
      <c r="D245" s="41"/>
      <c r="E245" s="42"/>
      <c r="F245" s="42"/>
      <c r="G245" s="42"/>
      <c r="H245" s="42"/>
      <c r="I245" s="42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spans="1:21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spans="1:21" x14ac:dyDescent="0.2">
      <c r="A247" s="41"/>
      <c r="B247" s="41"/>
      <c r="C247" s="41"/>
      <c r="D247" s="41"/>
      <c r="E247" s="44"/>
      <c r="F247" s="44"/>
      <c r="G247" s="44"/>
      <c r="H247" s="44"/>
      <c r="I247" s="44"/>
      <c r="J247" s="41"/>
      <c r="K247" s="41"/>
      <c r="L247" s="45"/>
      <c r="M247" s="46"/>
      <c r="N247" s="46"/>
      <c r="O247" s="46"/>
      <c r="P247" s="41"/>
      <c r="Q247" s="46"/>
      <c r="R247" s="41"/>
      <c r="S247" s="41"/>
      <c r="T247" s="41"/>
      <c r="U247" s="41"/>
    </row>
    <row r="248" spans="1:21" x14ac:dyDescent="0.2">
      <c r="A248" s="41"/>
      <c r="B248" s="41"/>
      <c r="C248" s="41"/>
      <c r="D248" s="41"/>
      <c r="E248" s="44"/>
      <c r="F248" s="44"/>
      <c r="G248" s="44"/>
      <c r="H248" s="44"/>
      <c r="I248" s="44"/>
      <c r="J248" s="41"/>
      <c r="K248" s="41"/>
      <c r="L248" s="46"/>
      <c r="M248" s="46"/>
      <c r="N248" s="46"/>
      <c r="O248" s="46"/>
      <c r="P248" s="41"/>
      <c r="Q248" s="46"/>
      <c r="R248" s="41"/>
      <c r="S248" s="41"/>
      <c r="T248" s="41"/>
      <c r="U248" s="41"/>
    </row>
    <row r="249" spans="1:21" x14ac:dyDescent="0.2">
      <c r="A249" s="41"/>
      <c r="B249" s="41"/>
      <c r="C249" s="41"/>
      <c r="D249" s="41"/>
      <c r="E249" s="44"/>
      <c r="F249" s="44"/>
      <c r="G249" s="44"/>
      <c r="H249" s="44"/>
      <c r="I249" s="44"/>
      <c r="J249" s="41"/>
      <c r="K249" s="41"/>
      <c r="L249" s="46"/>
      <c r="M249" s="46"/>
      <c r="N249" s="46"/>
      <c r="O249" s="46"/>
      <c r="P249" s="41"/>
      <c r="Q249" s="46"/>
      <c r="R249" s="41"/>
      <c r="S249" s="41"/>
      <c r="T249" s="41"/>
      <c r="U249" s="41"/>
    </row>
    <row r="250" spans="1:21" x14ac:dyDescent="0.2">
      <c r="A250" s="41"/>
      <c r="B250" s="41"/>
      <c r="C250" s="41"/>
      <c r="D250" s="41"/>
      <c r="E250" s="44"/>
      <c r="F250" s="44"/>
      <c r="G250" s="44"/>
      <c r="H250" s="44"/>
      <c r="I250" s="44"/>
      <c r="J250" s="41"/>
      <c r="K250" s="41"/>
      <c r="L250" s="46"/>
      <c r="M250" s="46"/>
      <c r="N250" s="46"/>
      <c r="O250" s="46"/>
      <c r="P250" s="41"/>
      <c r="Q250" s="46"/>
      <c r="R250" s="41"/>
      <c r="S250" s="41"/>
      <c r="T250" s="41"/>
      <c r="U250" s="41"/>
    </row>
    <row r="251" spans="1:21" x14ac:dyDescent="0.2">
      <c r="A251" s="41"/>
      <c r="B251" s="41"/>
      <c r="C251" s="41"/>
      <c r="D251" s="41"/>
      <c r="E251" s="44"/>
      <c r="F251" s="44"/>
      <c r="G251" s="44"/>
      <c r="H251" s="44"/>
      <c r="I251" s="44"/>
      <c r="J251" s="41"/>
      <c r="K251" s="41"/>
      <c r="L251" s="46"/>
      <c r="M251" s="46"/>
      <c r="N251" s="46"/>
      <c r="O251" s="46"/>
      <c r="P251" s="41"/>
      <c r="Q251" s="46"/>
      <c r="R251" s="41"/>
      <c r="S251" s="41"/>
      <c r="T251" s="46"/>
      <c r="U251" s="41"/>
    </row>
    <row r="252" spans="1:21" x14ac:dyDescent="0.2">
      <c r="A252" s="41"/>
      <c r="B252" s="41"/>
      <c r="C252" s="41"/>
      <c r="D252" s="41"/>
      <c r="E252" s="44"/>
      <c r="F252" s="44"/>
      <c r="G252" s="44"/>
      <c r="H252" s="44"/>
      <c r="I252" s="44"/>
      <c r="J252" s="41"/>
      <c r="K252" s="41"/>
      <c r="L252" s="46"/>
      <c r="M252" s="46"/>
      <c r="N252" s="46"/>
      <c r="O252" s="46"/>
      <c r="P252" s="41"/>
      <c r="Q252" s="46"/>
      <c r="R252" s="41"/>
      <c r="S252" s="41"/>
      <c r="T252" s="41"/>
      <c r="U252" s="41"/>
    </row>
    <row r="253" spans="1:21" x14ac:dyDescent="0.2">
      <c r="A253" s="41"/>
      <c r="B253" s="41"/>
      <c r="C253" s="41"/>
      <c r="D253" s="41"/>
      <c r="E253" s="44"/>
      <c r="F253" s="44"/>
      <c r="G253" s="44"/>
      <c r="H253" s="44"/>
      <c r="I253" s="44"/>
      <c r="J253" s="41"/>
      <c r="K253" s="41"/>
      <c r="L253" s="46"/>
      <c r="M253" s="46"/>
      <c r="N253" s="46"/>
      <c r="O253" s="46"/>
      <c r="P253" s="41"/>
      <c r="Q253" s="46"/>
      <c r="R253" s="41"/>
      <c r="S253" s="41"/>
      <c r="T253" s="41"/>
      <c r="U253" s="41"/>
    </row>
    <row r="254" spans="1:21" x14ac:dyDescent="0.2">
      <c r="A254" s="41"/>
      <c r="B254" s="41"/>
      <c r="C254" s="41"/>
      <c r="D254" s="41"/>
      <c r="E254" s="44"/>
      <c r="F254" s="44"/>
      <c r="G254" s="44"/>
      <c r="H254" s="44"/>
      <c r="I254" s="44"/>
      <c r="J254" s="41"/>
      <c r="K254" s="41"/>
      <c r="L254" s="46"/>
      <c r="M254" s="46"/>
      <c r="N254" s="46"/>
      <c r="O254" s="46"/>
      <c r="P254" s="41"/>
      <c r="Q254" s="46"/>
      <c r="R254" s="41"/>
      <c r="S254" s="41"/>
      <c r="T254" s="41"/>
      <c r="U254" s="41"/>
    </row>
    <row r="255" spans="1:21" x14ac:dyDescent="0.2">
      <c r="A255" s="41"/>
      <c r="B255" s="41"/>
      <c r="C255" s="41"/>
      <c r="D255" s="41"/>
      <c r="E255" s="44"/>
      <c r="F255" s="44"/>
      <c r="G255" s="44"/>
      <c r="H255" s="44"/>
      <c r="I255" s="44"/>
      <c r="J255" s="41"/>
      <c r="K255" s="41"/>
      <c r="L255" s="46"/>
      <c r="M255" s="46"/>
      <c r="N255" s="46"/>
      <c r="O255" s="46"/>
      <c r="P255" s="41"/>
      <c r="Q255" s="46"/>
      <c r="R255" s="41"/>
      <c r="S255" s="41"/>
      <c r="T255" s="41"/>
      <c r="U255" s="41"/>
    </row>
    <row r="256" spans="1:21" x14ac:dyDescent="0.2">
      <c r="A256" s="41"/>
      <c r="B256" s="41"/>
      <c r="C256" s="41"/>
      <c r="D256" s="41"/>
      <c r="E256" s="44"/>
      <c r="F256" s="44"/>
      <c r="G256" s="44"/>
      <c r="H256" s="44"/>
      <c r="I256" s="44"/>
      <c r="J256" s="41"/>
      <c r="K256" s="41"/>
      <c r="L256" s="46"/>
      <c r="M256" s="46"/>
      <c r="N256" s="46"/>
      <c r="O256" s="46"/>
      <c r="P256" s="41"/>
      <c r="Q256" s="46"/>
      <c r="R256" s="41"/>
      <c r="S256" s="41"/>
      <c r="T256" s="41"/>
      <c r="U256" s="41"/>
    </row>
    <row r="257" spans="1:21" x14ac:dyDescent="0.2">
      <c r="A257" s="41"/>
      <c r="B257" s="41"/>
      <c r="C257" s="41"/>
      <c r="D257" s="41"/>
      <c r="E257" s="44"/>
      <c r="F257" s="44"/>
      <c r="G257" s="44"/>
      <c r="H257" s="44"/>
      <c r="I257" s="44"/>
      <c r="J257" s="41"/>
      <c r="K257" s="41"/>
      <c r="L257" s="46"/>
      <c r="M257" s="46"/>
      <c r="N257" s="46"/>
      <c r="O257" s="46"/>
      <c r="P257" s="41"/>
      <c r="Q257" s="46"/>
      <c r="R257" s="41"/>
      <c r="S257" s="41"/>
      <c r="T257" s="41"/>
      <c r="U257" s="41"/>
    </row>
    <row r="258" spans="1:21" x14ac:dyDescent="0.2">
      <c r="A258" s="41"/>
      <c r="B258" s="41"/>
      <c r="C258" s="41"/>
      <c r="D258" s="41"/>
      <c r="E258" s="44"/>
      <c r="F258" s="44"/>
      <c r="G258" s="44"/>
      <c r="H258" s="44"/>
      <c r="I258" s="44"/>
      <c r="J258" s="41"/>
      <c r="K258" s="41"/>
      <c r="L258" s="46"/>
      <c r="M258" s="46"/>
      <c r="N258" s="46"/>
      <c r="O258" s="46"/>
      <c r="P258" s="41"/>
      <c r="Q258" s="46"/>
      <c r="R258" s="41"/>
      <c r="S258" s="41"/>
      <c r="T258" s="41"/>
      <c r="U258" s="41"/>
    </row>
    <row r="259" spans="1:21" x14ac:dyDescent="0.2">
      <c r="A259" s="41"/>
      <c r="B259" s="41"/>
      <c r="C259" s="41"/>
      <c r="D259" s="41"/>
      <c r="E259" s="44"/>
      <c r="F259" s="44"/>
      <c r="G259" s="44"/>
      <c r="H259" s="44"/>
      <c r="I259" s="44"/>
      <c r="J259" s="41"/>
      <c r="K259" s="41"/>
      <c r="L259" s="46"/>
      <c r="M259" s="46"/>
      <c r="N259" s="46"/>
      <c r="O259" s="46"/>
      <c r="P259" s="41"/>
      <c r="Q259" s="46"/>
      <c r="R259" s="41"/>
      <c r="S259" s="41"/>
      <c r="T259" s="41"/>
      <c r="U259" s="41"/>
    </row>
    <row r="260" spans="1:21" x14ac:dyDescent="0.2">
      <c r="A260" s="41"/>
      <c r="B260" s="41"/>
      <c r="C260" s="41"/>
      <c r="D260" s="41"/>
      <c r="E260" s="44"/>
      <c r="F260" s="44"/>
      <c r="G260" s="44"/>
      <c r="H260" s="44"/>
      <c r="I260" s="44"/>
      <c r="J260" s="41"/>
      <c r="K260" s="41"/>
      <c r="L260" s="46"/>
      <c r="M260" s="46"/>
      <c r="N260" s="46"/>
      <c r="O260" s="46"/>
      <c r="P260" s="41"/>
      <c r="Q260" s="46"/>
      <c r="R260" s="41"/>
      <c r="S260" s="41"/>
      <c r="T260" s="41"/>
      <c r="U260" s="41"/>
    </row>
    <row r="261" spans="1:21" x14ac:dyDescent="0.2">
      <c r="A261" s="41"/>
      <c r="B261" s="41"/>
      <c r="C261" s="41"/>
      <c r="D261" s="41"/>
      <c r="E261" s="44"/>
      <c r="F261" s="44"/>
      <c r="G261" s="44"/>
      <c r="H261" s="44"/>
      <c r="I261" s="44"/>
      <c r="J261" s="41"/>
      <c r="K261" s="41"/>
      <c r="L261" s="46"/>
      <c r="M261" s="46"/>
      <c r="N261" s="46"/>
      <c r="O261" s="46"/>
      <c r="P261" s="41"/>
      <c r="Q261" s="46"/>
      <c r="R261" s="41"/>
      <c r="S261" s="41"/>
      <c r="T261" s="41"/>
      <c r="U261" s="41"/>
    </row>
    <row r="262" spans="1:21" x14ac:dyDescent="0.2">
      <c r="A262" s="41"/>
      <c r="B262" s="41"/>
      <c r="C262" s="41"/>
      <c r="D262" s="41"/>
      <c r="E262" s="44"/>
      <c r="F262" s="44"/>
      <c r="G262" s="44"/>
      <c r="H262" s="44"/>
      <c r="I262" s="44"/>
      <c r="J262" s="41"/>
      <c r="K262" s="41"/>
      <c r="L262" s="46"/>
      <c r="M262" s="46"/>
      <c r="N262" s="46"/>
      <c r="O262" s="46"/>
      <c r="P262" s="41"/>
      <c r="Q262" s="46"/>
      <c r="R262" s="41"/>
      <c r="S262" s="41"/>
      <c r="T262" s="41"/>
      <c r="U262" s="41"/>
    </row>
    <row r="263" spans="1:21" x14ac:dyDescent="0.2">
      <c r="A263" s="41"/>
      <c r="B263" s="41"/>
      <c r="C263" s="41"/>
      <c r="D263" s="41"/>
      <c r="E263" s="44"/>
      <c r="F263" s="44"/>
      <c r="G263" s="44"/>
      <c r="H263" s="44"/>
      <c r="I263" s="44"/>
      <c r="J263" s="41"/>
      <c r="K263" s="41"/>
      <c r="L263" s="46"/>
      <c r="M263" s="46"/>
      <c r="N263" s="46"/>
      <c r="O263" s="46"/>
      <c r="P263" s="41"/>
      <c r="Q263" s="46"/>
      <c r="R263" s="41"/>
      <c r="S263" s="41"/>
      <c r="T263" s="41"/>
      <c r="U263" s="41"/>
    </row>
    <row r="264" spans="1:21" x14ac:dyDescent="0.2">
      <c r="A264" s="41"/>
      <c r="B264" s="41"/>
      <c r="C264" s="41"/>
      <c r="D264" s="41"/>
      <c r="E264" s="44"/>
      <c r="F264" s="44"/>
      <c r="G264" s="44"/>
      <c r="H264" s="44"/>
      <c r="I264" s="44"/>
      <c r="J264" s="41"/>
      <c r="K264" s="41"/>
      <c r="L264" s="46"/>
      <c r="M264" s="46"/>
      <c r="N264" s="46"/>
      <c r="O264" s="46"/>
      <c r="P264" s="41"/>
      <c r="Q264" s="46"/>
      <c r="R264" s="41"/>
      <c r="S264" s="41"/>
      <c r="T264" s="41"/>
      <c r="U264" s="41"/>
    </row>
    <row r="265" spans="1:21" x14ac:dyDescent="0.2">
      <c r="A265" s="41"/>
      <c r="B265" s="41"/>
      <c r="C265" s="41"/>
      <c r="D265" s="41"/>
      <c r="E265" s="44"/>
      <c r="F265" s="44"/>
      <c r="G265" s="44"/>
      <c r="H265" s="44"/>
      <c r="I265" s="44"/>
      <c r="J265" s="41"/>
      <c r="K265" s="41"/>
      <c r="L265" s="46"/>
      <c r="M265" s="46"/>
      <c r="N265" s="46"/>
      <c r="O265" s="46"/>
      <c r="P265" s="41"/>
      <c r="Q265" s="46"/>
      <c r="R265" s="41"/>
      <c r="S265" s="41"/>
      <c r="T265" s="41"/>
      <c r="U265" s="41"/>
    </row>
    <row r="266" spans="1:21" x14ac:dyDescent="0.2">
      <c r="A266" s="41"/>
      <c r="B266" s="41"/>
      <c r="C266" s="41"/>
      <c r="D266" s="41"/>
      <c r="E266" s="44"/>
      <c r="F266" s="44"/>
      <c r="G266" s="44"/>
      <c r="H266" s="44"/>
      <c r="I266" s="44"/>
      <c r="J266" s="41"/>
      <c r="K266" s="41"/>
      <c r="L266" s="46"/>
      <c r="M266" s="46"/>
      <c r="N266" s="46"/>
      <c r="O266" s="46"/>
      <c r="P266" s="41"/>
      <c r="Q266" s="46"/>
      <c r="R266" s="41"/>
      <c r="S266" s="41"/>
      <c r="T266" s="41"/>
      <c r="U266" s="41"/>
    </row>
    <row r="267" spans="1:21" x14ac:dyDescent="0.2">
      <c r="A267" s="41"/>
      <c r="B267" s="41"/>
      <c r="C267" s="41"/>
      <c r="D267" s="41"/>
      <c r="E267" s="44"/>
      <c r="F267" s="44"/>
      <c r="G267" s="44"/>
      <c r="H267" s="44"/>
      <c r="I267" s="44"/>
      <c r="J267" s="41"/>
      <c r="K267" s="41"/>
      <c r="L267" s="46"/>
      <c r="M267" s="46"/>
      <c r="N267" s="46"/>
      <c r="O267" s="46"/>
      <c r="P267" s="41"/>
      <c r="Q267" s="46"/>
      <c r="R267" s="41"/>
      <c r="S267" s="41"/>
      <c r="T267" s="41"/>
      <c r="U267" s="41"/>
    </row>
    <row r="268" spans="1:21" x14ac:dyDescent="0.2">
      <c r="A268" s="41"/>
      <c r="B268" s="41"/>
      <c r="C268" s="41"/>
      <c r="D268" s="41"/>
      <c r="E268" s="44"/>
      <c r="F268" s="44"/>
      <c r="G268" s="44"/>
      <c r="H268" s="44"/>
      <c r="I268" s="44"/>
      <c r="J268" s="41"/>
      <c r="K268" s="41"/>
      <c r="L268" s="46"/>
      <c r="M268" s="46"/>
      <c r="N268" s="46"/>
      <c r="O268" s="46"/>
      <c r="P268" s="41"/>
      <c r="Q268" s="46"/>
      <c r="R268" s="41"/>
      <c r="S268" s="41"/>
      <c r="T268" s="41"/>
      <c r="U268" s="41"/>
    </row>
    <row r="269" spans="1:21" x14ac:dyDescent="0.2">
      <c r="A269" s="41"/>
      <c r="B269" s="41"/>
      <c r="C269" s="41"/>
      <c r="D269" s="41"/>
      <c r="E269" s="44"/>
      <c r="F269" s="44"/>
      <c r="G269" s="44"/>
      <c r="H269" s="44"/>
      <c r="I269" s="44"/>
      <c r="J269" s="41"/>
      <c r="K269" s="41"/>
      <c r="L269" s="46"/>
      <c r="M269" s="46"/>
      <c r="N269" s="46"/>
      <c r="O269" s="46"/>
      <c r="P269" s="41"/>
      <c r="Q269" s="46"/>
      <c r="R269" s="41"/>
      <c r="S269" s="41"/>
      <c r="T269" s="41"/>
      <c r="U269" s="41"/>
    </row>
    <row r="270" spans="1:21" x14ac:dyDescent="0.2">
      <c r="A270" s="41"/>
      <c r="B270" s="41"/>
      <c r="C270" s="41"/>
      <c r="D270" s="41"/>
      <c r="E270" s="44"/>
      <c r="F270" s="44"/>
      <c r="G270" s="44"/>
      <c r="H270" s="44"/>
      <c r="I270" s="44"/>
      <c r="J270" s="41"/>
      <c r="K270" s="41"/>
      <c r="L270" s="46"/>
      <c r="M270" s="46"/>
      <c r="N270" s="46"/>
      <c r="O270" s="46"/>
      <c r="P270" s="41"/>
      <c r="Q270" s="46"/>
      <c r="R270" s="41"/>
      <c r="S270" s="41"/>
      <c r="T270" s="41"/>
      <c r="U270" s="41"/>
    </row>
    <row r="271" spans="1:21" x14ac:dyDescent="0.2">
      <c r="A271" s="41"/>
      <c r="B271" s="41"/>
      <c r="C271" s="41"/>
      <c r="D271" s="41"/>
      <c r="E271" s="44"/>
      <c r="F271" s="44"/>
      <c r="G271" s="44"/>
      <c r="H271" s="44"/>
      <c r="I271" s="44"/>
      <c r="J271" s="41"/>
      <c r="K271" s="41"/>
      <c r="L271" s="46"/>
      <c r="M271" s="46"/>
      <c r="N271" s="46"/>
      <c r="O271" s="46"/>
      <c r="P271" s="41"/>
      <c r="Q271" s="46"/>
      <c r="R271" s="41"/>
      <c r="S271" s="41"/>
      <c r="T271" s="41"/>
      <c r="U271" s="41"/>
    </row>
    <row r="272" spans="1:21" x14ac:dyDescent="0.2">
      <c r="A272" s="41"/>
      <c r="B272" s="41"/>
      <c r="C272" s="41"/>
      <c r="D272" s="41"/>
      <c r="E272" s="44"/>
      <c r="F272" s="44"/>
      <c r="G272" s="44"/>
      <c r="H272" s="44"/>
      <c r="I272" s="44"/>
      <c r="J272" s="41"/>
      <c r="K272" s="41"/>
      <c r="L272" s="46"/>
      <c r="M272" s="46"/>
      <c r="N272" s="46"/>
      <c r="O272" s="46"/>
      <c r="P272" s="41"/>
      <c r="Q272" s="46"/>
      <c r="R272" s="41"/>
      <c r="S272" s="41"/>
      <c r="T272" s="41"/>
      <c r="U272" s="41"/>
    </row>
    <row r="273" spans="1:21" x14ac:dyDescent="0.2">
      <c r="A273" s="41"/>
      <c r="B273" s="41"/>
      <c r="C273" s="41"/>
      <c r="D273" s="41"/>
      <c r="E273" s="44"/>
      <c r="F273" s="44"/>
      <c r="G273" s="44"/>
      <c r="H273" s="44"/>
      <c r="I273" s="44"/>
      <c r="J273" s="41"/>
      <c r="K273" s="41"/>
      <c r="L273" s="46"/>
      <c r="M273" s="46"/>
      <c r="N273" s="46"/>
      <c r="O273" s="46"/>
      <c r="P273" s="41"/>
      <c r="Q273" s="46"/>
      <c r="R273" s="41"/>
      <c r="S273" s="41"/>
      <c r="T273" s="41"/>
      <c r="U273" s="41"/>
    </row>
    <row r="274" spans="1:21" x14ac:dyDescent="0.2">
      <c r="A274" s="41"/>
      <c r="B274" s="41"/>
      <c r="C274" s="41"/>
      <c r="D274" s="41"/>
      <c r="E274" s="44"/>
      <c r="F274" s="44"/>
      <c r="G274" s="44"/>
      <c r="H274" s="44"/>
      <c r="I274" s="44"/>
      <c r="J274" s="41"/>
      <c r="K274" s="41"/>
      <c r="L274" s="46"/>
      <c r="M274" s="46"/>
      <c r="N274" s="46"/>
      <c r="O274" s="46"/>
      <c r="P274" s="41"/>
      <c r="Q274" s="46"/>
      <c r="R274" s="41"/>
      <c r="S274" s="41"/>
      <c r="T274" s="41"/>
      <c r="U274" s="41"/>
    </row>
    <row r="275" spans="1:21" x14ac:dyDescent="0.2">
      <c r="A275" s="41"/>
      <c r="B275" s="41"/>
      <c r="C275" s="41"/>
      <c r="D275" s="41"/>
      <c r="E275" s="44"/>
      <c r="F275" s="44"/>
      <c r="G275" s="44"/>
      <c r="H275" s="44"/>
      <c r="I275" s="44"/>
      <c r="J275" s="41"/>
      <c r="K275" s="41"/>
      <c r="L275" s="46"/>
      <c r="M275" s="46"/>
      <c r="N275" s="46"/>
      <c r="O275" s="46"/>
      <c r="P275" s="41"/>
      <c r="Q275" s="46"/>
      <c r="R275" s="41"/>
      <c r="S275" s="41"/>
      <c r="T275" s="41"/>
      <c r="U275" s="41"/>
    </row>
    <row r="276" spans="1:21" x14ac:dyDescent="0.2">
      <c r="A276" s="41"/>
      <c r="B276" s="41"/>
      <c r="C276" s="41"/>
      <c r="D276" s="41"/>
      <c r="E276" s="44"/>
      <c r="F276" s="44"/>
      <c r="G276" s="44"/>
      <c r="H276" s="44"/>
      <c r="I276" s="44"/>
      <c r="J276" s="41"/>
      <c r="K276" s="41"/>
      <c r="L276" s="46"/>
      <c r="M276" s="46"/>
      <c r="N276" s="46"/>
      <c r="O276" s="46"/>
      <c r="P276" s="41"/>
      <c r="Q276" s="46"/>
      <c r="R276" s="41"/>
      <c r="S276" s="41"/>
      <c r="T276" s="41"/>
      <c r="U276" s="41"/>
    </row>
    <row r="277" spans="1:21" x14ac:dyDescent="0.2">
      <c r="A277" s="41"/>
      <c r="B277" s="41"/>
      <c r="C277" s="41"/>
      <c r="D277" s="41"/>
      <c r="E277" s="44"/>
      <c r="F277" s="44"/>
      <c r="G277" s="44"/>
      <c r="H277" s="44"/>
      <c r="I277" s="44"/>
      <c r="J277" s="41"/>
      <c r="K277" s="41"/>
      <c r="L277" s="46"/>
      <c r="M277" s="46"/>
      <c r="N277" s="46"/>
      <c r="O277" s="46"/>
      <c r="P277" s="41"/>
      <c r="Q277" s="46"/>
      <c r="R277" s="41"/>
      <c r="S277" s="41"/>
      <c r="T277" s="41"/>
      <c r="U277" s="41"/>
    </row>
    <row r="278" spans="1:21" x14ac:dyDescent="0.2">
      <c r="A278" s="41"/>
      <c r="B278" s="41"/>
      <c r="C278" s="41"/>
      <c r="D278" s="41"/>
      <c r="E278" s="44"/>
      <c r="F278" s="44"/>
      <c r="G278" s="44"/>
      <c r="H278" s="44"/>
      <c r="I278" s="44"/>
      <c r="J278" s="41"/>
      <c r="K278" s="41"/>
      <c r="L278" s="46"/>
      <c r="M278" s="46"/>
      <c r="N278" s="46"/>
      <c r="O278" s="46"/>
      <c r="P278" s="41"/>
      <c r="Q278" s="46"/>
      <c r="R278" s="41"/>
      <c r="S278" s="41"/>
      <c r="T278" s="41"/>
      <c r="U278" s="41"/>
    </row>
    <row r="279" spans="1:21" x14ac:dyDescent="0.2">
      <c r="A279" s="41"/>
      <c r="B279" s="41"/>
      <c r="C279" s="41"/>
      <c r="D279" s="41"/>
      <c r="E279" s="44"/>
      <c r="F279" s="44"/>
      <c r="G279" s="44"/>
      <c r="H279" s="44"/>
      <c r="I279" s="44"/>
      <c r="J279" s="41"/>
      <c r="K279" s="41"/>
      <c r="L279" s="46"/>
      <c r="M279" s="46"/>
      <c r="N279" s="46"/>
      <c r="O279" s="46"/>
      <c r="P279" s="41"/>
      <c r="Q279" s="46"/>
      <c r="R279" s="41"/>
      <c r="S279" s="41"/>
      <c r="T279" s="41"/>
      <c r="U279" s="41"/>
    </row>
    <row r="280" spans="1:21" x14ac:dyDescent="0.2">
      <c r="A280" s="41"/>
      <c r="B280" s="41"/>
      <c r="C280" s="41"/>
      <c r="D280" s="41"/>
      <c r="E280" s="44"/>
      <c r="F280" s="44"/>
      <c r="G280" s="44"/>
      <c r="H280" s="44"/>
      <c r="I280" s="44"/>
      <c r="J280" s="41"/>
      <c r="K280" s="41"/>
      <c r="L280" s="46"/>
      <c r="M280" s="46"/>
      <c r="N280" s="46"/>
      <c r="O280" s="46"/>
      <c r="P280" s="41"/>
      <c r="Q280" s="46"/>
      <c r="R280" s="41"/>
      <c r="S280" s="41"/>
      <c r="T280" s="41"/>
      <c r="U280" s="41"/>
    </row>
    <row r="281" spans="1:21" x14ac:dyDescent="0.2">
      <c r="A281" s="41"/>
      <c r="B281" s="41"/>
      <c r="C281" s="41"/>
      <c r="D281" s="41"/>
      <c r="E281" s="44"/>
      <c r="F281" s="44"/>
      <c r="G281" s="44"/>
      <c r="H281" s="44"/>
      <c r="I281" s="44"/>
      <c r="J281" s="41"/>
      <c r="K281" s="41"/>
      <c r="L281" s="46"/>
      <c r="M281" s="46"/>
      <c r="N281" s="46"/>
      <c r="O281" s="46"/>
      <c r="P281" s="41"/>
      <c r="Q281" s="46"/>
      <c r="R281" s="41"/>
      <c r="S281" s="41"/>
      <c r="T281" s="41"/>
      <c r="U281" s="41"/>
    </row>
    <row r="282" spans="1:21" x14ac:dyDescent="0.2">
      <c r="A282" s="41"/>
      <c r="B282" s="41"/>
      <c r="C282" s="41"/>
      <c r="D282" s="41"/>
      <c r="E282" s="44"/>
      <c r="F282" s="44"/>
      <c r="G282" s="44"/>
      <c r="H282" s="44"/>
      <c r="I282" s="44"/>
      <c r="J282" s="41"/>
      <c r="K282" s="41"/>
      <c r="L282" s="46"/>
      <c r="M282" s="46"/>
      <c r="N282" s="46"/>
      <c r="O282" s="46"/>
      <c r="P282" s="41"/>
      <c r="Q282" s="46"/>
      <c r="R282" s="41"/>
      <c r="S282" s="41"/>
      <c r="T282" s="41"/>
      <c r="U282" s="41"/>
    </row>
    <row r="283" spans="1:21" x14ac:dyDescent="0.2">
      <c r="A283" s="41"/>
      <c r="B283" s="41"/>
      <c r="C283" s="41"/>
      <c r="D283" s="41"/>
      <c r="E283" s="44"/>
      <c r="F283" s="44"/>
      <c r="G283" s="44"/>
      <c r="H283" s="44"/>
      <c r="I283" s="44"/>
      <c r="J283" s="41"/>
      <c r="K283" s="41"/>
      <c r="L283" s="46"/>
      <c r="M283" s="46"/>
      <c r="N283" s="46"/>
      <c r="O283" s="46"/>
      <c r="P283" s="41"/>
      <c r="Q283" s="46"/>
      <c r="R283" s="41"/>
      <c r="S283" s="41"/>
      <c r="T283" s="41"/>
      <c r="U283" s="41"/>
    </row>
    <row r="284" spans="1:21" x14ac:dyDescent="0.2">
      <c r="A284" s="41"/>
      <c r="B284" s="41"/>
      <c r="C284" s="41"/>
      <c r="D284" s="41"/>
      <c r="E284" s="44"/>
      <c r="F284" s="44"/>
      <c r="G284" s="44"/>
      <c r="H284" s="44"/>
      <c r="I284" s="44"/>
      <c r="J284" s="41"/>
      <c r="K284" s="41"/>
      <c r="L284" s="46"/>
      <c r="M284" s="46"/>
      <c r="N284" s="46"/>
      <c r="O284" s="46"/>
      <c r="P284" s="41"/>
      <c r="Q284" s="46"/>
      <c r="R284" s="41"/>
      <c r="S284" s="41"/>
      <c r="T284" s="41"/>
      <c r="U284" s="41"/>
    </row>
    <row r="285" spans="1:21" x14ac:dyDescent="0.2">
      <c r="A285" s="41"/>
      <c r="B285" s="41"/>
      <c r="C285" s="41"/>
      <c r="D285" s="41"/>
      <c r="E285" s="44"/>
      <c r="F285" s="44"/>
      <c r="G285" s="44"/>
      <c r="H285" s="44"/>
      <c r="I285" s="44"/>
      <c r="J285" s="41"/>
      <c r="K285" s="41"/>
      <c r="L285" s="46"/>
      <c r="M285" s="46"/>
      <c r="N285" s="46"/>
      <c r="O285" s="46"/>
      <c r="P285" s="41"/>
      <c r="Q285" s="46"/>
      <c r="R285" s="41"/>
      <c r="S285" s="41"/>
      <c r="T285" s="41"/>
      <c r="U285" s="41"/>
    </row>
    <row r="286" spans="1:21" x14ac:dyDescent="0.2">
      <c r="A286" s="41"/>
      <c r="B286" s="41"/>
      <c r="C286" s="41"/>
      <c r="D286" s="41"/>
      <c r="E286" s="44"/>
      <c r="F286" s="44"/>
      <c r="G286" s="44"/>
      <c r="H286" s="44"/>
      <c r="I286" s="44"/>
      <c r="J286" s="41"/>
      <c r="K286" s="41"/>
      <c r="L286" s="46"/>
      <c r="M286" s="46"/>
      <c r="N286" s="46"/>
      <c r="O286" s="46"/>
      <c r="P286" s="41"/>
      <c r="Q286" s="46"/>
      <c r="R286" s="41"/>
      <c r="S286" s="41"/>
      <c r="T286" s="41"/>
      <c r="U286" s="41"/>
    </row>
    <row r="287" spans="1:21" x14ac:dyDescent="0.2">
      <c r="A287" s="41"/>
      <c r="B287" s="41"/>
      <c r="C287" s="41"/>
      <c r="D287" s="41"/>
      <c r="E287" s="44"/>
      <c r="F287" s="44"/>
      <c r="G287" s="44"/>
      <c r="H287" s="44"/>
      <c r="I287" s="44"/>
      <c r="J287" s="41"/>
      <c r="K287" s="41"/>
      <c r="L287" s="46"/>
      <c r="M287" s="46"/>
      <c r="N287" s="46"/>
      <c r="O287" s="46"/>
      <c r="P287" s="41"/>
      <c r="Q287" s="46"/>
      <c r="R287" s="41"/>
      <c r="S287" s="41"/>
      <c r="T287" s="41"/>
      <c r="U287" s="41"/>
    </row>
    <row r="288" spans="1:21" x14ac:dyDescent="0.2">
      <c r="A288" s="41"/>
      <c r="B288" s="41"/>
      <c r="C288" s="41"/>
      <c r="D288" s="41"/>
      <c r="E288" s="44"/>
      <c r="F288" s="44"/>
      <c r="G288" s="44"/>
      <c r="H288" s="44"/>
      <c r="I288" s="44"/>
      <c r="J288" s="41"/>
      <c r="K288" s="41"/>
      <c r="L288" s="46"/>
      <c r="M288" s="46"/>
      <c r="N288" s="46"/>
      <c r="O288" s="46"/>
      <c r="P288" s="41"/>
      <c r="Q288" s="46"/>
      <c r="R288" s="41"/>
      <c r="S288" s="41"/>
      <c r="T288" s="41"/>
      <c r="U288" s="41"/>
    </row>
    <row r="289" spans="1:21" x14ac:dyDescent="0.2">
      <c r="A289" s="41"/>
      <c r="B289" s="41"/>
      <c r="C289" s="41"/>
      <c r="D289" s="41"/>
      <c r="E289" s="44"/>
      <c r="F289" s="44"/>
      <c r="G289" s="44"/>
      <c r="H289" s="44"/>
      <c r="I289" s="44"/>
      <c r="J289" s="41"/>
      <c r="K289" s="41"/>
      <c r="L289" s="46"/>
      <c r="M289" s="46"/>
      <c r="N289" s="46"/>
      <c r="O289" s="46"/>
      <c r="P289" s="41"/>
      <c r="Q289" s="46"/>
      <c r="R289" s="41"/>
      <c r="S289" s="41"/>
      <c r="T289" s="41"/>
      <c r="U289" s="41"/>
    </row>
    <row r="290" spans="1:21" x14ac:dyDescent="0.2">
      <c r="A290" s="41"/>
      <c r="B290" s="41"/>
      <c r="C290" s="41"/>
      <c r="D290" s="41"/>
      <c r="E290" s="44"/>
      <c r="F290" s="44"/>
      <c r="G290" s="44"/>
      <c r="H290" s="44"/>
      <c r="I290" s="44"/>
      <c r="J290" s="41"/>
      <c r="K290" s="41"/>
      <c r="L290" s="46"/>
      <c r="M290" s="46"/>
      <c r="N290" s="46"/>
      <c r="O290" s="46"/>
      <c r="P290" s="41"/>
      <c r="Q290" s="46"/>
      <c r="R290" s="41"/>
      <c r="S290" s="41"/>
      <c r="T290" s="41"/>
      <c r="U290" s="41"/>
    </row>
    <row r="291" spans="1:21" x14ac:dyDescent="0.2">
      <c r="A291" s="41"/>
      <c r="B291" s="41"/>
      <c r="C291" s="41"/>
      <c r="D291" s="41"/>
      <c r="E291" s="44"/>
      <c r="F291" s="44"/>
      <c r="G291" s="44"/>
      <c r="H291" s="44"/>
      <c r="I291" s="44"/>
      <c r="J291" s="41"/>
      <c r="K291" s="41"/>
      <c r="L291" s="46"/>
      <c r="M291" s="46"/>
      <c r="N291" s="46"/>
      <c r="O291" s="46"/>
      <c r="P291" s="41"/>
      <c r="Q291" s="46"/>
      <c r="R291" s="41"/>
      <c r="S291" s="41"/>
      <c r="T291" s="41"/>
      <c r="U291" s="41"/>
    </row>
    <row r="292" spans="1:21" x14ac:dyDescent="0.2">
      <c r="A292" s="41"/>
      <c r="B292" s="41"/>
      <c r="C292" s="41"/>
      <c r="D292" s="41"/>
      <c r="E292" s="44"/>
      <c r="F292" s="44"/>
      <c r="G292" s="44"/>
      <c r="H292" s="44"/>
      <c r="I292" s="44"/>
      <c r="J292" s="41"/>
      <c r="K292" s="41"/>
      <c r="L292" s="46"/>
      <c r="M292" s="46"/>
      <c r="N292" s="46"/>
      <c r="O292" s="46"/>
      <c r="P292" s="41"/>
      <c r="Q292" s="46"/>
      <c r="R292" s="41"/>
      <c r="S292" s="41"/>
      <c r="T292" s="41"/>
      <c r="U292" s="41"/>
    </row>
    <row r="293" spans="1:21" x14ac:dyDescent="0.2">
      <c r="A293" s="41"/>
      <c r="B293" s="41"/>
      <c r="C293" s="41"/>
      <c r="D293" s="41"/>
      <c r="E293" s="42"/>
      <c r="F293" s="42"/>
      <c r="G293" s="42"/>
      <c r="H293" s="42"/>
      <c r="I293" s="42"/>
      <c r="J293" s="41"/>
      <c r="K293" s="41"/>
      <c r="L293" s="46"/>
      <c r="M293" s="46"/>
      <c r="N293" s="46"/>
      <c r="O293" s="41"/>
      <c r="P293" s="41"/>
      <c r="Q293" s="46"/>
      <c r="R293" s="41"/>
      <c r="S293" s="41"/>
      <c r="T293" s="41"/>
      <c r="U293" s="41"/>
    </row>
    <row r="294" spans="1:21" x14ac:dyDescent="0.2">
      <c r="A294" s="41"/>
      <c r="B294" s="41"/>
      <c r="C294" s="41"/>
      <c r="D294" s="41"/>
      <c r="E294" s="44"/>
      <c r="F294" s="44"/>
      <c r="G294" s="44"/>
      <c r="H294" s="44"/>
      <c r="I294" s="44"/>
      <c r="J294" s="41"/>
      <c r="K294" s="41"/>
      <c r="L294" s="46"/>
      <c r="M294" s="46"/>
      <c r="N294" s="46"/>
      <c r="O294" s="46"/>
      <c r="P294" s="41"/>
      <c r="Q294" s="46"/>
      <c r="R294" s="41"/>
      <c r="S294" s="41"/>
      <c r="T294" s="41"/>
      <c r="U294" s="41"/>
    </row>
    <row r="295" spans="1:21" x14ac:dyDescent="0.2">
      <c r="A295" s="41"/>
      <c r="B295" s="41"/>
      <c r="C295" s="41"/>
      <c r="D295" s="41"/>
      <c r="E295" s="44"/>
      <c r="F295" s="44"/>
      <c r="G295" s="44"/>
      <c r="H295" s="44"/>
      <c r="I295" s="44"/>
      <c r="J295" s="41"/>
      <c r="K295" s="41"/>
      <c r="L295" s="46"/>
      <c r="M295" s="46"/>
      <c r="N295" s="46"/>
      <c r="O295" s="46"/>
      <c r="P295" s="41"/>
      <c r="Q295" s="46"/>
      <c r="R295" s="41"/>
      <c r="S295" s="41"/>
      <c r="T295" s="41"/>
      <c r="U295" s="41"/>
    </row>
    <row r="296" spans="1:21" x14ac:dyDescent="0.2">
      <c r="A296" s="41"/>
      <c r="B296" s="41"/>
      <c r="C296" s="41"/>
      <c r="D296" s="41"/>
      <c r="E296" s="44"/>
      <c r="F296" s="44"/>
      <c r="G296" s="44"/>
      <c r="H296" s="44"/>
      <c r="I296" s="44"/>
      <c r="J296" s="41"/>
      <c r="K296" s="41"/>
      <c r="L296" s="46"/>
      <c r="M296" s="46"/>
      <c r="N296" s="46"/>
      <c r="O296" s="46"/>
      <c r="P296" s="41"/>
      <c r="Q296" s="46"/>
      <c r="R296" s="41"/>
      <c r="S296" s="41"/>
      <c r="T296" s="41"/>
      <c r="U296" s="41"/>
    </row>
    <row r="297" spans="1:21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6"/>
      <c r="M297" s="46"/>
      <c r="N297" s="46"/>
      <c r="O297" s="46"/>
      <c r="P297" s="41"/>
      <c r="Q297" s="46"/>
      <c r="R297" s="41"/>
      <c r="S297" s="41"/>
      <c r="T297" s="41"/>
      <c r="U297" s="41"/>
    </row>
    <row r="298" spans="1:21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6"/>
      <c r="M298" s="46"/>
      <c r="N298" s="46"/>
      <c r="O298" s="46"/>
      <c r="P298" s="41"/>
      <c r="Q298" s="46"/>
      <c r="R298" s="41"/>
      <c r="S298" s="41"/>
      <c r="T298" s="41"/>
      <c r="U298" s="41"/>
    </row>
    <row r="299" spans="1:21" x14ac:dyDescent="0.2">
      <c r="A299" s="41"/>
      <c r="B299" s="41"/>
      <c r="C299" s="41"/>
      <c r="D299" s="41"/>
      <c r="E299" s="44"/>
      <c r="F299" s="44"/>
      <c r="G299" s="44"/>
      <c r="H299" s="44"/>
      <c r="I299" s="44"/>
      <c r="J299" s="41"/>
      <c r="K299" s="41"/>
      <c r="L299" s="46"/>
      <c r="M299" s="46"/>
      <c r="N299" s="46"/>
      <c r="O299" s="46"/>
      <c r="P299" s="41"/>
      <c r="Q299" s="46"/>
      <c r="R299" s="41"/>
      <c r="S299" s="41"/>
      <c r="T299" s="41"/>
      <c r="U299" s="41"/>
    </row>
    <row r="300" spans="1:21" x14ac:dyDescent="0.2">
      <c r="A300" s="41"/>
      <c r="B300" s="41"/>
      <c r="C300" s="41"/>
      <c r="D300" s="41"/>
      <c r="E300" s="44"/>
      <c r="F300" s="44"/>
      <c r="G300" s="44"/>
      <c r="H300" s="44"/>
      <c r="I300" s="44"/>
      <c r="J300" s="41"/>
      <c r="K300" s="41"/>
      <c r="L300" s="46"/>
      <c r="M300" s="46"/>
      <c r="N300" s="46"/>
      <c r="O300" s="46"/>
      <c r="P300" s="41"/>
      <c r="Q300" s="46"/>
      <c r="R300" s="41"/>
      <c r="S300" s="41"/>
      <c r="T300" s="41"/>
      <c r="U300" s="41"/>
    </row>
    <row r="301" spans="1:21" x14ac:dyDescent="0.2">
      <c r="A301" s="41"/>
      <c r="B301" s="41"/>
      <c r="C301" s="41"/>
      <c r="D301" s="41"/>
      <c r="E301" s="44"/>
      <c r="F301" s="44"/>
      <c r="G301" s="44"/>
      <c r="H301" s="44"/>
      <c r="I301" s="44"/>
      <c r="J301" s="41"/>
      <c r="K301" s="41"/>
      <c r="L301" s="46"/>
      <c r="M301" s="46"/>
      <c r="N301" s="46"/>
      <c r="O301" s="46"/>
      <c r="P301" s="41"/>
      <c r="Q301" s="46"/>
      <c r="R301" s="41"/>
      <c r="S301" s="41"/>
      <c r="T301" s="41"/>
      <c r="U301" s="41"/>
    </row>
    <row r="302" spans="1:21" x14ac:dyDescent="0.2">
      <c r="A302" s="41"/>
      <c r="B302" s="41"/>
      <c r="C302" s="41"/>
      <c r="D302" s="41"/>
      <c r="E302" s="44"/>
      <c r="F302" s="44"/>
      <c r="G302" s="44"/>
      <c r="H302" s="44"/>
      <c r="I302" s="44"/>
      <c r="J302" s="41"/>
      <c r="K302" s="41"/>
      <c r="L302" s="46"/>
      <c r="M302" s="46"/>
      <c r="N302" s="46"/>
      <c r="O302" s="46"/>
      <c r="P302" s="41"/>
      <c r="Q302" s="46"/>
      <c r="R302" s="41"/>
      <c r="S302" s="41"/>
      <c r="T302" s="41"/>
      <c r="U302" s="41"/>
    </row>
    <row r="303" spans="1:21" x14ac:dyDescent="0.2">
      <c r="A303" s="41"/>
      <c r="B303" s="41"/>
      <c r="C303" s="41"/>
      <c r="D303" s="41"/>
      <c r="E303" s="44"/>
      <c r="F303" s="44"/>
      <c r="G303" s="44"/>
      <c r="H303" s="44"/>
      <c r="I303" s="44"/>
      <c r="J303" s="41"/>
      <c r="K303" s="41"/>
      <c r="L303" s="46"/>
      <c r="M303" s="46"/>
      <c r="N303" s="46"/>
      <c r="O303" s="46"/>
      <c r="P303" s="41"/>
      <c r="Q303" s="46"/>
      <c r="R303" s="41"/>
      <c r="S303" s="41"/>
      <c r="T303" s="41"/>
      <c r="U303" s="41"/>
    </row>
    <row r="304" spans="1:21" x14ac:dyDescent="0.2">
      <c r="A304" s="41"/>
      <c r="B304" s="41"/>
      <c r="C304" s="41"/>
      <c r="D304" s="41"/>
      <c r="E304" s="44"/>
      <c r="F304" s="44"/>
      <c r="G304" s="44"/>
      <c r="H304" s="44"/>
      <c r="I304" s="44"/>
      <c r="J304" s="41"/>
      <c r="K304" s="41"/>
      <c r="L304" s="46"/>
      <c r="M304" s="46"/>
      <c r="N304" s="46"/>
      <c r="O304" s="46"/>
      <c r="P304" s="41"/>
      <c r="Q304" s="46"/>
      <c r="R304" s="41"/>
      <c r="S304" s="41"/>
      <c r="T304" s="41"/>
      <c r="U304" s="41"/>
    </row>
    <row r="305" spans="1:21" x14ac:dyDescent="0.2">
      <c r="A305" s="41"/>
      <c r="B305" s="41"/>
      <c r="C305" s="41"/>
      <c r="D305" s="41"/>
      <c r="E305" s="44"/>
      <c r="F305" s="44"/>
      <c r="G305" s="44"/>
      <c r="H305" s="44"/>
      <c r="I305" s="44"/>
      <c r="J305" s="41"/>
      <c r="K305" s="41"/>
      <c r="L305" s="46"/>
      <c r="M305" s="46"/>
      <c r="N305" s="46"/>
      <c r="O305" s="46"/>
      <c r="P305" s="41"/>
      <c r="Q305" s="46"/>
      <c r="R305" s="41"/>
      <c r="S305" s="41"/>
      <c r="T305" s="41"/>
      <c r="U305" s="41"/>
    </row>
    <row r="306" spans="1:21" x14ac:dyDescent="0.2">
      <c r="A306" s="41"/>
      <c r="B306" s="41"/>
      <c r="C306" s="41"/>
      <c r="D306" s="41"/>
      <c r="E306" s="44"/>
      <c r="F306" s="44"/>
      <c r="G306" s="44"/>
      <c r="H306" s="44"/>
      <c r="I306" s="44"/>
      <c r="J306" s="41"/>
      <c r="K306" s="41"/>
      <c r="L306" s="46"/>
      <c r="M306" s="46"/>
      <c r="N306" s="46"/>
      <c r="O306" s="46"/>
      <c r="P306" s="41"/>
      <c r="Q306" s="46"/>
      <c r="R306" s="41"/>
      <c r="S306" s="41"/>
      <c r="T306" s="41"/>
      <c r="U306" s="41"/>
    </row>
    <row r="307" spans="1:21" x14ac:dyDescent="0.2">
      <c r="A307" s="41"/>
      <c r="B307" s="41"/>
      <c r="C307" s="41"/>
      <c r="D307" s="41"/>
      <c r="E307" s="44"/>
      <c r="F307" s="44"/>
      <c r="G307" s="44"/>
      <c r="H307" s="44"/>
      <c r="I307" s="44"/>
      <c r="J307" s="41"/>
      <c r="K307" s="41"/>
      <c r="L307" s="46"/>
      <c r="M307" s="46"/>
      <c r="N307" s="46"/>
      <c r="O307" s="46"/>
      <c r="P307" s="41"/>
      <c r="Q307" s="46"/>
      <c r="R307" s="41"/>
      <c r="S307" s="41"/>
      <c r="T307" s="41"/>
      <c r="U307" s="41"/>
    </row>
    <row r="308" spans="1:21" x14ac:dyDescent="0.2">
      <c r="A308" s="41"/>
      <c r="B308" s="41"/>
      <c r="C308" s="41"/>
      <c r="D308" s="41"/>
      <c r="E308" s="44"/>
      <c r="F308" s="44"/>
      <c r="G308" s="44"/>
      <c r="H308" s="44"/>
      <c r="I308" s="44"/>
      <c r="J308" s="41"/>
      <c r="K308" s="41"/>
      <c r="L308" s="46"/>
      <c r="M308" s="46"/>
      <c r="N308" s="46"/>
      <c r="O308" s="46"/>
      <c r="P308" s="41"/>
      <c r="Q308" s="46"/>
      <c r="R308" s="41"/>
      <c r="S308" s="41"/>
      <c r="T308" s="41"/>
      <c r="U308" s="41"/>
    </row>
    <row r="309" spans="1:21" x14ac:dyDescent="0.2">
      <c r="A309" s="41"/>
      <c r="B309" s="41"/>
      <c r="C309" s="41"/>
      <c r="D309" s="41"/>
      <c r="E309" s="44"/>
      <c r="F309" s="44"/>
      <c r="G309" s="44"/>
      <c r="H309" s="44"/>
      <c r="I309" s="44"/>
      <c r="J309" s="41"/>
      <c r="K309" s="41"/>
      <c r="L309" s="46"/>
      <c r="M309" s="46"/>
      <c r="N309" s="46"/>
      <c r="O309" s="46"/>
      <c r="P309" s="41"/>
      <c r="Q309" s="46"/>
      <c r="R309" s="41"/>
      <c r="S309" s="41"/>
      <c r="T309" s="41"/>
      <c r="U309" s="41"/>
    </row>
    <row r="310" spans="1:21" x14ac:dyDescent="0.2">
      <c r="A310" s="41"/>
      <c r="B310" s="41"/>
      <c r="C310" s="41"/>
      <c r="D310" s="41"/>
      <c r="E310" s="44"/>
      <c r="F310" s="44"/>
      <c r="G310" s="44"/>
      <c r="H310" s="44"/>
      <c r="I310" s="44"/>
      <c r="J310" s="41"/>
      <c r="K310" s="41"/>
      <c r="L310" s="46"/>
      <c r="M310" s="46"/>
      <c r="N310" s="46"/>
      <c r="O310" s="46"/>
      <c r="P310" s="41"/>
      <c r="Q310" s="46"/>
      <c r="R310" s="41"/>
      <c r="S310" s="41"/>
      <c r="T310" s="41"/>
      <c r="U310" s="41"/>
    </row>
    <row r="311" spans="1:21" x14ac:dyDescent="0.2">
      <c r="A311" s="41"/>
      <c r="B311" s="41"/>
      <c r="C311" s="41"/>
      <c r="D311" s="41"/>
      <c r="E311" s="44"/>
      <c r="F311" s="44"/>
      <c r="G311" s="44"/>
      <c r="H311" s="44"/>
      <c r="I311" s="44"/>
      <c r="J311" s="41"/>
      <c r="K311" s="41"/>
      <c r="L311" s="46"/>
      <c r="M311" s="46"/>
      <c r="N311" s="46"/>
      <c r="O311" s="46"/>
      <c r="P311" s="41"/>
      <c r="Q311" s="46"/>
      <c r="R311" s="41"/>
      <c r="S311" s="41"/>
      <c r="T311" s="41"/>
      <c r="U311" s="41"/>
    </row>
    <row r="312" spans="1:21" x14ac:dyDescent="0.2">
      <c r="A312" s="41"/>
      <c r="B312" s="41"/>
      <c r="C312" s="41"/>
      <c r="D312" s="41"/>
      <c r="E312" s="44"/>
      <c r="F312" s="44"/>
      <c r="G312" s="44"/>
      <c r="H312" s="44"/>
      <c r="I312" s="44"/>
      <c r="J312" s="41"/>
      <c r="K312" s="41"/>
      <c r="L312" s="46"/>
      <c r="M312" s="46"/>
      <c r="N312" s="46"/>
      <c r="O312" s="46"/>
      <c r="P312" s="41"/>
      <c r="Q312" s="46"/>
      <c r="R312" s="41"/>
      <c r="S312" s="41"/>
      <c r="T312" s="41"/>
      <c r="U312" s="41"/>
    </row>
    <row r="313" spans="1:21" x14ac:dyDescent="0.2">
      <c r="A313" s="41"/>
      <c r="B313" s="41"/>
      <c r="C313" s="41"/>
      <c r="D313" s="41"/>
      <c r="E313" s="44"/>
      <c r="F313" s="44"/>
      <c r="G313" s="44"/>
      <c r="H313" s="44"/>
      <c r="I313" s="44"/>
      <c r="J313" s="41"/>
      <c r="K313" s="41"/>
      <c r="L313" s="46"/>
      <c r="M313" s="46"/>
      <c r="N313" s="46"/>
      <c r="O313" s="46"/>
      <c r="P313" s="41"/>
      <c r="Q313" s="46"/>
      <c r="R313" s="41"/>
      <c r="S313" s="41"/>
      <c r="T313" s="41"/>
      <c r="U313" s="41"/>
    </row>
    <row r="314" spans="1:21" x14ac:dyDescent="0.2">
      <c r="A314" s="41"/>
      <c r="B314" s="41"/>
      <c r="C314" s="41"/>
      <c r="D314" s="41"/>
      <c r="E314" s="44"/>
      <c r="F314" s="44"/>
      <c r="G314" s="44"/>
      <c r="H314" s="44"/>
      <c r="I314" s="44"/>
      <c r="J314" s="41"/>
      <c r="K314" s="41"/>
      <c r="L314" s="46"/>
      <c r="M314" s="46"/>
      <c r="N314" s="46"/>
      <c r="O314" s="46"/>
      <c r="P314" s="41"/>
      <c r="Q314" s="46"/>
      <c r="R314" s="41"/>
      <c r="S314" s="41"/>
      <c r="T314" s="41"/>
      <c r="U314" s="41"/>
    </row>
    <row r="315" spans="1:21" x14ac:dyDescent="0.2">
      <c r="A315" s="41"/>
      <c r="B315" s="41"/>
      <c r="C315" s="41"/>
      <c r="D315" s="41"/>
      <c r="E315" s="44"/>
      <c r="F315" s="44"/>
      <c r="G315" s="44"/>
      <c r="H315" s="44"/>
      <c r="I315" s="44"/>
      <c r="J315" s="41"/>
      <c r="K315" s="41"/>
      <c r="L315" s="46"/>
      <c r="M315" s="46"/>
      <c r="N315" s="46"/>
      <c r="O315" s="46"/>
      <c r="P315" s="41"/>
      <c r="Q315" s="46"/>
      <c r="R315" s="41"/>
      <c r="S315" s="41"/>
      <c r="T315" s="41"/>
      <c r="U315" s="41"/>
    </row>
    <row r="316" spans="1:21" x14ac:dyDescent="0.2">
      <c r="A316" s="41"/>
      <c r="B316" s="41"/>
      <c r="C316" s="41"/>
      <c r="D316" s="41"/>
      <c r="E316" s="44"/>
      <c r="F316" s="44"/>
      <c r="G316" s="44"/>
      <c r="H316" s="44"/>
      <c r="I316" s="44"/>
      <c r="J316" s="41"/>
      <c r="K316" s="41"/>
      <c r="L316" s="46"/>
      <c r="M316" s="46"/>
      <c r="N316" s="46"/>
      <c r="O316" s="46"/>
      <c r="P316" s="41"/>
      <c r="Q316" s="46"/>
      <c r="R316" s="41"/>
      <c r="S316" s="41"/>
      <c r="T316" s="41"/>
      <c r="U316" s="41"/>
    </row>
    <row r="317" spans="1:21" x14ac:dyDescent="0.2">
      <c r="A317" s="41"/>
      <c r="B317" s="41"/>
      <c r="C317" s="41"/>
      <c r="D317" s="41"/>
      <c r="E317" s="44"/>
      <c r="F317" s="44"/>
      <c r="G317" s="44"/>
      <c r="H317" s="44"/>
      <c r="I317" s="44"/>
      <c r="J317" s="41"/>
      <c r="K317" s="41"/>
      <c r="L317" s="46"/>
      <c r="M317" s="46"/>
      <c r="N317" s="46"/>
      <c r="O317" s="46"/>
      <c r="P317" s="41"/>
      <c r="Q317" s="46"/>
      <c r="R317" s="41"/>
      <c r="S317" s="41"/>
      <c r="T317" s="41"/>
      <c r="U317" s="41"/>
    </row>
    <row r="318" spans="1:21" x14ac:dyDescent="0.2">
      <c r="A318" s="41"/>
      <c r="B318" s="41"/>
      <c r="C318" s="41"/>
      <c r="D318" s="41"/>
      <c r="E318" s="44"/>
      <c r="F318" s="44"/>
      <c r="G318" s="44"/>
      <c r="H318" s="44"/>
      <c r="I318" s="44"/>
      <c r="J318" s="41"/>
      <c r="K318" s="41"/>
      <c r="L318" s="46"/>
      <c r="M318" s="46"/>
      <c r="N318" s="46"/>
      <c r="O318" s="46"/>
      <c r="P318" s="41"/>
      <c r="Q318" s="46"/>
      <c r="R318" s="41"/>
      <c r="S318" s="41"/>
      <c r="T318" s="41"/>
      <c r="U318" s="41"/>
    </row>
    <row r="319" spans="1:21" x14ac:dyDescent="0.2">
      <c r="A319" s="41"/>
      <c r="B319" s="41"/>
      <c r="C319" s="41"/>
      <c r="D319" s="41"/>
      <c r="E319" s="44"/>
      <c r="F319" s="44"/>
      <c r="G319" s="44"/>
      <c r="H319" s="44"/>
      <c r="I319" s="44"/>
      <c r="J319" s="41"/>
      <c r="K319" s="41"/>
      <c r="L319" s="46"/>
      <c r="M319" s="46"/>
      <c r="N319" s="46"/>
      <c r="O319" s="46"/>
      <c r="P319" s="41"/>
      <c r="Q319" s="46"/>
      <c r="R319" s="41"/>
      <c r="S319" s="41"/>
      <c r="T319" s="41"/>
      <c r="U319" s="41"/>
    </row>
    <row r="320" spans="1:21" x14ac:dyDescent="0.2">
      <c r="A320" s="41"/>
      <c r="B320" s="41"/>
      <c r="C320" s="41"/>
      <c r="D320" s="41"/>
      <c r="E320" s="44"/>
      <c r="F320" s="44"/>
      <c r="G320" s="44"/>
      <c r="H320" s="44"/>
      <c r="I320" s="44"/>
      <c r="J320" s="41"/>
      <c r="K320" s="41"/>
      <c r="L320" s="46"/>
      <c r="M320" s="46"/>
      <c r="N320" s="46"/>
      <c r="O320" s="46"/>
      <c r="P320" s="41"/>
      <c r="Q320" s="46"/>
      <c r="R320" s="41"/>
      <c r="S320" s="41"/>
      <c r="T320" s="41"/>
      <c r="U320" s="41"/>
    </row>
    <row r="321" spans="1:21" x14ac:dyDescent="0.2">
      <c r="A321" s="41"/>
      <c r="B321" s="41"/>
      <c r="C321" s="41"/>
      <c r="D321" s="41"/>
      <c r="E321" s="44"/>
      <c r="F321" s="44"/>
      <c r="G321" s="44"/>
      <c r="H321" s="44"/>
      <c r="I321" s="44"/>
      <c r="J321" s="41"/>
      <c r="K321" s="41"/>
      <c r="L321" s="46"/>
      <c r="M321" s="46"/>
      <c r="N321" s="46"/>
      <c r="O321" s="46"/>
      <c r="P321" s="41"/>
      <c r="Q321" s="46"/>
      <c r="R321" s="41"/>
      <c r="S321" s="41"/>
      <c r="T321" s="41"/>
      <c r="U321" s="41"/>
    </row>
    <row r="322" spans="1:21" x14ac:dyDescent="0.2">
      <c r="A322" s="41"/>
      <c r="B322" s="41"/>
      <c r="C322" s="41"/>
      <c r="D322" s="41"/>
      <c r="E322" s="44"/>
      <c r="F322" s="44"/>
      <c r="G322" s="44"/>
      <c r="H322" s="44"/>
      <c r="I322" s="44"/>
      <c r="J322" s="41"/>
      <c r="K322" s="41"/>
      <c r="L322" s="46"/>
      <c r="M322" s="46"/>
      <c r="N322" s="46"/>
      <c r="O322" s="46"/>
      <c r="P322" s="41"/>
      <c r="Q322" s="46"/>
      <c r="R322" s="41"/>
      <c r="S322" s="41"/>
      <c r="T322" s="41"/>
      <c r="U322" s="41"/>
    </row>
    <row r="323" spans="1:21" x14ac:dyDescent="0.2">
      <c r="A323" s="41"/>
      <c r="B323" s="41"/>
      <c r="C323" s="41"/>
      <c r="D323" s="41"/>
      <c r="E323" s="44"/>
      <c r="F323" s="44"/>
      <c r="G323" s="44"/>
      <c r="H323" s="44"/>
      <c r="I323" s="44"/>
      <c r="J323" s="41"/>
      <c r="K323" s="41"/>
      <c r="L323" s="46"/>
      <c r="M323" s="46"/>
      <c r="N323" s="46"/>
      <c r="O323" s="46"/>
      <c r="P323" s="41"/>
      <c r="Q323" s="46"/>
      <c r="R323" s="41"/>
      <c r="S323" s="41"/>
      <c r="T323" s="41"/>
      <c r="U323" s="41"/>
    </row>
    <row r="324" spans="1:21" x14ac:dyDescent="0.2">
      <c r="A324" s="41"/>
      <c r="B324" s="41"/>
      <c r="C324" s="41"/>
      <c r="D324" s="41"/>
      <c r="E324" s="44"/>
      <c r="F324" s="44"/>
      <c r="G324" s="44"/>
      <c r="H324" s="44"/>
      <c r="I324" s="44"/>
      <c r="J324" s="41"/>
      <c r="K324" s="41"/>
      <c r="L324" s="46"/>
      <c r="M324" s="46"/>
      <c r="N324" s="46"/>
      <c r="O324" s="46"/>
      <c r="P324" s="41"/>
      <c r="Q324" s="46"/>
      <c r="R324" s="41"/>
      <c r="S324" s="41"/>
      <c r="T324" s="41"/>
      <c r="U324" s="41"/>
    </row>
    <row r="325" spans="1:21" x14ac:dyDescent="0.2">
      <c r="A325" s="41"/>
      <c r="B325" s="41"/>
      <c r="C325" s="41"/>
      <c r="D325" s="41"/>
      <c r="E325" s="44"/>
      <c r="F325" s="44"/>
      <c r="G325" s="44"/>
      <c r="H325" s="44"/>
      <c r="I325" s="44"/>
      <c r="J325" s="41"/>
      <c r="K325" s="41"/>
      <c r="L325" s="46"/>
      <c r="M325" s="46"/>
      <c r="N325" s="46"/>
      <c r="O325" s="46"/>
      <c r="P325" s="41"/>
      <c r="Q325" s="46"/>
      <c r="R325" s="41"/>
      <c r="S325" s="41"/>
      <c r="T325" s="41"/>
      <c r="U325" s="41"/>
    </row>
    <row r="326" spans="1:21" x14ac:dyDescent="0.2">
      <c r="A326" s="41"/>
      <c r="B326" s="41"/>
      <c r="C326" s="41"/>
      <c r="D326" s="41"/>
      <c r="E326" s="44"/>
      <c r="F326" s="44"/>
      <c r="G326" s="44"/>
      <c r="H326" s="44"/>
      <c r="I326" s="44"/>
      <c r="J326" s="41"/>
      <c r="K326" s="41"/>
      <c r="L326" s="46"/>
      <c r="M326" s="46"/>
      <c r="N326" s="46"/>
      <c r="O326" s="46"/>
      <c r="P326" s="41"/>
      <c r="Q326" s="46"/>
      <c r="R326" s="41"/>
      <c r="S326" s="41"/>
      <c r="T326" s="41"/>
      <c r="U326" s="41"/>
    </row>
    <row r="327" spans="1:21" x14ac:dyDescent="0.2">
      <c r="A327" s="41"/>
      <c r="B327" s="41"/>
      <c r="C327" s="41"/>
      <c r="D327" s="41"/>
      <c r="E327" s="44"/>
      <c r="F327" s="44"/>
      <c r="G327" s="44"/>
      <c r="H327" s="44"/>
      <c r="I327" s="44"/>
      <c r="J327" s="41"/>
      <c r="K327" s="41"/>
      <c r="L327" s="46"/>
      <c r="M327" s="46"/>
      <c r="N327" s="46"/>
      <c r="O327" s="46"/>
      <c r="P327" s="41"/>
      <c r="Q327" s="46"/>
      <c r="R327" s="41"/>
      <c r="S327" s="41"/>
      <c r="T327" s="41"/>
      <c r="U327" s="41"/>
    </row>
    <row r="328" spans="1:21" x14ac:dyDescent="0.2">
      <c r="A328" s="41"/>
      <c r="B328" s="41"/>
      <c r="C328" s="41"/>
      <c r="D328" s="41"/>
      <c r="E328" s="44"/>
      <c r="F328" s="44"/>
      <c r="G328" s="44"/>
      <c r="H328" s="44"/>
      <c r="I328" s="44"/>
      <c r="J328" s="41"/>
      <c r="K328" s="41"/>
      <c r="L328" s="46"/>
      <c r="M328" s="46"/>
      <c r="N328" s="46"/>
      <c r="O328" s="46"/>
      <c r="P328" s="41"/>
      <c r="Q328" s="46"/>
      <c r="R328" s="41"/>
      <c r="S328" s="41"/>
      <c r="T328" s="41"/>
      <c r="U328" s="41"/>
    </row>
    <row r="329" spans="1:21" x14ac:dyDescent="0.2">
      <c r="A329" s="41"/>
      <c r="B329" s="41"/>
      <c r="C329" s="41"/>
      <c r="D329" s="41"/>
      <c r="E329" s="44"/>
      <c r="F329" s="44"/>
      <c r="G329" s="44"/>
      <c r="H329" s="44"/>
      <c r="I329" s="44"/>
      <c r="J329" s="41"/>
      <c r="K329" s="41"/>
      <c r="L329" s="46"/>
      <c r="M329" s="46"/>
      <c r="N329" s="46"/>
      <c r="O329" s="46"/>
      <c r="P329" s="41"/>
      <c r="Q329" s="46"/>
      <c r="R329" s="41"/>
      <c r="S329" s="41"/>
      <c r="T329" s="41"/>
      <c r="U329" s="41"/>
    </row>
    <row r="330" spans="1:21" x14ac:dyDescent="0.2">
      <c r="A330" s="41"/>
      <c r="B330" s="41"/>
      <c r="C330" s="41"/>
      <c r="D330" s="41"/>
      <c r="E330" s="44"/>
      <c r="F330" s="44"/>
      <c r="G330" s="44"/>
      <c r="H330" s="44"/>
      <c r="I330" s="44"/>
      <c r="J330" s="41"/>
      <c r="K330" s="41"/>
      <c r="L330" s="46"/>
      <c r="M330" s="46"/>
      <c r="N330" s="46"/>
      <c r="O330" s="46"/>
      <c r="P330" s="41"/>
      <c r="Q330" s="46"/>
      <c r="R330" s="41"/>
      <c r="S330" s="41"/>
      <c r="T330" s="41"/>
      <c r="U330" s="41"/>
    </row>
    <row r="331" spans="1:21" x14ac:dyDescent="0.2">
      <c r="A331" s="41"/>
      <c r="B331" s="41"/>
      <c r="C331" s="41"/>
      <c r="D331" s="41"/>
      <c r="E331" s="44"/>
      <c r="F331" s="44"/>
      <c r="G331" s="44"/>
      <c r="H331" s="44"/>
      <c r="I331" s="44"/>
      <c r="J331" s="41"/>
      <c r="K331" s="41"/>
      <c r="L331" s="46"/>
      <c r="M331" s="46"/>
      <c r="N331" s="46"/>
      <c r="O331" s="46"/>
      <c r="P331" s="41"/>
      <c r="Q331" s="46"/>
      <c r="R331" s="41"/>
      <c r="S331" s="41"/>
      <c r="T331" s="41"/>
      <c r="U331" s="41"/>
    </row>
    <row r="332" spans="1:21" x14ac:dyDescent="0.2">
      <c r="A332" s="41"/>
      <c r="B332" s="41"/>
      <c r="C332" s="41"/>
      <c r="D332" s="41"/>
      <c r="E332" s="44"/>
      <c r="F332" s="44"/>
      <c r="G332" s="44"/>
      <c r="H332" s="44"/>
      <c r="I332" s="44"/>
      <c r="J332" s="41"/>
      <c r="K332" s="41"/>
      <c r="L332" s="46"/>
      <c r="M332" s="46"/>
      <c r="N332" s="46"/>
      <c r="O332" s="46"/>
      <c r="P332" s="41"/>
      <c r="Q332" s="46"/>
      <c r="R332" s="41"/>
      <c r="S332" s="41"/>
      <c r="T332" s="41"/>
      <c r="U332" s="41"/>
    </row>
    <row r="333" spans="1:21" x14ac:dyDescent="0.2">
      <c r="A333" s="41"/>
      <c r="B333" s="41"/>
      <c r="C333" s="41"/>
      <c r="D333" s="41"/>
      <c r="E333" s="44"/>
      <c r="F333" s="44"/>
      <c r="G333" s="44"/>
      <c r="H333" s="44"/>
      <c r="I333" s="44"/>
      <c r="J333" s="41"/>
      <c r="K333" s="41"/>
      <c r="L333" s="46"/>
      <c r="M333" s="46"/>
      <c r="N333" s="46"/>
      <c r="O333" s="46"/>
      <c r="P333" s="41"/>
      <c r="Q333" s="46"/>
      <c r="R333" s="41"/>
      <c r="S333" s="41"/>
      <c r="T333" s="41"/>
      <c r="U333" s="41"/>
    </row>
    <row r="334" spans="1:2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 spans="1:2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 spans="1:2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 spans="1:2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 spans="1:2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 spans="1:2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 spans="1:2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3CE4-63AB-4601-A852-A5DC7D99AD64}">
  <sheetPr codeName="Sheet5"/>
  <dimension ref="A1:W339"/>
  <sheetViews>
    <sheetView topLeftCell="A25" workbookViewId="0">
      <selection activeCell="B27" sqref="B27:D27"/>
    </sheetView>
  </sheetViews>
  <sheetFormatPr defaultRowHeight="15" x14ac:dyDescent="0.2"/>
  <cols>
    <col min="1" max="1" width="56.09375" bestFit="1" customWidth="1"/>
    <col min="2" max="2" width="54.078125" bestFit="1" customWidth="1"/>
  </cols>
  <sheetData>
    <row r="1" spans="1:4" x14ac:dyDescent="0.2">
      <c r="A1" t="s">
        <v>81</v>
      </c>
    </row>
    <row r="2" spans="1:4" x14ac:dyDescent="0.2">
      <c r="A2" s="1" t="s">
        <v>0</v>
      </c>
      <c r="B2" s="1" t="s">
        <v>300</v>
      </c>
      <c r="C2" s="1" t="s">
        <v>301</v>
      </c>
      <c r="D2" s="1" t="s">
        <v>302</v>
      </c>
    </row>
    <row r="3" spans="1:4" x14ac:dyDescent="0.2">
      <c r="A3" s="2" t="s">
        <v>4</v>
      </c>
      <c r="B3" s="2"/>
      <c r="C3" s="2"/>
      <c r="D3" s="2"/>
    </row>
    <row r="4" spans="1:4" x14ac:dyDescent="0.2">
      <c r="A4" s="2" t="s">
        <v>5</v>
      </c>
      <c r="B4" s="2">
        <v>274.51</v>
      </c>
      <c r="C4" s="2">
        <v>274.61</v>
      </c>
      <c r="D4" s="2">
        <v>274.64</v>
      </c>
    </row>
    <row r="5" spans="1:4" x14ac:dyDescent="0.2">
      <c r="A5" s="2" t="s">
        <v>6</v>
      </c>
      <c r="B5" s="2">
        <v>24117.38</v>
      </c>
      <c r="C5" s="2">
        <v>26106.55</v>
      </c>
      <c r="D5" s="2">
        <v>28113.66</v>
      </c>
    </row>
    <row r="6" spans="1:4" x14ac:dyDescent="0.2">
      <c r="A6" s="2" t="s">
        <v>7</v>
      </c>
      <c r="B6" s="2">
        <v>0</v>
      </c>
      <c r="C6" s="2">
        <v>0</v>
      </c>
      <c r="D6" s="2">
        <v>0</v>
      </c>
    </row>
    <row r="7" spans="1:4" x14ac:dyDescent="0.2">
      <c r="A7" s="2" t="s">
        <v>8</v>
      </c>
      <c r="B7" s="2">
        <v>0</v>
      </c>
      <c r="C7" s="2">
        <v>0</v>
      </c>
      <c r="D7" s="2">
        <v>0.65</v>
      </c>
    </row>
    <row r="8" spans="1:4" x14ac:dyDescent="0.2">
      <c r="A8" s="2" t="s">
        <v>9</v>
      </c>
      <c r="B8" s="2">
        <v>24391.89</v>
      </c>
      <c r="C8" s="2">
        <v>26381.16</v>
      </c>
      <c r="D8" s="2">
        <v>28388.95</v>
      </c>
    </row>
    <row r="9" spans="1:4" x14ac:dyDescent="0.2">
      <c r="A9" s="2" t="s">
        <v>10</v>
      </c>
      <c r="B9" s="2">
        <v>9.7100000000000009</v>
      </c>
      <c r="C9" s="2">
        <v>16.02</v>
      </c>
      <c r="D9" s="2">
        <v>12.15</v>
      </c>
    </row>
    <row r="10" spans="1:4" x14ac:dyDescent="0.2">
      <c r="A10" s="2" t="s">
        <v>11</v>
      </c>
      <c r="B10" s="2">
        <v>3057.89</v>
      </c>
      <c r="C10" s="2">
        <v>13057.15</v>
      </c>
      <c r="D10" s="2">
        <v>16233.68</v>
      </c>
    </row>
    <row r="11" spans="1:4" x14ac:dyDescent="0.2">
      <c r="A11" s="2" t="s">
        <v>12</v>
      </c>
      <c r="B11" s="2">
        <v>5416.6</v>
      </c>
      <c r="C11" s="2">
        <v>6423.07</v>
      </c>
      <c r="D11" s="2">
        <v>6584.67</v>
      </c>
    </row>
    <row r="12" spans="1:4" x14ac:dyDescent="0.2">
      <c r="A12" s="2" t="s">
        <v>13</v>
      </c>
      <c r="B12" s="2">
        <v>8474.49</v>
      </c>
      <c r="C12" s="2">
        <v>19480.22</v>
      </c>
      <c r="D12" s="2">
        <v>22818.35</v>
      </c>
    </row>
    <row r="13" spans="1:4" x14ac:dyDescent="0.2">
      <c r="A13" s="2" t="s">
        <v>14</v>
      </c>
      <c r="B13" s="2">
        <v>0</v>
      </c>
      <c r="C13" s="2">
        <v>0</v>
      </c>
      <c r="D13" s="2">
        <v>0</v>
      </c>
    </row>
    <row r="14" spans="1:4" x14ac:dyDescent="0.2">
      <c r="A14" s="2" t="s">
        <v>15</v>
      </c>
      <c r="B14" s="2">
        <v>335.48</v>
      </c>
      <c r="C14" s="2">
        <v>191.73</v>
      </c>
      <c r="D14" s="2">
        <v>172.45</v>
      </c>
    </row>
    <row r="15" spans="1:4" x14ac:dyDescent="0.2">
      <c r="A15" s="2" t="s">
        <v>16</v>
      </c>
      <c r="B15" s="2">
        <v>33211.57</v>
      </c>
      <c r="C15" s="2">
        <v>46069.13</v>
      </c>
      <c r="D15" s="2">
        <v>51391.9</v>
      </c>
    </row>
    <row r="16" spans="1:4" x14ac:dyDescent="0.2">
      <c r="A16" s="2" t="s">
        <v>17</v>
      </c>
      <c r="B16" s="2"/>
      <c r="C16" s="2"/>
      <c r="D16" s="2"/>
    </row>
    <row r="17" spans="1:4" x14ac:dyDescent="0.2">
      <c r="A17" s="2" t="s">
        <v>18</v>
      </c>
      <c r="B17" s="2">
        <v>28498.09</v>
      </c>
      <c r="C17" s="2">
        <v>44081.78</v>
      </c>
      <c r="D17" s="2">
        <v>52562.43</v>
      </c>
    </row>
    <row r="18" spans="1:4" x14ac:dyDescent="0.2">
      <c r="A18" s="2" t="s">
        <v>19</v>
      </c>
      <c r="B18" s="2">
        <v>2594.34</v>
      </c>
      <c r="C18" s="2">
        <v>4366.4799999999996</v>
      </c>
      <c r="D18" s="2">
        <v>6426.59</v>
      </c>
    </row>
    <row r="19" spans="1:4" x14ac:dyDescent="0.2">
      <c r="A19" s="2" t="s">
        <v>20</v>
      </c>
      <c r="B19" s="2">
        <v>0</v>
      </c>
      <c r="C19" s="2">
        <v>0</v>
      </c>
      <c r="D19" s="2">
        <v>0</v>
      </c>
    </row>
    <row r="20" spans="1:4" x14ac:dyDescent="0.2">
      <c r="A20" s="2" t="s">
        <v>21</v>
      </c>
      <c r="B20" s="2">
        <v>25903.75</v>
      </c>
      <c r="C20" s="2">
        <v>39715.300000000003</v>
      </c>
      <c r="D20" s="2">
        <v>46135.839999999997</v>
      </c>
    </row>
    <row r="21" spans="1:4" x14ac:dyDescent="0.2">
      <c r="A21" s="2" t="s">
        <v>22</v>
      </c>
      <c r="B21" s="2">
        <v>0</v>
      </c>
      <c r="C21" s="2">
        <v>0</v>
      </c>
      <c r="D21" s="2">
        <v>0</v>
      </c>
    </row>
    <row r="22" spans="1:4" x14ac:dyDescent="0.2">
      <c r="A22" s="2" t="s">
        <v>23</v>
      </c>
      <c r="B22" s="2">
        <v>921.48</v>
      </c>
      <c r="C22" s="2">
        <v>1511.21</v>
      </c>
      <c r="D22" s="2">
        <v>1122.0899999999999</v>
      </c>
    </row>
    <row r="23" spans="1:4" x14ac:dyDescent="0.2">
      <c r="A23" s="2" t="s">
        <v>24</v>
      </c>
      <c r="B23" s="2">
        <v>0</v>
      </c>
      <c r="C23" s="2">
        <v>0</v>
      </c>
      <c r="D23" s="2">
        <v>0</v>
      </c>
    </row>
    <row r="24" spans="1:4" x14ac:dyDescent="0.2">
      <c r="A24" s="2" t="s">
        <v>25</v>
      </c>
      <c r="B24" s="2">
        <v>6690.51</v>
      </c>
      <c r="C24" s="2">
        <v>5446.9</v>
      </c>
      <c r="D24" s="2">
        <v>2921.33</v>
      </c>
    </row>
    <row r="25" spans="1:4" x14ac:dyDescent="0.2">
      <c r="A25" s="2" t="s">
        <v>26</v>
      </c>
      <c r="B25" s="2"/>
      <c r="C25" s="2"/>
      <c r="D25" s="2"/>
    </row>
    <row r="26" spans="1:4" x14ac:dyDescent="0.2">
      <c r="A26" s="2" t="s">
        <v>27</v>
      </c>
      <c r="B26" s="2">
        <v>2400.64</v>
      </c>
      <c r="C26" s="2">
        <v>3267.59</v>
      </c>
      <c r="D26" s="2">
        <v>3585.11</v>
      </c>
    </row>
    <row r="27" spans="1:4" x14ac:dyDescent="0.2">
      <c r="A27" s="2" t="s">
        <v>28</v>
      </c>
      <c r="B27" s="2">
        <v>1757.09</v>
      </c>
      <c r="C27" s="2">
        <v>2220.63</v>
      </c>
      <c r="D27" s="2">
        <v>2531.4299999999998</v>
      </c>
    </row>
    <row r="28" spans="1:4" x14ac:dyDescent="0.2">
      <c r="A28" s="2" t="s">
        <v>29</v>
      </c>
      <c r="B28" s="2">
        <v>2248.7800000000002</v>
      </c>
      <c r="C28" s="2">
        <v>219.07</v>
      </c>
      <c r="D28" s="2">
        <v>707.17</v>
      </c>
    </row>
    <row r="29" spans="1:4" x14ac:dyDescent="0.2">
      <c r="A29" s="2" t="s">
        <v>30</v>
      </c>
      <c r="B29" s="2">
        <v>1508.15</v>
      </c>
      <c r="C29" s="2">
        <v>1804.9</v>
      </c>
      <c r="D29" s="2">
        <v>3414.96</v>
      </c>
    </row>
    <row r="30" spans="1:4" x14ac:dyDescent="0.2">
      <c r="A30" s="2" t="s">
        <v>31</v>
      </c>
      <c r="B30" s="2">
        <v>7914.66</v>
      </c>
      <c r="C30" s="2">
        <v>7512.19</v>
      </c>
      <c r="D30" s="2">
        <v>10238.67</v>
      </c>
    </row>
    <row r="31" spans="1:4" x14ac:dyDescent="0.2">
      <c r="A31" s="2" t="s">
        <v>32</v>
      </c>
      <c r="B31" s="2"/>
      <c r="C31" s="2"/>
      <c r="D31" s="2"/>
    </row>
    <row r="32" spans="1:4" x14ac:dyDescent="0.2">
      <c r="A32" s="2" t="s">
        <v>33</v>
      </c>
      <c r="B32" s="2">
        <v>5493.92</v>
      </c>
      <c r="C32" s="2">
        <v>6958.98</v>
      </c>
      <c r="D32" s="2">
        <v>8682.32</v>
      </c>
    </row>
    <row r="33" spans="1:4" x14ac:dyDescent="0.2">
      <c r="A33" s="2" t="s">
        <v>34</v>
      </c>
      <c r="B33" s="2">
        <v>731.04</v>
      </c>
      <c r="C33" s="2">
        <v>939.71</v>
      </c>
      <c r="D33" s="2">
        <v>907.55</v>
      </c>
    </row>
    <row r="34" spans="1:4" x14ac:dyDescent="0.2">
      <c r="A34" s="2" t="s">
        <v>35</v>
      </c>
      <c r="B34" s="2">
        <v>6224.96</v>
      </c>
      <c r="C34" s="2">
        <v>7898.69</v>
      </c>
      <c r="D34" s="2">
        <v>9589.8700000000008</v>
      </c>
    </row>
    <row r="35" spans="1:4" x14ac:dyDescent="0.2">
      <c r="A35" s="2" t="s">
        <v>36</v>
      </c>
      <c r="B35" s="2">
        <v>1689.7</v>
      </c>
      <c r="C35" s="2">
        <v>-386.5</v>
      </c>
      <c r="D35" s="2">
        <v>648.79999999999995</v>
      </c>
    </row>
    <row r="36" spans="1:4" x14ac:dyDescent="0.2">
      <c r="A36" s="2" t="s">
        <v>37</v>
      </c>
      <c r="B36" s="2">
        <v>0</v>
      </c>
      <c r="C36" s="2">
        <v>0</v>
      </c>
      <c r="D36" s="2">
        <v>0</v>
      </c>
    </row>
    <row r="37" spans="1:4" x14ac:dyDescent="0.2">
      <c r="A37" s="2" t="s">
        <v>38</v>
      </c>
      <c r="B37" s="2">
        <v>1186.96</v>
      </c>
      <c r="C37" s="2">
        <v>1467.16</v>
      </c>
      <c r="D37" s="2">
        <v>1671.41</v>
      </c>
    </row>
    <row r="38" spans="1:4" x14ac:dyDescent="0.2">
      <c r="A38" s="2" t="s">
        <v>39</v>
      </c>
      <c r="B38" s="2">
        <v>3959.54</v>
      </c>
      <c r="C38" s="2">
        <v>4640.43</v>
      </c>
      <c r="D38" s="2">
        <v>5213.24</v>
      </c>
    </row>
    <row r="39" spans="1:4" x14ac:dyDescent="0.2">
      <c r="A39" s="2" t="s">
        <v>40</v>
      </c>
      <c r="B39" s="2">
        <v>-2772.58</v>
      </c>
      <c r="C39" s="2">
        <v>-3173.27</v>
      </c>
      <c r="D39" s="2">
        <v>-3541.83</v>
      </c>
    </row>
    <row r="40" spans="1:4" x14ac:dyDescent="0.2">
      <c r="A40" s="2" t="s">
        <v>41</v>
      </c>
      <c r="B40" s="2">
        <v>778.71</v>
      </c>
      <c r="C40" s="2">
        <v>2955.49</v>
      </c>
      <c r="D40" s="2">
        <v>4105.67</v>
      </c>
    </row>
    <row r="41" spans="1:4" x14ac:dyDescent="0.2">
      <c r="A41" s="2" t="s">
        <v>42</v>
      </c>
      <c r="B41" s="2">
        <v>33211.57</v>
      </c>
      <c r="C41" s="2">
        <v>46069.13</v>
      </c>
      <c r="D41" s="2">
        <v>51391.9</v>
      </c>
    </row>
    <row r="42" spans="1:4" x14ac:dyDescent="0.2">
      <c r="A42" s="2" t="s">
        <v>43</v>
      </c>
      <c r="B42" s="2">
        <v>2757.61</v>
      </c>
      <c r="C42" s="2">
        <v>2651.71</v>
      </c>
      <c r="D42" s="2">
        <v>3475.23</v>
      </c>
    </row>
    <row r="44" spans="1:4" x14ac:dyDescent="0.2">
      <c r="A44" t="s">
        <v>82</v>
      </c>
    </row>
    <row r="45" spans="1:4" x14ac:dyDescent="0.2">
      <c r="A45" s="1" t="s">
        <v>0</v>
      </c>
      <c r="B45" s="1" t="s">
        <v>303</v>
      </c>
      <c r="C45" s="1" t="s">
        <v>304</v>
      </c>
      <c r="D45" s="1" t="s">
        <v>305</v>
      </c>
    </row>
    <row r="46" spans="1:4" x14ac:dyDescent="0.2">
      <c r="A46" s="2" t="s">
        <v>47</v>
      </c>
      <c r="B46" s="2"/>
      <c r="C46" s="2"/>
      <c r="D46" s="2"/>
    </row>
    <row r="47" spans="1:4" x14ac:dyDescent="0.2">
      <c r="A47" s="2" t="s">
        <v>48</v>
      </c>
      <c r="B47" s="2">
        <v>28645.93</v>
      </c>
      <c r="C47" s="2">
        <v>31872.45</v>
      </c>
      <c r="D47" s="2">
        <v>37379.199999999997</v>
      </c>
    </row>
    <row r="48" spans="1:4" x14ac:dyDescent="0.2">
      <c r="A48" s="2" t="s">
        <v>49</v>
      </c>
      <c r="B48" s="2">
        <v>3270.99</v>
      </c>
      <c r="C48" s="2">
        <v>893.83</v>
      </c>
      <c r="D48" s="2">
        <v>0</v>
      </c>
    </row>
    <row r="49" spans="1:4" x14ac:dyDescent="0.2">
      <c r="A49" s="2" t="s">
        <v>50</v>
      </c>
      <c r="B49" s="2">
        <v>25374.94</v>
      </c>
      <c r="C49" s="2">
        <v>30978.62</v>
      </c>
      <c r="D49" s="2">
        <v>37379.199999999997</v>
      </c>
    </row>
    <row r="50" spans="1:4" x14ac:dyDescent="0.2">
      <c r="A50" s="2" t="s">
        <v>51</v>
      </c>
      <c r="B50" s="2">
        <v>648.12</v>
      </c>
      <c r="C50" s="2">
        <v>588.57000000000005</v>
      </c>
      <c r="D50" s="2">
        <v>438.61</v>
      </c>
    </row>
    <row r="51" spans="1:4" x14ac:dyDescent="0.2">
      <c r="A51" s="2" t="s">
        <v>52</v>
      </c>
      <c r="B51" s="2">
        <v>-75.69</v>
      </c>
      <c r="C51" s="2">
        <v>111.2</v>
      </c>
      <c r="D51" s="2">
        <v>120.45</v>
      </c>
    </row>
    <row r="52" spans="1:4" x14ac:dyDescent="0.2">
      <c r="A52" s="2" t="s">
        <v>53</v>
      </c>
      <c r="B52" s="2">
        <v>25947.37</v>
      </c>
      <c r="C52" s="2">
        <v>31678.39</v>
      </c>
      <c r="D52" s="2">
        <v>37938.26</v>
      </c>
    </row>
    <row r="53" spans="1:4" x14ac:dyDescent="0.2">
      <c r="A53" s="2" t="s">
        <v>54</v>
      </c>
      <c r="B53" s="2"/>
      <c r="C53" s="2"/>
      <c r="D53" s="2"/>
    </row>
    <row r="54" spans="1:4" x14ac:dyDescent="0.2">
      <c r="A54" s="2" t="s">
        <v>55</v>
      </c>
      <c r="B54" s="2">
        <v>4416.8999999999996</v>
      </c>
      <c r="C54" s="2">
        <v>5399.98</v>
      </c>
      <c r="D54" s="2">
        <v>6647.55</v>
      </c>
    </row>
    <row r="55" spans="1:4" x14ac:dyDescent="0.2">
      <c r="A55" s="2" t="s">
        <v>56</v>
      </c>
      <c r="B55" s="2">
        <v>4271.9799999999996</v>
      </c>
      <c r="C55" s="2">
        <v>6334.07</v>
      </c>
      <c r="D55" s="2">
        <v>8427.9</v>
      </c>
    </row>
    <row r="56" spans="1:4" x14ac:dyDescent="0.2">
      <c r="A56" s="2" t="s">
        <v>57</v>
      </c>
      <c r="B56" s="2">
        <v>1522.34</v>
      </c>
      <c r="C56" s="2">
        <v>1810.24</v>
      </c>
      <c r="D56" s="2">
        <v>2058.79</v>
      </c>
    </row>
    <row r="57" spans="1:4" x14ac:dyDescent="0.2">
      <c r="A57" s="2" t="s">
        <v>58</v>
      </c>
      <c r="B57" s="2">
        <v>1991.28</v>
      </c>
      <c r="C57" s="2">
        <v>2289.5300000000002</v>
      </c>
      <c r="D57" s="2">
        <v>2642.12</v>
      </c>
    </row>
    <row r="58" spans="1:4" x14ac:dyDescent="0.2">
      <c r="A58" s="2" t="s">
        <v>59</v>
      </c>
      <c r="B58" s="2">
        <v>7174.55</v>
      </c>
      <c r="C58" s="2">
        <v>8341.85</v>
      </c>
      <c r="D58" s="2">
        <v>10046.44</v>
      </c>
    </row>
    <row r="59" spans="1:4" x14ac:dyDescent="0.2">
      <c r="A59" s="2" t="s">
        <v>60</v>
      </c>
      <c r="B59" s="2">
        <v>709.76</v>
      </c>
      <c r="C59" s="2">
        <v>1115.72</v>
      </c>
      <c r="D59" s="2">
        <v>888.72</v>
      </c>
    </row>
    <row r="60" spans="1:4" x14ac:dyDescent="0.2">
      <c r="A60" s="2" t="s">
        <v>61</v>
      </c>
      <c r="B60" s="2">
        <v>0</v>
      </c>
      <c r="C60" s="2">
        <v>0</v>
      </c>
      <c r="D60" s="2">
        <v>0</v>
      </c>
    </row>
    <row r="61" spans="1:4" x14ac:dyDescent="0.2">
      <c r="A61" s="2" t="s">
        <v>62</v>
      </c>
      <c r="B61" s="2">
        <v>20086.810000000001</v>
      </c>
      <c r="C61" s="2">
        <v>25291.39</v>
      </c>
      <c r="D61" s="2">
        <v>30711.52</v>
      </c>
    </row>
    <row r="62" spans="1:4" x14ac:dyDescent="0.2">
      <c r="A62" s="2" t="s">
        <v>63</v>
      </c>
      <c r="B62" s="2">
        <v>5860.56</v>
      </c>
      <c r="C62" s="2">
        <v>6387</v>
      </c>
      <c r="D62" s="2">
        <v>7226.74</v>
      </c>
    </row>
    <row r="63" spans="1:4" x14ac:dyDescent="0.2">
      <c r="A63" s="2" t="s">
        <v>64</v>
      </c>
      <c r="B63" s="2">
        <v>640.1</v>
      </c>
      <c r="C63" s="2">
        <v>1237.5999999999999</v>
      </c>
      <c r="D63" s="2">
        <v>1548.57</v>
      </c>
    </row>
    <row r="64" spans="1:4" x14ac:dyDescent="0.2">
      <c r="A64" s="2" t="s">
        <v>65</v>
      </c>
      <c r="B64" s="2">
        <v>5220.46</v>
      </c>
      <c r="C64" s="2">
        <v>5149.3999999999996</v>
      </c>
      <c r="D64" s="2">
        <v>5678.17</v>
      </c>
    </row>
    <row r="65" spans="1:4" x14ac:dyDescent="0.2">
      <c r="A65" s="2" t="s">
        <v>66</v>
      </c>
      <c r="B65" s="2">
        <v>1348.41</v>
      </c>
      <c r="C65" s="2">
        <v>1847.93</v>
      </c>
      <c r="D65" s="2">
        <v>2139.8000000000002</v>
      </c>
    </row>
    <row r="66" spans="1:4" x14ac:dyDescent="0.2">
      <c r="A66" s="2" t="s">
        <v>67</v>
      </c>
      <c r="B66" s="2">
        <v>0</v>
      </c>
      <c r="C66" s="2">
        <v>0</v>
      </c>
      <c r="D66" s="2">
        <v>0</v>
      </c>
    </row>
    <row r="67" spans="1:4" x14ac:dyDescent="0.2">
      <c r="A67" s="2" t="s">
        <v>68</v>
      </c>
      <c r="B67" s="2">
        <v>3872.05</v>
      </c>
      <c r="C67" s="2">
        <v>3301.47</v>
      </c>
      <c r="D67" s="2">
        <v>3538.37</v>
      </c>
    </row>
    <row r="68" spans="1:4" x14ac:dyDescent="0.2">
      <c r="A68" s="2" t="s">
        <v>69</v>
      </c>
      <c r="B68" s="2">
        <v>816.95</v>
      </c>
      <c r="C68" s="2">
        <v>684.56</v>
      </c>
      <c r="D68" s="2">
        <v>735.16</v>
      </c>
    </row>
    <row r="69" spans="1:4" x14ac:dyDescent="0.2">
      <c r="A69" s="2" t="s">
        <v>70</v>
      </c>
      <c r="B69" s="2">
        <v>0</v>
      </c>
      <c r="C69" s="2">
        <v>0</v>
      </c>
      <c r="D69" s="2">
        <v>0</v>
      </c>
    </row>
    <row r="70" spans="1:4" x14ac:dyDescent="0.2">
      <c r="A70" s="2" t="s">
        <v>71</v>
      </c>
      <c r="B70" s="2">
        <v>341.59</v>
      </c>
      <c r="C70" s="2">
        <v>392.45</v>
      </c>
      <c r="D70" s="2">
        <v>371.62</v>
      </c>
    </row>
    <row r="71" spans="1:4" x14ac:dyDescent="0.2">
      <c r="A71" s="2" t="s">
        <v>72</v>
      </c>
      <c r="B71" s="2">
        <v>2713.51</v>
      </c>
      <c r="C71" s="2">
        <v>2224.46</v>
      </c>
      <c r="D71" s="2">
        <v>2431.59</v>
      </c>
    </row>
    <row r="72" spans="1:4" x14ac:dyDescent="0.2">
      <c r="A72" s="2" t="s">
        <v>73</v>
      </c>
      <c r="B72" s="2">
        <v>-1.41</v>
      </c>
      <c r="C72" s="2">
        <v>2.29</v>
      </c>
      <c r="D72" s="2">
        <v>-3.13</v>
      </c>
    </row>
    <row r="73" spans="1:4" x14ac:dyDescent="0.2">
      <c r="A73" s="2" t="s">
        <v>74</v>
      </c>
      <c r="B73" s="2">
        <v>0</v>
      </c>
      <c r="C73" s="2">
        <v>0</v>
      </c>
      <c r="D73" s="2">
        <v>0</v>
      </c>
    </row>
    <row r="74" spans="1:4" x14ac:dyDescent="0.2">
      <c r="A74" s="2" t="s">
        <v>75</v>
      </c>
      <c r="B74" s="2">
        <v>2714.92</v>
      </c>
      <c r="C74" s="2">
        <v>2222.17</v>
      </c>
      <c r="D74" s="2">
        <v>2434.7199999999998</v>
      </c>
    </row>
    <row r="75" spans="1:4" x14ac:dyDescent="0.2">
      <c r="A75" s="2" t="s">
        <v>76</v>
      </c>
      <c r="B75" s="2">
        <v>47.89</v>
      </c>
      <c r="C75" s="2">
        <v>-153.79</v>
      </c>
      <c r="D75" s="2">
        <v>86.05</v>
      </c>
    </row>
    <row r="76" spans="1:4" x14ac:dyDescent="0.2">
      <c r="A76" s="2" t="s">
        <v>77</v>
      </c>
      <c r="B76" s="2">
        <v>2667.03</v>
      </c>
      <c r="C76" s="2">
        <v>2375.96</v>
      </c>
      <c r="D76" s="2">
        <v>2348.67</v>
      </c>
    </row>
    <row r="77" spans="1:4" x14ac:dyDescent="0.2">
      <c r="A77" s="2" t="s">
        <v>78</v>
      </c>
      <c r="B77" s="2">
        <v>-62.87</v>
      </c>
      <c r="C77" s="2">
        <v>-26.4</v>
      </c>
      <c r="D77" s="2">
        <v>-69.66</v>
      </c>
    </row>
    <row r="78" spans="1:4" x14ac:dyDescent="0.2">
      <c r="A78" s="2" t="s">
        <v>79</v>
      </c>
      <c r="B78" s="2">
        <v>4613.3500000000004</v>
      </c>
      <c r="C78" s="2">
        <v>5100.5200000000004</v>
      </c>
      <c r="D78" s="2">
        <v>5338.86</v>
      </c>
    </row>
    <row r="79" spans="1:4" x14ac:dyDescent="0.2">
      <c r="A79" s="2" t="s">
        <v>80</v>
      </c>
      <c r="B79" s="2">
        <v>0</v>
      </c>
      <c r="C79" s="2">
        <v>0</v>
      </c>
      <c r="D79" s="2">
        <v>0</v>
      </c>
    </row>
    <row r="80" spans="1:4" x14ac:dyDescent="0.2">
      <c r="A80" s="2" t="s">
        <v>83</v>
      </c>
      <c r="B80" s="2">
        <v>2164.88</v>
      </c>
      <c r="C80" s="2">
        <v>1957.43</v>
      </c>
      <c r="D80" s="2">
        <v>2130.42</v>
      </c>
    </row>
    <row r="81" spans="1:4" x14ac:dyDescent="0.2">
      <c r="A81" s="2" t="s">
        <v>84</v>
      </c>
      <c r="B81" s="2">
        <v>5100.5200000000004</v>
      </c>
      <c r="C81" s="2">
        <v>5338.86</v>
      </c>
      <c r="D81" s="2">
        <v>5573.5</v>
      </c>
    </row>
    <row r="82" spans="1:4" x14ac:dyDescent="0.2">
      <c r="A82" s="2" t="s">
        <v>85</v>
      </c>
      <c r="B82" s="2">
        <v>0</v>
      </c>
      <c r="C82" s="2">
        <v>0</v>
      </c>
      <c r="D82" s="2">
        <v>0</v>
      </c>
    </row>
    <row r="83" spans="1:4" x14ac:dyDescent="0.2">
      <c r="A83" s="2" t="s">
        <v>86</v>
      </c>
      <c r="B83" s="2">
        <v>0</v>
      </c>
      <c r="C83" s="2">
        <v>0</v>
      </c>
      <c r="D83" s="2">
        <v>0</v>
      </c>
    </row>
    <row r="84" spans="1:4" x14ac:dyDescent="0.2">
      <c r="A84" s="2" t="s">
        <v>87</v>
      </c>
      <c r="B84" s="2">
        <v>100</v>
      </c>
      <c r="C84" s="2">
        <v>105</v>
      </c>
      <c r="D84" s="2">
        <v>115</v>
      </c>
    </row>
    <row r="85" spans="1:4" x14ac:dyDescent="0.2">
      <c r="A85" s="2" t="s">
        <v>88</v>
      </c>
      <c r="B85" s="2">
        <v>10</v>
      </c>
      <c r="C85" s="2">
        <v>10.5</v>
      </c>
      <c r="D85" s="2">
        <v>11.5</v>
      </c>
    </row>
    <row r="86" spans="1:4" x14ac:dyDescent="0.2">
      <c r="A86" s="2" t="s">
        <v>89</v>
      </c>
      <c r="B86" s="2">
        <v>98.85</v>
      </c>
      <c r="C86" s="2">
        <v>81</v>
      </c>
      <c r="D86" s="2">
        <v>88.54</v>
      </c>
    </row>
    <row r="87" spans="1:4" x14ac:dyDescent="0.2">
      <c r="A87" s="2" t="s">
        <v>90</v>
      </c>
      <c r="B87" s="2">
        <v>98.85</v>
      </c>
      <c r="C87" s="2">
        <v>81</v>
      </c>
      <c r="D87" s="2">
        <v>88.54</v>
      </c>
    </row>
    <row r="88" spans="1:4" x14ac:dyDescent="0.2">
      <c r="A88" s="2" t="s">
        <v>91</v>
      </c>
      <c r="B88" s="2">
        <v>98.9</v>
      </c>
      <c r="C88" s="2">
        <v>80.92</v>
      </c>
      <c r="D88" s="2">
        <v>88.65</v>
      </c>
    </row>
    <row r="89" spans="1:4" x14ac:dyDescent="0.2">
      <c r="A89" s="2" t="s">
        <v>92</v>
      </c>
      <c r="B89" s="2">
        <v>98.9</v>
      </c>
      <c r="C89" s="2">
        <v>80.92</v>
      </c>
      <c r="D89" s="2">
        <v>88.65</v>
      </c>
    </row>
    <row r="90" spans="1:4" x14ac:dyDescent="0.2">
      <c r="A90" s="2" t="s">
        <v>93</v>
      </c>
      <c r="B90" s="2">
        <v>888.56</v>
      </c>
      <c r="C90" s="2">
        <v>960.68</v>
      </c>
      <c r="D90" s="2">
        <v>1033.6500000000001</v>
      </c>
    </row>
    <row r="91" spans="1:4" x14ac:dyDescent="0.2">
      <c r="A91" s="2" t="s">
        <v>94</v>
      </c>
      <c r="B91" s="2">
        <v>888.56</v>
      </c>
      <c r="C91" s="2">
        <v>960.68</v>
      </c>
      <c r="D91" s="2">
        <v>1033.6500000000001</v>
      </c>
    </row>
    <row r="93" spans="1:4" x14ac:dyDescent="0.2">
      <c r="A93" t="s">
        <v>95</v>
      </c>
    </row>
    <row r="94" spans="1:4" x14ac:dyDescent="0.2">
      <c r="A94" s="1" t="s">
        <v>96</v>
      </c>
      <c r="B94" s="1" t="s">
        <v>300</v>
      </c>
      <c r="C94" s="1" t="s">
        <v>301</v>
      </c>
      <c r="D94" s="1" t="s">
        <v>302</v>
      </c>
    </row>
    <row r="95" spans="1:4" x14ac:dyDescent="0.2">
      <c r="A95" s="2" t="s">
        <v>97</v>
      </c>
      <c r="B95" s="2"/>
      <c r="C95" s="2"/>
      <c r="D95" s="2"/>
    </row>
    <row r="96" spans="1:4" x14ac:dyDescent="0.2">
      <c r="A96" s="2" t="s">
        <v>98</v>
      </c>
      <c r="B96" s="2">
        <v>90.18</v>
      </c>
      <c r="C96" s="2">
        <v>58.8</v>
      </c>
      <c r="D96" s="2">
        <v>77.19</v>
      </c>
    </row>
    <row r="97" spans="1:4" x14ac:dyDescent="0.2">
      <c r="A97" s="2" t="s">
        <v>99</v>
      </c>
      <c r="B97" s="2">
        <v>5005.0200000000004</v>
      </c>
      <c r="C97" s="2">
        <v>3887.72</v>
      </c>
      <c r="D97" s="2">
        <v>5159.87</v>
      </c>
    </row>
    <row r="98" spans="1:4" x14ac:dyDescent="0.2">
      <c r="A98" s="2" t="s">
        <v>100</v>
      </c>
      <c r="B98" s="2"/>
      <c r="C98" s="2"/>
      <c r="D98" s="2"/>
    </row>
    <row r="99" spans="1:4" x14ac:dyDescent="0.2">
      <c r="A99" s="2" t="s">
        <v>101</v>
      </c>
      <c r="B99" s="2">
        <v>3872.05</v>
      </c>
      <c r="C99" s="2">
        <v>3301.47</v>
      </c>
      <c r="D99" s="2">
        <v>3538.37</v>
      </c>
    </row>
    <row r="100" spans="1:4" x14ac:dyDescent="0.2">
      <c r="A100" s="2" t="s">
        <v>102</v>
      </c>
      <c r="B100" s="2"/>
      <c r="C100" s="2"/>
      <c r="D100" s="2"/>
    </row>
    <row r="101" spans="1:4" x14ac:dyDescent="0.2">
      <c r="A101" s="2" t="s">
        <v>103</v>
      </c>
      <c r="B101" s="2">
        <v>1348.41</v>
      </c>
      <c r="C101" s="2">
        <v>1847.93</v>
      </c>
      <c r="D101" s="2">
        <v>2139.8000000000002</v>
      </c>
    </row>
    <row r="102" spans="1:4" x14ac:dyDescent="0.2">
      <c r="A102" s="2" t="s">
        <v>104</v>
      </c>
      <c r="B102" s="2">
        <v>582.19000000000005</v>
      </c>
      <c r="C102" s="2">
        <v>1171.49</v>
      </c>
      <c r="D102" s="2">
        <v>1454.09</v>
      </c>
    </row>
    <row r="103" spans="1:4" x14ac:dyDescent="0.2">
      <c r="A103" s="2" t="s">
        <v>105</v>
      </c>
      <c r="B103" s="2">
        <v>0</v>
      </c>
      <c r="C103" s="2">
        <v>0</v>
      </c>
      <c r="D103" s="2">
        <v>0</v>
      </c>
    </row>
    <row r="104" spans="1:4" x14ac:dyDescent="0.2">
      <c r="A104" s="2" t="s">
        <v>106</v>
      </c>
      <c r="B104" s="2">
        <v>-0.01</v>
      </c>
      <c r="C104" s="2">
        <v>5.44</v>
      </c>
      <c r="D104" s="2">
        <v>-3.33</v>
      </c>
    </row>
    <row r="105" spans="1:4" x14ac:dyDescent="0.2">
      <c r="A105" s="2" t="s">
        <v>107</v>
      </c>
      <c r="B105" s="2">
        <v>-68.349999999999994</v>
      </c>
      <c r="C105" s="2">
        <v>-114.68</v>
      </c>
      <c r="D105" s="2">
        <v>-122.62</v>
      </c>
    </row>
    <row r="106" spans="1:4" x14ac:dyDescent="0.2">
      <c r="A106" s="2" t="s">
        <v>108</v>
      </c>
      <c r="B106" s="2">
        <v>-139.22999999999999</v>
      </c>
      <c r="C106" s="2">
        <v>36.96</v>
      </c>
      <c r="D106" s="2">
        <v>-44.84</v>
      </c>
    </row>
    <row r="107" spans="1:4" x14ac:dyDescent="0.2">
      <c r="A107" s="2" t="s">
        <v>109</v>
      </c>
      <c r="B107" s="2">
        <v>0</v>
      </c>
      <c r="C107" s="2">
        <v>0</v>
      </c>
      <c r="D107" s="2">
        <v>32.19</v>
      </c>
    </row>
    <row r="108" spans="1:4" x14ac:dyDescent="0.2">
      <c r="A108" s="2" t="s">
        <v>110</v>
      </c>
      <c r="B108" s="2">
        <v>0</v>
      </c>
      <c r="C108" s="2">
        <v>0</v>
      </c>
      <c r="D108" s="2">
        <v>0</v>
      </c>
    </row>
    <row r="109" spans="1:4" x14ac:dyDescent="0.2">
      <c r="A109" s="2" t="s">
        <v>111</v>
      </c>
      <c r="B109" s="2">
        <v>-375.44</v>
      </c>
      <c r="C109" s="2">
        <v>-262.64999999999998</v>
      </c>
      <c r="D109" s="2">
        <v>-186.32</v>
      </c>
    </row>
    <row r="110" spans="1:4" x14ac:dyDescent="0.2">
      <c r="A110" s="2" t="s">
        <v>112</v>
      </c>
      <c r="B110" s="2">
        <v>1347.57</v>
      </c>
      <c r="C110" s="2">
        <v>2684.49</v>
      </c>
      <c r="D110" s="2">
        <v>3268.97</v>
      </c>
    </row>
    <row r="111" spans="1:4" x14ac:dyDescent="0.2">
      <c r="A111" s="2" t="s">
        <v>113</v>
      </c>
      <c r="B111" s="2">
        <v>5219.62</v>
      </c>
      <c r="C111" s="2">
        <v>5985.96</v>
      </c>
      <c r="D111" s="2">
        <v>6807.34</v>
      </c>
    </row>
    <row r="112" spans="1:4" x14ac:dyDescent="0.2">
      <c r="A112" s="2" t="s">
        <v>102</v>
      </c>
      <c r="B112" s="2"/>
      <c r="C112" s="2"/>
      <c r="D112" s="2"/>
    </row>
    <row r="113" spans="1:4" x14ac:dyDescent="0.2">
      <c r="A113" s="2" t="s">
        <v>114</v>
      </c>
      <c r="B113" s="2">
        <v>155.81</v>
      </c>
      <c r="C113" s="2">
        <v>-454</v>
      </c>
      <c r="D113" s="2">
        <v>-313.39</v>
      </c>
    </row>
    <row r="114" spans="1:4" x14ac:dyDescent="0.2">
      <c r="A114" s="2" t="s">
        <v>115</v>
      </c>
      <c r="B114" s="2">
        <v>53.94</v>
      </c>
      <c r="C114" s="2">
        <v>-622.62</v>
      </c>
      <c r="D114" s="2">
        <v>-241.61</v>
      </c>
    </row>
    <row r="115" spans="1:4" x14ac:dyDescent="0.2">
      <c r="A115" s="2" t="s">
        <v>116</v>
      </c>
      <c r="B115" s="2">
        <v>481.88</v>
      </c>
      <c r="C115" s="2">
        <v>346.15</v>
      </c>
      <c r="D115" s="2">
        <v>1053.6600000000001</v>
      </c>
    </row>
    <row r="116" spans="1:4" x14ac:dyDescent="0.2">
      <c r="A116" s="2" t="s">
        <v>117</v>
      </c>
      <c r="B116" s="2">
        <v>0</v>
      </c>
      <c r="C116" s="2">
        <v>0</v>
      </c>
      <c r="D116" s="2">
        <v>0</v>
      </c>
    </row>
    <row r="117" spans="1:4" x14ac:dyDescent="0.2">
      <c r="A117" s="2" t="s">
        <v>118</v>
      </c>
      <c r="B117" s="2">
        <v>0</v>
      </c>
      <c r="C117" s="2">
        <v>0</v>
      </c>
      <c r="D117" s="2">
        <v>0</v>
      </c>
    </row>
    <row r="118" spans="1:4" x14ac:dyDescent="0.2">
      <c r="A118" s="2" t="s">
        <v>119</v>
      </c>
      <c r="B118" s="2">
        <v>0</v>
      </c>
      <c r="C118" s="2">
        <v>0</v>
      </c>
      <c r="D118" s="2">
        <v>0</v>
      </c>
    </row>
    <row r="119" spans="1:4" x14ac:dyDescent="0.2">
      <c r="A119" s="2" t="s">
        <v>120</v>
      </c>
      <c r="B119" s="2">
        <v>0</v>
      </c>
      <c r="C119" s="2">
        <v>0</v>
      </c>
      <c r="D119" s="2">
        <v>0</v>
      </c>
    </row>
    <row r="120" spans="1:4" x14ac:dyDescent="0.2">
      <c r="A120" s="2" t="s">
        <v>121</v>
      </c>
      <c r="B120" s="2">
        <v>0</v>
      </c>
      <c r="C120" s="2">
        <v>0</v>
      </c>
      <c r="D120" s="2">
        <v>0</v>
      </c>
    </row>
    <row r="121" spans="1:4" x14ac:dyDescent="0.2">
      <c r="A121" s="2" t="s">
        <v>122</v>
      </c>
      <c r="B121" s="2">
        <v>0</v>
      </c>
      <c r="C121" s="2">
        <v>0</v>
      </c>
      <c r="D121" s="2">
        <v>0</v>
      </c>
    </row>
    <row r="122" spans="1:4" x14ac:dyDescent="0.2">
      <c r="A122" s="2" t="s">
        <v>123</v>
      </c>
      <c r="B122" s="2">
        <v>0</v>
      </c>
      <c r="C122" s="2">
        <v>0</v>
      </c>
      <c r="D122" s="2">
        <v>0</v>
      </c>
    </row>
    <row r="123" spans="1:4" x14ac:dyDescent="0.2">
      <c r="A123" s="2" t="s">
        <v>111</v>
      </c>
      <c r="B123" s="2">
        <v>-162.5</v>
      </c>
      <c r="C123" s="2">
        <v>-524.88</v>
      </c>
      <c r="D123" s="2">
        <v>-1436.08</v>
      </c>
    </row>
    <row r="124" spans="1:4" x14ac:dyDescent="0.2">
      <c r="A124" s="2" t="s">
        <v>124</v>
      </c>
      <c r="B124" s="2">
        <v>529.13</v>
      </c>
      <c r="C124" s="2">
        <v>-1255.3499999999999</v>
      </c>
      <c r="D124" s="2">
        <v>-937.42</v>
      </c>
    </row>
    <row r="125" spans="1:4" x14ac:dyDescent="0.2">
      <c r="A125" s="2" t="s">
        <v>125</v>
      </c>
      <c r="B125" s="2">
        <v>5748.75</v>
      </c>
      <c r="C125" s="2">
        <v>4730.6099999999997</v>
      </c>
      <c r="D125" s="2">
        <v>5869.92</v>
      </c>
    </row>
    <row r="126" spans="1:4" x14ac:dyDescent="0.2">
      <c r="A126" s="2" t="s">
        <v>126</v>
      </c>
      <c r="B126" s="2">
        <v>0</v>
      </c>
      <c r="C126" s="2">
        <v>0</v>
      </c>
      <c r="D126" s="2">
        <v>0</v>
      </c>
    </row>
    <row r="127" spans="1:4" x14ac:dyDescent="0.2">
      <c r="A127" s="2" t="s">
        <v>127</v>
      </c>
      <c r="B127" s="2">
        <v>-743.73</v>
      </c>
      <c r="C127" s="2">
        <v>-842.89</v>
      </c>
      <c r="D127" s="2">
        <v>-710.05</v>
      </c>
    </row>
    <row r="128" spans="1:4" x14ac:dyDescent="0.2">
      <c r="A128" s="2" t="s">
        <v>128</v>
      </c>
      <c r="B128" s="2">
        <v>0</v>
      </c>
      <c r="C128" s="2">
        <v>0</v>
      </c>
      <c r="D128" s="2">
        <v>0</v>
      </c>
    </row>
    <row r="129" spans="1:4" x14ac:dyDescent="0.2">
      <c r="A129" s="2" t="s">
        <v>111</v>
      </c>
      <c r="B129" s="2">
        <v>0</v>
      </c>
      <c r="C129" s="2">
        <v>0</v>
      </c>
      <c r="D129" s="2">
        <v>0</v>
      </c>
    </row>
    <row r="130" spans="1:4" x14ac:dyDescent="0.2">
      <c r="A130" s="2" t="s">
        <v>129</v>
      </c>
      <c r="B130" s="2">
        <v>-743.73</v>
      </c>
      <c r="C130" s="2">
        <v>-842.89</v>
      </c>
      <c r="D130" s="2">
        <v>-710.05</v>
      </c>
    </row>
    <row r="131" spans="1:4" x14ac:dyDescent="0.2">
      <c r="A131" s="2" t="s">
        <v>130</v>
      </c>
      <c r="B131" s="2">
        <v>5005.0200000000004</v>
      </c>
      <c r="C131" s="2">
        <v>3887.72</v>
      </c>
      <c r="D131" s="2">
        <v>5159.87</v>
      </c>
    </row>
    <row r="132" spans="1:4" x14ac:dyDescent="0.2">
      <c r="A132" s="2" t="s">
        <v>131</v>
      </c>
      <c r="B132" s="2"/>
      <c r="C132" s="2"/>
      <c r="D132" s="2"/>
    </row>
    <row r="133" spans="1:4" x14ac:dyDescent="0.2">
      <c r="A133" s="2" t="s">
        <v>132</v>
      </c>
      <c r="B133" s="2">
        <v>0</v>
      </c>
      <c r="C133" s="2">
        <v>0</v>
      </c>
      <c r="D133" s="2">
        <v>0</v>
      </c>
    </row>
    <row r="134" spans="1:4" x14ac:dyDescent="0.2">
      <c r="A134" s="2" t="s">
        <v>133</v>
      </c>
      <c r="B134" s="2">
        <v>0</v>
      </c>
      <c r="C134" s="2">
        <v>0</v>
      </c>
      <c r="D134" s="2">
        <v>0</v>
      </c>
    </row>
    <row r="135" spans="1:4" x14ac:dyDescent="0.2">
      <c r="A135" s="2" t="s">
        <v>134</v>
      </c>
      <c r="B135" s="2">
        <v>0</v>
      </c>
      <c r="C135" s="2">
        <v>0</v>
      </c>
      <c r="D135" s="2">
        <v>0</v>
      </c>
    </row>
    <row r="136" spans="1:4" x14ac:dyDescent="0.2">
      <c r="A136" s="2" t="s">
        <v>135</v>
      </c>
      <c r="B136" s="2">
        <v>0</v>
      </c>
      <c r="C136" s="2">
        <v>0</v>
      </c>
      <c r="D136" s="2">
        <v>0</v>
      </c>
    </row>
    <row r="137" spans="1:4" x14ac:dyDescent="0.2">
      <c r="A137" s="2" t="s">
        <v>136</v>
      </c>
      <c r="B137" s="2">
        <v>0</v>
      </c>
      <c r="C137" s="2">
        <v>0</v>
      </c>
      <c r="D137" s="2">
        <v>0</v>
      </c>
    </row>
    <row r="138" spans="1:4" x14ac:dyDescent="0.2">
      <c r="A138" s="2" t="s">
        <v>111</v>
      </c>
      <c r="B138" s="2">
        <v>0</v>
      </c>
      <c r="C138" s="2">
        <v>0</v>
      </c>
      <c r="D138" s="2">
        <v>0</v>
      </c>
    </row>
    <row r="139" spans="1:4" x14ac:dyDescent="0.2">
      <c r="A139" s="2" t="s">
        <v>137</v>
      </c>
      <c r="B139" s="2">
        <v>-2501.44</v>
      </c>
      <c r="C139" s="2">
        <v>1865.72</v>
      </c>
      <c r="D139" s="2">
        <v>1245.21</v>
      </c>
    </row>
    <row r="140" spans="1:4" x14ac:dyDescent="0.2">
      <c r="A140" s="2" t="s">
        <v>138</v>
      </c>
      <c r="B140" s="2"/>
      <c r="C140" s="2"/>
      <c r="D140" s="2"/>
    </row>
    <row r="141" spans="1:4" x14ac:dyDescent="0.2">
      <c r="A141" s="2" t="s">
        <v>139</v>
      </c>
      <c r="B141" s="2"/>
      <c r="C141" s="2"/>
      <c r="D141" s="2"/>
    </row>
    <row r="142" spans="1:4" x14ac:dyDescent="0.2">
      <c r="A142" s="2" t="s">
        <v>140</v>
      </c>
      <c r="B142" s="2">
        <v>-1398.13</v>
      </c>
      <c r="C142" s="2">
        <v>-2096.5</v>
      </c>
      <c r="D142" s="2">
        <v>-1660.67</v>
      </c>
    </row>
    <row r="143" spans="1:4" x14ac:dyDescent="0.2">
      <c r="A143" s="2" t="s">
        <v>141</v>
      </c>
      <c r="B143" s="2">
        <v>34.54</v>
      </c>
      <c r="C143" s="2">
        <v>219.9</v>
      </c>
      <c r="D143" s="2">
        <v>156.76</v>
      </c>
    </row>
    <row r="144" spans="1:4" x14ac:dyDescent="0.2">
      <c r="A144" s="2" t="s">
        <v>142</v>
      </c>
      <c r="B144" s="2">
        <v>0</v>
      </c>
      <c r="C144" s="2">
        <v>0</v>
      </c>
      <c r="D144" s="2">
        <v>0</v>
      </c>
    </row>
    <row r="145" spans="1:4" x14ac:dyDescent="0.2">
      <c r="A145" s="2" t="s">
        <v>143</v>
      </c>
      <c r="B145" s="2">
        <v>0</v>
      </c>
      <c r="C145" s="2">
        <v>0</v>
      </c>
      <c r="D145" s="2">
        <v>0</v>
      </c>
    </row>
    <row r="146" spans="1:4" x14ac:dyDescent="0.2">
      <c r="A146" s="2" t="s">
        <v>144</v>
      </c>
      <c r="B146" s="2"/>
      <c r="C146" s="2"/>
      <c r="D146" s="2"/>
    </row>
    <row r="147" spans="1:4" x14ac:dyDescent="0.2">
      <c r="A147" s="2" t="s">
        <v>145</v>
      </c>
      <c r="B147" s="2">
        <v>-3376.88</v>
      </c>
      <c r="C147" s="2">
        <v>-3960.23</v>
      </c>
      <c r="D147" s="2">
        <v>-1700</v>
      </c>
    </row>
    <row r="148" spans="1:4" x14ac:dyDescent="0.2">
      <c r="A148" s="2" t="s">
        <v>146</v>
      </c>
      <c r="B148" s="2">
        <v>2228.4499999999998</v>
      </c>
      <c r="C148" s="2">
        <v>5588.02</v>
      </c>
      <c r="D148" s="2">
        <v>4478.43</v>
      </c>
    </row>
    <row r="149" spans="1:4" x14ac:dyDescent="0.2">
      <c r="A149" s="2" t="s">
        <v>147</v>
      </c>
      <c r="B149" s="2">
        <v>0</v>
      </c>
      <c r="C149" s="2">
        <v>0</v>
      </c>
      <c r="D149" s="2">
        <v>0</v>
      </c>
    </row>
    <row r="150" spans="1:4" x14ac:dyDescent="0.2">
      <c r="A150" s="2" t="s">
        <v>148</v>
      </c>
      <c r="B150" s="2">
        <v>46.83</v>
      </c>
      <c r="C150" s="2">
        <v>66.95</v>
      </c>
      <c r="D150" s="2">
        <v>102.1</v>
      </c>
    </row>
    <row r="151" spans="1:4" x14ac:dyDescent="0.2">
      <c r="A151" s="2" t="s">
        <v>105</v>
      </c>
      <c r="B151" s="2">
        <v>0</v>
      </c>
      <c r="C151" s="2">
        <v>0</v>
      </c>
      <c r="D151" s="2">
        <v>0</v>
      </c>
    </row>
    <row r="152" spans="1:4" x14ac:dyDescent="0.2">
      <c r="A152" s="2" t="s">
        <v>149</v>
      </c>
      <c r="B152" s="2">
        <v>0</v>
      </c>
      <c r="C152" s="2">
        <v>0</v>
      </c>
      <c r="D152" s="2">
        <v>0</v>
      </c>
    </row>
    <row r="153" spans="1:4" x14ac:dyDescent="0.2">
      <c r="A153" s="2" t="s">
        <v>150</v>
      </c>
      <c r="B153" s="2">
        <v>0</v>
      </c>
      <c r="C153" s="2">
        <v>0</v>
      </c>
      <c r="D153" s="2">
        <v>0</v>
      </c>
    </row>
    <row r="154" spans="1:4" x14ac:dyDescent="0.2">
      <c r="A154" s="2" t="s">
        <v>151</v>
      </c>
      <c r="B154" s="2">
        <v>0</v>
      </c>
      <c r="C154" s="2">
        <v>-0.83</v>
      </c>
      <c r="D154" s="2">
        <v>-7.95</v>
      </c>
    </row>
    <row r="155" spans="1:4" x14ac:dyDescent="0.2">
      <c r="A155" s="2" t="s">
        <v>152</v>
      </c>
      <c r="B155" s="2">
        <v>0</v>
      </c>
      <c r="C155" s="2">
        <v>0</v>
      </c>
      <c r="D155" s="2">
        <v>0</v>
      </c>
    </row>
    <row r="156" spans="1:4" x14ac:dyDescent="0.2">
      <c r="A156" s="2" t="s">
        <v>153</v>
      </c>
      <c r="B156" s="2">
        <v>0</v>
      </c>
      <c r="C156" s="2">
        <v>0</v>
      </c>
      <c r="D156" s="2">
        <v>0</v>
      </c>
    </row>
    <row r="157" spans="1:4" x14ac:dyDescent="0.2">
      <c r="A157" s="2" t="s">
        <v>154</v>
      </c>
      <c r="B157" s="2">
        <v>0</v>
      </c>
      <c r="C157" s="2">
        <v>0</v>
      </c>
      <c r="D157" s="2">
        <v>0</v>
      </c>
    </row>
    <row r="158" spans="1:4" x14ac:dyDescent="0.2">
      <c r="A158" s="2" t="s">
        <v>155</v>
      </c>
      <c r="B158" s="2">
        <v>0</v>
      </c>
      <c r="C158" s="2">
        <v>0</v>
      </c>
      <c r="D158" s="2">
        <v>0</v>
      </c>
    </row>
    <row r="159" spans="1:4" x14ac:dyDescent="0.2">
      <c r="A159" s="2" t="s">
        <v>111</v>
      </c>
      <c r="B159" s="2">
        <v>-36.25</v>
      </c>
      <c r="C159" s="2">
        <v>2048.41</v>
      </c>
      <c r="D159" s="2">
        <v>-123.46</v>
      </c>
    </row>
    <row r="160" spans="1:4" x14ac:dyDescent="0.2">
      <c r="A160" s="2" t="s">
        <v>156</v>
      </c>
      <c r="B160" s="2">
        <v>-2534.98</v>
      </c>
      <c r="C160" s="2">
        <v>-5735.05</v>
      </c>
      <c r="D160" s="2">
        <v>-6045.03</v>
      </c>
    </row>
    <row r="161" spans="1:4" x14ac:dyDescent="0.2">
      <c r="A161" s="2" t="s">
        <v>157</v>
      </c>
      <c r="B161" s="2"/>
      <c r="C161" s="2"/>
      <c r="D161" s="2"/>
    </row>
    <row r="162" spans="1:4" x14ac:dyDescent="0.2">
      <c r="A162" s="2" t="s">
        <v>158</v>
      </c>
      <c r="B162" s="2"/>
      <c r="C162" s="2"/>
      <c r="D162" s="2"/>
    </row>
    <row r="163" spans="1:4" x14ac:dyDescent="0.2">
      <c r="A163" s="2" t="s">
        <v>159</v>
      </c>
      <c r="B163" s="2">
        <v>6.61</v>
      </c>
      <c r="C163" s="2">
        <v>15.72</v>
      </c>
      <c r="D163" s="2">
        <v>5.21</v>
      </c>
    </row>
    <row r="164" spans="1:4" x14ac:dyDescent="0.2">
      <c r="A164" s="2" t="s">
        <v>160</v>
      </c>
      <c r="B164" s="2">
        <v>0</v>
      </c>
      <c r="C164" s="2">
        <v>0</v>
      </c>
      <c r="D164" s="2">
        <v>0</v>
      </c>
    </row>
    <row r="165" spans="1:4" x14ac:dyDescent="0.2">
      <c r="A165" s="2" t="s">
        <v>161</v>
      </c>
      <c r="B165" s="2">
        <v>3656.28</v>
      </c>
      <c r="C165" s="2">
        <v>15775.12</v>
      </c>
      <c r="D165" s="2">
        <v>9801.0300000000007</v>
      </c>
    </row>
    <row r="166" spans="1:4" x14ac:dyDescent="0.2">
      <c r="A166" s="2" t="s">
        <v>162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163</v>
      </c>
      <c r="B167" s="2">
        <v>0</v>
      </c>
      <c r="C167" s="2">
        <v>0</v>
      </c>
      <c r="D167" s="2">
        <v>0</v>
      </c>
    </row>
    <row r="168" spans="1:4" x14ac:dyDescent="0.2">
      <c r="A168" s="2" t="s">
        <v>164</v>
      </c>
      <c r="B168" s="2">
        <v>0</v>
      </c>
      <c r="C168" s="2">
        <v>0</v>
      </c>
      <c r="D168" s="2">
        <v>0</v>
      </c>
    </row>
    <row r="169" spans="1:4" x14ac:dyDescent="0.2">
      <c r="A169" s="2" t="s">
        <v>165</v>
      </c>
      <c r="B169" s="2">
        <v>0</v>
      </c>
      <c r="C169" s="2">
        <v>0</v>
      </c>
      <c r="D169" s="2">
        <v>0</v>
      </c>
    </row>
    <row r="170" spans="1:4" x14ac:dyDescent="0.2">
      <c r="A170" s="2" t="s">
        <v>166</v>
      </c>
      <c r="B170" s="2">
        <v>0</v>
      </c>
      <c r="C170" s="2">
        <v>0</v>
      </c>
      <c r="D170" s="2">
        <v>0</v>
      </c>
    </row>
    <row r="171" spans="1:4" x14ac:dyDescent="0.2">
      <c r="A171" s="2" t="s">
        <v>167</v>
      </c>
      <c r="B171" s="2">
        <v>0</v>
      </c>
      <c r="C171" s="2">
        <v>0</v>
      </c>
      <c r="D171" s="2">
        <v>0</v>
      </c>
    </row>
    <row r="172" spans="1:4" x14ac:dyDescent="0.2">
      <c r="A172" s="2" t="s">
        <v>168</v>
      </c>
      <c r="B172" s="2"/>
      <c r="C172" s="2"/>
      <c r="D172" s="2"/>
    </row>
    <row r="173" spans="1:4" x14ac:dyDescent="0.2">
      <c r="A173" s="2" t="s">
        <v>169</v>
      </c>
      <c r="B173" s="2">
        <v>0</v>
      </c>
      <c r="C173" s="2">
        <v>0</v>
      </c>
      <c r="D173" s="2">
        <v>0</v>
      </c>
    </row>
    <row r="174" spans="1:4" x14ac:dyDescent="0.2">
      <c r="A174" s="2" t="s">
        <v>170</v>
      </c>
      <c r="B174" s="2">
        <v>0</v>
      </c>
      <c r="C174" s="2">
        <v>0</v>
      </c>
      <c r="D174" s="2">
        <v>0</v>
      </c>
    </row>
    <row r="175" spans="1:4" x14ac:dyDescent="0.2">
      <c r="A175" s="2" t="s">
        <v>171</v>
      </c>
      <c r="B175" s="2">
        <v>-3877.64</v>
      </c>
      <c r="C175" s="2">
        <v>-6354.71</v>
      </c>
      <c r="D175" s="2">
        <v>-13869.21</v>
      </c>
    </row>
    <row r="176" spans="1:4" x14ac:dyDescent="0.2">
      <c r="A176" s="2" t="s">
        <v>172</v>
      </c>
      <c r="B176" s="2">
        <v>-1393.98</v>
      </c>
      <c r="C176" s="2">
        <v>-2940.74</v>
      </c>
      <c r="D176" s="2">
        <v>-69.53</v>
      </c>
    </row>
    <row r="177" spans="1:23" x14ac:dyDescent="0.2">
      <c r="A177" s="2" t="s">
        <v>173</v>
      </c>
      <c r="B177" s="2">
        <v>0</v>
      </c>
      <c r="C177" s="2">
        <v>0</v>
      </c>
      <c r="D177" s="2">
        <v>0</v>
      </c>
    </row>
    <row r="178" spans="1:23" x14ac:dyDescent="0.2">
      <c r="A178" s="2" t="s">
        <v>174</v>
      </c>
      <c r="B178" s="2">
        <v>-311.89</v>
      </c>
      <c r="C178" s="2">
        <v>-334.04</v>
      </c>
      <c r="D178" s="2">
        <v>-346.16</v>
      </c>
    </row>
    <row r="179" spans="1:23" x14ac:dyDescent="0.2">
      <c r="A179" s="2" t="s">
        <v>175</v>
      </c>
      <c r="B179" s="2">
        <v>0</v>
      </c>
      <c r="C179" s="2">
        <v>0</v>
      </c>
      <c r="D179" s="2">
        <v>0</v>
      </c>
    </row>
    <row r="180" spans="1:23" x14ac:dyDescent="0.2">
      <c r="A180" s="2" t="s">
        <v>176</v>
      </c>
      <c r="B180" s="2">
        <v>-614.36</v>
      </c>
      <c r="C180" s="2">
        <v>-1209.8499999999999</v>
      </c>
      <c r="D180" s="2">
        <v>-1483.66</v>
      </c>
    </row>
    <row r="181" spans="1:23" x14ac:dyDescent="0.2">
      <c r="A181" s="2" t="s">
        <v>111</v>
      </c>
      <c r="B181" s="2">
        <v>0</v>
      </c>
      <c r="C181" s="2">
        <v>-10686.55</v>
      </c>
      <c r="D181" s="2">
        <v>-82.71</v>
      </c>
    </row>
    <row r="182" spans="1:23" x14ac:dyDescent="0.2">
      <c r="A182" s="2" t="s">
        <v>177</v>
      </c>
      <c r="B182" s="2">
        <v>-2534.98</v>
      </c>
      <c r="C182" s="2">
        <v>-5735.05</v>
      </c>
      <c r="D182" s="2">
        <v>-6045.03</v>
      </c>
    </row>
    <row r="183" spans="1:23" x14ac:dyDescent="0.2">
      <c r="A183" s="2" t="s">
        <v>178</v>
      </c>
      <c r="B183" s="2">
        <v>-31.4</v>
      </c>
      <c r="C183" s="2">
        <v>18.39</v>
      </c>
      <c r="D183" s="2">
        <v>360.05</v>
      </c>
    </row>
    <row r="184" spans="1:23" x14ac:dyDescent="0.2">
      <c r="A184" s="2" t="s">
        <v>179</v>
      </c>
      <c r="B184" s="2">
        <v>58.78</v>
      </c>
      <c r="C184" s="2">
        <v>77.19</v>
      </c>
      <c r="D184" s="2">
        <v>437.24</v>
      </c>
    </row>
    <row r="186" spans="1:23" x14ac:dyDescent="0.2">
      <c r="A186" s="49"/>
      <c r="B186" s="41"/>
      <c r="C186" s="41"/>
      <c r="D186" s="41"/>
      <c r="E186" s="4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 x14ac:dyDescent="0.2">
      <c r="A187" s="41"/>
      <c r="B187" s="41"/>
      <c r="C187" s="47"/>
      <c r="D187" s="47"/>
      <c r="E187" s="4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 x14ac:dyDescent="0.2">
      <c r="A188" s="41"/>
      <c r="B188" s="41"/>
      <c r="C188" s="44"/>
      <c r="D188" s="44"/>
      <c r="E188" s="44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 x14ac:dyDescent="0.2">
      <c r="A189" s="41"/>
      <c r="B189" s="41"/>
      <c r="C189" s="44"/>
      <c r="D189" s="44"/>
      <c r="E189" s="44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 x14ac:dyDescent="0.2">
      <c r="A190" s="41"/>
      <c r="B190" s="41"/>
      <c r="C190" s="44"/>
      <c r="D190" s="44"/>
      <c r="E190" s="44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 x14ac:dyDescent="0.2">
      <c r="A191" s="41"/>
      <c r="B191" s="41"/>
      <c r="C191" s="41"/>
      <c r="D191" s="41"/>
      <c r="E191" s="41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 x14ac:dyDescent="0.2">
      <c r="A192" s="41"/>
      <c r="B192" s="41"/>
      <c r="C192" s="41"/>
      <c r="D192" s="41"/>
      <c r="E192" s="41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 x14ac:dyDescent="0.2">
      <c r="A193" s="50"/>
      <c r="B193" s="41"/>
      <c r="C193" s="47"/>
      <c r="D193" s="47"/>
      <c r="E193" s="4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 x14ac:dyDescent="0.2">
      <c r="A194" s="41"/>
      <c r="B194" s="41"/>
      <c r="C194" s="44"/>
      <c r="D194" s="44"/>
      <c r="E194" s="44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 x14ac:dyDescent="0.2">
      <c r="A195" s="41"/>
      <c r="B195" s="41"/>
      <c r="C195" s="44"/>
      <c r="D195" s="44"/>
      <c r="E195" s="44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 x14ac:dyDescent="0.2">
      <c r="A196" s="41"/>
      <c r="B196" s="41"/>
      <c r="C196" s="44"/>
      <c r="D196" s="44"/>
      <c r="E196" s="44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 x14ac:dyDescent="0.2">
      <c r="A197" s="41"/>
      <c r="B197" s="41"/>
      <c r="C197" s="44"/>
      <c r="D197" s="44"/>
      <c r="E197" s="44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 x14ac:dyDescent="0.2">
      <c r="A198" s="41"/>
      <c r="B198" s="41"/>
      <c r="C198" s="44"/>
      <c r="D198" s="44"/>
      <c r="E198" s="44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 x14ac:dyDescent="0.2">
      <c r="A199" s="41"/>
      <c r="B199" s="41"/>
      <c r="C199" s="44"/>
      <c r="D199" s="44"/>
      <c r="E199" s="44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 x14ac:dyDescent="0.2">
      <c r="A200" s="41"/>
      <c r="B200" s="41"/>
      <c r="C200" s="44"/>
      <c r="D200" s="44"/>
      <c r="E200" s="44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 x14ac:dyDescent="0.2">
      <c r="A201" s="49"/>
      <c r="B201" s="41"/>
      <c r="C201" s="47"/>
      <c r="D201" s="47"/>
      <c r="E201" s="4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 x14ac:dyDescent="0.2">
      <c r="A202" s="41"/>
      <c r="B202" s="41"/>
      <c r="C202" s="44"/>
      <c r="D202" s="44"/>
      <c r="E202" s="44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 x14ac:dyDescent="0.2">
      <c r="A203" s="41"/>
      <c r="B203" s="41"/>
      <c r="C203" s="44"/>
      <c r="D203" s="44"/>
      <c r="E203" s="44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 x14ac:dyDescent="0.2">
      <c r="A204" s="41"/>
      <c r="B204" s="41"/>
      <c r="C204" s="44"/>
      <c r="D204" s="44"/>
      <c r="E204" s="44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 x14ac:dyDescent="0.2">
      <c r="A205" s="41"/>
      <c r="B205" s="41"/>
      <c r="C205" s="44"/>
      <c r="D205" s="44"/>
      <c r="E205" s="44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 x14ac:dyDescent="0.2">
      <c r="A206" s="41"/>
      <c r="B206" s="41"/>
      <c r="C206" s="44"/>
      <c r="D206" s="44"/>
      <c r="E206" s="44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 x14ac:dyDescent="0.2">
      <c r="A207" s="41"/>
      <c r="B207" s="41"/>
      <c r="C207" s="41"/>
      <c r="D207" s="41"/>
      <c r="E207" s="41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 x14ac:dyDescent="0.2">
      <c r="A208" s="41"/>
      <c r="B208" s="41"/>
      <c r="C208" s="41"/>
      <c r="D208" s="41"/>
      <c r="E208" s="41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 x14ac:dyDescent="0.2">
      <c r="A209" s="49"/>
      <c r="B209" s="41"/>
      <c r="C209" s="41"/>
      <c r="D209" s="41"/>
      <c r="E209" s="41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 x14ac:dyDescent="0.2">
      <c r="A210" s="49"/>
      <c r="B210" s="41"/>
      <c r="C210" s="41"/>
      <c r="D210" s="41"/>
      <c r="E210" s="41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 x14ac:dyDescent="0.2">
      <c r="A211" s="49"/>
      <c r="B211" s="41"/>
      <c r="C211" s="41"/>
      <c r="D211" s="41"/>
      <c r="E211" s="41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 x14ac:dyDescent="0.2">
      <c r="A212" s="49"/>
      <c r="B212" s="51"/>
      <c r="C212" s="51"/>
      <c r="D212" s="51"/>
      <c r="E212" s="41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 x14ac:dyDescent="0.2">
      <c r="A214" s="50"/>
      <c r="B214" s="47"/>
      <c r="C214" s="47"/>
      <c r="D214" s="47"/>
      <c r="E214" s="4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 x14ac:dyDescent="0.2">
      <c r="A215" s="52"/>
      <c r="B215" s="52"/>
      <c r="C215" s="52"/>
      <c r="D215" s="52"/>
      <c r="E215" s="52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 x14ac:dyDescent="0.2">
      <c r="A216" s="27"/>
      <c r="B216" s="52"/>
      <c r="C216" s="52"/>
      <c r="D216" s="52"/>
      <c r="E216" s="52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 x14ac:dyDescent="0.2">
      <c r="A217" s="52"/>
      <c r="B217" s="52"/>
      <c r="C217" s="52"/>
      <c r="D217" s="52"/>
      <c r="E217" s="52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 x14ac:dyDescent="0.2">
      <c r="A218" s="52"/>
      <c r="B218" s="52"/>
      <c r="C218" s="52"/>
      <c r="D218" s="52"/>
      <c r="E218" s="52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 x14ac:dyDescent="0.2">
      <c r="A219" s="52"/>
      <c r="B219" s="52"/>
      <c r="C219" s="52"/>
      <c r="D219" s="52"/>
      <c r="E219" s="52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 x14ac:dyDescent="0.2">
      <c r="A220" s="52"/>
      <c r="B220" s="52"/>
      <c r="C220" s="52"/>
      <c r="D220" s="52"/>
      <c r="E220" s="52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 x14ac:dyDescent="0.2">
      <c r="A221" s="52"/>
      <c r="B221" s="52"/>
      <c r="C221" s="52"/>
      <c r="D221" s="52"/>
      <c r="E221" s="52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spans="1:23" x14ac:dyDescent="0.2">
      <c r="A222" s="52"/>
      <c r="B222" s="52"/>
      <c r="C222" s="52"/>
      <c r="D222" s="52"/>
      <c r="E222" s="52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spans="1:23" x14ac:dyDescent="0.2">
      <c r="A223" s="52"/>
      <c r="B223" s="52"/>
      <c r="C223" s="52"/>
      <c r="D223" s="52"/>
      <c r="E223" s="52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spans="1:23" x14ac:dyDescent="0.2">
      <c r="A224" s="52"/>
      <c r="B224" s="52"/>
      <c r="C224" s="52"/>
      <c r="D224" s="52"/>
      <c r="E224" s="52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spans="1:23" x14ac:dyDescent="0.2">
      <c r="A225" s="52"/>
      <c r="B225" s="52"/>
      <c r="C225" s="52"/>
      <c r="D225" s="52"/>
      <c r="E225" s="52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spans="1:23" x14ac:dyDescent="0.2">
      <c r="A226" s="52"/>
      <c r="B226" s="52"/>
      <c r="C226" s="52"/>
      <c r="D226" s="52"/>
      <c r="E226" s="52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spans="1:23" x14ac:dyDescent="0.2">
      <c r="A227" s="52"/>
      <c r="B227" s="52"/>
      <c r="C227" s="52"/>
      <c r="D227" s="52"/>
      <c r="E227" s="52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spans="1:23" x14ac:dyDescent="0.2">
      <c r="A228" s="52"/>
      <c r="B228" s="52"/>
      <c r="C228" s="52"/>
      <c r="D228" s="52"/>
      <c r="E228" s="52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spans="1:23" x14ac:dyDescent="0.2">
      <c r="A229" s="52"/>
      <c r="B229" s="52"/>
      <c r="C229" s="52"/>
      <c r="D229" s="52"/>
      <c r="E229" s="52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spans="1:23" x14ac:dyDescent="0.2">
      <c r="A230" s="52"/>
      <c r="B230" s="52"/>
      <c r="C230" s="52"/>
      <c r="D230" s="52"/>
      <c r="E230" s="52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spans="1:23" x14ac:dyDescent="0.2">
      <c r="A231" s="52"/>
      <c r="B231" s="52"/>
      <c r="C231" s="52"/>
      <c r="D231" s="52"/>
      <c r="E231" s="52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spans="1:23" x14ac:dyDescent="0.2">
      <c r="A232" s="52"/>
      <c r="B232" s="52"/>
      <c r="C232" s="52"/>
      <c r="D232" s="52"/>
      <c r="E232" s="52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spans="1:23" x14ac:dyDescent="0.2">
      <c r="A233" s="52"/>
      <c r="B233" s="52"/>
      <c r="C233" s="52"/>
      <c r="D233" s="52"/>
      <c r="E233" s="52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spans="1:23" x14ac:dyDescent="0.2">
      <c r="A234" s="50"/>
      <c r="B234" s="52"/>
      <c r="C234" s="52"/>
      <c r="D234" s="52"/>
      <c r="E234" s="52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spans="1:23" x14ac:dyDescent="0.2">
      <c r="A235" s="52"/>
      <c r="B235" s="52"/>
      <c r="C235" s="52"/>
      <c r="D235" s="52"/>
      <c r="E235" s="52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spans="1:23" x14ac:dyDescent="0.2">
      <c r="A236" s="52"/>
      <c r="B236" s="52"/>
      <c r="C236" s="52"/>
      <c r="D236" s="52"/>
      <c r="E236" s="52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spans="1:23" x14ac:dyDescent="0.2">
      <c r="A237" s="52"/>
      <c r="B237" s="52"/>
      <c r="C237" s="52"/>
      <c r="D237" s="52"/>
      <c r="E237" s="52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 spans="1:23" x14ac:dyDescent="0.2">
      <c r="A238" s="52"/>
      <c r="B238" s="52"/>
      <c r="C238" s="52"/>
      <c r="D238" s="52"/>
      <c r="E238" s="52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 spans="1:23" x14ac:dyDescent="0.2">
      <c r="A239" s="52"/>
      <c r="B239" s="52"/>
      <c r="C239" s="52"/>
      <c r="D239" s="52"/>
      <c r="E239" s="52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 spans="1:23" x14ac:dyDescent="0.2">
      <c r="A240" s="52"/>
      <c r="B240" s="52"/>
      <c r="C240" s="52"/>
      <c r="D240" s="52"/>
      <c r="E240" s="52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 spans="1:23" x14ac:dyDescent="0.2">
      <c r="A241" s="52"/>
      <c r="B241" s="52"/>
      <c r="C241" s="52"/>
      <c r="D241" s="52"/>
      <c r="E241" s="52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 spans="1:23" x14ac:dyDescent="0.2">
      <c r="A242" s="52"/>
      <c r="B242" s="52"/>
      <c r="C242" s="52"/>
      <c r="D242" s="52"/>
      <c r="E242" s="52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 spans="1:23" x14ac:dyDescent="0.2">
      <c r="A243" s="52"/>
      <c r="B243" s="52"/>
      <c r="C243" s="52"/>
      <c r="D243" s="52"/>
      <c r="E243" s="52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 spans="1:23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 spans="1:23" x14ac:dyDescent="0.2">
      <c r="A245" s="41"/>
      <c r="B245" s="41"/>
      <c r="C245" s="41"/>
      <c r="D245" s="41"/>
      <c r="E245" s="42"/>
      <c r="F245" s="42"/>
      <c r="G245" s="42"/>
      <c r="H245" s="42"/>
      <c r="I245" s="42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27"/>
      <c r="W245" s="27"/>
    </row>
    <row r="246" spans="1:23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3"/>
      <c r="U246" s="41"/>
      <c r="V246" s="27"/>
      <c r="W246" s="27"/>
    </row>
    <row r="247" spans="1:23" x14ac:dyDescent="0.2">
      <c r="A247" s="41"/>
      <c r="B247" s="41"/>
      <c r="C247" s="41"/>
      <c r="D247" s="41"/>
      <c r="E247" s="44"/>
      <c r="F247" s="44"/>
      <c r="G247" s="44"/>
      <c r="H247" s="44"/>
      <c r="I247" s="44"/>
      <c r="J247" s="41"/>
      <c r="K247" s="41"/>
      <c r="L247" s="45"/>
      <c r="M247" s="46"/>
      <c r="N247" s="46"/>
      <c r="O247" s="46"/>
      <c r="P247" s="41"/>
      <c r="Q247" s="46"/>
      <c r="R247" s="41"/>
      <c r="S247" s="41"/>
      <c r="T247" s="43"/>
      <c r="U247" s="41"/>
      <c r="V247" s="27"/>
      <c r="W247" s="27"/>
    </row>
    <row r="248" spans="1:23" x14ac:dyDescent="0.2">
      <c r="A248" s="41"/>
      <c r="B248" s="41"/>
      <c r="C248" s="41"/>
      <c r="D248" s="41"/>
      <c r="E248" s="44"/>
      <c r="F248" s="44"/>
      <c r="G248" s="44"/>
      <c r="H248" s="44"/>
      <c r="I248" s="44"/>
      <c r="J248" s="41"/>
      <c r="K248" s="41"/>
      <c r="L248" s="46"/>
      <c r="M248" s="46"/>
      <c r="N248" s="46"/>
      <c r="O248" s="46"/>
      <c r="P248" s="41"/>
      <c r="Q248" s="46"/>
      <c r="R248" s="41"/>
      <c r="S248" s="41"/>
      <c r="T248" s="43"/>
      <c r="U248" s="41"/>
      <c r="V248" s="27"/>
      <c r="W248" s="27"/>
    </row>
    <row r="249" spans="1:23" x14ac:dyDescent="0.2">
      <c r="A249" s="41"/>
      <c r="B249" s="41"/>
      <c r="C249" s="41"/>
      <c r="D249" s="41"/>
      <c r="E249" s="44"/>
      <c r="F249" s="44"/>
      <c r="G249" s="44"/>
      <c r="H249" s="44"/>
      <c r="I249" s="44"/>
      <c r="J249" s="41"/>
      <c r="K249" s="41"/>
      <c r="L249" s="46"/>
      <c r="M249" s="46"/>
      <c r="N249" s="46"/>
      <c r="O249" s="46"/>
      <c r="P249" s="41"/>
      <c r="Q249" s="46"/>
      <c r="R249" s="41"/>
      <c r="S249" s="41"/>
      <c r="T249" s="43"/>
      <c r="U249" s="41"/>
      <c r="V249" s="27"/>
      <c r="W249" s="27"/>
    </row>
    <row r="250" spans="1:23" x14ac:dyDescent="0.2">
      <c r="A250" s="41"/>
      <c r="B250" s="41"/>
      <c r="C250" s="41"/>
      <c r="D250" s="41"/>
      <c r="E250" s="44"/>
      <c r="F250" s="44"/>
      <c r="G250" s="44"/>
      <c r="H250" s="44"/>
      <c r="I250" s="44"/>
      <c r="J250" s="41"/>
      <c r="K250" s="41"/>
      <c r="L250" s="46"/>
      <c r="M250" s="46"/>
      <c r="N250" s="46"/>
      <c r="O250" s="46"/>
      <c r="P250" s="41"/>
      <c r="Q250" s="46"/>
      <c r="R250" s="41"/>
      <c r="S250" s="41"/>
      <c r="T250" s="43"/>
      <c r="U250" s="41"/>
      <c r="V250" s="27"/>
      <c r="W250" s="27"/>
    </row>
    <row r="251" spans="1:23" x14ac:dyDescent="0.2">
      <c r="A251" s="41"/>
      <c r="B251" s="41"/>
      <c r="C251" s="41"/>
      <c r="D251" s="41"/>
      <c r="E251" s="44"/>
      <c r="F251" s="44"/>
      <c r="G251" s="44"/>
      <c r="H251" s="44"/>
      <c r="I251" s="44"/>
      <c r="J251" s="41"/>
      <c r="K251" s="41"/>
      <c r="L251" s="46"/>
      <c r="M251" s="46"/>
      <c r="N251" s="46"/>
      <c r="O251" s="46"/>
      <c r="P251" s="41"/>
      <c r="Q251" s="46"/>
      <c r="R251" s="41"/>
      <c r="S251" s="41"/>
      <c r="T251" s="46"/>
      <c r="U251" s="41"/>
      <c r="V251" s="27"/>
      <c r="W251" s="27"/>
    </row>
    <row r="252" spans="1:23" x14ac:dyDescent="0.2">
      <c r="A252" s="41"/>
      <c r="B252" s="41"/>
      <c r="C252" s="41"/>
      <c r="D252" s="41"/>
      <c r="E252" s="44"/>
      <c r="F252" s="44"/>
      <c r="G252" s="44"/>
      <c r="H252" s="44"/>
      <c r="I252" s="44"/>
      <c r="J252" s="41"/>
      <c r="K252" s="41"/>
      <c r="L252" s="46"/>
      <c r="M252" s="46"/>
      <c r="N252" s="46"/>
      <c r="O252" s="46"/>
      <c r="P252" s="41"/>
      <c r="Q252" s="46"/>
      <c r="R252" s="41"/>
      <c r="S252" s="41"/>
      <c r="T252" s="41"/>
      <c r="U252" s="41"/>
      <c r="V252" s="27"/>
      <c r="W252" s="27"/>
    </row>
    <row r="253" spans="1:23" x14ac:dyDescent="0.2">
      <c r="A253" s="41"/>
      <c r="B253" s="41"/>
      <c r="C253" s="41"/>
      <c r="D253" s="41"/>
      <c r="E253" s="44"/>
      <c r="F253" s="44"/>
      <c r="G253" s="44"/>
      <c r="H253" s="44"/>
      <c r="I253" s="44"/>
      <c r="J253" s="41"/>
      <c r="K253" s="41"/>
      <c r="L253" s="46"/>
      <c r="M253" s="46"/>
      <c r="N253" s="46"/>
      <c r="O253" s="46"/>
      <c r="P253" s="41"/>
      <c r="Q253" s="46"/>
      <c r="R253" s="41"/>
      <c r="S253" s="41"/>
      <c r="T253" s="41"/>
      <c r="U253" s="41"/>
      <c r="V253" s="27"/>
      <c r="W253" s="27"/>
    </row>
    <row r="254" spans="1:23" x14ac:dyDescent="0.2">
      <c r="A254" s="41"/>
      <c r="B254" s="41"/>
      <c r="C254" s="41"/>
      <c r="D254" s="41"/>
      <c r="E254" s="44"/>
      <c r="F254" s="44"/>
      <c r="G254" s="44"/>
      <c r="H254" s="44"/>
      <c r="I254" s="44"/>
      <c r="J254" s="41"/>
      <c r="K254" s="41"/>
      <c r="L254" s="46"/>
      <c r="M254" s="46"/>
      <c r="N254" s="46"/>
      <c r="O254" s="46"/>
      <c r="P254" s="41"/>
      <c r="Q254" s="46"/>
      <c r="R254" s="41"/>
      <c r="S254" s="41"/>
      <c r="T254" s="41"/>
      <c r="U254" s="41"/>
      <c r="V254" s="27"/>
      <c r="W254" s="27"/>
    </row>
    <row r="255" spans="1:23" x14ac:dyDescent="0.2">
      <c r="A255" s="41"/>
      <c r="B255" s="41"/>
      <c r="C255" s="41"/>
      <c r="D255" s="41"/>
      <c r="E255" s="44"/>
      <c r="F255" s="44"/>
      <c r="G255" s="44"/>
      <c r="H255" s="44"/>
      <c r="I255" s="44"/>
      <c r="J255" s="41"/>
      <c r="K255" s="41"/>
      <c r="L255" s="46"/>
      <c r="M255" s="46"/>
      <c r="N255" s="46"/>
      <c r="O255" s="46"/>
      <c r="P255" s="41"/>
      <c r="Q255" s="46"/>
      <c r="R255" s="41"/>
      <c r="S255" s="41"/>
      <c r="T255" s="41"/>
      <c r="U255" s="41"/>
      <c r="V255" s="27"/>
      <c r="W255" s="27"/>
    </row>
    <row r="256" spans="1:23" x14ac:dyDescent="0.2">
      <c r="A256" s="41"/>
      <c r="B256" s="41"/>
      <c r="C256" s="41"/>
      <c r="D256" s="41"/>
      <c r="E256" s="44"/>
      <c r="F256" s="44"/>
      <c r="G256" s="44"/>
      <c r="H256" s="44"/>
      <c r="I256" s="44"/>
      <c r="J256" s="41"/>
      <c r="K256" s="41"/>
      <c r="L256" s="46"/>
      <c r="M256" s="46"/>
      <c r="N256" s="46"/>
      <c r="O256" s="46"/>
      <c r="P256" s="41"/>
      <c r="Q256" s="46"/>
      <c r="R256" s="41"/>
      <c r="S256" s="41"/>
      <c r="T256" s="41"/>
      <c r="U256" s="41"/>
      <c r="V256" s="27"/>
      <c r="W256" s="27"/>
    </row>
    <row r="257" spans="1:23" x14ac:dyDescent="0.2">
      <c r="A257" s="41"/>
      <c r="B257" s="41"/>
      <c r="C257" s="41"/>
      <c r="D257" s="41"/>
      <c r="E257" s="44"/>
      <c r="F257" s="44"/>
      <c r="G257" s="44"/>
      <c r="H257" s="44"/>
      <c r="I257" s="44"/>
      <c r="J257" s="41"/>
      <c r="K257" s="41"/>
      <c r="L257" s="46"/>
      <c r="M257" s="46"/>
      <c r="N257" s="46"/>
      <c r="O257" s="46"/>
      <c r="P257" s="41"/>
      <c r="Q257" s="46"/>
      <c r="R257" s="41"/>
      <c r="S257" s="41"/>
      <c r="T257" s="41"/>
      <c r="U257" s="41"/>
      <c r="V257" s="27"/>
      <c r="W257" s="27"/>
    </row>
    <row r="258" spans="1:23" x14ac:dyDescent="0.2">
      <c r="A258" s="41"/>
      <c r="B258" s="41"/>
      <c r="C258" s="41"/>
      <c r="D258" s="41"/>
      <c r="E258" s="44"/>
      <c r="F258" s="44"/>
      <c r="G258" s="44"/>
      <c r="H258" s="44"/>
      <c r="I258" s="44"/>
      <c r="J258" s="41"/>
      <c r="K258" s="41"/>
      <c r="L258" s="46"/>
      <c r="M258" s="46"/>
      <c r="N258" s="46"/>
      <c r="O258" s="46"/>
      <c r="P258" s="41"/>
      <c r="Q258" s="46"/>
      <c r="R258" s="41"/>
      <c r="S258" s="41"/>
      <c r="T258" s="41"/>
      <c r="U258" s="41"/>
      <c r="V258" s="27"/>
      <c r="W258" s="27"/>
    </row>
    <row r="259" spans="1:23" x14ac:dyDescent="0.2">
      <c r="A259" s="41"/>
      <c r="B259" s="41"/>
      <c r="C259" s="41"/>
      <c r="D259" s="41"/>
      <c r="E259" s="44"/>
      <c r="F259" s="44"/>
      <c r="G259" s="44"/>
      <c r="H259" s="44"/>
      <c r="I259" s="44"/>
      <c r="J259" s="41"/>
      <c r="K259" s="41"/>
      <c r="L259" s="46"/>
      <c r="M259" s="46"/>
      <c r="N259" s="46"/>
      <c r="O259" s="46"/>
      <c r="P259" s="41"/>
      <c r="Q259" s="46"/>
      <c r="R259" s="41"/>
      <c r="S259" s="41"/>
      <c r="T259" s="41"/>
      <c r="U259" s="41"/>
      <c r="V259" s="27"/>
      <c r="W259" s="27"/>
    </row>
    <row r="260" spans="1:23" x14ac:dyDescent="0.2">
      <c r="A260" s="41"/>
      <c r="B260" s="41"/>
      <c r="C260" s="41"/>
      <c r="D260" s="41"/>
      <c r="E260" s="44"/>
      <c r="F260" s="44"/>
      <c r="G260" s="44"/>
      <c r="H260" s="44"/>
      <c r="I260" s="44"/>
      <c r="J260" s="41"/>
      <c r="K260" s="41"/>
      <c r="L260" s="46"/>
      <c r="M260" s="46"/>
      <c r="N260" s="46"/>
      <c r="O260" s="46"/>
      <c r="P260" s="41"/>
      <c r="Q260" s="46"/>
      <c r="R260" s="41"/>
      <c r="S260" s="41"/>
      <c r="T260" s="41"/>
      <c r="U260" s="41"/>
      <c r="V260" s="27"/>
      <c r="W260" s="27"/>
    </row>
    <row r="261" spans="1:23" x14ac:dyDescent="0.2">
      <c r="A261" s="41"/>
      <c r="B261" s="41"/>
      <c r="C261" s="41"/>
      <c r="D261" s="41"/>
      <c r="E261" s="44"/>
      <c r="F261" s="44"/>
      <c r="G261" s="44"/>
      <c r="H261" s="44"/>
      <c r="I261" s="44"/>
      <c r="J261" s="41"/>
      <c r="K261" s="41"/>
      <c r="L261" s="46"/>
      <c r="M261" s="46"/>
      <c r="N261" s="46"/>
      <c r="O261" s="46"/>
      <c r="P261" s="41"/>
      <c r="Q261" s="46"/>
      <c r="R261" s="41"/>
      <c r="S261" s="41"/>
      <c r="T261" s="41"/>
      <c r="U261" s="41"/>
      <c r="V261" s="27"/>
      <c r="W261" s="27"/>
    </row>
    <row r="262" spans="1:23" x14ac:dyDescent="0.2">
      <c r="A262" s="41"/>
      <c r="B262" s="41"/>
      <c r="C262" s="41"/>
      <c r="D262" s="41"/>
      <c r="E262" s="44"/>
      <c r="F262" s="44"/>
      <c r="G262" s="44"/>
      <c r="H262" s="44"/>
      <c r="I262" s="44"/>
      <c r="J262" s="41"/>
      <c r="K262" s="41"/>
      <c r="L262" s="46"/>
      <c r="M262" s="46"/>
      <c r="N262" s="46"/>
      <c r="O262" s="46"/>
      <c r="P262" s="41"/>
      <c r="Q262" s="46"/>
      <c r="R262" s="41"/>
      <c r="S262" s="41"/>
      <c r="T262" s="41"/>
      <c r="U262" s="41"/>
      <c r="V262" s="27"/>
      <c r="W262" s="27"/>
    </row>
    <row r="263" spans="1:23" x14ac:dyDescent="0.2">
      <c r="A263" s="41"/>
      <c r="B263" s="41"/>
      <c r="C263" s="41"/>
      <c r="D263" s="41"/>
      <c r="E263" s="44"/>
      <c r="F263" s="44"/>
      <c r="G263" s="44"/>
      <c r="H263" s="44"/>
      <c r="I263" s="44"/>
      <c r="J263" s="41"/>
      <c r="K263" s="41"/>
      <c r="L263" s="46"/>
      <c r="M263" s="46"/>
      <c r="N263" s="46"/>
      <c r="O263" s="46"/>
      <c r="P263" s="41"/>
      <c r="Q263" s="46"/>
      <c r="R263" s="41"/>
      <c r="S263" s="41"/>
      <c r="T263" s="41"/>
      <c r="U263" s="41"/>
      <c r="V263" s="27"/>
      <c r="W263" s="27"/>
    </row>
    <row r="264" spans="1:23" x14ac:dyDescent="0.2">
      <c r="A264" s="41"/>
      <c r="B264" s="41"/>
      <c r="C264" s="41"/>
      <c r="D264" s="41"/>
      <c r="E264" s="44"/>
      <c r="F264" s="44"/>
      <c r="G264" s="44"/>
      <c r="H264" s="44"/>
      <c r="I264" s="44"/>
      <c r="J264" s="41"/>
      <c r="K264" s="41"/>
      <c r="L264" s="46"/>
      <c r="M264" s="46"/>
      <c r="N264" s="46"/>
      <c r="O264" s="46"/>
      <c r="P264" s="41"/>
      <c r="Q264" s="46"/>
      <c r="R264" s="41"/>
      <c r="S264" s="41"/>
      <c r="T264" s="41"/>
      <c r="U264" s="41"/>
      <c r="V264" s="27"/>
      <c r="W264" s="27"/>
    </row>
    <row r="265" spans="1:23" x14ac:dyDescent="0.2">
      <c r="A265" s="41"/>
      <c r="B265" s="41"/>
      <c r="C265" s="41"/>
      <c r="D265" s="41"/>
      <c r="E265" s="44"/>
      <c r="F265" s="44"/>
      <c r="G265" s="44"/>
      <c r="H265" s="44"/>
      <c r="I265" s="44"/>
      <c r="J265" s="41"/>
      <c r="K265" s="41"/>
      <c r="L265" s="46"/>
      <c r="M265" s="46"/>
      <c r="N265" s="46"/>
      <c r="O265" s="46"/>
      <c r="P265" s="41"/>
      <c r="Q265" s="46"/>
      <c r="R265" s="41"/>
      <c r="S265" s="41"/>
      <c r="T265" s="41"/>
      <c r="U265" s="41"/>
      <c r="V265" s="27"/>
      <c r="W265" s="27"/>
    </row>
    <row r="266" spans="1:23" x14ac:dyDescent="0.2">
      <c r="A266" s="41"/>
      <c r="B266" s="41"/>
      <c r="C266" s="41"/>
      <c r="D266" s="41"/>
      <c r="E266" s="44"/>
      <c r="F266" s="44"/>
      <c r="G266" s="44"/>
      <c r="H266" s="44"/>
      <c r="I266" s="44"/>
      <c r="J266" s="41"/>
      <c r="K266" s="41"/>
      <c r="L266" s="46"/>
      <c r="M266" s="46"/>
      <c r="N266" s="46"/>
      <c r="O266" s="46"/>
      <c r="P266" s="41"/>
      <c r="Q266" s="46"/>
      <c r="R266" s="41"/>
      <c r="S266" s="41"/>
      <c r="T266" s="41"/>
      <c r="U266" s="41"/>
      <c r="V266" s="27"/>
      <c r="W266" s="27"/>
    </row>
    <row r="267" spans="1:23" x14ac:dyDescent="0.2">
      <c r="A267" s="41"/>
      <c r="B267" s="41"/>
      <c r="C267" s="41"/>
      <c r="D267" s="41"/>
      <c r="E267" s="44"/>
      <c r="F267" s="44"/>
      <c r="G267" s="44"/>
      <c r="H267" s="44"/>
      <c r="I267" s="44"/>
      <c r="J267" s="41"/>
      <c r="K267" s="41"/>
      <c r="L267" s="46"/>
      <c r="M267" s="46"/>
      <c r="N267" s="46"/>
      <c r="O267" s="46"/>
      <c r="P267" s="41"/>
      <c r="Q267" s="46"/>
      <c r="R267" s="41"/>
      <c r="S267" s="41"/>
      <c r="T267" s="41"/>
      <c r="U267" s="41"/>
      <c r="V267" s="27"/>
      <c r="W267" s="27"/>
    </row>
    <row r="268" spans="1:23" x14ac:dyDescent="0.2">
      <c r="A268" s="41"/>
      <c r="B268" s="41"/>
      <c r="C268" s="41"/>
      <c r="D268" s="41"/>
      <c r="E268" s="44"/>
      <c r="F268" s="44"/>
      <c r="G268" s="44"/>
      <c r="H268" s="44"/>
      <c r="I268" s="44"/>
      <c r="J268" s="41"/>
      <c r="K268" s="41"/>
      <c r="L268" s="46"/>
      <c r="M268" s="46"/>
      <c r="N268" s="46"/>
      <c r="O268" s="46"/>
      <c r="P268" s="41"/>
      <c r="Q268" s="46"/>
      <c r="R268" s="41"/>
      <c r="S268" s="41"/>
      <c r="T268" s="41"/>
      <c r="U268" s="41"/>
      <c r="V268" s="27"/>
      <c r="W268" s="27"/>
    </row>
    <row r="269" spans="1:23" x14ac:dyDescent="0.2">
      <c r="A269" s="41"/>
      <c r="B269" s="41"/>
      <c r="C269" s="41"/>
      <c r="D269" s="41"/>
      <c r="E269" s="44"/>
      <c r="F269" s="44"/>
      <c r="G269" s="44"/>
      <c r="H269" s="44"/>
      <c r="I269" s="44"/>
      <c r="J269" s="41"/>
      <c r="K269" s="41"/>
      <c r="L269" s="46"/>
      <c r="M269" s="46"/>
      <c r="N269" s="46"/>
      <c r="O269" s="46"/>
      <c r="P269" s="41"/>
      <c r="Q269" s="46"/>
      <c r="R269" s="41"/>
      <c r="S269" s="41"/>
      <c r="T269" s="41"/>
      <c r="U269" s="41"/>
      <c r="V269" s="27"/>
      <c r="W269" s="27"/>
    </row>
    <row r="270" spans="1:23" x14ac:dyDescent="0.2">
      <c r="A270" s="41"/>
      <c r="B270" s="41"/>
      <c r="C270" s="41"/>
      <c r="D270" s="41"/>
      <c r="E270" s="44"/>
      <c r="F270" s="44"/>
      <c r="G270" s="44"/>
      <c r="H270" s="44"/>
      <c r="I270" s="44"/>
      <c r="J270" s="41"/>
      <c r="K270" s="41"/>
      <c r="L270" s="46"/>
      <c r="M270" s="46"/>
      <c r="N270" s="46"/>
      <c r="O270" s="46"/>
      <c r="P270" s="41"/>
      <c r="Q270" s="46"/>
      <c r="R270" s="41"/>
      <c r="S270" s="41"/>
      <c r="T270" s="41"/>
      <c r="U270" s="41"/>
      <c r="V270" s="27"/>
      <c r="W270" s="27"/>
    </row>
    <row r="271" spans="1:23" x14ac:dyDescent="0.2">
      <c r="A271" s="41"/>
      <c r="B271" s="41"/>
      <c r="C271" s="41"/>
      <c r="D271" s="41"/>
      <c r="E271" s="44"/>
      <c r="F271" s="44"/>
      <c r="G271" s="44"/>
      <c r="H271" s="44"/>
      <c r="I271" s="44"/>
      <c r="J271" s="41"/>
      <c r="K271" s="41"/>
      <c r="L271" s="46"/>
      <c r="M271" s="46"/>
      <c r="N271" s="46"/>
      <c r="O271" s="46"/>
      <c r="P271" s="41"/>
      <c r="Q271" s="46"/>
      <c r="R271" s="41"/>
      <c r="S271" s="41"/>
      <c r="T271" s="41"/>
      <c r="U271" s="41"/>
      <c r="V271" s="27"/>
      <c r="W271" s="27"/>
    </row>
    <row r="272" spans="1:23" x14ac:dyDescent="0.2">
      <c r="A272" s="41"/>
      <c r="B272" s="41"/>
      <c r="C272" s="41"/>
      <c r="D272" s="41"/>
      <c r="E272" s="44"/>
      <c r="F272" s="44"/>
      <c r="G272" s="44"/>
      <c r="H272" s="44"/>
      <c r="I272" s="44"/>
      <c r="J272" s="41"/>
      <c r="K272" s="41"/>
      <c r="L272" s="46"/>
      <c r="M272" s="46"/>
      <c r="N272" s="46"/>
      <c r="O272" s="46"/>
      <c r="P272" s="41"/>
      <c r="Q272" s="46"/>
      <c r="R272" s="41"/>
      <c r="S272" s="41"/>
      <c r="T272" s="41"/>
      <c r="U272" s="41"/>
      <c r="V272" s="27"/>
      <c r="W272" s="27"/>
    </row>
    <row r="273" spans="1:23" x14ac:dyDescent="0.2">
      <c r="A273" s="41"/>
      <c r="B273" s="41"/>
      <c r="C273" s="41"/>
      <c r="D273" s="41"/>
      <c r="E273" s="44"/>
      <c r="F273" s="44"/>
      <c r="G273" s="44"/>
      <c r="H273" s="44"/>
      <c r="I273" s="44"/>
      <c r="J273" s="41"/>
      <c r="K273" s="41"/>
      <c r="L273" s="46"/>
      <c r="M273" s="46"/>
      <c r="N273" s="46"/>
      <c r="O273" s="46"/>
      <c r="P273" s="41"/>
      <c r="Q273" s="46"/>
      <c r="R273" s="41"/>
      <c r="S273" s="41"/>
      <c r="T273" s="41"/>
      <c r="U273" s="41"/>
      <c r="V273" s="27"/>
      <c r="W273" s="27"/>
    </row>
    <row r="274" spans="1:23" x14ac:dyDescent="0.2">
      <c r="A274" s="41"/>
      <c r="B274" s="41"/>
      <c r="C274" s="41"/>
      <c r="D274" s="41"/>
      <c r="E274" s="44"/>
      <c r="F274" s="44"/>
      <c r="G274" s="44"/>
      <c r="H274" s="44"/>
      <c r="I274" s="44"/>
      <c r="J274" s="41"/>
      <c r="K274" s="41"/>
      <c r="L274" s="46"/>
      <c r="M274" s="46"/>
      <c r="N274" s="46"/>
      <c r="O274" s="46"/>
      <c r="P274" s="41"/>
      <c r="Q274" s="46"/>
      <c r="R274" s="41"/>
      <c r="S274" s="41"/>
      <c r="T274" s="41"/>
      <c r="U274" s="41"/>
      <c r="V274" s="27"/>
      <c r="W274" s="27"/>
    </row>
    <row r="275" spans="1:23" x14ac:dyDescent="0.2">
      <c r="A275" s="41"/>
      <c r="B275" s="41"/>
      <c r="C275" s="41"/>
      <c r="D275" s="41"/>
      <c r="E275" s="44"/>
      <c r="F275" s="44"/>
      <c r="G275" s="44"/>
      <c r="H275" s="44"/>
      <c r="I275" s="44"/>
      <c r="J275" s="41"/>
      <c r="K275" s="41"/>
      <c r="L275" s="46"/>
      <c r="M275" s="46"/>
      <c r="N275" s="46"/>
      <c r="O275" s="46"/>
      <c r="P275" s="41"/>
      <c r="Q275" s="46"/>
      <c r="R275" s="41"/>
      <c r="S275" s="41"/>
      <c r="T275" s="41"/>
      <c r="U275" s="41"/>
      <c r="V275" s="27"/>
      <c r="W275" s="27"/>
    </row>
    <row r="276" spans="1:23" x14ac:dyDescent="0.2">
      <c r="A276" s="41"/>
      <c r="B276" s="41"/>
      <c r="C276" s="41"/>
      <c r="D276" s="41"/>
      <c r="E276" s="44"/>
      <c r="F276" s="44"/>
      <c r="G276" s="44"/>
      <c r="H276" s="44"/>
      <c r="I276" s="44"/>
      <c r="J276" s="41"/>
      <c r="K276" s="41"/>
      <c r="L276" s="46"/>
      <c r="M276" s="46"/>
      <c r="N276" s="46"/>
      <c r="O276" s="46"/>
      <c r="P276" s="41"/>
      <c r="Q276" s="46"/>
      <c r="R276" s="41"/>
      <c r="S276" s="41"/>
      <c r="T276" s="41"/>
      <c r="U276" s="41"/>
      <c r="V276" s="27"/>
      <c r="W276" s="27"/>
    </row>
    <row r="277" spans="1:23" x14ac:dyDescent="0.2">
      <c r="A277" s="41"/>
      <c r="B277" s="41"/>
      <c r="C277" s="41"/>
      <c r="D277" s="41"/>
      <c r="E277" s="44"/>
      <c r="F277" s="44"/>
      <c r="G277" s="44"/>
      <c r="H277" s="44"/>
      <c r="I277" s="44"/>
      <c r="J277" s="41"/>
      <c r="K277" s="41"/>
      <c r="L277" s="46"/>
      <c r="M277" s="46"/>
      <c r="N277" s="46"/>
      <c r="O277" s="46"/>
      <c r="P277" s="41"/>
      <c r="Q277" s="46"/>
      <c r="R277" s="41"/>
      <c r="S277" s="41"/>
      <c r="T277" s="41"/>
      <c r="U277" s="41"/>
      <c r="V277" s="27"/>
      <c r="W277" s="27"/>
    </row>
    <row r="278" spans="1:23" x14ac:dyDescent="0.2">
      <c r="A278" s="41"/>
      <c r="B278" s="41"/>
      <c r="C278" s="41"/>
      <c r="D278" s="41"/>
      <c r="E278" s="44"/>
      <c r="F278" s="44"/>
      <c r="G278" s="44"/>
      <c r="H278" s="44"/>
      <c r="I278" s="44"/>
      <c r="J278" s="41"/>
      <c r="K278" s="41"/>
      <c r="L278" s="46"/>
      <c r="M278" s="46"/>
      <c r="N278" s="46"/>
      <c r="O278" s="46"/>
      <c r="P278" s="41"/>
      <c r="Q278" s="46"/>
      <c r="R278" s="41"/>
      <c r="S278" s="41"/>
      <c r="T278" s="41"/>
      <c r="U278" s="41"/>
      <c r="V278" s="27"/>
      <c r="W278" s="27"/>
    </row>
    <row r="279" spans="1:23" x14ac:dyDescent="0.2">
      <c r="A279" s="41"/>
      <c r="B279" s="41"/>
      <c r="C279" s="41"/>
      <c r="D279" s="41"/>
      <c r="E279" s="44"/>
      <c r="F279" s="44"/>
      <c r="G279" s="44"/>
      <c r="H279" s="44"/>
      <c r="I279" s="44"/>
      <c r="J279" s="41"/>
      <c r="K279" s="41"/>
      <c r="L279" s="46"/>
      <c r="M279" s="46"/>
      <c r="N279" s="46"/>
      <c r="O279" s="46"/>
      <c r="P279" s="41"/>
      <c r="Q279" s="46"/>
      <c r="R279" s="41"/>
      <c r="S279" s="41"/>
      <c r="T279" s="41"/>
      <c r="U279" s="41"/>
      <c r="V279" s="27"/>
      <c r="W279" s="27"/>
    </row>
    <row r="280" spans="1:23" x14ac:dyDescent="0.2">
      <c r="A280" s="41"/>
      <c r="B280" s="41"/>
      <c r="C280" s="41"/>
      <c r="D280" s="41"/>
      <c r="E280" s="44"/>
      <c r="F280" s="44"/>
      <c r="G280" s="44"/>
      <c r="H280" s="44"/>
      <c r="I280" s="44"/>
      <c r="J280" s="41"/>
      <c r="K280" s="41"/>
      <c r="L280" s="46"/>
      <c r="M280" s="46"/>
      <c r="N280" s="46"/>
      <c r="O280" s="46"/>
      <c r="P280" s="41"/>
      <c r="Q280" s="46"/>
      <c r="R280" s="41"/>
      <c r="S280" s="41"/>
      <c r="T280" s="41"/>
      <c r="U280" s="41"/>
      <c r="V280" s="27"/>
      <c r="W280" s="27"/>
    </row>
    <row r="281" spans="1:23" x14ac:dyDescent="0.2">
      <c r="A281" s="41"/>
      <c r="B281" s="41"/>
      <c r="C281" s="41"/>
      <c r="D281" s="41"/>
      <c r="E281" s="44"/>
      <c r="F281" s="44"/>
      <c r="G281" s="44"/>
      <c r="H281" s="44"/>
      <c r="I281" s="44"/>
      <c r="J281" s="41"/>
      <c r="K281" s="41"/>
      <c r="L281" s="46"/>
      <c r="M281" s="46"/>
      <c r="N281" s="46"/>
      <c r="O281" s="46"/>
      <c r="P281" s="41"/>
      <c r="Q281" s="46"/>
      <c r="R281" s="41"/>
      <c r="S281" s="41"/>
      <c r="T281" s="41"/>
      <c r="U281" s="41"/>
      <c r="V281" s="27"/>
      <c r="W281" s="27"/>
    </row>
    <row r="282" spans="1:23" x14ac:dyDescent="0.2">
      <c r="A282" s="41"/>
      <c r="B282" s="41"/>
      <c r="C282" s="41"/>
      <c r="D282" s="41"/>
      <c r="E282" s="44"/>
      <c r="F282" s="44"/>
      <c r="G282" s="44"/>
      <c r="H282" s="44"/>
      <c r="I282" s="44"/>
      <c r="J282" s="41"/>
      <c r="K282" s="41"/>
      <c r="L282" s="46"/>
      <c r="M282" s="46"/>
      <c r="N282" s="46"/>
      <c r="O282" s="46"/>
      <c r="P282" s="41"/>
      <c r="Q282" s="46"/>
      <c r="R282" s="41"/>
      <c r="S282" s="41"/>
      <c r="T282" s="41"/>
      <c r="U282" s="41"/>
      <c r="V282" s="27"/>
      <c r="W282" s="27"/>
    </row>
    <row r="283" spans="1:23" x14ac:dyDescent="0.2">
      <c r="A283" s="41"/>
      <c r="B283" s="41"/>
      <c r="C283" s="41"/>
      <c r="D283" s="41"/>
      <c r="E283" s="44"/>
      <c r="F283" s="44"/>
      <c r="G283" s="44"/>
      <c r="H283" s="44"/>
      <c r="I283" s="44"/>
      <c r="J283" s="41"/>
      <c r="K283" s="41"/>
      <c r="L283" s="46"/>
      <c r="M283" s="46"/>
      <c r="N283" s="46"/>
      <c r="O283" s="46"/>
      <c r="P283" s="41"/>
      <c r="Q283" s="46"/>
      <c r="R283" s="41"/>
      <c r="S283" s="41"/>
      <c r="T283" s="41"/>
      <c r="U283" s="41"/>
      <c r="V283" s="27"/>
      <c r="W283" s="27"/>
    </row>
    <row r="284" spans="1:23" x14ac:dyDescent="0.2">
      <c r="A284" s="41"/>
      <c r="B284" s="41"/>
      <c r="C284" s="41"/>
      <c r="D284" s="41"/>
      <c r="E284" s="44"/>
      <c r="F284" s="44"/>
      <c r="G284" s="44"/>
      <c r="H284" s="44"/>
      <c r="I284" s="44"/>
      <c r="J284" s="41"/>
      <c r="K284" s="41"/>
      <c r="L284" s="46"/>
      <c r="M284" s="46"/>
      <c r="N284" s="46"/>
      <c r="O284" s="46"/>
      <c r="P284" s="41"/>
      <c r="Q284" s="46"/>
      <c r="R284" s="41"/>
      <c r="S284" s="41"/>
      <c r="T284" s="41"/>
      <c r="U284" s="41"/>
      <c r="V284" s="27"/>
      <c r="W284" s="27"/>
    </row>
    <row r="285" spans="1:23" x14ac:dyDescent="0.2">
      <c r="A285" s="41"/>
      <c r="B285" s="41"/>
      <c r="C285" s="41"/>
      <c r="D285" s="41"/>
      <c r="E285" s="44"/>
      <c r="F285" s="44"/>
      <c r="G285" s="44"/>
      <c r="H285" s="44"/>
      <c r="I285" s="44"/>
      <c r="J285" s="41"/>
      <c r="K285" s="41"/>
      <c r="L285" s="46"/>
      <c r="M285" s="46"/>
      <c r="N285" s="46"/>
      <c r="O285" s="46"/>
      <c r="P285" s="41"/>
      <c r="Q285" s="46"/>
      <c r="R285" s="41"/>
      <c r="S285" s="41"/>
      <c r="T285" s="41"/>
      <c r="U285" s="41"/>
      <c r="V285" s="27"/>
      <c r="W285" s="27"/>
    </row>
    <row r="286" spans="1:23" x14ac:dyDescent="0.2">
      <c r="A286" s="41"/>
      <c r="B286" s="41"/>
      <c r="C286" s="41"/>
      <c r="D286" s="41"/>
      <c r="E286" s="44"/>
      <c r="F286" s="44"/>
      <c r="G286" s="44"/>
      <c r="H286" s="44"/>
      <c r="I286" s="44"/>
      <c r="J286" s="41"/>
      <c r="K286" s="41"/>
      <c r="L286" s="46"/>
      <c r="M286" s="46"/>
      <c r="N286" s="46"/>
      <c r="O286" s="46"/>
      <c r="P286" s="41"/>
      <c r="Q286" s="46"/>
      <c r="R286" s="41"/>
      <c r="S286" s="41"/>
      <c r="T286" s="41"/>
      <c r="U286" s="41"/>
      <c r="V286" s="27"/>
      <c r="W286" s="27"/>
    </row>
    <row r="287" spans="1:23" x14ac:dyDescent="0.2">
      <c r="A287" s="41"/>
      <c r="B287" s="41"/>
      <c r="C287" s="41"/>
      <c r="D287" s="41"/>
      <c r="E287" s="44"/>
      <c r="F287" s="44"/>
      <c r="G287" s="44"/>
      <c r="H287" s="44"/>
      <c r="I287" s="44"/>
      <c r="J287" s="41"/>
      <c r="K287" s="41"/>
      <c r="L287" s="46"/>
      <c r="M287" s="46"/>
      <c r="N287" s="46"/>
      <c r="O287" s="46"/>
      <c r="P287" s="41"/>
      <c r="Q287" s="46"/>
      <c r="R287" s="41"/>
      <c r="S287" s="41"/>
      <c r="T287" s="41"/>
      <c r="U287" s="41"/>
      <c r="V287" s="27"/>
      <c r="W287" s="27"/>
    </row>
    <row r="288" spans="1:23" x14ac:dyDescent="0.2">
      <c r="A288" s="41"/>
      <c r="B288" s="41"/>
      <c r="C288" s="41"/>
      <c r="D288" s="41"/>
      <c r="E288" s="44"/>
      <c r="F288" s="44"/>
      <c r="G288" s="44"/>
      <c r="H288" s="44"/>
      <c r="I288" s="44"/>
      <c r="J288" s="41"/>
      <c r="K288" s="41"/>
      <c r="L288" s="46"/>
      <c r="M288" s="46"/>
      <c r="N288" s="46"/>
      <c r="O288" s="46"/>
      <c r="P288" s="41"/>
      <c r="Q288" s="46"/>
      <c r="R288" s="41"/>
      <c r="S288" s="41"/>
      <c r="T288" s="41"/>
      <c r="U288" s="41"/>
      <c r="V288" s="27"/>
      <c r="W288" s="27"/>
    </row>
    <row r="289" spans="1:23" x14ac:dyDescent="0.2">
      <c r="A289" s="41"/>
      <c r="B289" s="41"/>
      <c r="C289" s="41"/>
      <c r="D289" s="41"/>
      <c r="E289" s="44"/>
      <c r="F289" s="44"/>
      <c r="G289" s="44"/>
      <c r="H289" s="44"/>
      <c r="I289" s="44"/>
      <c r="J289" s="41"/>
      <c r="K289" s="41"/>
      <c r="L289" s="46"/>
      <c r="M289" s="46"/>
      <c r="N289" s="46"/>
      <c r="O289" s="46"/>
      <c r="P289" s="41"/>
      <c r="Q289" s="46"/>
      <c r="R289" s="41"/>
      <c r="S289" s="41"/>
      <c r="T289" s="41"/>
      <c r="U289" s="41"/>
      <c r="V289" s="27"/>
      <c r="W289" s="27"/>
    </row>
    <row r="290" spans="1:23" x14ac:dyDescent="0.2">
      <c r="A290" s="41"/>
      <c r="B290" s="41"/>
      <c r="C290" s="41"/>
      <c r="D290" s="41"/>
      <c r="E290" s="44"/>
      <c r="F290" s="44"/>
      <c r="G290" s="44"/>
      <c r="H290" s="44"/>
      <c r="I290" s="44"/>
      <c r="J290" s="41"/>
      <c r="K290" s="41"/>
      <c r="L290" s="46"/>
      <c r="M290" s="46"/>
      <c r="N290" s="46"/>
      <c r="O290" s="46"/>
      <c r="P290" s="41"/>
      <c r="Q290" s="46"/>
      <c r="R290" s="41"/>
      <c r="S290" s="41"/>
      <c r="T290" s="41"/>
      <c r="U290" s="41"/>
      <c r="V290" s="27"/>
      <c r="W290" s="27"/>
    </row>
    <row r="291" spans="1:23" x14ac:dyDescent="0.2">
      <c r="A291" s="41"/>
      <c r="B291" s="41"/>
      <c r="C291" s="41"/>
      <c r="D291" s="41"/>
      <c r="E291" s="44"/>
      <c r="F291" s="44"/>
      <c r="G291" s="44"/>
      <c r="H291" s="44"/>
      <c r="I291" s="44"/>
      <c r="J291" s="41"/>
      <c r="K291" s="41"/>
      <c r="L291" s="46"/>
      <c r="M291" s="46"/>
      <c r="N291" s="46"/>
      <c r="O291" s="46"/>
      <c r="P291" s="41"/>
      <c r="Q291" s="46"/>
      <c r="R291" s="41"/>
      <c r="S291" s="41"/>
      <c r="T291" s="41"/>
      <c r="U291" s="41"/>
      <c r="V291" s="27"/>
      <c r="W291" s="27"/>
    </row>
    <row r="292" spans="1:23" x14ac:dyDescent="0.2">
      <c r="A292" s="41"/>
      <c r="B292" s="41"/>
      <c r="C292" s="41"/>
      <c r="D292" s="41"/>
      <c r="E292" s="44"/>
      <c r="F292" s="44"/>
      <c r="G292" s="44"/>
      <c r="H292" s="44"/>
      <c r="I292" s="44"/>
      <c r="J292" s="41"/>
      <c r="K292" s="41"/>
      <c r="L292" s="46"/>
      <c r="M292" s="46"/>
      <c r="N292" s="46"/>
      <c r="O292" s="46"/>
      <c r="P292" s="41"/>
      <c r="Q292" s="46"/>
      <c r="R292" s="41"/>
      <c r="S292" s="41"/>
      <c r="T292" s="41"/>
      <c r="U292" s="41"/>
      <c r="V292" s="27"/>
      <c r="W292" s="27"/>
    </row>
    <row r="293" spans="1:23" x14ac:dyDescent="0.2">
      <c r="A293" s="41"/>
      <c r="B293" s="41"/>
      <c r="C293" s="41"/>
      <c r="D293" s="41"/>
      <c r="E293" s="42"/>
      <c r="F293" s="42"/>
      <c r="G293" s="42"/>
      <c r="H293" s="42"/>
      <c r="I293" s="42"/>
      <c r="J293" s="41"/>
      <c r="K293" s="41"/>
      <c r="L293" s="46"/>
      <c r="M293" s="46"/>
      <c r="N293" s="46"/>
      <c r="O293" s="41"/>
      <c r="P293" s="41"/>
      <c r="Q293" s="46"/>
      <c r="R293" s="41"/>
      <c r="S293" s="41"/>
      <c r="T293" s="41"/>
      <c r="U293" s="41"/>
      <c r="V293" s="27"/>
      <c r="W293" s="27"/>
    </row>
    <row r="294" spans="1:23" x14ac:dyDescent="0.2">
      <c r="A294" s="41"/>
      <c r="B294" s="41"/>
      <c r="C294" s="41"/>
      <c r="D294" s="41"/>
      <c r="E294" s="44"/>
      <c r="F294" s="44"/>
      <c r="G294" s="44"/>
      <c r="H294" s="44"/>
      <c r="I294" s="44"/>
      <c r="J294" s="41"/>
      <c r="K294" s="41"/>
      <c r="L294" s="46"/>
      <c r="M294" s="46"/>
      <c r="N294" s="46"/>
      <c r="O294" s="46"/>
      <c r="P294" s="41"/>
      <c r="Q294" s="46"/>
      <c r="R294" s="41"/>
      <c r="S294" s="41"/>
      <c r="T294" s="41"/>
      <c r="U294" s="41"/>
      <c r="V294" s="27"/>
      <c r="W294" s="27"/>
    </row>
    <row r="295" spans="1:23" x14ac:dyDescent="0.2">
      <c r="A295" s="41"/>
      <c r="B295" s="41"/>
      <c r="C295" s="41"/>
      <c r="D295" s="41"/>
      <c r="E295" s="44"/>
      <c r="F295" s="44"/>
      <c r="G295" s="44"/>
      <c r="H295" s="44"/>
      <c r="I295" s="44"/>
      <c r="J295" s="41"/>
      <c r="K295" s="41"/>
      <c r="L295" s="46"/>
      <c r="M295" s="46"/>
      <c r="N295" s="46"/>
      <c r="O295" s="46"/>
      <c r="P295" s="41"/>
      <c r="Q295" s="46"/>
      <c r="R295" s="41"/>
      <c r="S295" s="41"/>
      <c r="T295" s="41"/>
      <c r="U295" s="41"/>
      <c r="V295" s="27"/>
      <c r="W295" s="27"/>
    </row>
    <row r="296" spans="1:23" x14ac:dyDescent="0.2">
      <c r="A296" s="41"/>
      <c r="B296" s="41"/>
      <c r="C296" s="41"/>
      <c r="D296" s="41"/>
      <c r="E296" s="44"/>
      <c r="F296" s="44"/>
      <c r="G296" s="44"/>
      <c r="H296" s="44"/>
      <c r="I296" s="44"/>
      <c r="J296" s="41"/>
      <c r="K296" s="41"/>
      <c r="L296" s="46"/>
      <c r="M296" s="46"/>
      <c r="N296" s="46"/>
      <c r="O296" s="46"/>
      <c r="P296" s="41"/>
      <c r="Q296" s="46"/>
      <c r="R296" s="41"/>
      <c r="S296" s="41"/>
      <c r="T296" s="41"/>
      <c r="U296" s="41"/>
      <c r="V296" s="27"/>
      <c r="W296" s="27"/>
    </row>
    <row r="297" spans="1:23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6"/>
      <c r="M297" s="46"/>
      <c r="N297" s="46"/>
      <c r="O297" s="46"/>
      <c r="P297" s="41"/>
      <c r="Q297" s="46"/>
      <c r="R297" s="41"/>
      <c r="S297" s="41"/>
      <c r="T297" s="41"/>
      <c r="U297" s="41"/>
      <c r="V297" s="27"/>
      <c r="W297" s="27"/>
    </row>
    <row r="298" spans="1:23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6"/>
      <c r="M298" s="46"/>
      <c r="N298" s="46"/>
      <c r="O298" s="46"/>
      <c r="P298" s="41"/>
      <c r="Q298" s="46"/>
      <c r="R298" s="41"/>
      <c r="S298" s="41"/>
      <c r="T298" s="41"/>
      <c r="U298" s="41"/>
      <c r="V298" s="27"/>
      <c r="W298" s="27"/>
    </row>
    <row r="299" spans="1:23" x14ac:dyDescent="0.2">
      <c r="A299" s="41"/>
      <c r="B299" s="41"/>
      <c r="C299" s="41"/>
      <c r="D299" s="41"/>
      <c r="E299" s="44"/>
      <c r="F299" s="44"/>
      <c r="G299" s="44"/>
      <c r="H299" s="44"/>
      <c r="I299" s="44"/>
      <c r="J299" s="41"/>
      <c r="K299" s="41"/>
      <c r="L299" s="46"/>
      <c r="M299" s="46"/>
      <c r="N299" s="46"/>
      <c r="O299" s="46"/>
      <c r="P299" s="41"/>
      <c r="Q299" s="46"/>
      <c r="R299" s="41"/>
      <c r="S299" s="41"/>
      <c r="T299" s="41"/>
      <c r="U299" s="41"/>
      <c r="V299" s="27"/>
      <c r="W299" s="27"/>
    </row>
    <row r="300" spans="1:23" x14ac:dyDescent="0.2">
      <c r="A300" s="41"/>
      <c r="B300" s="41"/>
      <c r="C300" s="41"/>
      <c r="D300" s="41"/>
      <c r="E300" s="44"/>
      <c r="F300" s="44"/>
      <c r="G300" s="44"/>
      <c r="H300" s="44"/>
      <c r="I300" s="44"/>
      <c r="J300" s="41"/>
      <c r="K300" s="41"/>
      <c r="L300" s="46"/>
      <c r="M300" s="46"/>
      <c r="N300" s="46"/>
      <c r="O300" s="46"/>
      <c r="P300" s="41"/>
      <c r="Q300" s="46"/>
      <c r="R300" s="41"/>
      <c r="S300" s="41"/>
      <c r="T300" s="41"/>
      <c r="U300" s="41"/>
      <c r="V300" s="27"/>
      <c r="W300" s="27"/>
    </row>
    <row r="301" spans="1:23" x14ac:dyDescent="0.2">
      <c r="A301" s="41"/>
      <c r="B301" s="41"/>
      <c r="C301" s="41"/>
      <c r="D301" s="41"/>
      <c r="E301" s="44"/>
      <c r="F301" s="44"/>
      <c r="G301" s="44"/>
      <c r="H301" s="44"/>
      <c r="I301" s="44"/>
      <c r="J301" s="41"/>
      <c r="K301" s="41"/>
      <c r="L301" s="46"/>
      <c r="M301" s="46"/>
      <c r="N301" s="46"/>
      <c r="O301" s="46"/>
      <c r="P301" s="41"/>
      <c r="Q301" s="46"/>
      <c r="R301" s="41"/>
      <c r="S301" s="41"/>
      <c r="T301" s="41"/>
      <c r="U301" s="41"/>
      <c r="V301" s="27"/>
      <c r="W301" s="27"/>
    </row>
    <row r="302" spans="1:23" x14ac:dyDescent="0.2">
      <c r="A302" s="41"/>
      <c r="B302" s="41"/>
      <c r="C302" s="41"/>
      <c r="D302" s="41"/>
      <c r="E302" s="44"/>
      <c r="F302" s="44"/>
      <c r="G302" s="44"/>
      <c r="H302" s="44"/>
      <c r="I302" s="44"/>
      <c r="J302" s="41"/>
      <c r="K302" s="41"/>
      <c r="L302" s="46"/>
      <c r="M302" s="46"/>
      <c r="N302" s="46"/>
      <c r="O302" s="46"/>
      <c r="P302" s="41"/>
      <c r="Q302" s="46"/>
      <c r="R302" s="41"/>
      <c r="S302" s="41"/>
      <c r="T302" s="41"/>
      <c r="U302" s="41"/>
      <c r="V302" s="27"/>
      <c r="W302" s="27"/>
    </row>
    <row r="303" spans="1:23" x14ac:dyDescent="0.2">
      <c r="A303" s="41"/>
      <c r="B303" s="41"/>
      <c r="C303" s="41"/>
      <c r="D303" s="41"/>
      <c r="E303" s="44"/>
      <c r="F303" s="44"/>
      <c r="G303" s="44"/>
      <c r="H303" s="44"/>
      <c r="I303" s="44"/>
      <c r="J303" s="41"/>
      <c r="K303" s="41"/>
      <c r="L303" s="46"/>
      <c r="M303" s="46"/>
      <c r="N303" s="46"/>
      <c r="O303" s="46"/>
      <c r="P303" s="41"/>
      <c r="Q303" s="46"/>
      <c r="R303" s="41"/>
      <c r="S303" s="41"/>
      <c r="T303" s="41"/>
      <c r="U303" s="41"/>
      <c r="V303" s="27"/>
      <c r="W303" s="27"/>
    </row>
    <row r="304" spans="1:23" x14ac:dyDescent="0.2">
      <c r="A304" s="41"/>
      <c r="B304" s="41"/>
      <c r="C304" s="41"/>
      <c r="D304" s="41"/>
      <c r="E304" s="44"/>
      <c r="F304" s="44"/>
      <c r="G304" s="44"/>
      <c r="H304" s="44"/>
      <c r="I304" s="44"/>
      <c r="J304" s="41"/>
      <c r="K304" s="41"/>
      <c r="L304" s="46"/>
      <c r="M304" s="46"/>
      <c r="N304" s="46"/>
      <c r="O304" s="46"/>
      <c r="P304" s="41"/>
      <c r="Q304" s="46"/>
      <c r="R304" s="41"/>
      <c r="S304" s="41"/>
      <c r="T304" s="41"/>
      <c r="U304" s="41"/>
      <c r="V304" s="27"/>
      <c r="W304" s="27"/>
    </row>
    <row r="305" spans="1:23" x14ac:dyDescent="0.2">
      <c r="A305" s="41"/>
      <c r="B305" s="41"/>
      <c r="C305" s="41"/>
      <c r="D305" s="41"/>
      <c r="E305" s="44"/>
      <c r="F305" s="44"/>
      <c r="G305" s="44"/>
      <c r="H305" s="44"/>
      <c r="I305" s="44"/>
      <c r="J305" s="41"/>
      <c r="K305" s="41"/>
      <c r="L305" s="46"/>
      <c r="M305" s="46"/>
      <c r="N305" s="46"/>
      <c r="O305" s="46"/>
      <c r="P305" s="41"/>
      <c r="Q305" s="46"/>
      <c r="R305" s="41"/>
      <c r="S305" s="41"/>
      <c r="T305" s="41"/>
      <c r="U305" s="41"/>
      <c r="V305" s="27"/>
      <c r="W305" s="27"/>
    </row>
    <row r="306" spans="1:23" x14ac:dyDescent="0.2">
      <c r="A306" s="41"/>
      <c r="B306" s="41"/>
      <c r="C306" s="41"/>
      <c r="D306" s="41"/>
      <c r="E306" s="44"/>
      <c r="F306" s="44"/>
      <c r="G306" s="44"/>
      <c r="H306" s="44"/>
      <c r="I306" s="44"/>
      <c r="J306" s="41"/>
      <c r="K306" s="41"/>
      <c r="L306" s="46"/>
      <c r="M306" s="46"/>
      <c r="N306" s="46"/>
      <c r="O306" s="46"/>
      <c r="P306" s="41"/>
      <c r="Q306" s="46"/>
      <c r="R306" s="41"/>
      <c r="S306" s="41"/>
      <c r="T306" s="41"/>
      <c r="U306" s="41"/>
      <c r="V306" s="27"/>
      <c r="W306" s="27"/>
    </row>
    <row r="307" spans="1:23" x14ac:dyDescent="0.2">
      <c r="A307" s="41"/>
      <c r="B307" s="41"/>
      <c r="C307" s="41"/>
      <c r="D307" s="41"/>
      <c r="E307" s="44"/>
      <c r="F307" s="44"/>
      <c r="G307" s="44"/>
      <c r="H307" s="44"/>
      <c r="I307" s="44"/>
      <c r="J307" s="41"/>
      <c r="K307" s="41"/>
      <c r="L307" s="46"/>
      <c r="M307" s="46"/>
      <c r="N307" s="46"/>
      <c r="O307" s="46"/>
      <c r="P307" s="41"/>
      <c r="Q307" s="46"/>
      <c r="R307" s="41"/>
      <c r="S307" s="41"/>
      <c r="T307" s="41"/>
      <c r="U307" s="41"/>
      <c r="V307" s="27"/>
      <c r="W307" s="27"/>
    </row>
    <row r="308" spans="1:23" x14ac:dyDescent="0.2">
      <c r="A308" s="41"/>
      <c r="B308" s="41"/>
      <c r="C308" s="41"/>
      <c r="D308" s="41"/>
      <c r="E308" s="44"/>
      <c r="F308" s="44"/>
      <c r="G308" s="44"/>
      <c r="H308" s="44"/>
      <c r="I308" s="44"/>
      <c r="J308" s="41"/>
      <c r="K308" s="41"/>
      <c r="L308" s="46"/>
      <c r="M308" s="46"/>
      <c r="N308" s="46"/>
      <c r="O308" s="46"/>
      <c r="P308" s="41"/>
      <c r="Q308" s="46"/>
      <c r="R308" s="41"/>
      <c r="S308" s="41"/>
      <c r="T308" s="41"/>
      <c r="U308" s="41"/>
      <c r="V308" s="27"/>
      <c r="W308" s="27"/>
    </row>
    <row r="309" spans="1:23" x14ac:dyDescent="0.2">
      <c r="A309" s="41"/>
      <c r="B309" s="41"/>
      <c r="C309" s="41"/>
      <c r="D309" s="41"/>
      <c r="E309" s="44"/>
      <c r="F309" s="44"/>
      <c r="G309" s="44"/>
      <c r="H309" s="44"/>
      <c r="I309" s="44"/>
      <c r="J309" s="41"/>
      <c r="K309" s="41"/>
      <c r="L309" s="46"/>
      <c r="M309" s="46"/>
      <c r="N309" s="46"/>
      <c r="O309" s="46"/>
      <c r="P309" s="41"/>
      <c r="Q309" s="46"/>
      <c r="R309" s="41"/>
      <c r="S309" s="41"/>
      <c r="T309" s="41"/>
      <c r="U309" s="41"/>
      <c r="V309" s="27"/>
      <c r="W309" s="27"/>
    </row>
    <row r="310" spans="1:23" x14ac:dyDescent="0.2">
      <c r="A310" s="41"/>
      <c r="B310" s="41"/>
      <c r="C310" s="41"/>
      <c r="D310" s="41"/>
      <c r="E310" s="44"/>
      <c r="F310" s="44"/>
      <c r="G310" s="44"/>
      <c r="H310" s="44"/>
      <c r="I310" s="44"/>
      <c r="J310" s="41"/>
      <c r="K310" s="41"/>
      <c r="L310" s="46"/>
      <c r="M310" s="46"/>
      <c r="N310" s="46"/>
      <c r="O310" s="46"/>
      <c r="P310" s="41"/>
      <c r="Q310" s="46"/>
      <c r="R310" s="41"/>
      <c r="S310" s="41"/>
      <c r="T310" s="41"/>
      <c r="U310" s="41"/>
      <c r="V310" s="27"/>
      <c r="W310" s="27"/>
    </row>
    <row r="311" spans="1:23" x14ac:dyDescent="0.2">
      <c r="A311" s="41"/>
      <c r="B311" s="41"/>
      <c r="C311" s="41"/>
      <c r="D311" s="41"/>
      <c r="E311" s="44"/>
      <c r="F311" s="44"/>
      <c r="G311" s="44"/>
      <c r="H311" s="44"/>
      <c r="I311" s="44"/>
      <c r="J311" s="41"/>
      <c r="K311" s="41"/>
      <c r="L311" s="46"/>
      <c r="M311" s="46"/>
      <c r="N311" s="46"/>
      <c r="O311" s="46"/>
      <c r="P311" s="41"/>
      <c r="Q311" s="46"/>
      <c r="R311" s="41"/>
      <c r="S311" s="41"/>
      <c r="T311" s="41"/>
      <c r="U311" s="41"/>
      <c r="V311" s="27"/>
      <c r="W311" s="27"/>
    </row>
    <row r="312" spans="1:23" x14ac:dyDescent="0.2">
      <c r="A312" s="41"/>
      <c r="B312" s="41"/>
      <c r="C312" s="41"/>
      <c r="D312" s="41"/>
      <c r="E312" s="44"/>
      <c r="F312" s="44"/>
      <c r="G312" s="44"/>
      <c r="H312" s="44"/>
      <c r="I312" s="44"/>
      <c r="J312" s="41"/>
      <c r="K312" s="41"/>
      <c r="L312" s="46"/>
      <c r="M312" s="46"/>
      <c r="N312" s="46"/>
      <c r="O312" s="46"/>
      <c r="P312" s="41"/>
      <c r="Q312" s="46"/>
      <c r="R312" s="41"/>
      <c r="S312" s="41"/>
      <c r="T312" s="41"/>
      <c r="U312" s="41"/>
      <c r="V312" s="27"/>
      <c r="W312" s="27"/>
    </row>
    <row r="313" spans="1:23" x14ac:dyDescent="0.2">
      <c r="A313" s="41"/>
      <c r="B313" s="41"/>
      <c r="C313" s="41"/>
      <c r="D313" s="41"/>
      <c r="E313" s="44"/>
      <c r="F313" s="44"/>
      <c r="G313" s="44"/>
      <c r="H313" s="44"/>
      <c r="I313" s="44"/>
      <c r="J313" s="41"/>
      <c r="K313" s="41"/>
      <c r="L313" s="46"/>
      <c r="M313" s="46"/>
      <c r="N313" s="46"/>
      <c r="O313" s="46"/>
      <c r="P313" s="41"/>
      <c r="Q313" s="46"/>
      <c r="R313" s="41"/>
      <c r="S313" s="41"/>
      <c r="T313" s="41"/>
      <c r="U313" s="41"/>
      <c r="V313" s="27"/>
      <c r="W313" s="27"/>
    </row>
    <row r="314" spans="1:23" x14ac:dyDescent="0.2">
      <c r="A314" s="41"/>
      <c r="B314" s="41"/>
      <c r="C314" s="41"/>
      <c r="D314" s="41"/>
      <c r="E314" s="44"/>
      <c r="F314" s="44"/>
      <c r="G314" s="44"/>
      <c r="H314" s="44"/>
      <c r="I314" s="44"/>
      <c r="J314" s="41"/>
      <c r="K314" s="41"/>
      <c r="L314" s="46"/>
      <c r="M314" s="46"/>
      <c r="N314" s="46"/>
      <c r="O314" s="46"/>
      <c r="P314" s="41"/>
      <c r="Q314" s="46"/>
      <c r="R314" s="41"/>
      <c r="S314" s="41"/>
      <c r="T314" s="41"/>
      <c r="U314" s="41"/>
      <c r="V314" s="27"/>
      <c r="W314" s="27"/>
    </row>
    <row r="315" spans="1:23" x14ac:dyDescent="0.2">
      <c r="A315" s="41"/>
      <c r="B315" s="41"/>
      <c r="C315" s="41"/>
      <c r="D315" s="41"/>
      <c r="E315" s="44"/>
      <c r="F315" s="44"/>
      <c r="G315" s="44"/>
      <c r="H315" s="44"/>
      <c r="I315" s="44"/>
      <c r="J315" s="41"/>
      <c r="K315" s="41"/>
      <c r="L315" s="46"/>
      <c r="M315" s="46"/>
      <c r="N315" s="46"/>
      <c r="O315" s="46"/>
      <c r="P315" s="41"/>
      <c r="Q315" s="46"/>
      <c r="R315" s="41"/>
      <c r="S315" s="41"/>
      <c r="T315" s="41"/>
      <c r="U315" s="41"/>
      <c r="V315" s="27"/>
      <c r="W315" s="27"/>
    </row>
    <row r="316" spans="1:23" x14ac:dyDescent="0.2">
      <c r="A316" s="41"/>
      <c r="B316" s="41"/>
      <c r="C316" s="41"/>
      <c r="D316" s="41"/>
      <c r="E316" s="44"/>
      <c r="F316" s="44"/>
      <c r="G316" s="44"/>
      <c r="H316" s="44"/>
      <c r="I316" s="44"/>
      <c r="J316" s="41"/>
      <c r="K316" s="41"/>
      <c r="L316" s="46"/>
      <c r="M316" s="46"/>
      <c r="N316" s="46"/>
      <c r="O316" s="46"/>
      <c r="P316" s="41"/>
      <c r="Q316" s="46"/>
      <c r="R316" s="41"/>
      <c r="S316" s="41"/>
      <c r="T316" s="41"/>
      <c r="U316" s="41"/>
      <c r="V316" s="27"/>
      <c r="W316" s="27"/>
    </row>
    <row r="317" spans="1:23" x14ac:dyDescent="0.2">
      <c r="A317" s="41"/>
      <c r="B317" s="41"/>
      <c r="C317" s="41"/>
      <c r="D317" s="41"/>
      <c r="E317" s="44"/>
      <c r="F317" s="44"/>
      <c r="G317" s="44"/>
      <c r="H317" s="44"/>
      <c r="I317" s="44"/>
      <c r="J317" s="41"/>
      <c r="K317" s="41"/>
      <c r="L317" s="46"/>
      <c r="M317" s="46"/>
      <c r="N317" s="46"/>
      <c r="O317" s="46"/>
      <c r="P317" s="41"/>
      <c r="Q317" s="46"/>
      <c r="R317" s="41"/>
      <c r="S317" s="41"/>
      <c r="T317" s="41"/>
      <c r="U317" s="41"/>
      <c r="V317" s="27"/>
      <c r="W317" s="27"/>
    </row>
    <row r="318" spans="1:23" x14ac:dyDescent="0.2">
      <c r="A318" s="41"/>
      <c r="B318" s="41"/>
      <c r="C318" s="41"/>
      <c r="D318" s="41"/>
      <c r="E318" s="44"/>
      <c r="F318" s="44"/>
      <c r="G318" s="44"/>
      <c r="H318" s="44"/>
      <c r="I318" s="44"/>
      <c r="J318" s="41"/>
      <c r="K318" s="41"/>
      <c r="L318" s="46"/>
      <c r="M318" s="46"/>
      <c r="N318" s="46"/>
      <c r="O318" s="46"/>
      <c r="P318" s="41"/>
      <c r="Q318" s="46"/>
      <c r="R318" s="41"/>
      <c r="S318" s="41"/>
      <c r="T318" s="41"/>
      <c r="U318" s="41"/>
      <c r="V318" s="27"/>
      <c r="W318" s="27"/>
    </row>
    <row r="319" spans="1:23" x14ac:dyDescent="0.2">
      <c r="A319" s="41"/>
      <c r="B319" s="41"/>
      <c r="C319" s="41"/>
      <c r="D319" s="41"/>
      <c r="E319" s="44"/>
      <c r="F319" s="44"/>
      <c r="G319" s="44"/>
      <c r="H319" s="44"/>
      <c r="I319" s="44"/>
      <c r="J319" s="41"/>
      <c r="K319" s="41"/>
      <c r="L319" s="46"/>
      <c r="M319" s="46"/>
      <c r="N319" s="46"/>
      <c r="O319" s="46"/>
      <c r="P319" s="41"/>
      <c r="Q319" s="46"/>
      <c r="R319" s="41"/>
      <c r="S319" s="41"/>
      <c r="T319" s="41"/>
      <c r="U319" s="41"/>
      <c r="V319" s="27"/>
      <c r="W319" s="27"/>
    </row>
    <row r="320" spans="1:23" x14ac:dyDescent="0.2">
      <c r="A320" s="41"/>
      <c r="B320" s="41"/>
      <c r="C320" s="41"/>
      <c r="D320" s="41"/>
      <c r="E320" s="44"/>
      <c r="F320" s="44"/>
      <c r="G320" s="44"/>
      <c r="H320" s="44"/>
      <c r="I320" s="44"/>
      <c r="J320" s="41"/>
      <c r="K320" s="41"/>
      <c r="L320" s="46"/>
      <c r="M320" s="46"/>
      <c r="N320" s="46"/>
      <c r="O320" s="46"/>
      <c r="P320" s="41"/>
      <c r="Q320" s="46"/>
      <c r="R320" s="41"/>
      <c r="S320" s="41"/>
      <c r="T320" s="41"/>
      <c r="U320" s="41"/>
      <c r="V320" s="27"/>
      <c r="W320" s="27"/>
    </row>
    <row r="321" spans="1:23" x14ac:dyDescent="0.2">
      <c r="A321" s="41"/>
      <c r="B321" s="41"/>
      <c r="C321" s="41"/>
      <c r="D321" s="41"/>
      <c r="E321" s="44"/>
      <c r="F321" s="44"/>
      <c r="G321" s="44"/>
      <c r="H321" s="44"/>
      <c r="I321" s="44"/>
      <c r="J321" s="41"/>
      <c r="K321" s="41"/>
      <c r="L321" s="46"/>
      <c r="M321" s="46"/>
      <c r="N321" s="46"/>
      <c r="O321" s="46"/>
      <c r="P321" s="41"/>
      <c r="Q321" s="46"/>
      <c r="R321" s="41"/>
      <c r="S321" s="41"/>
      <c r="T321" s="41"/>
      <c r="U321" s="41"/>
      <c r="V321" s="27"/>
      <c r="W321" s="27"/>
    </row>
    <row r="322" spans="1:23" x14ac:dyDescent="0.2">
      <c r="A322" s="41"/>
      <c r="B322" s="41"/>
      <c r="C322" s="41"/>
      <c r="D322" s="41"/>
      <c r="E322" s="44"/>
      <c r="F322" s="44"/>
      <c r="G322" s="44"/>
      <c r="H322" s="44"/>
      <c r="I322" s="44"/>
      <c r="J322" s="41"/>
      <c r="K322" s="41"/>
      <c r="L322" s="46"/>
      <c r="M322" s="46"/>
      <c r="N322" s="46"/>
      <c r="O322" s="46"/>
      <c r="P322" s="41"/>
      <c r="Q322" s="46"/>
      <c r="R322" s="41"/>
      <c r="S322" s="41"/>
      <c r="T322" s="41"/>
      <c r="U322" s="41"/>
      <c r="V322" s="27"/>
      <c r="W322" s="27"/>
    </row>
    <row r="323" spans="1:23" x14ac:dyDescent="0.2">
      <c r="A323" s="41"/>
      <c r="B323" s="41"/>
      <c r="C323" s="41"/>
      <c r="D323" s="41"/>
      <c r="E323" s="44"/>
      <c r="F323" s="44"/>
      <c r="G323" s="44"/>
      <c r="H323" s="44"/>
      <c r="I323" s="44"/>
      <c r="J323" s="41"/>
      <c r="K323" s="41"/>
      <c r="L323" s="46"/>
      <c r="M323" s="46"/>
      <c r="N323" s="46"/>
      <c r="O323" s="46"/>
      <c r="P323" s="41"/>
      <c r="Q323" s="46"/>
      <c r="R323" s="41"/>
      <c r="S323" s="41"/>
      <c r="T323" s="41"/>
      <c r="U323" s="41"/>
      <c r="V323" s="27"/>
      <c r="W323" s="27"/>
    </row>
    <row r="324" spans="1:23" x14ac:dyDescent="0.2">
      <c r="A324" s="41"/>
      <c r="B324" s="41"/>
      <c r="C324" s="41"/>
      <c r="D324" s="41"/>
      <c r="E324" s="44"/>
      <c r="F324" s="44"/>
      <c r="G324" s="44"/>
      <c r="H324" s="44"/>
      <c r="I324" s="44"/>
      <c r="J324" s="41"/>
      <c r="K324" s="41"/>
      <c r="L324" s="46"/>
      <c r="M324" s="46"/>
      <c r="N324" s="46"/>
      <c r="O324" s="46"/>
      <c r="P324" s="41"/>
      <c r="Q324" s="46"/>
      <c r="R324" s="41"/>
      <c r="S324" s="41"/>
      <c r="T324" s="41"/>
      <c r="U324" s="41"/>
      <c r="V324" s="27"/>
      <c r="W324" s="27"/>
    </row>
    <row r="325" spans="1:23" x14ac:dyDescent="0.2">
      <c r="A325" s="41"/>
      <c r="B325" s="41"/>
      <c r="C325" s="41"/>
      <c r="D325" s="41"/>
      <c r="E325" s="44"/>
      <c r="F325" s="44"/>
      <c r="G325" s="44"/>
      <c r="H325" s="44"/>
      <c r="I325" s="44"/>
      <c r="J325" s="41"/>
      <c r="K325" s="41"/>
      <c r="L325" s="46"/>
      <c r="M325" s="46"/>
      <c r="N325" s="46"/>
      <c r="O325" s="46"/>
      <c r="P325" s="41"/>
      <c r="Q325" s="46"/>
      <c r="R325" s="41"/>
      <c r="S325" s="41"/>
      <c r="T325" s="41"/>
      <c r="U325" s="41"/>
      <c r="V325" s="27"/>
      <c r="W325" s="27"/>
    </row>
    <row r="326" spans="1:23" x14ac:dyDescent="0.2">
      <c r="A326" s="41"/>
      <c r="B326" s="41"/>
      <c r="C326" s="41"/>
      <c r="D326" s="41"/>
      <c r="E326" s="44"/>
      <c r="F326" s="44"/>
      <c r="G326" s="44"/>
      <c r="H326" s="44"/>
      <c r="I326" s="44"/>
      <c r="J326" s="41"/>
      <c r="K326" s="41"/>
      <c r="L326" s="46"/>
      <c r="M326" s="46"/>
      <c r="N326" s="46"/>
      <c r="O326" s="46"/>
      <c r="P326" s="41"/>
      <c r="Q326" s="46"/>
      <c r="R326" s="41"/>
      <c r="S326" s="41"/>
      <c r="T326" s="41"/>
      <c r="U326" s="41"/>
      <c r="V326" s="27"/>
      <c r="W326" s="27"/>
    </row>
    <row r="327" spans="1:23" x14ac:dyDescent="0.2">
      <c r="A327" s="41"/>
      <c r="B327" s="41"/>
      <c r="C327" s="41"/>
      <c r="D327" s="41"/>
      <c r="E327" s="44"/>
      <c r="F327" s="44"/>
      <c r="G327" s="44"/>
      <c r="H327" s="44"/>
      <c r="I327" s="44"/>
      <c r="J327" s="41"/>
      <c r="K327" s="41"/>
      <c r="L327" s="46"/>
      <c r="M327" s="46"/>
      <c r="N327" s="46"/>
      <c r="O327" s="46"/>
      <c r="P327" s="41"/>
      <c r="Q327" s="46"/>
      <c r="R327" s="41"/>
      <c r="S327" s="41"/>
      <c r="T327" s="41"/>
      <c r="U327" s="41"/>
      <c r="V327" s="27"/>
      <c r="W327" s="27"/>
    </row>
    <row r="328" spans="1:23" x14ac:dyDescent="0.2">
      <c r="A328" s="41"/>
      <c r="B328" s="41"/>
      <c r="C328" s="41"/>
      <c r="D328" s="41"/>
      <c r="E328" s="44"/>
      <c r="F328" s="44"/>
      <c r="G328" s="44"/>
      <c r="H328" s="44"/>
      <c r="I328" s="44"/>
      <c r="J328" s="41"/>
      <c r="K328" s="41"/>
      <c r="L328" s="46"/>
      <c r="M328" s="46"/>
      <c r="N328" s="46"/>
      <c r="O328" s="46"/>
      <c r="P328" s="41"/>
      <c r="Q328" s="46"/>
      <c r="R328" s="41"/>
      <c r="S328" s="41"/>
      <c r="T328" s="41"/>
      <c r="U328" s="41"/>
      <c r="V328" s="27"/>
      <c r="W328" s="27"/>
    </row>
    <row r="329" spans="1:23" x14ac:dyDescent="0.2">
      <c r="A329" s="41"/>
      <c r="B329" s="41"/>
      <c r="C329" s="41"/>
      <c r="D329" s="41"/>
      <c r="E329" s="44"/>
      <c r="F329" s="44"/>
      <c r="G329" s="44"/>
      <c r="H329" s="44"/>
      <c r="I329" s="44"/>
      <c r="J329" s="41"/>
      <c r="K329" s="41"/>
      <c r="L329" s="46"/>
      <c r="M329" s="46"/>
      <c r="N329" s="46"/>
      <c r="O329" s="46"/>
      <c r="P329" s="41"/>
      <c r="Q329" s="46"/>
      <c r="R329" s="41"/>
      <c r="S329" s="41"/>
      <c r="T329" s="41"/>
      <c r="U329" s="41"/>
      <c r="V329" s="27"/>
      <c r="W329" s="27"/>
    </row>
    <row r="330" spans="1:23" x14ac:dyDescent="0.2">
      <c r="A330" s="41"/>
      <c r="B330" s="41"/>
      <c r="C330" s="41"/>
      <c r="D330" s="41"/>
      <c r="E330" s="44"/>
      <c r="F330" s="44"/>
      <c r="G330" s="44"/>
      <c r="H330" s="44"/>
      <c r="I330" s="44"/>
      <c r="J330" s="41"/>
      <c r="K330" s="41"/>
      <c r="L330" s="46"/>
      <c r="M330" s="46"/>
      <c r="N330" s="46"/>
      <c r="O330" s="46"/>
      <c r="P330" s="41"/>
      <c r="Q330" s="46"/>
      <c r="R330" s="41"/>
      <c r="S330" s="41"/>
      <c r="T330" s="41"/>
      <c r="U330" s="41"/>
      <c r="V330" s="27"/>
      <c r="W330" s="27"/>
    </row>
    <row r="331" spans="1:23" x14ac:dyDescent="0.2">
      <c r="A331" s="41"/>
      <c r="B331" s="41"/>
      <c r="C331" s="41"/>
      <c r="D331" s="41"/>
      <c r="E331" s="44"/>
      <c r="F331" s="44"/>
      <c r="G331" s="44"/>
      <c r="H331" s="44"/>
      <c r="I331" s="44"/>
      <c r="J331" s="41"/>
      <c r="K331" s="41"/>
      <c r="L331" s="46"/>
      <c r="M331" s="46"/>
      <c r="N331" s="46"/>
      <c r="O331" s="46"/>
      <c r="P331" s="41"/>
      <c r="Q331" s="46"/>
      <c r="R331" s="41"/>
      <c r="S331" s="41"/>
      <c r="T331" s="41"/>
      <c r="U331" s="41"/>
      <c r="V331" s="27"/>
      <c r="W331" s="27"/>
    </row>
    <row r="332" spans="1:23" x14ac:dyDescent="0.2">
      <c r="A332" s="41"/>
      <c r="B332" s="41"/>
      <c r="C332" s="41"/>
      <c r="D332" s="41"/>
      <c r="E332" s="44"/>
      <c r="F332" s="44"/>
      <c r="G332" s="44"/>
      <c r="H332" s="44"/>
      <c r="I332" s="44"/>
      <c r="J332" s="41"/>
      <c r="K332" s="41"/>
      <c r="L332" s="46"/>
      <c r="M332" s="46"/>
      <c r="N332" s="46"/>
      <c r="O332" s="46"/>
      <c r="P332" s="41"/>
      <c r="Q332" s="46"/>
      <c r="R332" s="41"/>
      <c r="S332" s="41"/>
      <c r="T332" s="41"/>
      <c r="U332" s="41"/>
      <c r="V332" s="27"/>
      <c r="W332" s="27"/>
    </row>
    <row r="333" spans="1:23" x14ac:dyDescent="0.2">
      <c r="A333" s="41"/>
      <c r="B333" s="41"/>
      <c r="C333" s="41"/>
      <c r="D333" s="41"/>
      <c r="E333" s="44"/>
      <c r="F333" s="44"/>
      <c r="G333" s="44"/>
      <c r="H333" s="44"/>
      <c r="I333" s="44"/>
      <c r="J333" s="41"/>
      <c r="K333" s="41"/>
      <c r="L333" s="46"/>
      <c r="M333" s="46"/>
      <c r="N333" s="46"/>
      <c r="O333" s="46"/>
      <c r="P333" s="41"/>
      <c r="Q333" s="46"/>
      <c r="R333" s="41"/>
      <c r="S333" s="41"/>
      <c r="T333" s="41"/>
      <c r="U333" s="41"/>
      <c r="V333" s="27"/>
      <c r="W333" s="27"/>
    </row>
    <row r="334" spans="1:23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 spans="1:23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 spans="1:23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 spans="1:23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 spans="1:23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 spans="1:23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10CA-5D47-4039-BF3A-78EA8CA1BCFD}">
  <sheetPr codeName="Sheet6"/>
  <dimension ref="A1:X173"/>
  <sheetViews>
    <sheetView topLeftCell="A142" workbookViewId="0">
      <selection activeCell="C157" sqref="C157:E157"/>
    </sheetView>
  </sheetViews>
  <sheetFormatPr defaultRowHeight="15" x14ac:dyDescent="0.2"/>
  <cols>
    <col min="1" max="1" width="41.1640625" bestFit="1" customWidth="1"/>
    <col min="2" max="2" width="54.078125" bestFit="1" customWidth="1"/>
    <col min="6" max="6" width="24.6171875" customWidth="1"/>
    <col min="10" max="10" width="45.46875" bestFit="1" customWidth="1"/>
    <col min="18" max="18" width="46.8125" bestFit="1" customWidth="1"/>
  </cols>
  <sheetData>
    <row r="1" spans="1:24" x14ac:dyDescent="0.2">
      <c r="A1" s="1" t="s">
        <v>310</v>
      </c>
      <c r="B1" s="2"/>
      <c r="C1" s="2"/>
      <c r="D1" s="2"/>
      <c r="E1" s="2"/>
      <c r="F1" s="2"/>
      <c r="G1" s="2"/>
      <c r="J1" s="1" t="s">
        <v>311</v>
      </c>
      <c r="K1" s="2"/>
      <c r="L1" s="2"/>
      <c r="M1" s="2"/>
      <c r="N1" s="2"/>
      <c r="O1" s="2"/>
      <c r="P1" s="2"/>
      <c r="R1" s="1" t="s">
        <v>312</v>
      </c>
      <c r="S1" s="2"/>
      <c r="T1" s="2"/>
      <c r="U1" s="2"/>
      <c r="V1" s="2"/>
      <c r="W1" s="2"/>
      <c r="X1" s="2"/>
    </row>
    <row r="2" spans="1:24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</row>
    <row r="3" spans="1:24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300</v>
      </c>
      <c r="F3" s="1" t="s">
        <v>301</v>
      </c>
      <c r="G3" s="1" t="s">
        <v>302</v>
      </c>
      <c r="J3" s="1" t="s">
        <v>0</v>
      </c>
      <c r="K3" s="1" t="s">
        <v>300</v>
      </c>
      <c r="L3" s="1" t="s">
        <v>301</v>
      </c>
      <c r="M3" s="1" t="s">
        <v>302</v>
      </c>
      <c r="N3" s="1" t="s">
        <v>300</v>
      </c>
      <c r="O3" s="1" t="s">
        <v>301</v>
      </c>
      <c r="P3" s="1" t="s">
        <v>302</v>
      </c>
      <c r="R3" s="1" t="s">
        <v>96</v>
      </c>
      <c r="S3" s="1" t="s">
        <v>300</v>
      </c>
      <c r="T3" s="1" t="s">
        <v>301</v>
      </c>
      <c r="U3" s="1" t="s">
        <v>302</v>
      </c>
      <c r="V3" s="1" t="s">
        <v>300</v>
      </c>
      <c r="W3" s="1" t="s">
        <v>301</v>
      </c>
      <c r="X3" s="1" t="s">
        <v>302</v>
      </c>
    </row>
    <row r="4" spans="1:24" x14ac:dyDescent="0.2">
      <c r="A4" s="2" t="s">
        <v>4</v>
      </c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R4" s="2" t="s">
        <v>97</v>
      </c>
      <c r="S4" s="2"/>
      <c r="T4" s="2"/>
      <c r="U4" s="2"/>
      <c r="V4" s="2"/>
      <c r="W4" s="2"/>
      <c r="X4" s="2"/>
    </row>
    <row r="5" spans="1:24" x14ac:dyDescent="0.2">
      <c r="A5" s="2" t="s">
        <v>5</v>
      </c>
      <c r="B5" s="2">
        <v>187.99</v>
      </c>
      <c r="C5" s="2">
        <v>187.99</v>
      </c>
      <c r="D5" s="2">
        <v>187.99</v>
      </c>
      <c r="E5" s="12">
        <f>(B5/$B$16)</f>
        <v>2.0986718496199305E-2</v>
      </c>
      <c r="F5" s="12">
        <f>C5/$C$16</f>
        <v>1.9785255411765696E-2</v>
      </c>
      <c r="G5" s="12">
        <f>D5/$D$16</f>
        <v>1.7609941528137128E-2</v>
      </c>
      <c r="J5" s="2" t="s">
        <v>47</v>
      </c>
      <c r="K5" s="2"/>
      <c r="L5" s="2"/>
      <c r="M5" s="2"/>
      <c r="N5" s="2"/>
      <c r="O5" s="2"/>
      <c r="P5" s="2"/>
      <c r="R5" s="2" t="s">
        <v>98</v>
      </c>
      <c r="S5" s="2">
        <v>1383.3</v>
      </c>
      <c r="T5" s="2">
        <v>1809.63</v>
      </c>
      <c r="U5" s="2">
        <v>2559.66</v>
      </c>
      <c r="V5" s="12">
        <f t="shared" ref="V5:V36" si="0">S5/$K$6</f>
        <v>0.11045731227726678</v>
      </c>
      <c r="W5" s="12">
        <f t="shared" ref="W5:W36" si="1">T5/$L$6</f>
        <v>0.12743227103977828</v>
      </c>
      <c r="X5" s="12">
        <f t="shared" ref="X5:X36" si="2">U5/$M$6</f>
        <v>0.17293107105843819</v>
      </c>
    </row>
    <row r="6" spans="1:24" x14ac:dyDescent="0.2">
      <c r="A6" s="2" t="s">
        <v>6</v>
      </c>
      <c r="B6" s="2">
        <v>8625.44</v>
      </c>
      <c r="C6" s="2">
        <v>9167.86</v>
      </c>
      <c r="D6" s="2">
        <v>10343.91</v>
      </c>
      <c r="E6" s="12">
        <f t="shared" ref="E6:E17" si="3">(B6/$B$16)</f>
        <v>0.96292186385370149</v>
      </c>
      <c r="F6" s="12">
        <f t="shared" ref="F6:F17" si="4">C6/$C$16</f>
        <v>0.96488351337470213</v>
      </c>
      <c r="G6" s="12">
        <f t="shared" ref="G6:G17" si="5">D6/$D$16</f>
        <v>0.96896457403219793</v>
      </c>
      <c r="J6" s="2" t="s">
        <v>48</v>
      </c>
      <c r="K6" s="2">
        <v>12523.39</v>
      </c>
      <c r="L6" s="2">
        <v>14200.72</v>
      </c>
      <c r="M6" s="2">
        <v>14801.62</v>
      </c>
      <c r="N6" s="12">
        <f t="shared" ref="N6:N50" si="6">K6/$K$6</f>
        <v>1</v>
      </c>
      <c r="O6" s="12">
        <f t="shared" ref="O6:O50" si="7">L6/$L$6</f>
        <v>1</v>
      </c>
      <c r="P6" s="12">
        <f t="shared" ref="P6:P50" si="8">M6/$M$6</f>
        <v>1</v>
      </c>
      <c r="R6" s="2" t="s">
        <v>99</v>
      </c>
      <c r="S6" s="2">
        <v>1389.54</v>
      </c>
      <c r="T6" s="2">
        <v>1554.45</v>
      </c>
      <c r="U6" s="2">
        <v>1117.54</v>
      </c>
      <c r="V6" s="12">
        <f t="shared" si="0"/>
        <v>0.11095557991885584</v>
      </c>
      <c r="W6" s="12">
        <f t="shared" si="1"/>
        <v>0.10946275963472275</v>
      </c>
      <c r="X6" s="12">
        <f t="shared" si="2"/>
        <v>7.5501195139450944E-2</v>
      </c>
    </row>
    <row r="7" spans="1:24" x14ac:dyDescent="0.2">
      <c r="A7" s="2" t="s">
        <v>7</v>
      </c>
      <c r="B7" s="2">
        <v>0</v>
      </c>
      <c r="C7" s="2">
        <v>0</v>
      </c>
      <c r="D7" s="2">
        <v>0</v>
      </c>
      <c r="E7" s="12">
        <f t="shared" si="3"/>
        <v>0</v>
      </c>
      <c r="F7" s="12">
        <f t="shared" si="4"/>
        <v>0</v>
      </c>
      <c r="G7" s="12">
        <f t="shared" si="5"/>
        <v>0</v>
      </c>
      <c r="J7" s="2" t="s">
        <v>49</v>
      </c>
      <c r="K7" s="2">
        <v>1533.67</v>
      </c>
      <c r="L7" s="2">
        <v>915.59</v>
      </c>
      <c r="M7" s="2">
        <v>0</v>
      </c>
      <c r="N7" s="12">
        <f t="shared" si="6"/>
        <v>0.12246444453139287</v>
      </c>
      <c r="O7" s="12">
        <f t="shared" si="7"/>
        <v>6.4474899864232244E-2</v>
      </c>
      <c r="P7" s="12">
        <f t="shared" si="8"/>
        <v>0</v>
      </c>
      <c r="R7" s="2" t="s">
        <v>100</v>
      </c>
      <c r="S7" s="2"/>
      <c r="T7" s="2"/>
      <c r="U7" s="2"/>
      <c r="V7" s="12">
        <f t="shared" si="0"/>
        <v>0</v>
      </c>
      <c r="W7" s="12">
        <f t="shared" si="1"/>
        <v>0</v>
      </c>
      <c r="X7" s="12">
        <f t="shared" si="2"/>
        <v>0</v>
      </c>
    </row>
    <row r="8" spans="1:24" x14ac:dyDescent="0.2">
      <c r="A8" s="2" t="s">
        <v>8</v>
      </c>
      <c r="B8" s="2">
        <v>0</v>
      </c>
      <c r="C8" s="2">
        <v>0</v>
      </c>
      <c r="D8" s="2">
        <v>0</v>
      </c>
      <c r="E8" s="12">
        <f t="shared" si="3"/>
        <v>0</v>
      </c>
      <c r="F8" s="12">
        <f t="shared" si="4"/>
        <v>0</v>
      </c>
      <c r="G8" s="12">
        <f t="shared" si="5"/>
        <v>0</v>
      </c>
      <c r="J8" s="2" t="s">
        <v>50</v>
      </c>
      <c r="K8" s="2">
        <v>10989.72</v>
      </c>
      <c r="L8" s="2">
        <v>13285.13</v>
      </c>
      <c r="M8" s="2">
        <v>14801.62</v>
      </c>
      <c r="N8" s="12">
        <f t="shared" si="6"/>
        <v>0.87753555546860718</v>
      </c>
      <c r="O8" s="12">
        <f t="shared" si="7"/>
        <v>0.93552510013576773</v>
      </c>
      <c r="P8" s="12">
        <f t="shared" si="8"/>
        <v>1</v>
      </c>
      <c r="R8" s="2" t="s">
        <v>101</v>
      </c>
      <c r="S8" s="2">
        <v>885.31</v>
      </c>
      <c r="T8" s="2">
        <v>1310.06</v>
      </c>
      <c r="U8" s="2">
        <v>1510.11</v>
      </c>
      <c r="V8" s="12">
        <f t="shared" si="0"/>
        <v>7.0692520156283564E-2</v>
      </c>
      <c r="W8" s="12">
        <f t="shared" si="1"/>
        <v>9.2253068858480419E-2</v>
      </c>
      <c r="X8" s="12">
        <f t="shared" si="2"/>
        <v>0.10202329204505992</v>
      </c>
    </row>
    <row r="9" spans="1:24" x14ac:dyDescent="0.2">
      <c r="A9" s="2" t="s">
        <v>9</v>
      </c>
      <c r="B9" s="2">
        <v>8813.43</v>
      </c>
      <c r="C9" s="2">
        <v>9355.85</v>
      </c>
      <c r="D9" s="2">
        <v>10531.9</v>
      </c>
      <c r="E9" s="12">
        <f t="shared" si="3"/>
        <v>0.98390858234990075</v>
      </c>
      <c r="F9" s="12">
        <f t="shared" si="4"/>
        <v>0.98466876878646781</v>
      </c>
      <c r="G9" s="12">
        <f t="shared" si="5"/>
        <v>0.98657451556033504</v>
      </c>
      <c r="J9" s="2" t="s">
        <v>51</v>
      </c>
      <c r="K9" s="2">
        <v>133.26</v>
      </c>
      <c r="L9" s="2">
        <v>139.78</v>
      </c>
      <c r="M9" s="2">
        <v>152.97999999999999</v>
      </c>
      <c r="N9" s="12">
        <f t="shared" si="6"/>
        <v>1.0640888768935567E-2</v>
      </c>
      <c r="O9" s="12">
        <f t="shared" si="7"/>
        <v>9.8431628818820456E-3</v>
      </c>
      <c r="P9" s="12">
        <f t="shared" si="8"/>
        <v>1.0335355184094713E-2</v>
      </c>
      <c r="R9" s="2" t="s">
        <v>102</v>
      </c>
      <c r="S9" s="2"/>
      <c r="T9" s="2"/>
      <c r="U9" s="2"/>
      <c r="V9" s="12">
        <f t="shared" si="0"/>
        <v>0</v>
      </c>
      <c r="W9" s="12">
        <f t="shared" si="1"/>
        <v>0</v>
      </c>
      <c r="X9" s="12">
        <f t="shared" si="2"/>
        <v>0</v>
      </c>
    </row>
    <row r="10" spans="1:24" x14ac:dyDescent="0.2">
      <c r="A10" s="2" t="s">
        <v>10</v>
      </c>
      <c r="B10" s="2">
        <v>2.78</v>
      </c>
      <c r="C10" s="2">
        <v>2.88</v>
      </c>
      <c r="D10" s="2">
        <v>3.03</v>
      </c>
      <c r="E10" s="12">
        <f t="shared" si="3"/>
        <v>3.1035202627498307E-4</v>
      </c>
      <c r="F10" s="12">
        <f t="shared" si="4"/>
        <v>3.0310939723328476E-4</v>
      </c>
      <c r="G10" s="12">
        <f t="shared" si="5"/>
        <v>2.8383489988965098E-4</v>
      </c>
      <c r="J10" s="2" t="s">
        <v>52</v>
      </c>
      <c r="K10" s="2">
        <v>-16.989999999999998</v>
      </c>
      <c r="L10" s="2">
        <v>14.9</v>
      </c>
      <c r="M10" s="2">
        <v>124.98</v>
      </c>
      <c r="N10" s="12">
        <f t="shared" si="6"/>
        <v>-1.3566614151599525E-3</v>
      </c>
      <c r="O10" s="12">
        <f t="shared" si="7"/>
        <v>1.0492425736159858E-3</v>
      </c>
      <c r="P10" s="12">
        <f t="shared" si="8"/>
        <v>8.4436703550016829E-3</v>
      </c>
      <c r="R10" s="2" t="s">
        <v>103</v>
      </c>
      <c r="S10" s="2">
        <v>609.17999999999995</v>
      </c>
      <c r="T10" s="2">
        <v>643.62</v>
      </c>
      <c r="U10" s="2">
        <v>603.22</v>
      </c>
      <c r="V10" s="12">
        <f t="shared" si="0"/>
        <v>4.8643378510131841E-2</v>
      </c>
      <c r="W10" s="12">
        <f t="shared" si="1"/>
        <v>4.5323054042330252E-2</v>
      </c>
      <c r="X10" s="12">
        <f t="shared" si="2"/>
        <v>4.0753647235910663E-2</v>
      </c>
    </row>
    <row r="11" spans="1:24" x14ac:dyDescent="0.2">
      <c r="A11" s="2" t="s">
        <v>11</v>
      </c>
      <c r="B11" s="2">
        <v>0</v>
      </c>
      <c r="C11" s="2">
        <v>0</v>
      </c>
      <c r="D11" s="2">
        <v>0</v>
      </c>
      <c r="E11" s="12">
        <f t="shared" si="3"/>
        <v>0</v>
      </c>
      <c r="F11" s="12">
        <f t="shared" si="4"/>
        <v>0</v>
      </c>
      <c r="G11" s="12">
        <f t="shared" si="5"/>
        <v>0</v>
      </c>
      <c r="J11" s="2" t="s">
        <v>53</v>
      </c>
      <c r="K11" s="2">
        <v>11105.99</v>
      </c>
      <c r="L11" s="2">
        <v>13439.81</v>
      </c>
      <c r="M11" s="2">
        <v>15079.58</v>
      </c>
      <c r="N11" s="12">
        <f t="shared" si="6"/>
        <v>0.88681978282238283</v>
      </c>
      <c r="O11" s="12">
        <f t="shared" si="7"/>
        <v>0.94641750559126581</v>
      </c>
      <c r="P11" s="12">
        <f t="shared" si="8"/>
        <v>1.0187790255390963</v>
      </c>
      <c r="R11" s="2" t="s">
        <v>104</v>
      </c>
      <c r="S11" s="2">
        <v>13.08</v>
      </c>
      <c r="T11" s="2">
        <v>6.66</v>
      </c>
      <c r="U11" s="2">
        <v>-17.13</v>
      </c>
      <c r="V11" s="12">
        <f t="shared" si="0"/>
        <v>1.0444456333309113E-3</v>
      </c>
      <c r="W11" s="12">
        <f t="shared" si="1"/>
        <v>4.6899030471694397E-4</v>
      </c>
      <c r="X11" s="12">
        <f t="shared" si="2"/>
        <v>-1.1573057543701297E-3</v>
      </c>
    </row>
    <row r="12" spans="1:24" x14ac:dyDescent="0.2">
      <c r="A12" s="2" t="s">
        <v>12</v>
      </c>
      <c r="B12" s="2">
        <v>0</v>
      </c>
      <c r="C12" s="2">
        <v>0</v>
      </c>
      <c r="D12" s="2">
        <v>0</v>
      </c>
      <c r="E12" s="12">
        <f t="shared" si="3"/>
        <v>0</v>
      </c>
      <c r="F12" s="12">
        <f t="shared" si="4"/>
        <v>0</v>
      </c>
      <c r="G12" s="12">
        <f t="shared" si="5"/>
        <v>0</v>
      </c>
      <c r="J12" s="2" t="s">
        <v>54</v>
      </c>
      <c r="K12" s="2"/>
      <c r="L12" s="2"/>
      <c r="M12" s="2"/>
      <c r="N12" s="12">
        <f t="shared" si="6"/>
        <v>0</v>
      </c>
      <c r="O12" s="12">
        <f t="shared" si="7"/>
        <v>0</v>
      </c>
      <c r="P12" s="12">
        <f t="shared" si="8"/>
        <v>0</v>
      </c>
      <c r="R12" s="2" t="s">
        <v>105</v>
      </c>
      <c r="S12" s="2">
        <v>0</v>
      </c>
      <c r="T12" s="2">
        <v>0</v>
      </c>
      <c r="U12" s="2">
        <v>0</v>
      </c>
      <c r="V12" s="12">
        <f t="shared" si="0"/>
        <v>0</v>
      </c>
      <c r="W12" s="12">
        <f t="shared" si="1"/>
        <v>0</v>
      </c>
      <c r="X12" s="12">
        <f t="shared" si="2"/>
        <v>0</v>
      </c>
    </row>
    <row r="13" spans="1:24" x14ac:dyDescent="0.2">
      <c r="A13" s="2" t="s">
        <v>13</v>
      </c>
      <c r="B13" s="2">
        <v>0</v>
      </c>
      <c r="C13" s="2">
        <v>0</v>
      </c>
      <c r="D13" s="2">
        <v>0</v>
      </c>
      <c r="E13" s="12">
        <f t="shared" si="3"/>
        <v>0</v>
      </c>
      <c r="F13" s="12">
        <f>C13/$C$16</f>
        <v>0</v>
      </c>
      <c r="G13" s="12">
        <f t="shared" si="5"/>
        <v>0</v>
      </c>
      <c r="J13" s="2" t="s">
        <v>55</v>
      </c>
      <c r="K13" s="2">
        <v>1589.78</v>
      </c>
      <c r="L13" s="2">
        <v>1980.88</v>
      </c>
      <c r="M13" s="2">
        <v>2457.4299999999998</v>
      </c>
      <c r="N13" s="12">
        <f t="shared" si="6"/>
        <v>0.12694486077651498</v>
      </c>
      <c r="O13" s="12">
        <f t="shared" si="7"/>
        <v>0.1394915187398949</v>
      </c>
      <c r="P13" s="12">
        <f t="shared" si="8"/>
        <v>0.16602439462707458</v>
      </c>
      <c r="R13" s="2" t="s">
        <v>106</v>
      </c>
      <c r="S13" s="2">
        <v>-20.46</v>
      </c>
      <c r="T13" s="2">
        <v>2.93</v>
      </c>
      <c r="U13" s="2">
        <v>-0.94</v>
      </c>
      <c r="V13" s="12">
        <f t="shared" si="0"/>
        <v>-1.6337429402102786E-3</v>
      </c>
      <c r="W13" s="12">
        <f t="shared" si="1"/>
        <v>2.0632756648958646E-4</v>
      </c>
      <c r="X13" s="12">
        <f t="shared" si="2"/>
        <v>-6.3506562119551777E-5</v>
      </c>
    </row>
    <row r="14" spans="1:24" x14ac:dyDescent="0.2">
      <c r="A14" s="2" t="s">
        <v>14</v>
      </c>
      <c r="B14" s="2">
        <v>0</v>
      </c>
      <c r="C14" s="2">
        <v>0</v>
      </c>
      <c r="D14" s="2">
        <v>0</v>
      </c>
      <c r="E14" s="12">
        <f t="shared" si="3"/>
        <v>0</v>
      </c>
      <c r="F14" s="12">
        <f t="shared" si="4"/>
        <v>0</v>
      </c>
      <c r="G14" s="12">
        <f t="shared" si="5"/>
        <v>0</v>
      </c>
      <c r="J14" s="2" t="s">
        <v>56</v>
      </c>
      <c r="K14" s="2">
        <v>2159.91</v>
      </c>
      <c r="L14" s="2">
        <v>2716.94</v>
      </c>
      <c r="M14" s="2">
        <v>3000.83</v>
      </c>
      <c r="N14" s="12">
        <f t="shared" si="6"/>
        <v>0.17247007399753581</v>
      </c>
      <c r="O14" s="12">
        <f t="shared" si="7"/>
        <v>0.19132410187652457</v>
      </c>
      <c r="P14" s="12">
        <f t="shared" si="8"/>
        <v>0.20273659234597294</v>
      </c>
      <c r="R14" s="2" t="s">
        <v>107</v>
      </c>
      <c r="S14" s="2">
        <v>0</v>
      </c>
      <c r="T14" s="2">
        <v>0</v>
      </c>
      <c r="U14" s="2">
        <v>0</v>
      </c>
      <c r="V14" s="12">
        <f t="shared" si="0"/>
        <v>0</v>
      </c>
      <c r="W14" s="12">
        <f t="shared" si="1"/>
        <v>0</v>
      </c>
      <c r="X14" s="12">
        <f t="shared" si="2"/>
        <v>0</v>
      </c>
    </row>
    <row r="15" spans="1:24" x14ac:dyDescent="0.2">
      <c r="A15" s="2" t="s">
        <v>15</v>
      </c>
      <c r="B15" s="2">
        <v>141.36000000000001</v>
      </c>
      <c r="C15" s="2">
        <v>142.79</v>
      </c>
      <c r="D15" s="2">
        <v>140.29</v>
      </c>
      <c r="E15" s="12">
        <f t="shared" si="3"/>
        <v>1.5781065623824319E-2</v>
      </c>
      <c r="F15" s="12">
        <f t="shared" si="4"/>
        <v>1.5028121816298864E-2</v>
      </c>
      <c r="G15" s="12">
        <f t="shared" si="5"/>
        <v>1.3141649539775292E-2</v>
      </c>
      <c r="J15" s="2" t="s">
        <v>57</v>
      </c>
      <c r="K15" s="2">
        <v>756.72</v>
      </c>
      <c r="L15" s="2">
        <v>821.36</v>
      </c>
      <c r="M15" s="2">
        <v>883.58</v>
      </c>
      <c r="N15" s="12">
        <f t="shared" si="6"/>
        <v>6.0424533612703911E-2</v>
      </c>
      <c r="O15" s="12">
        <f t="shared" si="7"/>
        <v>5.7839320823169532E-2</v>
      </c>
      <c r="P15" s="12">
        <f t="shared" si="8"/>
        <v>5.9694817188929321E-2</v>
      </c>
      <c r="R15" s="2" t="s">
        <v>108</v>
      </c>
      <c r="S15" s="2">
        <v>38.35</v>
      </c>
      <c r="T15" s="2">
        <v>-54.68</v>
      </c>
      <c r="U15" s="2">
        <v>-14.93</v>
      </c>
      <c r="V15" s="12">
        <f t="shared" si="0"/>
        <v>3.0622698805994227E-3</v>
      </c>
      <c r="W15" s="12">
        <f t="shared" si="1"/>
        <v>-3.8505089882766509E-3</v>
      </c>
      <c r="X15" s="12">
        <f t="shared" si="2"/>
        <v>-1.0086733749413914E-3</v>
      </c>
    </row>
    <row r="16" spans="1:24" x14ac:dyDescent="0.2">
      <c r="A16" s="2" t="s">
        <v>16</v>
      </c>
      <c r="B16" s="2">
        <v>8957.57</v>
      </c>
      <c r="C16" s="2">
        <v>9501.52</v>
      </c>
      <c r="D16" s="2">
        <v>10675.22</v>
      </c>
      <c r="E16" s="12">
        <f t="shared" si="3"/>
        <v>1</v>
      </c>
      <c r="F16" s="12">
        <f t="shared" si="4"/>
        <v>1</v>
      </c>
      <c r="G16" s="12">
        <f t="shared" si="5"/>
        <v>1</v>
      </c>
      <c r="J16" s="2" t="s">
        <v>58</v>
      </c>
      <c r="K16" s="2">
        <v>854.94</v>
      </c>
      <c r="L16" s="2">
        <v>855.14</v>
      </c>
      <c r="M16" s="2">
        <v>907.83</v>
      </c>
      <c r="N16" s="12">
        <f t="shared" si="6"/>
        <v>6.8267457932716311E-2</v>
      </c>
      <c r="O16" s="12">
        <f t="shared" si="7"/>
        <v>6.0218073449796912E-2</v>
      </c>
      <c r="P16" s="12">
        <f t="shared" si="8"/>
        <v>6.1333151371268817E-2</v>
      </c>
      <c r="R16" s="2" t="s">
        <v>109</v>
      </c>
      <c r="S16" s="2">
        <v>-2.8</v>
      </c>
      <c r="T16" s="2">
        <v>-0.12</v>
      </c>
      <c r="U16" s="2">
        <v>-1.1000000000000001</v>
      </c>
      <c r="V16" s="12">
        <f t="shared" si="0"/>
        <v>-2.2358163404637241E-4</v>
      </c>
      <c r="W16" s="12">
        <f t="shared" si="1"/>
        <v>-8.4502757606656556E-6</v>
      </c>
      <c r="X16" s="12">
        <f t="shared" si="2"/>
        <v>-7.4316189714369104E-5</v>
      </c>
    </row>
    <row r="17" spans="1:24" x14ac:dyDescent="0.2">
      <c r="A17" s="2" t="s">
        <v>17</v>
      </c>
      <c r="B17" s="2"/>
      <c r="C17" s="2"/>
      <c r="D17" s="2"/>
      <c r="E17" s="12">
        <f t="shared" si="3"/>
        <v>0</v>
      </c>
      <c r="F17" s="12">
        <f t="shared" si="4"/>
        <v>0</v>
      </c>
      <c r="G17" s="12">
        <f t="shared" si="5"/>
        <v>0</v>
      </c>
      <c r="J17" s="2" t="s">
        <v>59</v>
      </c>
      <c r="K17" s="2">
        <v>3377.96</v>
      </c>
      <c r="L17" s="2">
        <v>4269.84</v>
      </c>
      <c r="M17" s="2">
        <v>4878.26</v>
      </c>
      <c r="N17" s="12">
        <f t="shared" si="6"/>
        <v>0.26973207733688725</v>
      </c>
      <c r="O17" s="12">
        <f t="shared" si="7"/>
        <v>0.30067771211600541</v>
      </c>
      <c r="P17" s="12">
        <f t="shared" si="8"/>
        <v>0.32957608694183477</v>
      </c>
      <c r="R17" s="2" t="s">
        <v>110</v>
      </c>
      <c r="S17" s="2">
        <v>0</v>
      </c>
      <c r="T17" s="2">
        <v>0</v>
      </c>
      <c r="U17" s="2"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</row>
    <row r="18" spans="1:24" x14ac:dyDescent="0.2">
      <c r="A18" s="2" t="s">
        <v>18</v>
      </c>
      <c r="B18" s="2">
        <v>8176.63</v>
      </c>
      <c r="C18" s="2">
        <v>8526.82</v>
      </c>
      <c r="D18" s="2">
        <v>8927.23</v>
      </c>
      <c r="E18" s="12">
        <f>(B18/$B$42)</f>
        <v>0.9128178735974154</v>
      </c>
      <c r="F18" s="12">
        <f>C18/$C$42</f>
        <v>0.89741641337386013</v>
      </c>
      <c r="G18" s="12">
        <f>D18/$D$42</f>
        <v>0.836257238726696</v>
      </c>
      <c r="J18" s="2" t="s">
        <v>60</v>
      </c>
      <c r="K18" s="2">
        <v>793.52</v>
      </c>
      <c r="L18" s="2">
        <v>743.44</v>
      </c>
      <c r="M18" s="2">
        <v>750.55</v>
      </c>
      <c r="N18" s="12">
        <f t="shared" si="6"/>
        <v>6.3363035088741942E-2</v>
      </c>
      <c r="O18" s="12">
        <f t="shared" si="7"/>
        <v>5.2352275095910637E-2</v>
      </c>
      <c r="P18" s="12">
        <f t="shared" si="8"/>
        <v>5.0707287445563388E-2</v>
      </c>
      <c r="R18" s="2" t="s">
        <v>111</v>
      </c>
      <c r="S18" s="2">
        <v>-42.47</v>
      </c>
      <c r="T18" s="2">
        <v>-44.19</v>
      </c>
      <c r="U18" s="2">
        <v>-43.17</v>
      </c>
      <c r="V18" s="12">
        <f t="shared" si="0"/>
        <v>-3.3912542849819419E-3</v>
      </c>
      <c r="W18" s="12">
        <f t="shared" si="1"/>
        <v>-3.1118140488651282E-3</v>
      </c>
      <c r="X18" s="12">
        <f t="shared" si="2"/>
        <v>-2.9165726454266493E-3</v>
      </c>
    </row>
    <row r="19" spans="1:24" x14ac:dyDescent="0.2">
      <c r="A19" s="2" t="s">
        <v>211</v>
      </c>
      <c r="B19" s="2">
        <v>608.86</v>
      </c>
      <c r="C19" s="2">
        <v>1246.76</v>
      </c>
      <c r="D19" s="2">
        <v>1839.06</v>
      </c>
      <c r="E19" s="12">
        <f t="shared" ref="E19:E43" si="9">(B19/$B$42)</f>
        <v>6.7971559251002234E-2</v>
      </c>
      <c r="F19" s="12">
        <f t="shared" ref="F19:F43" si="10">C19/$C$42</f>
        <v>0.13121690003283684</v>
      </c>
      <c r="G19" s="12">
        <f t="shared" ref="G19:G43" si="11">D19/$D$42</f>
        <v>0.17227373300035034</v>
      </c>
      <c r="J19" s="2" t="s">
        <v>61</v>
      </c>
      <c r="K19" s="2">
        <v>0</v>
      </c>
      <c r="L19" s="2">
        <v>0</v>
      </c>
      <c r="M19" s="2">
        <v>0</v>
      </c>
      <c r="N19" s="12">
        <f t="shared" si="6"/>
        <v>0</v>
      </c>
      <c r="O19" s="12">
        <f t="shared" si="7"/>
        <v>0</v>
      </c>
      <c r="P19" s="12">
        <f t="shared" si="8"/>
        <v>0</v>
      </c>
      <c r="R19" s="2" t="s">
        <v>112</v>
      </c>
      <c r="S19" s="2">
        <v>594.88</v>
      </c>
      <c r="T19" s="2">
        <v>554.22</v>
      </c>
      <c r="U19" s="2">
        <v>525.95000000000005</v>
      </c>
      <c r="V19" s="12">
        <f t="shared" si="0"/>
        <v>4.7501515164823586E-2</v>
      </c>
      <c r="W19" s="12">
        <f t="shared" si="1"/>
        <v>3.9027598600634338E-2</v>
      </c>
      <c r="X19" s="12">
        <f t="shared" si="2"/>
        <v>3.5533272709338572E-2</v>
      </c>
    </row>
    <row r="20" spans="1:24" x14ac:dyDescent="0.2">
      <c r="A20" s="2" t="s">
        <v>20</v>
      </c>
      <c r="B20" s="2">
        <v>0</v>
      </c>
      <c r="C20" s="2">
        <v>0</v>
      </c>
      <c r="D20" s="2">
        <v>0</v>
      </c>
      <c r="E20" s="12">
        <f t="shared" si="9"/>
        <v>0</v>
      </c>
      <c r="F20" s="12">
        <f t="shared" si="10"/>
        <v>0</v>
      </c>
      <c r="G20" s="12">
        <f t="shared" si="11"/>
        <v>0</v>
      </c>
      <c r="J20" s="2" t="s">
        <v>62</v>
      </c>
      <c r="K20" s="2">
        <v>9532.83</v>
      </c>
      <c r="L20" s="2">
        <v>11387.6</v>
      </c>
      <c r="M20" s="2">
        <v>12878.48</v>
      </c>
      <c r="N20" s="12">
        <f t="shared" si="6"/>
        <v>0.76120203874510017</v>
      </c>
      <c r="O20" s="12">
        <f t="shared" si="7"/>
        <v>0.80190300210130194</v>
      </c>
      <c r="P20" s="12">
        <f t="shared" si="8"/>
        <v>0.87007232992064376</v>
      </c>
      <c r="R20" s="2" t="s">
        <v>113</v>
      </c>
      <c r="S20" s="2">
        <v>1480.19</v>
      </c>
      <c r="T20" s="2">
        <v>1864.28</v>
      </c>
      <c r="U20" s="2">
        <v>2036.06</v>
      </c>
      <c r="V20" s="12">
        <f t="shared" si="0"/>
        <v>0.11819403532110716</v>
      </c>
      <c r="W20" s="12">
        <f t="shared" si="1"/>
        <v>0.13128066745911476</v>
      </c>
      <c r="X20" s="12">
        <f t="shared" si="2"/>
        <v>0.13755656475439848</v>
      </c>
    </row>
    <row r="21" spans="1:24" x14ac:dyDescent="0.2">
      <c r="A21" s="2" t="s">
        <v>21</v>
      </c>
      <c r="B21" s="2">
        <v>7567.77</v>
      </c>
      <c r="C21" s="2">
        <v>7280.06</v>
      </c>
      <c r="D21" s="2">
        <v>7088.17</v>
      </c>
      <c r="E21" s="12">
        <f t="shared" si="9"/>
        <v>0.84484631434641322</v>
      </c>
      <c r="F21" s="12">
        <f t="shared" si="10"/>
        <v>0.76619951334102332</v>
      </c>
      <c r="G21" s="12">
        <f t="shared" si="11"/>
        <v>0.66398350572634568</v>
      </c>
      <c r="J21" s="2" t="s">
        <v>63</v>
      </c>
      <c r="K21" s="2">
        <v>1573.16</v>
      </c>
      <c r="L21" s="2">
        <v>2052.21</v>
      </c>
      <c r="M21" s="2">
        <v>2201.1</v>
      </c>
      <c r="N21" s="12">
        <f t="shared" si="6"/>
        <v>0.1256177440772826</v>
      </c>
      <c r="O21" s="12">
        <f t="shared" si="7"/>
        <v>0.14451450348996389</v>
      </c>
      <c r="P21" s="12">
        <f t="shared" si="8"/>
        <v>0.14870669561845257</v>
      </c>
      <c r="R21" s="2" t="s">
        <v>102</v>
      </c>
      <c r="S21" s="2"/>
      <c r="T21" s="2"/>
      <c r="U21" s="2"/>
      <c r="V21" s="12">
        <f t="shared" si="0"/>
        <v>0</v>
      </c>
      <c r="W21" s="12">
        <f t="shared" si="1"/>
        <v>0</v>
      </c>
      <c r="X21" s="12">
        <f t="shared" si="2"/>
        <v>0</v>
      </c>
    </row>
    <row r="22" spans="1:24" x14ac:dyDescent="0.2">
      <c r="A22" s="2" t="s">
        <v>22</v>
      </c>
      <c r="B22" s="2">
        <v>0</v>
      </c>
      <c r="C22" s="2">
        <v>0</v>
      </c>
      <c r="D22" s="2">
        <v>0</v>
      </c>
      <c r="E22" s="12">
        <f t="shared" si="9"/>
        <v>0</v>
      </c>
      <c r="F22" s="12">
        <f t="shared" si="10"/>
        <v>0</v>
      </c>
      <c r="G22" s="12">
        <f t="shared" si="11"/>
        <v>0</v>
      </c>
      <c r="J22" s="2" t="s">
        <v>64</v>
      </c>
      <c r="K22" s="2">
        <v>78.67</v>
      </c>
      <c r="L22" s="2">
        <v>98.53</v>
      </c>
      <c r="M22" s="2">
        <v>87.77</v>
      </c>
      <c r="N22" s="12">
        <f t="shared" si="6"/>
        <v>6.2818454108671861E-3</v>
      </c>
      <c r="O22" s="12">
        <f t="shared" si="7"/>
        <v>6.9383805891532263E-3</v>
      </c>
      <c r="P22" s="12">
        <f t="shared" si="8"/>
        <v>5.9297563374819777E-3</v>
      </c>
      <c r="R22" s="2" t="s">
        <v>114</v>
      </c>
      <c r="S22" s="2">
        <v>-69.66</v>
      </c>
      <c r="T22" s="2">
        <v>-779.48</v>
      </c>
      <c r="U22" s="2">
        <v>-268.37</v>
      </c>
      <c r="V22" s="12">
        <f t="shared" si="0"/>
        <v>-5.5623916527393936E-3</v>
      </c>
      <c r="W22" s="12">
        <f t="shared" si="1"/>
        <v>-5.4890174582697217E-2</v>
      </c>
      <c r="X22" s="12">
        <f t="shared" si="2"/>
        <v>-1.8131123485132031E-2</v>
      </c>
    </row>
    <row r="23" spans="1:24" x14ac:dyDescent="0.2">
      <c r="A23" s="2" t="s">
        <v>23</v>
      </c>
      <c r="B23" s="2">
        <v>260.98</v>
      </c>
      <c r="C23" s="2">
        <v>269.25</v>
      </c>
      <c r="D23" s="2">
        <v>397.78</v>
      </c>
      <c r="E23" s="12">
        <f t="shared" si="9"/>
        <v>2.9135133747210464E-2</v>
      </c>
      <c r="F23" s="12">
        <f t="shared" si="10"/>
        <v>2.8337571251757614E-2</v>
      </c>
      <c r="G23" s="12">
        <f t="shared" si="11"/>
        <v>3.7261995537328507E-2</v>
      </c>
      <c r="J23" s="2" t="s">
        <v>65</v>
      </c>
      <c r="K23" s="2">
        <v>1494.49</v>
      </c>
      <c r="L23" s="2">
        <v>1953.68</v>
      </c>
      <c r="M23" s="2">
        <v>2113.33</v>
      </c>
      <c r="N23" s="12">
        <f t="shared" si="6"/>
        <v>0.1193358986664154</v>
      </c>
      <c r="O23" s="12">
        <f t="shared" si="7"/>
        <v>0.13757612290081067</v>
      </c>
      <c r="P23" s="12">
        <f t="shared" si="8"/>
        <v>0.14277693928097057</v>
      </c>
      <c r="R23" s="2" t="s">
        <v>115</v>
      </c>
      <c r="S23" s="2">
        <v>-47.89</v>
      </c>
      <c r="T23" s="2">
        <v>-173.76</v>
      </c>
      <c r="U23" s="2">
        <v>-279.02999999999997</v>
      </c>
      <c r="V23" s="12">
        <f t="shared" si="0"/>
        <v>-3.8240444480288488E-3</v>
      </c>
      <c r="W23" s="12">
        <f t="shared" si="1"/>
        <v>-1.2235999301443871E-2</v>
      </c>
      <c r="X23" s="12">
        <f t="shared" si="2"/>
        <v>-1.8851314923636734E-2</v>
      </c>
    </row>
    <row r="24" spans="1:24" x14ac:dyDescent="0.2">
      <c r="A24" s="2" t="s">
        <v>24</v>
      </c>
      <c r="B24" s="2">
        <v>0</v>
      </c>
      <c r="C24" s="2">
        <v>0</v>
      </c>
      <c r="D24" s="2">
        <v>0</v>
      </c>
      <c r="E24" s="12">
        <f t="shared" si="9"/>
        <v>0</v>
      </c>
      <c r="F24" s="12">
        <f t="shared" si="10"/>
        <v>0</v>
      </c>
      <c r="G24" s="12">
        <f t="shared" si="11"/>
        <v>0</v>
      </c>
      <c r="J24" s="2" t="s">
        <v>66</v>
      </c>
      <c r="K24" s="2">
        <v>609.17999999999995</v>
      </c>
      <c r="L24" s="2">
        <v>643.62</v>
      </c>
      <c r="M24" s="2">
        <v>603.22</v>
      </c>
      <c r="N24" s="12">
        <f t="shared" si="6"/>
        <v>4.8643378510131841E-2</v>
      </c>
      <c r="O24" s="12">
        <f t="shared" si="7"/>
        <v>4.5323054042330252E-2</v>
      </c>
      <c r="P24" s="12">
        <f t="shared" si="8"/>
        <v>4.0753647235910663E-2</v>
      </c>
      <c r="R24" s="2" t="s">
        <v>116</v>
      </c>
      <c r="S24" s="2">
        <v>300.58999999999997</v>
      </c>
      <c r="T24" s="2">
        <v>862.5</v>
      </c>
      <c r="U24" s="2">
        <v>156.77000000000001</v>
      </c>
      <c r="V24" s="12">
        <f t="shared" si="0"/>
        <v>2.4002286920713958E-2</v>
      </c>
      <c r="W24" s="12">
        <f t="shared" si="1"/>
        <v>6.0736357029784409E-2</v>
      </c>
      <c r="X24" s="12">
        <f t="shared" si="2"/>
        <v>1.0591408237746949E-2</v>
      </c>
    </row>
    <row r="25" spans="1:24" x14ac:dyDescent="0.2">
      <c r="A25" s="2" t="s">
        <v>25</v>
      </c>
      <c r="B25" s="2">
        <v>117.18</v>
      </c>
      <c r="C25" s="2">
        <v>94.86</v>
      </c>
      <c r="D25" s="2">
        <v>104.1</v>
      </c>
      <c r="E25" s="12">
        <f t="shared" si="9"/>
        <v>1.3081672819749108E-2</v>
      </c>
      <c r="F25" s="12">
        <f t="shared" si="10"/>
        <v>9.9836657713713167E-3</v>
      </c>
      <c r="G25" s="12">
        <f t="shared" si="11"/>
        <v>9.7515554714563257E-3</v>
      </c>
      <c r="J25" s="2" t="s">
        <v>67</v>
      </c>
      <c r="K25" s="2">
        <v>0</v>
      </c>
      <c r="L25" s="2">
        <v>0</v>
      </c>
      <c r="M25" s="2">
        <v>0</v>
      </c>
      <c r="N25" s="12">
        <f t="shared" si="6"/>
        <v>0</v>
      </c>
      <c r="O25" s="12">
        <f t="shared" si="7"/>
        <v>0</v>
      </c>
      <c r="P25" s="12">
        <f t="shared" si="8"/>
        <v>0</v>
      </c>
      <c r="R25" s="2" t="s">
        <v>117</v>
      </c>
      <c r="S25" s="2">
        <v>0</v>
      </c>
      <c r="T25" s="2">
        <v>0</v>
      </c>
      <c r="U25" s="2">
        <v>0</v>
      </c>
      <c r="V25" s="12">
        <f t="shared" si="0"/>
        <v>0</v>
      </c>
      <c r="W25" s="12">
        <f t="shared" si="1"/>
        <v>0</v>
      </c>
      <c r="X25" s="12">
        <f t="shared" si="2"/>
        <v>0</v>
      </c>
    </row>
    <row r="26" spans="1:24" x14ac:dyDescent="0.2">
      <c r="A26" s="2" t="s">
        <v>26</v>
      </c>
      <c r="B26" s="2"/>
      <c r="C26" s="2"/>
      <c r="D26" s="2"/>
      <c r="E26" s="12">
        <f t="shared" si="9"/>
        <v>0</v>
      </c>
      <c r="F26" s="12">
        <f t="shared" si="10"/>
        <v>0</v>
      </c>
      <c r="G26" s="12">
        <f t="shared" si="11"/>
        <v>0</v>
      </c>
      <c r="J26" s="2" t="s">
        <v>68</v>
      </c>
      <c r="K26" s="2">
        <v>885.31</v>
      </c>
      <c r="L26" s="2">
        <v>1310.06</v>
      </c>
      <c r="M26" s="2">
        <v>1510.11</v>
      </c>
      <c r="N26" s="12">
        <f t="shared" si="6"/>
        <v>7.0692520156283564E-2</v>
      </c>
      <c r="O26" s="12">
        <f t="shared" si="7"/>
        <v>9.2253068858480419E-2</v>
      </c>
      <c r="P26" s="12">
        <f t="shared" si="8"/>
        <v>0.10202329204505992</v>
      </c>
      <c r="R26" s="2" t="s">
        <v>118</v>
      </c>
      <c r="S26" s="2">
        <v>0</v>
      </c>
      <c r="T26" s="2">
        <v>0</v>
      </c>
      <c r="U26" s="2">
        <v>0</v>
      </c>
      <c r="V26" s="12">
        <f t="shared" si="0"/>
        <v>0</v>
      </c>
      <c r="W26" s="12">
        <f t="shared" si="1"/>
        <v>0</v>
      </c>
      <c r="X26" s="12">
        <f t="shared" si="2"/>
        <v>0</v>
      </c>
    </row>
    <row r="27" spans="1:24" x14ac:dyDescent="0.2">
      <c r="A27" s="2" t="s">
        <v>27</v>
      </c>
      <c r="B27" s="2">
        <v>1224.6300000000001</v>
      </c>
      <c r="C27" s="2">
        <v>1404.78</v>
      </c>
      <c r="D27" s="2">
        <v>1679.39</v>
      </c>
      <c r="E27" s="12">
        <f t="shared" si="9"/>
        <v>0.136714533070911</v>
      </c>
      <c r="F27" s="12">
        <f t="shared" si="10"/>
        <v>0.14784792327964366</v>
      </c>
      <c r="G27" s="12">
        <f t="shared" si="11"/>
        <v>0.15731666419989473</v>
      </c>
      <c r="J27" s="2" t="s">
        <v>69</v>
      </c>
      <c r="K27" s="2">
        <v>237.66</v>
      </c>
      <c r="L27" s="2">
        <v>352.65</v>
      </c>
      <c r="M27" s="2">
        <v>-43.06</v>
      </c>
      <c r="N27" s="12">
        <f t="shared" si="6"/>
        <v>1.8977289695521739E-2</v>
      </c>
      <c r="O27" s="12">
        <f t="shared" si="7"/>
        <v>2.4833247891656196E-2</v>
      </c>
      <c r="P27" s="12">
        <f t="shared" si="8"/>
        <v>-2.9091410264552122E-3</v>
      </c>
      <c r="R27" s="2" t="s">
        <v>119</v>
      </c>
      <c r="S27" s="2">
        <v>0</v>
      </c>
      <c r="T27" s="2">
        <v>0</v>
      </c>
      <c r="U27" s="2">
        <v>0</v>
      </c>
      <c r="V27" s="12">
        <f t="shared" si="0"/>
        <v>0</v>
      </c>
      <c r="W27" s="12">
        <f t="shared" si="1"/>
        <v>0</v>
      </c>
      <c r="X27" s="12">
        <f t="shared" si="2"/>
        <v>0</v>
      </c>
    </row>
    <row r="28" spans="1:24" x14ac:dyDescent="0.2">
      <c r="A28" s="2" t="s">
        <v>28</v>
      </c>
      <c r="B28" s="2">
        <v>533.17999999999995</v>
      </c>
      <c r="C28" s="2">
        <v>665.97</v>
      </c>
      <c r="D28" s="2">
        <v>867.37</v>
      </c>
      <c r="E28" s="12">
        <f t="shared" si="9"/>
        <v>5.9522839341473184E-2</v>
      </c>
      <c r="F28" s="12">
        <f t="shared" si="10"/>
        <v>7.009089072064259E-2</v>
      </c>
      <c r="G28" s="12">
        <f t="shared" si="11"/>
        <v>8.1250784527157296E-2</v>
      </c>
      <c r="J28" s="2" t="s">
        <v>70</v>
      </c>
      <c r="K28" s="2">
        <v>0</v>
      </c>
      <c r="L28" s="2">
        <v>0</v>
      </c>
      <c r="M28" s="2">
        <v>0</v>
      </c>
      <c r="N28" s="12">
        <f t="shared" si="6"/>
        <v>0</v>
      </c>
      <c r="O28" s="12">
        <f t="shared" si="7"/>
        <v>0</v>
      </c>
      <c r="P28" s="12">
        <f t="shared" si="8"/>
        <v>0</v>
      </c>
      <c r="R28" s="2" t="s">
        <v>120</v>
      </c>
      <c r="S28" s="2">
        <v>0</v>
      </c>
      <c r="T28" s="2">
        <v>0</v>
      </c>
      <c r="U28" s="2"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</row>
    <row r="29" spans="1:24" x14ac:dyDescent="0.2">
      <c r="A29" s="2" t="s">
        <v>29</v>
      </c>
      <c r="B29" s="2">
        <v>1977.16</v>
      </c>
      <c r="C29" s="2">
        <v>2728.55</v>
      </c>
      <c r="D29" s="2">
        <v>3096.98</v>
      </c>
      <c r="E29" s="12">
        <f t="shared" si="9"/>
        <v>0.22072504038483653</v>
      </c>
      <c r="F29" s="12">
        <f t="shared" si="10"/>
        <v>0.2871698422989164</v>
      </c>
      <c r="G29" s="12">
        <f t="shared" si="11"/>
        <v>0.29010924365024798</v>
      </c>
      <c r="J29" s="2" t="s">
        <v>71</v>
      </c>
      <c r="K29" s="2">
        <v>-10.77</v>
      </c>
      <c r="L29" s="2">
        <v>32.9</v>
      </c>
      <c r="M29" s="2">
        <v>32.549999999999997</v>
      </c>
      <c r="N29" s="12">
        <f t="shared" si="6"/>
        <v>-8.5999078524265392E-4</v>
      </c>
      <c r="O29" s="12">
        <f t="shared" si="7"/>
        <v>2.316783937715834E-3</v>
      </c>
      <c r="P29" s="12">
        <f t="shared" si="8"/>
        <v>2.1990836138206489E-3</v>
      </c>
      <c r="R29" s="2" t="s">
        <v>121</v>
      </c>
      <c r="S29" s="2">
        <v>0</v>
      </c>
      <c r="T29" s="2">
        <v>0</v>
      </c>
      <c r="U29" s="2">
        <v>0</v>
      </c>
      <c r="V29" s="12">
        <f t="shared" si="0"/>
        <v>0</v>
      </c>
      <c r="W29" s="12">
        <f t="shared" si="1"/>
        <v>0</v>
      </c>
      <c r="X29" s="12">
        <f t="shared" si="2"/>
        <v>0</v>
      </c>
    </row>
    <row r="30" spans="1:24" x14ac:dyDescent="0.2">
      <c r="A30" s="2" t="s">
        <v>30</v>
      </c>
      <c r="B30" s="2">
        <v>369.75</v>
      </c>
      <c r="C30" s="2">
        <v>855.62</v>
      </c>
      <c r="D30" s="2">
        <v>1040.7</v>
      </c>
      <c r="E30" s="12">
        <f t="shared" si="9"/>
        <v>4.1277935868767983E-2</v>
      </c>
      <c r="F30" s="12">
        <f t="shared" si="10"/>
        <v>9.0050855021091364E-2</v>
      </c>
      <c r="G30" s="12">
        <f t="shared" si="11"/>
        <v>9.7487452249227655E-2</v>
      </c>
      <c r="J30" s="2" t="s">
        <v>72</v>
      </c>
      <c r="K30" s="2">
        <v>658.42</v>
      </c>
      <c r="L30" s="2">
        <v>924.51</v>
      </c>
      <c r="M30" s="2">
        <v>1520.62</v>
      </c>
      <c r="N30" s="12">
        <f t="shared" si="6"/>
        <v>5.2575221246004479E-2</v>
      </c>
      <c r="O30" s="12">
        <f t="shared" si="7"/>
        <v>6.5103037029108385E-2</v>
      </c>
      <c r="P30" s="12">
        <f t="shared" si="8"/>
        <v>0.10273334945769448</v>
      </c>
      <c r="R30" s="2" t="s">
        <v>122</v>
      </c>
      <c r="S30" s="2">
        <v>0</v>
      </c>
      <c r="T30" s="2">
        <v>0</v>
      </c>
      <c r="U30" s="2"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</row>
    <row r="31" spans="1:24" x14ac:dyDescent="0.2">
      <c r="A31" s="2" t="s">
        <v>31</v>
      </c>
      <c r="B31" s="2">
        <v>4104.72</v>
      </c>
      <c r="C31" s="2">
        <v>5654.92</v>
      </c>
      <c r="D31" s="2">
        <v>6684.44</v>
      </c>
      <c r="E31" s="12">
        <f t="shared" si="9"/>
        <v>0.45824034866598867</v>
      </c>
      <c r="F31" s="12">
        <f t="shared" si="10"/>
        <v>0.59515951132029399</v>
      </c>
      <c r="G31" s="12">
        <f t="shared" si="11"/>
        <v>0.62616414462652759</v>
      </c>
      <c r="J31" s="2" t="s">
        <v>73</v>
      </c>
      <c r="K31" s="2">
        <v>0.13</v>
      </c>
      <c r="L31" s="2">
        <v>0.1</v>
      </c>
      <c r="M31" s="2">
        <v>0.15</v>
      </c>
      <c r="N31" s="12">
        <f t="shared" si="6"/>
        <v>1.0380575866438721E-5</v>
      </c>
      <c r="O31" s="12">
        <f t="shared" si="7"/>
        <v>7.0418964672213808E-6</v>
      </c>
      <c r="P31" s="12">
        <f t="shared" si="8"/>
        <v>1.0134025870141241E-5</v>
      </c>
      <c r="R31" s="2" t="s">
        <v>123</v>
      </c>
      <c r="S31" s="2">
        <v>0</v>
      </c>
      <c r="T31" s="2">
        <v>0</v>
      </c>
      <c r="U31" s="2"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</row>
    <row r="32" spans="1:24" x14ac:dyDescent="0.2">
      <c r="A32" s="2" t="s">
        <v>32</v>
      </c>
      <c r="B32" s="2"/>
      <c r="C32" s="2"/>
      <c r="D32" s="2"/>
      <c r="E32" s="12">
        <f t="shared" si="9"/>
        <v>0</v>
      </c>
      <c r="F32" s="12">
        <f t="shared" si="10"/>
        <v>0</v>
      </c>
      <c r="G32" s="12">
        <f t="shared" si="11"/>
        <v>0</v>
      </c>
      <c r="J32" s="2" t="s">
        <v>74</v>
      </c>
      <c r="K32" s="2">
        <v>0</v>
      </c>
      <c r="L32" s="2">
        <v>0</v>
      </c>
      <c r="M32" s="2">
        <v>0</v>
      </c>
      <c r="N32" s="12">
        <f t="shared" si="6"/>
        <v>0</v>
      </c>
      <c r="O32" s="12">
        <f t="shared" si="7"/>
        <v>0</v>
      </c>
      <c r="P32" s="12">
        <f t="shared" si="8"/>
        <v>0</v>
      </c>
      <c r="R32" s="2" t="s">
        <v>111</v>
      </c>
      <c r="S32" s="2">
        <v>0</v>
      </c>
      <c r="T32" s="2">
        <v>0</v>
      </c>
      <c r="U32" s="2">
        <v>0</v>
      </c>
      <c r="V32" s="12">
        <f t="shared" si="0"/>
        <v>0</v>
      </c>
      <c r="W32" s="12">
        <f t="shared" si="1"/>
        <v>0</v>
      </c>
      <c r="X32" s="12">
        <f t="shared" si="2"/>
        <v>0</v>
      </c>
    </row>
    <row r="33" spans="1:24" x14ac:dyDescent="0.2">
      <c r="A33" s="2" t="s">
        <v>33</v>
      </c>
      <c r="B33" s="2">
        <v>3509.45</v>
      </c>
      <c r="C33" s="2">
        <v>4273.05</v>
      </c>
      <c r="D33" s="2">
        <v>4496.43</v>
      </c>
      <c r="E33" s="12">
        <f t="shared" si="9"/>
        <v>0.39178594194630911</v>
      </c>
      <c r="F33" s="12">
        <f t="shared" si="10"/>
        <v>0.44972278119711373</v>
      </c>
      <c r="G33" s="12">
        <f t="shared" si="11"/>
        <v>0.42120256069664141</v>
      </c>
      <c r="J33" s="2" t="s">
        <v>75</v>
      </c>
      <c r="K33" s="2">
        <v>658.29</v>
      </c>
      <c r="L33" s="2">
        <v>924.41</v>
      </c>
      <c r="M33" s="2">
        <v>1520.47</v>
      </c>
      <c r="N33" s="12">
        <f t="shared" si="6"/>
        <v>5.2564840670138037E-2</v>
      </c>
      <c r="O33" s="12">
        <f t="shared" si="7"/>
        <v>6.5095995132641166E-2</v>
      </c>
      <c r="P33" s="12">
        <f t="shared" si="8"/>
        <v>0.10272321543182435</v>
      </c>
      <c r="R33" s="2" t="s">
        <v>124</v>
      </c>
      <c r="S33" s="2">
        <v>183.04</v>
      </c>
      <c r="T33" s="2">
        <v>-90.74</v>
      </c>
      <c r="U33" s="2">
        <v>-390.63</v>
      </c>
      <c r="V33" s="12">
        <f t="shared" si="0"/>
        <v>1.4615850819945717E-2</v>
      </c>
      <c r="W33" s="12">
        <f t="shared" si="1"/>
        <v>-6.3898168543566804E-3</v>
      </c>
      <c r="X33" s="12">
        <f t="shared" si="2"/>
        <v>-2.6391030171021818E-2</v>
      </c>
    </row>
    <row r="34" spans="1:24" x14ac:dyDescent="0.2">
      <c r="A34" s="2" t="s">
        <v>34</v>
      </c>
      <c r="B34" s="2">
        <v>470.61</v>
      </c>
      <c r="C34" s="2">
        <v>519.61</v>
      </c>
      <c r="D34" s="2">
        <v>209.73</v>
      </c>
      <c r="E34" s="12">
        <f t="shared" si="9"/>
        <v>5.2537686001895609E-2</v>
      </c>
      <c r="F34" s="12">
        <f t="shared" si="10"/>
        <v>5.4687039547356632E-2</v>
      </c>
      <c r="G34" s="12">
        <f t="shared" si="11"/>
        <v>1.9646433516124259E-2</v>
      </c>
      <c r="J34" s="2" t="s">
        <v>76</v>
      </c>
      <c r="K34" s="2">
        <v>-13.26</v>
      </c>
      <c r="L34" s="2">
        <v>-2.0699999999999998</v>
      </c>
      <c r="M34" s="2">
        <v>0.63</v>
      </c>
      <c r="N34" s="12">
        <f t="shared" si="6"/>
        <v>-1.0588187383767495E-3</v>
      </c>
      <c r="O34" s="12">
        <f t="shared" si="7"/>
        <v>-1.4576725687148257E-4</v>
      </c>
      <c r="P34" s="12">
        <f t="shared" si="8"/>
        <v>4.2562908654593208E-5</v>
      </c>
      <c r="R34" s="2" t="s">
        <v>125</v>
      </c>
      <c r="S34" s="2">
        <v>1663.23</v>
      </c>
      <c r="T34" s="2">
        <v>1773.54</v>
      </c>
      <c r="U34" s="2">
        <v>1645.43</v>
      </c>
      <c r="V34" s="12">
        <f t="shared" si="0"/>
        <v>0.13280988614105288</v>
      </c>
      <c r="W34" s="12">
        <f t="shared" si="1"/>
        <v>0.12489085060475807</v>
      </c>
      <c r="X34" s="12">
        <f t="shared" si="2"/>
        <v>0.11116553458337668</v>
      </c>
    </row>
    <row r="35" spans="1:24" x14ac:dyDescent="0.2">
      <c r="A35" s="2" t="s">
        <v>35</v>
      </c>
      <c r="B35" s="2">
        <v>3980.06</v>
      </c>
      <c r="C35" s="2">
        <v>4792.66</v>
      </c>
      <c r="D35" s="2">
        <v>4706.16</v>
      </c>
      <c r="E35" s="12">
        <f t="shared" si="9"/>
        <v>0.44432362794820474</v>
      </c>
      <c r="F35" s="12">
        <f t="shared" si="10"/>
        <v>0.50440982074447027</v>
      </c>
      <c r="G35" s="12">
        <f t="shared" si="11"/>
        <v>0.44084899421276563</v>
      </c>
      <c r="J35" s="2" t="s">
        <v>77</v>
      </c>
      <c r="K35" s="2">
        <v>671.55</v>
      </c>
      <c r="L35" s="2">
        <v>926.48</v>
      </c>
      <c r="M35" s="2">
        <v>1519.84</v>
      </c>
      <c r="N35" s="12">
        <f t="shared" si="6"/>
        <v>5.3623659408514789E-2</v>
      </c>
      <c r="O35" s="12">
        <f t="shared" si="7"/>
        <v>6.5241762389512653E-2</v>
      </c>
      <c r="P35" s="12">
        <f t="shared" si="8"/>
        <v>0.10268065252316975</v>
      </c>
      <c r="R35" s="2" t="s">
        <v>126</v>
      </c>
      <c r="S35" s="2">
        <v>0</v>
      </c>
      <c r="T35" s="2">
        <v>0</v>
      </c>
      <c r="U35" s="2">
        <v>0</v>
      </c>
      <c r="V35" s="12">
        <f t="shared" si="0"/>
        <v>0</v>
      </c>
      <c r="W35" s="12">
        <f t="shared" si="1"/>
        <v>0</v>
      </c>
      <c r="X35" s="12">
        <f t="shared" si="2"/>
        <v>0</v>
      </c>
    </row>
    <row r="36" spans="1:24" x14ac:dyDescent="0.2">
      <c r="A36" s="2" t="s">
        <v>36</v>
      </c>
      <c r="B36" s="2">
        <v>124.66</v>
      </c>
      <c r="C36" s="2">
        <v>862.26</v>
      </c>
      <c r="D36" s="2">
        <v>1978.28</v>
      </c>
      <c r="E36" s="12">
        <f t="shared" si="9"/>
        <v>1.3916720717783953E-2</v>
      </c>
      <c r="F36" s="12">
        <f t="shared" si="10"/>
        <v>9.0749690575823647E-2</v>
      </c>
      <c r="G36" s="12">
        <f t="shared" si="11"/>
        <v>0.18531515041376198</v>
      </c>
      <c r="J36" s="2" t="s">
        <v>78</v>
      </c>
      <c r="K36" s="2">
        <v>-80.599999999999994</v>
      </c>
      <c r="L36" s="2">
        <v>-62.75</v>
      </c>
      <c r="M36" s="2">
        <v>-62.74</v>
      </c>
      <c r="N36" s="12">
        <f t="shared" si="6"/>
        <v>-6.4359570371920064E-3</v>
      </c>
      <c r="O36" s="12">
        <f t="shared" si="7"/>
        <v>-4.4187900331814165E-3</v>
      </c>
      <c r="P36" s="12">
        <f t="shared" si="8"/>
        <v>-4.2387252206177433E-3</v>
      </c>
      <c r="R36" s="2" t="s">
        <v>127</v>
      </c>
      <c r="S36" s="2">
        <v>-273.69</v>
      </c>
      <c r="T36" s="2">
        <v>-219.09</v>
      </c>
      <c r="U36" s="2">
        <v>-527.89</v>
      </c>
      <c r="V36" s="12">
        <f t="shared" si="0"/>
        <v>-2.1854306222197025E-2</v>
      </c>
      <c r="W36" s="12">
        <f t="shared" si="1"/>
        <v>-1.5428090970035323E-2</v>
      </c>
      <c r="X36" s="12">
        <f t="shared" si="2"/>
        <v>-3.5664339443925733E-2</v>
      </c>
    </row>
    <row r="37" spans="1:24" x14ac:dyDescent="0.2">
      <c r="A37" s="2" t="s">
        <v>37</v>
      </c>
      <c r="B37" s="2">
        <v>0</v>
      </c>
      <c r="C37" s="2">
        <v>0</v>
      </c>
      <c r="D37" s="2">
        <v>0</v>
      </c>
      <c r="E37" s="12">
        <f t="shared" si="9"/>
        <v>0</v>
      </c>
      <c r="F37" s="12">
        <f t="shared" si="10"/>
        <v>0</v>
      </c>
      <c r="G37" s="12">
        <f t="shared" si="11"/>
        <v>0</v>
      </c>
      <c r="J37" s="2" t="s">
        <v>79</v>
      </c>
      <c r="K37" s="2">
        <v>4755.16</v>
      </c>
      <c r="L37" s="2">
        <v>4983.63</v>
      </c>
      <c r="M37" s="2">
        <v>5526.05</v>
      </c>
      <c r="N37" s="12">
        <f t="shared" si="6"/>
        <v>0.37970230105426728</v>
      </c>
      <c r="O37" s="12">
        <f t="shared" si="7"/>
        <v>0.3509420649093849</v>
      </c>
      <c r="P37" s="12">
        <f t="shared" si="8"/>
        <v>0.3733408910646267</v>
      </c>
      <c r="R37" s="2" t="s">
        <v>128</v>
      </c>
      <c r="S37" s="2">
        <v>0</v>
      </c>
      <c r="T37" s="2">
        <v>0</v>
      </c>
      <c r="U37" s="2">
        <v>0</v>
      </c>
      <c r="V37" s="12">
        <f t="shared" ref="V37:V69" si="12">S37/$K$6</f>
        <v>0</v>
      </c>
      <c r="W37" s="12">
        <f t="shared" ref="W37:W69" si="13">T37/$L$6</f>
        <v>0</v>
      </c>
      <c r="X37" s="12">
        <f t="shared" ref="X37:X69" si="14">U37/$M$6</f>
        <v>0</v>
      </c>
    </row>
    <row r="38" spans="1:24" x14ac:dyDescent="0.2">
      <c r="A38" s="2" t="s">
        <v>38</v>
      </c>
      <c r="B38" s="2">
        <v>328.51</v>
      </c>
      <c r="C38" s="2">
        <v>319.8</v>
      </c>
      <c r="D38" s="2">
        <v>232.08</v>
      </c>
      <c r="E38" s="12">
        <f t="shared" si="9"/>
        <v>3.6674008687623987E-2</v>
      </c>
      <c r="F38" s="12">
        <f t="shared" si="10"/>
        <v>3.3657772651112666E-2</v>
      </c>
      <c r="G38" s="12">
        <f t="shared" si="11"/>
        <v>2.1740067183627133E-2</v>
      </c>
      <c r="J38" s="2" t="s">
        <v>80</v>
      </c>
      <c r="K38" s="2">
        <v>0</v>
      </c>
      <c r="L38" s="2">
        <v>0</v>
      </c>
      <c r="M38" s="2">
        <v>0</v>
      </c>
      <c r="N38" s="12">
        <f t="shared" si="6"/>
        <v>0</v>
      </c>
      <c r="O38" s="12">
        <f t="shared" si="7"/>
        <v>0</v>
      </c>
      <c r="P38" s="12">
        <f t="shared" si="8"/>
        <v>0</v>
      </c>
      <c r="R38" s="2" t="s">
        <v>111</v>
      </c>
      <c r="S38" s="2">
        <v>0</v>
      </c>
      <c r="T38" s="2">
        <v>0</v>
      </c>
      <c r="U38" s="2">
        <v>0</v>
      </c>
      <c r="V38" s="12">
        <f t="shared" si="12"/>
        <v>0</v>
      </c>
      <c r="W38" s="12">
        <f t="shared" si="13"/>
        <v>0</v>
      </c>
      <c r="X38" s="12">
        <f t="shared" si="14"/>
        <v>0</v>
      </c>
    </row>
    <row r="39" spans="1:24" x14ac:dyDescent="0.2">
      <c r="A39" s="2" t="s">
        <v>39</v>
      </c>
      <c r="B39" s="2">
        <v>784.82</v>
      </c>
      <c r="C39" s="2">
        <v>871.36</v>
      </c>
      <c r="D39" s="2">
        <v>906.65</v>
      </c>
      <c r="E39" s="12">
        <f t="shared" si="9"/>
        <v>8.761527959033534E-2</v>
      </c>
      <c r="F39" s="12">
        <f t="shared" si="10"/>
        <v>9.1707432074026055E-2</v>
      </c>
      <c r="G39" s="12">
        <f t="shared" si="11"/>
        <v>8.4930333988433027E-2</v>
      </c>
      <c r="J39" s="2" t="s">
        <v>83</v>
      </c>
      <c r="K39" s="2">
        <v>349.22</v>
      </c>
      <c r="L39" s="2">
        <v>319.24</v>
      </c>
      <c r="M39" s="2">
        <v>281.68</v>
      </c>
      <c r="N39" s="12">
        <f t="shared" si="6"/>
        <v>2.7885420800597926E-2</v>
      </c>
      <c r="O39" s="12">
        <f t="shared" si="7"/>
        <v>2.2480550281957536E-2</v>
      </c>
      <c r="P39" s="12">
        <f t="shared" si="8"/>
        <v>1.9030349380675899E-2</v>
      </c>
      <c r="R39" s="2" t="s">
        <v>129</v>
      </c>
      <c r="S39" s="2">
        <v>-273.69</v>
      </c>
      <c r="T39" s="2">
        <v>-219.09</v>
      </c>
      <c r="U39" s="2">
        <v>-527.89</v>
      </c>
      <c r="V39" s="12">
        <f t="shared" si="12"/>
        <v>-2.1854306222197025E-2</v>
      </c>
      <c r="W39" s="12">
        <f t="shared" si="13"/>
        <v>-1.5428090970035323E-2</v>
      </c>
      <c r="X39" s="12">
        <f t="shared" si="14"/>
        <v>-3.5664339443925733E-2</v>
      </c>
    </row>
    <row r="40" spans="1:24" x14ac:dyDescent="0.2">
      <c r="A40" s="2" t="s">
        <v>40</v>
      </c>
      <c r="B40" s="2">
        <v>-456.31</v>
      </c>
      <c r="C40" s="2">
        <v>-551.55999999999995</v>
      </c>
      <c r="D40" s="2">
        <v>-674.57</v>
      </c>
      <c r="E40" s="12">
        <f t="shared" si="9"/>
        <v>-5.094127090271134E-2</v>
      </c>
      <c r="F40" s="12">
        <f t="shared" si="10"/>
        <v>-5.8049659422913381E-2</v>
      </c>
      <c r="G40" s="12">
        <f t="shared" si="11"/>
        <v>-6.3190266804805911E-2</v>
      </c>
      <c r="J40" s="2" t="s">
        <v>84</v>
      </c>
      <c r="K40" s="2">
        <v>4983.63</v>
      </c>
      <c r="L40" s="2">
        <v>5526.05</v>
      </c>
      <c r="M40" s="2">
        <v>6702.1</v>
      </c>
      <c r="N40" s="12">
        <f t="shared" si="6"/>
        <v>0.3979457638866154</v>
      </c>
      <c r="O40" s="12">
        <f t="shared" si="7"/>
        <v>0.38913871972688713</v>
      </c>
      <c r="P40" s="12">
        <f t="shared" si="8"/>
        <v>0.45279503189515741</v>
      </c>
      <c r="R40" s="2" t="s">
        <v>130</v>
      </c>
      <c r="S40" s="2">
        <v>1389.54</v>
      </c>
      <c r="T40" s="2">
        <v>1554.45</v>
      </c>
      <c r="U40" s="2">
        <v>1117.54</v>
      </c>
      <c r="V40" s="12">
        <f t="shared" si="12"/>
        <v>0.11095557991885584</v>
      </c>
      <c r="W40" s="12">
        <f t="shared" si="13"/>
        <v>0.10946275963472275</v>
      </c>
      <c r="X40" s="12">
        <f t="shared" si="14"/>
        <v>7.5501195139450944E-2</v>
      </c>
    </row>
    <row r="41" spans="1:24" x14ac:dyDescent="0.2">
      <c r="A41" s="2" t="s">
        <v>41</v>
      </c>
      <c r="B41" s="2">
        <v>1343.29</v>
      </c>
      <c r="C41" s="2">
        <v>1546.65</v>
      </c>
      <c r="D41" s="2">
        <v>1781.46</v>
      </c>
      <c r="E41" s="12">
        <f t="shared" si="9"/>
        <v>0.14996142927155467</v>
      </c>
      <c r="F41" s="12">
        <f t="shared" si="10"/>
        <v>0.16277921848293747</v>
      </c>
      <c r="G41" s="12">
        <f t="shared" si="11"/>
        <v>0.16687805965591343</v>
      </c>
      <c r="J41" s="2" t="s">
        <v>85</v>
      </c>
      <c r="K41" s="2">
        <v>206.57</v>
      </c>
      <c r="L41" s="2">
        <v>206.57</v>
      </c>
      <c r="M41" s="2">
        <v>0</v>
      </c>
      <c r="N41" s="12">
        <f t="shared" si="6"/>
        <v>1.6494735051771126E-2</v>
      </c>
      <c r="O41" s="12">
        <f t="shared" si="7"/>
        <v>1.4546445532339206E-2</v>
      </c>
      <c r="P41" s="12">
        <f t="shared" si="8"/>
        <v>0</v>
      </c>
      <c r="R41" s="2" t="s">
        <v>131</v>
      </c>
      <c r="S41" s="2"/>
      <c r="T41" s="2"/>
      <c r="U41" s="2"/>
      <c r="V41" s="12">
        <f t="shared" si="12"/>
        <v>0</v>
      </c>
      <c r="W41" s="12">
        <f t="shared" si="13"/>
        <v>0</v>
      </c>
      <c r="X41" s="12">
        <f t="shared" si="14"/>
        <v>0</v>
      </c>
    </row>
    <row r="42" spans="1:24" x14ac:dyDescent="0.2">
      <c r="A42" s="2" t="s">
        <v>42</v>
      </c>
      <c r="B42" s="2">
        <v>8957.57</v>
      </c>
      <c r="C42" s="2">
        <v>9501.52</v>
      </c>
      <c r="D42" s="2">
        <v>10675.22</v>
      </c>
      <c r="E42" s="12">
        <f t="shared" si="9"/>
        <v>1</v>
      </c>
      <c r="F42" s="12">
        <f t="shared" si="10"/>
        <v>1</v>
      </c>
      <c r="G42" s="12">
        <f t="shared" si="11"/>
        <v>1</v>
      </c>
      <c r="J42" s="2" t="s">
        <v>86</v>
      </c>
      <c r="K42" s="2">
        <v>0</v>
      </c>
      <c r="L42" s="2">
        <v>0</v>
      </c>
      <c r="M42" s="2">
        <v>0</v>
      </c>
      <c r="N42" s="12">
        <f t="shared" si="6"/>
        <v>0</v>
      </c>
      <c r="O42" s="12">
        <f t="shared" si="7"/>
        <v>0</v>
      </c>
      <c r="P42" s="12">
        <f t="shared" si="8"/>
        <v>0</v>
      </c>
      <c r="R42" s="2" t="s">
        <v>132</v>
      </c>
      <c r="S42" s="2">
        <v>0</v>
      </c>
      <c r="T42" s="2">
        <v>0</v>
      </c>
      <c r="U42" s="2">
        <v>0</v>
      </c>
      <c r="V42" s="12">
        <f t="shared" si="12"/>
        <v>0</v>
      </c>
      <c r="W42" s="12">
        <f t="shared" si="13"/>
        <v>0</v>
      </c>
      <c r="X42" s="12">
        <f t="shared" si="14"/>
        <v>0</v>
      </c>
    </row>
    <row r="43" spans="1:24" x14ac:dyDescent="0.2">
      <c r="A43" s="2" t="s">
        <v>43</v>
      </c>
      <c r="B43" s="2">
        <v>1580.83</v>
      </c>
      <c r="C43" s="2">
        <v>1621.89</v>
      </c>
      <c r="D43" s="2">
        <v>2345.34</v>
      </c>
      <c r="E43" s="12">
        <f t="shared" si="9"/>
        <v>0.17647978190513722</v>
      </c>
      <c r="F43" s="12">
        <f t="shared" si="10"/>
        <v>0.17069795148565703</v>
      </c>
      <c r="G43" s="12">
        <f t="shared" si="11"/>
        <v>0.21969945350072415</v>
      </c>
      <c r="J43" s="2" t="s">
        <v>87</v>
      </c>
      <c r="K43" s="2">
        <v>170</v>
      </c>
      <c r="L43" s="2">
        <v>260</v>
      </c>
      <c r="M43" s="2">
        <v>140</v>
      </c>
      <c r="N43" s="12">
        <f t="shared" si="6"/>
        <v>1.3574599209958326E-2</v>
      </c>
      <c r="O43" s="12">
        <f t="shared" si="7"/>
        <v>1.8308930814775588E-2</v>
      </c>
      <c r="P43" s="12">
        <f t="shared" si="8"/>
        <v>9.4584241454651573E-3</v>
      </c>
      <c r="R43" s="2" t="s">
        <v>133</v>
      </c>
      <c r="S43" s="2">
        <v>0</v>
      </c>
      <c r="T43" s="2">
        <v>0</v>
      </c>
      <c r="U43" s="2">
        <v>0</v>
      </c>
      <c r="V43" s="12">
        <f t="shared" si="12"/>
        <v>0</v>
      </c>
      <c r="W43" s="12">
        <f t="shared" si="13"/>
        <v>0</v>
      </c>
      <c r="X43" s="12">
        <f t="shared" si="14"/>
        <v>0</v>
      </c>
    </row>
    <row r="44" spans="1:24" x14ac:dyDescent="0.2">
      <c r="J44" s="2" t="s">
        <v>88</v>
      </c>
      <c r="K44" s="2">
        <v>17</v>
      </c>
      <c r="L44" s="2">
        <v>26</v>
      </c>
      <c r="M44" s="2">
        <v>14</v>
      </c>
      <c r="N44" s="12">
        <f t="shared" si="6"/>
        <v>1.3574599209958326E-3</v>
      </c>
      <c r="O44" s="12">
        <f t="shared" si="7"/>
        <v>1.830893081477559E-3</v>
      </c>
      <c r="P44" s="12">
        <f t="shared" si="8"/>
        <v>9.4584241454651584E-4</v>
      </c>
      <c r="R44" s="2" t="s">
        <v>134</v>
      </c>
      <c r="S44" s="2">
        <v>0</v>
      </c>
      <c r="T44" s="2">
        <v>0</v>
      </c>
      <c r="U44" s="2">
        <v>0</v>
      </c>
      <c r="V44" s="12">
        <f t="shared" si="12"/>
        <v>0</v>
      </c>
      <c r="W44" s="12">
        <f t="shared" si="13"/>
        <v>0</v>
      </c>
      <c r="X44" s="12">
        <f t="shared" si="14"/>
        <v>0</v>
      </c>
    </row>
    <row r="45" spans="1:24" x14ac:dyDescent="0.2">
      <c r="J45" s="2" t="s">
        <v>89</v>
      </c>
      <c r="K45" s="2">
        <v>35.020000000000003</v>
      </c>
      <c r="L45" s="2">
        <v>49.18</v>
      </c>
      <c r="M45" s="2">
        <v>80.89</v>
      </c>
      <c r="N45" s="12">
        <f t="shared" si="6"/>
        <v>2.7963674372514153E-3</v>
      </c>
      <c r="O45" s="12">
        <f t="shared" si="7"/>
        <v>3.4632046825794748E-3</v>
      </c>
      <c r="P45" s="12">
        <f t="shared" si="8"/>
        <v>5.4649423509048334E-3</v>
      </c>
      <c r="R45" s="2" t="s">
        <v>135</v>
      </c>
      <c r="S45" s="2">
        <v>0</v>
      </c>
      <c r="T45" s="2">
        <v>0</v>
      </c>
      <c r="U45" s="2">
        <v>0</v>
      </c>
      <c r="V45" s="12">
        <f t="shared" si="12"/>
        <v>0</v>
      </c>
      <c r="W45" s="12">
        <f t="shared" si="13"/>
        <v>0</v>
      </c>
      <c r="X45" s="12">
        <f t="shared" si="14"/>
        <v>0</v>
      </c>
    </row>
    <row r="46" spans="1:24" x14ac:dyDescent="0.2">
      <c r="J46" s="2" t="s">
        <v>90</v>
      </c>
      <c r="K46" s="2">
        <v>35.020000000000003</v>
      </c>
      <c r="L46" s="2">
        <v>49.18</v>
      </c>
      <c r="M46" s="2">
        <v>80.89</v>
      </c>
      <c r="N46" s="12">
        <f t="shared" si="6"/>
        <v>2.7963674372514153E-3</v>
      </c>
      <c r="O46" s="12">
        <f t="shared" si="7"/>
        <v>3.4632046825794748E-3</v>
      </c>
      <c r="P46" s="12">
        <f t="shared" si="8"/>
        <v>5.4649423509048334E-3</v>
      </c>
      <c r="R46" s="2" t="s">
        <v>136</v>
      </c>
      <c r="S46" s="2">
        <v>0</v>
      </c>
      <c r="T46" s="2">
        <v>0</v>
      </c>
      <c r="U46" s="2">
        <v>0</v>
      </c>
      <c r="V46" s="12">
        <f t="shared" si="12"/>
        <v>0</v>
      </c>
      <c r="W46" s="12">
        <f t="shared" si="13"/>
        <v>0</v>
      </c>
      <c r="X46" s="12">
        <f t="shared" si="14"/>
        <v>0</v>
      </c>
    </row>
    <row r="47" spans="1:24" x14ac:dyDescent="0.2">
      <c r="J47" s="2" t="s">
        <v>91</v>
      </c>
      <c r="K47" s="2">
        <v>35.020000000000003</v>
      </c>
      <c r="L47" s="2">
        <v>49.17</v>
      </c>
      <c r="M47" s="2">
        <v>80.88</v>
      </c>
      <c r="N47" s="12">
        <f t="shared" si="6"/>
        <v>2.7963674372514153E-3</v>
      </c>
      <c r="O47" s="12">
        <f t="shared" si="7"/>
        <v>3.4625004929327531E-3</v>
      </c>
      <c r="P47" s="12">
        <f t="shared" si="8"/>
        <v>5.4642667491801569E-3</v>
      </c>
      <c r="R47" s="2" t="s">
        <v>111</v>
      </c>
      <c r="S47" s="2">
        <v>0</v>
      </c>
      <c r="T47" s="2">
        <v>0</v>
      </c>
      <c r="U47" s="2">
        <v>0</v>
      </c>
      <c r="V47" s="12">
        <f t="shared" si="12"/>
        <v>0</v>
      </c>
      <c r="W47" s="12">
        <f t="shared" si="13"/>
        <v>0</v>
      </c>
      <c r="X47" s="12">
        <f t="shared" si="14"/>
        <v>0</v>
      </c>
    </row>
    <row r="48" spans="1:24" x14ac:dyDescent="0.2">
      <c r="J48" s="2" t="s">
        <v>92</v>
      </c>
      <c r="K48" s="2">
        <v>35.020000000000003</v>
      </c>
      <c r="L48" s="2">
        <v>49.17</v>
      </c>
      <c r="M48" s="2">
        <v>80.88</v>
      </c>
      <c r="N48" s="12">
        <f t="shared" si="6"/>
        <v>2.7963674372514153E-3</v>
      </c>
      <c r="O48" s="12">
        <f t="shared" si="7"/>
        <v>3.4625004929327531E-3</v>
      </c>
      <c r="P48" s="12">
        <f t="shared" si="8"/>
        <v>5.4642667491801569E-3</v>
      </c>
      <c r="R48" s="2" t="s">
        <v>137</v>
      </c>
      <c r="S48" s="2">
        <v>-533.33000000000004</v>
      </c>
      <c r="T48" s="2">
        <v>-378.64</v>
      </c>
      <c r="U48" s="2">
        <v>-363.53</v>
      </c>
      <c r="V48" s="12">
        <f t="shared" si="12"/>
        <v>-4.258671174498279E-2</v>
      </c>
      <c r="W48" s="12">
        <f t="shared" si="13"/>
        <v>-2.6663436783487034E-2</v>
      </c>
      <c r="X48" s="12">
        <f t="shared" si="14"/>
        <v>-2.4560149497149634E-2</v>
      </c>
    </row>
    <row r="49" spans="1:24" x14ac:dyDescent="0.2">
      <c r="J49" s="2" t="s">
        <v>93</v>
      </c>
      <c r="K49" s="2">
        <v>468.82</v>
      </c>
      <c r="L49" s="2">
        <v>497.68</v>
      </c>
      <c r="M49" s="2">
        <v>560.24</v>
      </c>
      <c r="N49" s="12">
        <f t="shared" si="6"/>
        <v>3.7435550597721544E-2</v>
      </c>
      <c r="O49" s="12">
        <f t="shared" si="7"/>
        <v>3.5046110338067371E-2</v>
      </c>
      <c r="P49" s="12">
        <f t="shared" si="8"/>
        <v>3.7849911023252858E-2</v>
      </c>
      <c r="R49" s="2" t="s">
        <v>138</v>
      </c>
      <c r="S49" s="2"/>
      <c r="T49" s="2"/>
      <c r="U49" s="2"/>
      <c r="V49" s="12">
        <f t="shared" si="12"/>
        <v>0</v>
      </c>
      <c r="W49" s="12">
        <f t="shared" si="13"/>
        <v>0</v>
      </c>
      <c r="X49" s="12">
        <f t="shared" si="14"/>
        <v>0</v>
      </c>
    </row>
    <row r="50" spans="1:24" x14ac:dyDescent="0.2">
      <c r="J50" s="2" t="s">
        <v>94</v>
      </c>
      <c r="K50" s="2">
        <v>468.82</v>
      </c>
      <c r="L50" s="2">
        <v>497.68</v>
      </c>
      <c r="M50" s="2">
        <v>560.24</v>
      </c>
      <c r="N50" s="12">
        <f t="shared" si="6"/>
        <v>3.7435550597721544E-2</v>
      </c>
      <c r="O50" s="12">
        <f t="shared" si="7"/>
        <v>3.5046110338067371E-2</v>
      </c>
      <c r="P50" s="12">
        <f t="shared" si="8"/>
        <v>3.7849911023252858E-2</v>
      </c>
      <c r="R50" s="2" t="s">
        <v>139</v>
      </c>
      <c r="S50" s="2"/>
      <c r="T50" s="2"/>
      <c r="U50" s="2"/>
      <c r="V50" s="12">
        <f t="shared" si="12"/>
        <v>0</v>
      </c>
      <c r="W50" s="12">
        <f t="shared" si="13"/>
        <v>0</v>
      </c>
      <c r="X50" s="12">
        <f t="shared" si="14"/>
        <v>0</v>
      </c>
    </row>
    <row r="51" spans="1:24" x14ac:dyDescent="0.2">
      <c r="R51" s="2" t="s">
        <v>140</v>
      </c>
      <c r="S51" s="2">
        <v>-522.15</v>
      </c>
      <c r="T51" s="2">
        <v>-534.9</v>
      </c>
      <c r="U51" s="2">
        <v>-519.67999999999995</v>
      </c>
      <c r="V51" s="12">
        <f t="shared" si="12"/>
        <v>-4.1693982220469057E-2</v>
      </c>
      <c r="W51" s="12">
        <f t="shared" si="13"/>
        <v>-3.7667104203167164E-2</v>
      </c>
      <c r="X51" s="12">
        <f t="shared" si="14"/>
        <v>-3.5109670427966665E-2</v>
      </c>
    </row>
    <row r="52" spans="1:24" x14ac:dyDescent="0.2">
      <c r="R52" s="2" t="s">
        <v>141</v>
      </c>
      <c r="S52" s="2">
        <v>21.33</v>
      </c>
      <c r="T52" s="2">
        <v>14.47</v>
      </c>
      <c r="U52" s="2">
        <v>22.57</v>
      </c>
      <c r="V52" s="12">
        <f t="shared" si="12"/>
        <v>1.70321294793183E-3</v>
      </c>
      <c r="W52" s="12">
        <f t="shared" si="13"/>
        <v>1.0189624188069338E-3</v>
      </c>
      <c r="X52" s="12">
        <f t="shared" si="14"/>
        <v>1.5248330925939186E-3</v>
      </c>
    </row>
    <row r="53" spans="1:24" x14ac:dyDescent="0.2">
      <c r="R53" s="2" t="s">
        <v>142</v>
      </c>
      <c r="S53" s="2">
        <v>0</v>
      </c>
      <c r="T53" s="2">
        <v>0</v>
      </c>
      <c r="U53" s="2">
        <v>0</v>
      </c>
      <c r="V53" s="12">
        <f t="shared" si="12"/>
        <v>0</v>
      </c>
      <c r="W53" s="12">
        <f t="shared" si="13"/>
        <v>0</v>
      </c>
      <c r="X53" s="12">
        <f t="shared" si="14"/>
        <v>0</v>
      </c>
    </row>
    <row r="54" spans="1:24" x14ac:dyDescent="0.2">
      <c r="R54" s="2" t="s">
        <v>143</v>
      </c>
      <c r="S54" s="2">
        <v>0</v>
      </c>
      <c r="T54" s="2">
        <v>0</v>
      </c>
      <c r="U54" s="2">
        <v>0</v>
      </c>
      <c r="V54" s="12">
        <f t="shared" si="12"/>
        <v>0</v>
      </c>
      <c r="W54" s="12">
        <f t="shared" si="13"/>
        <v>0</v>
      </c>
      <c r="X54" s="12">
        <f t="shared" si="14"/>
        <v>0</v>
      </c>
    </row>
    <row r="55" spans="1:24" x14ac:dyDescent="0.2">
      <c r="R55" s="2" t="s">
        <v>144</v>
      </c>
      <c r="S55" s="2"/>
      <c r="T55" s="2"/>
      <c r="U55" s="2"/>
      <c r="V55" s="12">
        <f t="shared" si="12"/>
        <v>0</v>
      </c>
      <c r="W55" s="12">
        <f t="shared" si="13"/>
        <v>0</v>
      </c>
      <c r="X55" s="12">
        <f t="shared" si="14"/>
        <v>0</v>
      </c>
    </row>
    <row r="56" spans="1:24" x14ac:dyDescent="0.2">
      <c r="R56" s="2" t="s">
        <v>145</v>
      </c>
      <c r="S56" s="2">
        <v>0</v>
      </c>
      <c r="T56" s="2">
        <v>0</v>
      </c>
      <c r="U56" s="2">
        <v>0</v>
      </c>
      <c r="V56" s="12">
        <f t="shared" si="12"/>
        <v>0</v>
      </c>
      <c r="W56" s="12">
        <f t="shared" si="13"/>
        <v>0</v>
      </c>
      <c r="X56" s="12">
        <f t="shared" si="14"/>
        <v>0</v>
      </c>
    </row>
    <row r="57" spans="1:24" x14ac:dyDescent="0.2">
      <c r="R57" s="2" t="s">
        <v>146</v>
      </c>
      <c r="S57" s="2">
        <v>23.25</v>
      </c>
      <c r="T57" s="2">
        <v>64.42</v>
      </c>
      <c r="U57" s="2">
        <v>35.909999999999997</v>
      </c>
      <c r="V57" s="12">
        <f t="shared" si="12"/>
        <v>1.8565260684207711E-3</v>
      </c>
      <c r="W57" s="12">
        <f t="shared" si="13"/>
        <v>4.5363897041840132E-3</v>
      </c>
      <c r="X57" s="12">
        <f t="shared" si="14"/>
        <v>2.4260857933118126E-3</v>
      </c>
    </row>
    <row r="58" spans="1:24" x14ac:dyDescent="0.2">
      <c r="A58" t="s">
        <v>313</v>
      </c>
      <c r="R58" s="2" t="s">
        <v>147</v>
      </c>
      <c r="S58" s="2">
        <v>0</v>
      </c>
      <c r="T58" s="2">
        <v>0</v>
      </c>
      <c r="U58" s="2">
        <v>0</v>
      </c>
      <c r="V58" s="12">
        <f t="shared" si="12"/>
        <v>0</v>
      </c>
      <c r="W58" s="12">
        <f t="shared" si="13"/>
        <v>0</v>
      </c>
      <c r="X58" s="12">
        <f t="shared" si="14"/>
        <v>0</v>
      </c>
    </row>
    <row r="59" spans="1:24" x14ac:dyDescent="0.2">
      <c r="R59" s="2" t="s">
        <v>148</v>
      </c>
      <c r="S59" s="2">
        <v>65.28</v>
      </c>
      <c r="T59" s="2">
        <v>69.69</v>
      </c>
      <c r="U59" s="2">
        <v>92.03</v>
      </c>
      <c r="V59" s="12">
        <f t="shared" si="12"/>
        <v>5.2126460966239975E-3</v>
      </c>
      <c r="W59" s="12">
        <f t="shared" si="13"/>
        <v>4.9074976480065801E-3</v>
      </c>
      <c r="X59" s="12">
        <f t="shared" si="14"/>
        <v>6.2175626721939891E-3</v>
      </c>
    </row>
    <row r="60" spans="1:24" x14ac:dyDescent="0.2">
      <c r="A60" s="1" t="s">
        <v>81</v>
      </c>
      <c r="B60" s="2"/>
      <c r="C60" s="2"/>
      <c r="F60" s="1" t="s">
        <v>82</v>
      </c>
      <c r="G60" s="2"/>
      <c r="H60" s="2"/>
      <c r="R60" s="2" t="s">
        <v>105</v>
      </c>
      <c r="S60" s="2">
        <v>7.64</v>
      </c>
      <c r="T60" s="2">
        <v>4.75</v>
      </c>
      <c r="U60" s="2">
        <v>1.0900000000000001</v>
      </c>
      <c r="V60" s="12">
        <f t="shared" si="12"/>
        <v>6.1005845861224477E-4</v>
      </c>
      <c r="W60" s="12">
        <f t="shared" si="13"/>
        <v>3.3449008219301558E-4</v>
      </c>
      <c r="X60" s="12">
        <f t="shared" si="14"/>
        <v>7.364058798969302E-5</v>
      </c>
    </row>
    <row r="61" spans="1:24" x14ac:dyDescent="0.2">
      <c r="A61" s="2"/>
      <c r="B61" s="1">
        <v>2018</v>
      </c>
      <c r="C61" s="1">
        <v>2019</v>
      </c>
      <c r="F61" s="1" t="s">
        <v>314</v>
      </c>
      <c r="G61" s="1">
        <v>2018</v>
      </c>
      <c r="H61" s="1">
        <v>2019</v>
      </c>
      <c r="R61" s="2" t="s">
        <v>149</v>
      </c>
      <c r="S61" s="2">
        <v>0</v>
      </c>
      <c r="T61" s="2">
        <v>0</v>
      </c>
      <c r="U61" s="2">
        <v>0</v>
      </c>
      <c r="V61" s="12">
        <f t="shared" si="12"/>
        <v>0</v>
      </c>
      <c r="W61" s="12">
        <f t="shared" si="13"/>
        <v>0</v>
      </c>
      <c r="X61" s="12">
        <f t="shared" si="14"/>
        <v>0</v>
      </c>
    </row>
    <row r="62" spans="1:24" x14ac:dyDescent="0.2">
      <c r="A62" s="2" t="s">
        <v>5</v>
      </c>
      <c r="B62" s="2">
        <f>C5-B5</f>
        <v>0</v>
      </c>
      <c r="C62" s="2">
        <f>D5-C5</f>
        <v>0</v>
      </c>
      <c r="F62" s="2" t="s">
        <v>48</v>
      </c>
      <c r="G62" s="2">
        <f t="shared" ref="G62:G106" si="15">L6-K6</f>
        <v>1677.33</v>
      </c>
      <c r="H62" s="2">
        <f t="shared" ref="H62:H106" si="16">M6-L6</f>
        <v>600.90000000000146</v>
      </c>
      <c r="R62" s="2" t="s">
        <v>150</v>
      </c>
      <c r="S62" s="2">
        <v>0</v>
      </c>
      <c r="T62" s="2">
        <v>0</v>
      </c>
      <c r="U62" s="2">
        <v>0</v>
      </c>
      <c r="V62" s="12">
        <f t="shared" si="12"/>
        <v>0</v>
      </c>
      <c r="W62" s="12">
        <f t="shared" si="13"/>
        <v>0</v>
      </c>
      <c r="X62" s="12">
        <f t="shared" si="14"/>
        <v>0</v>
      </c>
    </row>
    <row r="63" spans="1:24" x14ac:dyDescent="0.2">
      <c r="A63" s="2" t="s">
        <v>6</v>
      </c>
      <c r="B63" s="2">
        <f t="shared" ref="B63:C78" si="17">C6-B6</f>
        <v>542.42000000000007</v>
      </c>
      <c r="C63" s="2">
        <f t="shared" si="17"/>
        <v>1176.0499999999993</v>
      </c>
      <c r="F63" s="2" t="s">
        <v>49</v>
      </c>
      <c r="G63" s="2">
        <f t="shared" si="15"/>
        <v>-618.08000000000004</v>
      </c>
      <c r="H63" s="2">
        <f t="shared" si="16"/>
        <v>-915.59</v>
      </c>
      <c r="R63" s="2" t="s">
        <v>151</v>
      </c>
      <c r="S63" s="2">
        <v>0</v>
      </c>
      <c r="T63" s="2">
        <v>0</v>
      </c>
      <c r="U63" s="2">
        <v>0</v>
      </c>
      <c r="V63" s="12">
        <f t="shared" si="12"/>
        <v>0</v>
      </c>
      <c r="W63" s="12">
        <f t="shared" si="13"/>
        <v>0</v>
      </c>
      <c r="X63" s="12">
        <f t="shared" si="14"/>
        <v>0</v>
      </c>
    </row>
    <row r="64" spans="1:24" x14ac:dyDescent="0.2">
      <c r="A64" s="2" t="s">
        <v>7</v>
      </c>
      <c r="B64" s="2">
        <f t="shared" si="17"/>
        <v>0</v>
      </c>
      <c r="C64" s="2">
        <f t="shared" si="17"/>
        <v>0</v>
      </c>
      <c r="F64" s="2" t="s">
        <v>50</v>
      </c>
      <c r="G64" s="2">
        <f t="shared" si="15"/>
        <v>2295.41</v>
      </c>
      <c r="H64" s="2">
        <f t="shared" si="16"/>
        <v>1516.4900000000016</v>
      </c>
      <c r="R64" s="2" t="s">
        <v>152</v>
      </c>
      <c r="S64" s="2">
        <v>0</v>
      </c>
      <c r="T64" s="2">
        <v>0</v>
      </c>
      <c r="U64" s="2">
        <v>0</v>
      </c>
      <c r="V64" s="12">
        <f t="shared" si="12"/>
        <v>0</v>
      </c>
      <c r="W64" s="12">
        <f t="shared" si="13"/>
        <v>0</v>
      </c>
      <c r="X64" s="12">
        <f t="shared" si="14"/>
        <v>0</v>
      </c>
    </row>
    <row r="65" spans="1:24" x14ac:dyDescent="0.2">
      <c r="A65" s="2" t="s">
        <v>8</v>
      </c>
      <c r="B65" s="2">
        <f t="shared" si="17"/>
        <v>0</v>
      </c>
      <c r="C65" s="2">
        <f t="shared" si="17"/>
        <v>0</v>
      </c>
      <c r="F65" s="2" t="s">
        <v>51</v>
      </c>
      <c r="G65" s="2">
        <f t="shared" si="15"/>
        <v>6.5200000000000102</v>
      </c>
      <c r="H65" s="2">
        <f t="shared" si="16"/>
        <v>13.199999999999989</v>
      </c>
      <c r="R65" s="2" t="s">
        <v>153</v>
      </c>
      <c r="S65" s="2">
        <v>0</v>
      </c>
      <c r="T65" s="2">
        <v>0</v>
      </c>
      <c r="U65" s="2">
        <v>0</v>
      </c>
      <c r="V65" s="12">
        <f t="shared" si="12"/>
        <v>0</v>
      </c>
      <c r="W65" s="12">
        <f t="shared" si="13"/>
        <v>0</v>
      </c>
      <c r="X65" s="12">
        <f t="shared" si="14"/>
        <v>0</v>
      </c>
    </row>
    <row r="66" spans="1:24" x14ac:dyDescent="0.2">
      <c r="A66" s="2" t="s">
        <v>9</v>
      </c>
      <c r="B66" s="2">
        <f t="shared" si="17"/>
        <v>542.42000000000007</v>
      </c>
      <c r="C66" s="2">
        <f t="shared" si="17"/>
        <v>1176.0499999999993</v>
      </c>
      <c r="F66" s="2" t="s">
        <v>52</v>
      </c>
      <c r="G66" s="2">
        <f t="shared" si="15"/>
        <v>31.89</v>
      </c>
      <c r="H66" s="2">
        <f t="shared" si="16"/>
        <v>110.08</v>
      </c>
      <c r="R66" s="2" t="s">
        <v>154</v>
      </c>
      <c r="S66" s="2">
        <v>0</v>
      </c>
      <c r="T66" s="2">
        <v>0</v>
      </c>
      <c r="U66" s="2">
        <v>0</v>
      </c>
      <c r="V66" s="12">
        <f t="shared" si="12"/>
        <v>0</v>
      </c>
      <c r="W66" s="12">
        <f t="shared" si="13"/>
        <v>0</v>
      </c>
      <c r="X66" s="12">
        <f t="shared" si="14"/>
        <v>0</v>
      </c>
    </row>
    <row r="67" spans="1:24" x14ac:dyDescent="0.2">
      <c r="A67" s="2" t="s">
        <v>10</v>
      </c>
      <c r="B67" s="2">
        <f t="shared" si="17"/>
        <v>0.10000000000000009</v>
      </c>
      <c r="C67" s="2">
        <f t="shared" si="17"/>
        <v>0.14999999999999991</v>
      </c>
      <c r="F67" s="2" t="s">
        <v>53</v>
      </c>
      <c r="G67" s="2">
        <f t="shared" si="15"/>
        <v>2333.8199999999997</v>
      </c>
      <c r="H67" s="2">
        <f t="shared" si="16"/>
        <v>1639.7700000000004</v>
      </c>
      <c r="R67" s="2" t="s">
        <v>155</v>
      </c>
      <c r="S67" s="2">
        <v>0</v>
      </c>
      <c r="T67" s="2">
        <v>0</v>
      </c>
      <c r="U67" s="2">
        <v>0</v>
      </c>
      <c r="V67" s="12">
        <f t="shared" si="12"/>
        <v>0</v>
      </c>
      <c r="W67" s="12">
        <f t="shared" si="13"/>
        <v>0</v>
      </c>
      <c r="X67" s="12">
        <f t="shared" si="14"/>
        <v>0</v>
      </c>
    </row>
    <row r="68" spans="1:24" x14ac:dyDescent="0.2">
      <c r="A68" s="2" t="s">
        <v>11</v>
      </c>
      <c r="B68" s="2">
        <f t="shared" si="17"/>
        <v>0</v>
      </c>
      <c r="C68" s="2">
        <f t="shared" si="17"/>
        <v>0</v>
      </c>
      <c r="F68" s="2" t="s">
        <v>54</v>
      </c>
      <c r="G68" s="2">
        <f t="shared" si="15"/>
        <v>0</v>
      </c>
      <c r="H68" s="2">
        <f t="shared" si="16"/>
        <v>0</v>
      </c>
      <c r="R68" s="2" t="s">
        <v>111</v>
      </c>
      <c r="S68" s="2">
        <v>-128.68</v>
      </c>
      <c r="T68" s="2">
        <v>2.93</v>
      </c>
      <c r="U68" s="2">
        <v>4.55</v>
      </c>
      <c r="V68" s="12">
        <f t="shared" si="12"/>
        <v>-1.0275173096102574E-2</v>
      </c>
      <c r="W68" s="12">
        <f t="shared" si="13"/>
        <v>2.0632756648958646E-4</v>
      </c>
      <c r="X68" s="12">
        <f t="shared" si="14"/>
        <v>3.0739878472761764E-4</v>
      </c>
    </row>
    <row r="69" spans="1:24" x14ac:dyDescent="0.2">
      <c r="A69" s="2" t="s">
        <v>12</v>
      </c>
      <c r="B69" s="2">
        <f t="shared" si="17"/>
        <v>0</v>
      </c>
      <c r="C69" s="2">
        <f t="shared" si="17"/>
        <v>0</v>
      </c>
      <c r="F69" s="2" t="s">
        <v>55</v>
      </c>
      <c r="G69" s="2">
        <f t="shared" si="15"/>
        <v>391.10000000000014</v>
      </c>
      <c r="H69" s="2">
        <f t="shared" si="16"/>
        <v>476.54999999999973</v>
      </c>
      <c r="R69" s="2" t="s">
        <v>156</v>
      </c>
      <c r="S69" s="2">
        <v>-429.88</v>
      </c>
      <c r="T69" s="2">
        <v>-425.78</v>
      </c>
      <c r="U69" s="2">
        <v>-380.46</v>
      </c>
      <c r="V69" s="12">
        <f t="shared" si="12"/>
        <v>-3.4326168872805207E-2</v>
      </c>
      <c r="W69" s="12">
        <f t="shared" si="13"/>
        <v>-2.9982986778135191E-2</v>
      </c>
      <c r="X69" s="12">
        <f t="shared" si="14"/>
        <v>-2.5703943217026241E-2</v>
      </c>
    </row>
    <row r="70" spans="1:24" x14ac:dyDescent="0.2">
      <c r="A70" s="2" t="s">
        <v>13</v>
      </c>
      <c r="B70" s="2">
        <f t="shared" si="17"/>
        <v>0</v>
      </c>
      <c r="C70" s="2">
        <f t="shared" si="17"/>
        <v>0</v>
      </c>
      <c r="F70" s="2" t="s">
        <v>56</v>
      </c>
      <c r="G70" s="2">
        <f t="shared" si="15"/>
        <v>557.0300000000002</v>
      </c>
      <c r="H70" s="2">
        <f t="shared" si="16"/>
        <v>283.88999999999987</v>
      </c>
      <c r="R70" s="2" t="s">
        <v>157</v>
      </c>
      <c r="S70" s="2"/>
      <c r="T70" s="2"/>
      <c r="U70" s="2"/>
      <c r="V70" s="12"/>
      <c r="W70" s="12"/>
      <c r="X70" s="12"/>
    </row>
    <row r="71" spans="1:24" x14ac:dyDescent="0.2">
      <c r="A71" s="2" t="s">
        <v>14</v>
      </c>
      <c r="B71" s="2">
        <f t="shared" si="17"/>
        <v>0</v>
      </c>
      <c r="C71" s="2">
        <f t="shared" si="17"/>
        <v>0</v>
      </c>
      <c r="F71" s="2" t="s">
        <v>57</v>
      </c>
      <c r="G71" s="2">
        <f t="shared" si="15"/>
        <v>64.639999999999986</v>
      </c>
      <c r="H71" s="2">
        <f t="shared" si="16"/>
        <v>62.220000000000027</v>
      </c>
      <c r="R71" s="2" t="s">
        <v>158</v>
      </c>
      <c r="S71" s="2"/>
      <c r="T71" s="2"/>
      <c r="U71" s="2"/>
      <c r="V71" s="12"/>
      <c r="W71" s="12"/>
      <c r="X71" s="12"/>
    </row>
    <row r="72" spans="1:24" x14ac:dyDescent="0.2">
      <c r="A72" s="2" t="s">
        <v>15</v>
      </c>
      <c r="B72" s="2">
        <f t="shared" si="17"/>
        <v>1.4299999999999784</v>
      </c>
      <c r="C72" s="2">
        <f t="shared" si="17"/>
        <v>-2.5</v>
      </c>
      <c r="F72" s="2" t="s">
        <v>58</v>
      </c>
      <c r="G72" s="2">
        <f t="shared" si="15"/>
        <v>0.19999999999993179</v>
      </c>
      <c r="H72" s="2">
        <f t="shared" si="16"/>
        <v>52.690000000000055</v>
      </c>
      <c r="R72" s="2" t="s">
        <v>159</v>
      </c>
      <c r="S72" s="2">
        <v>0.23</v>
      </c>
      <c r="T72" s="2">
        <v>0</v>
      </c>
      <c r="U72" s="2">
        <v>0</v>
      </c>
      <c r="V72" s="12">
        <f t="shared" ref="V72:V93" si="18">S72/$K$6</f>
        <v>1.8365634225237738E-5</v>
      </c>
      <c r="W72" s="12">
        <f t="shared" ref="W72:W93" si="19">T72/$L$6</f>
        <v>0</v>
      </c>
      <c r="X72" s="12">
        <f t="shared" ref="X72:X93" si="20">U72/$M$6</f>
        <v>0</v>
      </c>
    </row>
    <row r="73" spans="1:24" x14ac:dyDescent="0.2">
      <c r="A73" s="2" t="s">
        <v>16</v>
      </c>
      <c r="B73" s="2">
        <f t="shared" si="17"/>
        <v>543.95000000000073</v>
      </c>
      <c r="C73" s="2">
        <f t="shared" si="17"/>
        <v>1173.6999999999989</v>
      </c>
      <c r="F73" s="2" t="s">
        <v>59</v>
      </c>
      <c r="G73" s="2">
        <f t="shared" si="15"/>
        <v>891.88000000000011</v>
      </c>
      <c r="H73" s="2">
        <f t="shared" si="16"/>
        <v>608.42000000000007</v>
      </c>
      <c r="R73" s="2" t="s">
        <v>160</v>
      </c>
      <c r="S73" s="2">
        <v>0</v>
      </c>
      <c r="T73" s="2">
        <v>0</v>
      </c>
      <c r="U73" s="2">
        <v>0</v>
      </c>
      <c r="V73" s="12">
        <f t="shared" si="18"/>
        <v>0</v>
      </c>
      <c r="W73" s="12">
        <f t="shared" si="19"/>
        <v>0</v>
      </c>
      <c r="X73" s="12">
        <f t="shared" si="20"/>
        <v>0</v>
      </c>
    </row>
    <row r="74" spans="1:24" x14ac:dyDescent="0.2">
      <c r="A74" s="2" t="s">
        <v>17</v>
      </c>
      <c r="B74" s="2">
        <f t="shared" si="17"/>
        <v>0</v>
      </c>
      <c r="C74" s="2">
        <f t="shared" si="17"/>
        <v>0</v>
      </c>
      <c r="F74" s="2" t="s">
        <v>60</v>
      </c>
      <c r="G74" s="2">
        <f t="shared" si="15"/>
        <v>-50.079999999999927</v>
      </c>
      <c r="H74" s="2">
        <f t="shared" si="16"/>
        <v>7.1099999999999</v>
      </c>
      <c r="R74" s="2" t="s">
        <v>161</v>
      </c>
      <c r="S74" s="2">
        <v>0</v>
      </c>
      <c r="T74" s="2">
        <v>0</v>
      </c>
      <c r="U74" s="2">
        <v>0</v>
      </c>
      <c r="V74" s="12">
        <f t="shared" si="18"/>
        <v>0</v>
      </c>
      <c r="W74" s="12">
        <f t="shared" si="19"/>
        <v>0</v>
      </c>
      <c r="X74" s="12">
        <f t="shared" si="20"/>
        <v>0</v>
      </c>
    </row>
    <row r="75" spans="1:24" x14ac:dyDescent="0.2">
      <c r="A75" s="2" t="s">
        <v>18</v>
      </c>
      <c r="B75" s="2">
        <f t="shared" si="17"/>
        <v>350.1899999999996</v>
      </c>
      <c r="C75" s="2">
        <f t="shared" si="17"/>
        <v>400.40999999999985</v>
      </c>
      <c r="F75" s="2" t="s">
        <v>61</v>
      </c>
      <c r="G75" s="2">
        <f t="shared" si="15"/>
        <v>0</v>
      </c>
      <c r="H75" s="2">
        <f t="shared" si="16"/>
        <v>0</v>
      </c>
      <c r="R75" s="2" t="s">
        <v>162</v>
      </c>
      <c r="S75" s="2">
        <v>0</v>
      </c>
      <c r="T75" s="2">
        <v>0</v>
      </c>
      <c r="U75" s="2">
        <v>0</v>
      </c>
      <c r="V75" s="12">
        <f t="shared" si="18"/>
        <v>0</v>
      </c>
      <c r="W75" s="12">
        <f t="shared" si="19"/>
        <v>0</v>
      </c>
      <c r="X75" s="12">
        <f t="shared" si="20"/>
        <v>0</v>
      </c>
    </row>
    <row r="76" spans="1:24" x14ac:dyDescent="0.2">
      <c r="A76" s="2" t="s">
        <v>19</v>
      </c>
      <c r="B76" s="2">
        <f t="shared" si="17"/>
        <v>637.9</v>
      </c>
      <c r="C76" s="2">
        <f t="shared" si="17"/>
        <v>592.29999999999995</v>
      </c>
      <c r="F76" s="2" t="s">
        <v>62</v>
      </c>
      <c r="G76" s="2">
        <f t="shared" si="15"/>
        <v>1854.7700000000004</v>
      </c>
      <c r="H76" s="2">
        <f t="shared" si="16"/>
        <v>1490.8799999999992</v>
      </c>
      <c r="R76" s="2" t="s">
        <v>163</v>
      </c>
      <c r="S76" s="2">
        <v>0</v>
      </c>
      <c r="T76" s="2">
        <v>0</v>
      </c>
      <c r="U76" s="2">
        <v>0</v>
      </c>
      <c r="V76" s="12">
        <f t="shared" si="18"/>
        <v>0</v>
      </c>
      <c r="W76" s="12">
        <f t="shared" si="19"/>
        <v>0</v>
      </c>
      <c r="X76" s="12">
        <f t="shared" si="20"/>
        <v>0</v>
      </c>
    </row>
    <row r="77" spans="1:24" x14ac:dyDescent="0.2">
      <c r="A77" s="2" t="s">
        <v>20</v>
      </c>
      <c r="B77" s="2">
        <f t="shared" si="17"/>
        <v>0</v>
      </c>
      <c r="C77" s="2">
        <f t="shared" si="17"/>
        <v>0</v>
      </c>
      <c r="F77" s="2" t="s">
        <v>63</v>
      </c>
      <c r="G77" s="2">
        <f t="shared" si="15"/>
        <v>479.04999999999995</v>
      </c>
      <c r="H77" s="2">
        <f t="shared" si="16"/>
        <v>148.88999999999987</v>
      </c>
      <c r="R77" s="2" t="s">
        <v>164</v>
      </c>
      <c r="S77" s="2">
        <v>0</v>
      </c>
      <c r="T77" s="2">
        <v>0</v>
      </c>
      <c r="U77" s="2">
        <v>0</v>
      </c>
      <c r="V77" s="12">
        <f t="shared" si="18"/>
        <v>0</v>
      </c>
      <c r="W77" s="12">
        <f t="shared" si="19"/>
        <v>0</v>
      </c>
      <c r="X77" s="12">
        <f t="shared" si="20"/>
        <v>0</v>
      </c>
    </row>
    <row r="78" spans="1:24" x14ac:dyDescent="0.2">
      <c r="A78" s="2" t="s">
        <v>21</v>
      </c>
      <c r="B78" s="2">
        <f t="shared" si="17"/>
        <v>-287.71000000000004</v>
      </c>
      <c r="C78" s="2">
        <f t="shared" si="17"/>
        <v>-191.89000000000033</v>
      </c>
      <c r="F78" s="2" t="s">
        <v>64</v>
      </c>
      <c r="G78" s="2">
        <f t="shared" si="15"/>
        <v>19.86</v>
      </c>
      <c r="H78" s="2">
        <f t="shared" si="16"/>
        <v>-10.760000000000005</v>
      </c>
      <c r="R78" s="2" t="s">
        <v>165</v>
      </c>
      <c r="S78" s="2">
        <v>0</v>
      </c>
      <c r="T78" s="2">
        <v>0</v>
      </c>
      <c r="U78" s="2">
        <v>0</v>
      </c>
      <c r="V78" s="12">
        <f t="shared" si="18"/>
        <v>0</v>
      </c>
      <c r="W78" s="12">
        <f t="shared" si="19"/>
        <v>0</v>
      </c>
      <c r="X78" s="12">
        <f t="shared" si="20"/>
        <v>0</v>
      </c>
    </row>
    <row r="79" spans="1:24" x14ac:dyDescent="0.2">
      <c r="A79" s="2" t="s">
        <v>22</v>
      </c>
      <c r="B79" s="2">
        <f t="shared" ref="B79:C94" si="21">C22-B22</f>
        <v>0</v>
      </c>
      <c r="C79" s="2">
        <f t="shared" si="21"/>
        <v>0</v>
      </c>
      <c r="F79" s="2" t="s">
        <v>65</v>
      </c>
      <c r="G79" s="2">
        <f t="shared" si="15"/>
        <v>459.19000000000005</v>
      </c>
      <c r="H79" s="2">
        <f t="shared" si="16"/>
        <v>159.64999999999986</v>
      </c>
      <c r="R79" s="2" t="s">
        <v>166</v>
      </c>
      <c r="S79" s="2">
        <v>0</v>
      </c>
      <c r="T79" s="2">
        <v>0</v>
      </c>
      <c r="U79" s="2">
        <v>0</v>
      </c>
      <c r="V79" s="12">
        <f t="shared" si="18"/>
        <v>0</v>
      </c>
      <c r="W79" s="12">
        <f t="shared" si="19"/>
        <v>0</v>
      </c>
      <c r="X79" s="12">
        <f t="shared" si="20"/>
        <v>0</v>
      </c>
    </row>
    <row r="80" spans="1:24" x14ac:dyDescent="0.2">
      <c r="A80" s="2" t="s">
        <v>23</v>
      </c>
      <c r="B80" s="2">
        <f t="shared" si="21"/>
        <v>8.2699999999999818</v>
      </c>
      <c r="C80" s="2">
        <f t="shared" si="21"/>
        <v>128.52999999999997</v>
      </c>
      <c r="F80" s="2" t="s">
        <v>66</v>
      </c>
      <c r="G80" s="2">
        <f t="shared" si="15"/>
        <v>34.440000000000055</v>
      </c>
      <c r="H80" s="2">
        <f t="shared" si="16"/>
        <v>-40.399999999999977</v>
      </c>
      <c r="R80" s="2" t="s">
        <v>167</v>
      </c>
      <c r="S80" s="2">
        <v>0</v>
      </c>
      <c r="T80" s="2">
        <v>0</v>
      </c>
      <c r="U80" s="2">
        <v>0</v>
      </c>
      <c r="V80" s="12">
        <f t="shared" si="18"/>
        <v>0</v>
      </c>
      <c r="W80" s="12">
        <f t="shared" si="19"/>
        <v>0</v>
      </c>
      <c r="X80" s="12">
        <f t="shared" si="20"/>
        <v>0</v>
      </c>
    </row>
    <row r="81" spans="1:24" x14ac:dyDescent="0.2">
      <c r="A81" s="2" t="s">
        <v>24</v>
      </c>
      <c r="B81" s="2">
        <f t="shared" si="21"/>
        <v>0</v>
      </c>
      <c r="C81" s="2">
        <f t="shared" si="21"/>
        <v>0</v>
      </c>
      <c r="F81" s="2" t="s">
        <v>67</v>
      </c>
      <c r="G81" s="2">
        <f t="shared" si="15"/>
        <v>0</v>
      </c>
      <c r="H81" s="2">
        <f t="shared" si="16"/>
        <v>0</v>
      </c>
      <c r="R81" s="2" t="s">
        <v>168</v>
      </c>
      <c r="S81" s="2"/>
      <c r="T81" s="2"/>
      <c r="U81" s="2"/>
      <c r="V81" s="12"/>
      <c r="W81" s="12"/>
      <c r="X81" s="12"/>
    </row>
    <row r="82" spans="1:24" x14ac:dyDescent="0.2">
      <c r="A82" s="2" t="s">
        <v>25</v>
      </c>
      <c r="B82" s="2">
        <f t="shared" si="21"/>
        <v>-22.320000000000007</v>
      </c>
      <c r="C82" s="2">
        <f t="shared" si="21"/>
        <v>9.2399999999999949</v>
      </c>
      <c r="F82" s="2" t="s">
        <v>68</v>
      </c>
      <c r="G82" s="2">
        <f t="shared" si="15"/>
        <v>424.75</v>
      </c>
      <c r="H82" s="2">
        <f t="shared" si="16"/>
        <v>200.04999999999995</v>
      </c>
      <c r="R82" s="2" t="s">
        <v>169</v>
      </c>
      <c r="S82" s="2">
        <v>0</v>
      </c>
      <c r="T82" s="2">
        <v>0</v>
      </c>
      <c r="U82" s="2">
        <v>0</v>
      </c>
      <c r="V82" s="12">
        <f t="shared" si="18"/>
        <v>0</v>
      </c>
      <c r="W82" s="12">
        <f t="shared" si="19"/>
        <v>0</v>
      </c>
      <c r="X82" s="12">
        <f t="shared" si="20"/>
        <v>0</v>
      </c>
    </row>
    <row r="83" spans="1:24" x14ac:dyDescent="0.2">
      <c r="A83" s="2" t="s">
        <v>26</v>
      </c>
      <c r="B83" s="2">
        <f t="shared" si="21"/>
        <v>0</v>
      </c>
      <c r="C83" s="2">
        <f t="shared" si="21"/>
        <v>0</v>
      </c>
      <c r="F83" s="2" t="s">
        <v>69</v>
      </c>
      <c r="G83" s="2">
        <f t="shared" si="15"/>
        <v>114.98999999999998</v>
      </c>
      <c r="H83" s="2">
        <f t="shared" si="16"/>
        <v>-395.71</v>
      </c>
      <c r="R83" s="2" t="s">
        <v>170</v>
      </c>
      <c r="S83" s="2">
        <v>0</v>
      </c>
      <c r="T83" s="2">
        <v>0</v>
      </c>
      <c r="U83" s="2">
        <v>0</v>
      </c>
      <c r="V83" s="12">
        <f t="shared" si="18"/>
        <v>0</v>
      </c>
      <c r="W83" s="12">
        <f t="shared" si="19"/>
        <v>0</v>
      </c>
      <c r="X83" s="12">
        <f t="shared" si="20"/>
        <v>0</v>
      </c>
    </row>
    <row r="84" spans="1:24" x14ac:dyDescent="0.2">
      <c r="A84" s="2" t="s">
        <v>27</v>
      </c>
      <c r="B84" s="2">
        <f t="shared" si="21"/>
        <v>180.14999999999986</v>
      </c>
      <c r="C84" s="2">
        <f t="shared" si="21"/>
        <v>274.61000000000013</v>
      </c>
      <c r="F84" s="2" t="s">
        <v>70</v>
      </c>
      <c r="G84" s="2">
        <f t="shared" si="15"/>
        <v>0</v>
      </c>
      <c r="H84" s="2">
        <f t="shared" si="16"/>
        <v>0</v>
      </c>
      <c r="R84" s="2" t="s">
        <v>171</v>
      </c>
      <c r="S84" s="2">
        <v>0</v>
      </c>
      <c r="T84" s="2">
        <v>0</v>
      </c>
      <c r="U84" s="2">
        <v>0</v>
      </c>
      <c r="V84" s="12">
        <f t="shared" si="18"/>
        <v>0</v>
      </c>
      <c r="W84" s="12">
        <f t="shared" si="19"/>
        <v>0</v>
      </c>
      <c r="X84" s="12">
        <f t="shared" si="20"/>
        <v>0</v>
      </c>
    </row>
    <row r="85" spans="1:24" x14ac:dyDescent="0.2">
      <c r="A85" s="2" t="s">
        <v>28</v>
      </c>
      <c r="B85" s="2">
        <f t="shared" si="21"/>
        <v>132.79000000000008</v>
      </c>
      <c r="C85" s="2">
        <f t="shared" si="21"/>
        <v>201.39999999999998</v>
      </c>
      <c r="F85" s="2" t="s">
        <v>71</v>
      </c>
      <c r="G85" s="2">
        <f t="shared" si="15"/>
        <v>43.67</v>
      </c>
      <c r="H85" s="2">
        <f t="shared" si="16"/>
        <v>-0.35000000000000142</v>
      </c>
      <c r="R85" s="2" t="s">
        <v>172</v>
      </c>
      <c r="S85" s="2">
        <v>0</v>
      </c>
      <c r="T85" s="2">
        <v>0</v>
      </c>
      <c r="U85" s="2">
        <v>0</v>
      </c>
      <c r="V85" s="12">
        <f t="shared" si="18"/>
        <v>0</v>
      </c>
      <c r="W85" s="12">
        <f t="shared" si="19"/>
        <v>0</v>
      </c>
      <c r="X85" s="12">
        <f t="shared" si="20"/>
        <v>0</v>
      </c>
    </row>
    <row r="86" spans="1:24" x14ac:dyDescent="0.2">
      <c r="A86" s="2" t="s">
        <v>29</v>
      </c>
      <c r="B86" s="2">
        <f t="shared" si="21"/>
        <v>751.3900000000001</v>
      </c>
      <c r="C86" s="2">
        <f t="shared" si="21"/>
        <v>368.42999999999984</v>
      </c>
      <c r="F86" s="2" t="s">
        <v>72</v>
      </c>
      <c r="G86" s="2">
        <f t="shared" si="15"/>
        <v>266.09000000000003</v>
      </c>
      <c r="H86" s="2">
        <f t="shared" si="16"/>
        <v>596.1099999999999</v>
      </c>
      <c r="R86" s="2" t="s">
        <v>173</v>
      </c>
      <c r="S86" s="2">
        <v>0</v>
      </c>
      <c r="T86" s="2">
        <v>0</v>
      </c>
      <c r="U86" s="2">
        <v>0</v>
      </c>
      <c r="V86" s="12">
        <f t="shared" si="18"/>
        <v>0</v>
      </c>
      <c r="W86" s="12">
        <f t="shared" si="19"/>
        <v>0</v>
      </c>
      <c r="X86" s="12">
        <f t="shared" si="20"/>
        <v>0</v>
      </c>
    </row>
    <row r="87" spans="1:24" x14ac:dyDescent="0.2">
      <c r="A87" s="2" t="s">
        <v>30</v>
      </c>
      <c r="B87" s="2">
        <f t="shared" si="21"/>
        <v>485.87</v>
      </c>
      <c r="C87" s="2">
        <f t="shared" si="21"/>
        <v>185.08000000000004</v>
      </c>
      <c r="F87" s="2" t="s">
        <v>73</v>
      </c>
      <c r="G87" s="2">
        <f t="shared" si="15"/>
        <v>-0.03</v>
      </c>
      <c r="H87" s="2">
        <f t="shared" si="16"/>
        <v>4.9999999999999989E-2</v>
      </c>
      <c r="R87" s="2" t="s">
        <v>174</v>
      </c>
      <c r="S87" s="2">
        <v>-319.20999999999998</v>
      </c>
      <c r="T87" s="2">
        <v>-319.24</v>
      </c>
      <c r="U87" s="2">
        <v>-281.68</v>
      </c>
      <c r="V87" s="12">
        <f t="shared" si="18"/>
        <v>-2.5489104787122335E-2</v>
      </c>
      <c r="W87" s="12">
        <f t="shared" si="19"/>
        <v>-2.2480550281957536E-2</v>
      </c>
      <c r="X87" s="12">
        <f t="shared" si="20"/>
        <v>-1.9030349380675899E-2</v>
      </c>
    </row>
    <row r="88" spans="1:24" x14ac:dyDescent="0.2">
      <c r="A88" s="2" t="s">
        <v>31</v>
      </c>
      <c r="B88" s="2">
        <f t="shared" si="21"/>
        <v>1550.1999999999998</v>
      </c>
      <c r="C88" s="2">
        <f t="shared" si="21"/>
        <v>1029.5199999999995</v>
      </c>
      <c r="F88" s="2" t="s">
        <v>74</v>
      </c>
      <c r="G88" s="2">
        <f t="shared" si="15"/>
        <v>0</v>
      </c>
      <c r="H88" s="2">
        <f t="shared" si="16"/>
        <v>0</v>
      </c>
      <c r="R88" s="2" t="s">
        <v>175</v>
      </c>
      <c r="S88" s="2">
        <v>0</v>
      </c>
      <c r="T88" s="2">
        <v>0</v>
      </c>
      <c r="U88" s="2">
        <v>0</v>
      </c>
      <c r="V88" s="12">
        <f t="shared" si="18"/>
        <v>0</v>
      </c>
      <c r="W88" s="12">
        <f t="shared" si="19"/>
        <v>0</v>
      </c>
      <c r="X88" s="12">
        <f t="shared" si="20"/>
        <v>0</v>
      </c>
    </row>
    <row r="89" spans="1:24" x14ac:dyDescent="0.2">
      <c r="A89" s="2" t="s">
        <v>32</v>
      </c>
      <c r="B89" s="2">
        <f t="shared" si="21"/>
        <v>0</v>
      </c>
      <c r="C89" s="2">
        <f t="shared" si="21"/>
        <v>0</v>
      </c>
      <c r="F89" s="2" t="s">
        <v>75</v>
      </c>
      <c r="G89" s="2">
        <f t="shared" si="15"/>
        <v>266.12</v>
      </c>
      <c r="H89" s="2">
        <f t="shared" si="16"/>
        <v>596.06000000000006</v>
      </c>
      <c r="R89" s="2" t="s">
        <v>176</v>
      </c>
      <c r="S89" s="2">
        <v>-45.92</v>
      </c>
      <c r="T89" s="2">
        <v>-41.55</v>
      </c>
      <c r="U89" s="2">
        <v>-40.880000000000003</v>
      </c>
      <c r="V89" s="12">
        <f t="shared" si="18"/>
        <v>-3.666738798360508E-3</v>
      </c>
      <c r="W89" s="12">
        <f t="shared" si="19"/>
        <v>-2.9259079821304834E-3</v>
      </c>
      <c r="X89" s="12">
        <f t="shared" si="20"/>
        <v>-2.7618598504758262E-3</v>
      </c>
    </row>
    <row r="90" spans="1:24" x14ac:dyDescent="0.2">
      <c r="A90" s="2" t="s">
        <v>33</v>
      </c>
      <c r="B90" s="2">
        <f t="shared" si="21"/>
        <v>763.60000000000036</v>
      </c>
      <c r="C90" s="2">
        <f t="shared" si="21"/>
        <v>223.38000000000011</v>
      </c>
      <c r="F90" s="2" t="s">
        <v>76</v>
      </c>
      <c r="G90" s="2">
        <f t="shared" si="15"/>
        <v>11.19</v>
      </c>
      <c r="H90" s="2">
        <f t="shared" si="16"/>
        <v>2.6999999999999997</v>
      </c>
      <c r="R90" s="2" t="s">
        <v>111</v>
      </c>
      <c r="S90" s="2">
        <v>-64.98</v>
      </c>
      <c r="T90" s="2">
        <v>-64.989999999999995</v>
      </c>
      <c r="U90" s="2">
        <v>-57.9</v>
      </c>
      <c r="V90" s="12">
        <f t="shared" si="18"/>
        <v>-5.1886909215476005E-3</v>
      </c>
      <c r="W90" s="12">
        <f t="shared" si="19"/>
        <v>-4.5765285140471753E-3</v>
      </c>
      <c r="X90" s="12">
        <f t="shared" si="20"/>
        <v>-3.9117339858745189E-3</v>
      </c>
    </row>
    <row r="91" spans="1:24" x14ac:dyDescent="0.2">
      <c r="A91" s="2" t="s">
        <v>34</v>
      </c>
      <c r="B91" s="2">
        <f t="shared" si="21"/>
        <v>49</v>
      </c>
      <c r="C91" s="2">
        <f t="shared" si="21"/>
        <v>-309.88</v>
      </c>
      <c r="F91" s="2" t="s">
        <v>77</v>
      </c>
      <c r="G91" s="2">
        <f t="shared" si="15"/>
        <v>254.93000000000006</v>
      </c>
      <c r="H91" s="2">
        <f t="shared" si="16"/>
        <v>593.3599999999999</v>
      </c>
      <c r="R91" s="2" t="s">
        <v>177</v>
      </c>
      <c r="S91" s="2">
        <v>-429.88</v>
      </c>
      <c r="T91" s="2">
        <v>-425.78</v>
      </c>
      <c r="U91" s="2">
        <v>-380.46</v>
      </c>
      <c r="V91" s="12">
        <f t="shared" si="18"/>
        <v>-3.4326168872805207E-2</v>
      </c>
      <c r="W91" s="12">
        <f t="shared" si="19"/>
        <v>-2.9982986778135191E-2</v>
      </c>
      <c r="X91" s="12">
        <f t="shared" si="20"/>
        <v>-2.5703943217026241E-2</v>
      </c>
    </row>
    <row r="92" spans="1:24" x14ac:dyDescent="0.2">
      <c r="A92" s="2" t="s">
        <v>35</v>
      </c>
      <c r="B92" s="2">
        <f t="shared" si="21"/>
        <v>812.59999999999991</v>
      </c>
      <c r="C92" s="2">
        <f t="shared" si="21"/>
        <v>-86.5</v>
      </c>
      <c r="F92" s="2" t="s">
        <v>78</v>
      </c>
      <c r="G92" s="2">
        <f t="shared" si="15"/>
        <v>17.849999999999994</v>
      </c>
      <c r="H92" s="2">
        <f t="shared" si="16"/>
        <v>9.9999999999980105E-3</v>
      </c>
      <c r="R92" s="2" t="s">
        <v>178</v>
      </c>
      <c r="S92" s="2">
        <v>426.33</v>
      </c>
      <c r="T92" s="2">
        <v>750.03</v>
      </c>
      <c r="U92" s="2">
        <v>373.55</v>
      </c>
      <c r="V92" s="12">
        <f t="shared" si="18"/>
        <v>3.404269930106784E-2</v>
      </c>
      <c r="W92" s="12">
        <f t="shared" si="19"/>
        <v>5.2816336073100517E-2</v>
      </c>
      <c r="X92" s="12">
        <f t="shared" si="20"/>
        <v>2.5237102425275069E-2</v>
      </c>
    </row>
    <row r="93" spans="1:24" x14ac:dyDescent="0.2">
      <c r="A93" s="2" t="s">
        <v>36</v>
      </c>
      <c r="B93" s="2">
        <f t="shared" si="21"/>
        <v>737.6</v>
      </c>
      <c r="C93" s="2">
        <f t="shared" si="21"/>
        <v>1116.02</v>
      </c>
      <c r="F93" s="2" t="s">
        <v>79</v>
      </c>
      <c r="G93" s="2">
        <f t="shared" si="15"/>
        <v>228.47000000000025</v>
      </c>
      <c r="H93" s="2">
        <f t="shared" si="16"/>
        <v>542.42000000000007</v>
      </c>
      <c r="R93" s="2" t="s">
        <v>179</v>
      </c>
      <c r="S93" s="2">
        <v>1809.63</v>
      </c>
      <c r="T93" s="2">
        <v>2559.66</v>
      </c>
      <c r="U93" s="2">
        <v>2933.21</v>
      </c>
      <c r="V93" s="12">
        <f t="shared" si="18"/>
        <v>0.14450001157833464</v>
      </c>
      <c r="W93" s="12">
        <f t="shared" si="19"/>
        <v>0.18024860711287879</v>
      </c>
      <c r="X93" s="12">
        <f t="shared" si="20"/>
        <v>0.19816817348371327</v>
      </c>
    </row>
    <row r="94" spans="1:24" x14ac:dyDescent="0.2">
      <c r="A94" s="2" t="s">
        <v>37</v>
      </c>
      <c r="B94" s="2">
        <f t="shared" si="21"/>
        <v>0</v>
      </c>
      <c r="C94" s="2">
        <f t="shared" si="21"/>
        <v>0</v>
      </c>
      <c r="F94" s="2" t="s">
        <v>80</v>
      </c>
      <c r="G94" s="2">
        <f t="shared" si="15"/>
        <v>0</v>
      </c>
      <c r="H94" s="2">
        <f t="shared" si="16"/>
        <v>0</v>
      </c>
    </row>
    <row r="95" spans="1:24" x14ac:dyDescent="0.2">
      <c r="A95" s="2" t="s">
        <v>38</v>
      </c>
      <c r="B95" s="2">
        <f t="shared" ref="B95:C100" si="22">C38-B38</f>
        <v>-8.7099999999999795</v>
      </c>
      <c r="C95" s="2">
        <f t="shared" si="22"/>
        <v>-87.72</v>
      </c>
      <c r="F95" s="2" t="s">
        <v>83</v>
      </c>
      <c r="G95" s="2">
        <f t="shared" si="15"/>
        <v>-29.980000000000018</v>
      </c>
      <c r="H95" s="2">
        <f t="shared" si="16"/>
        <v>-37.56</v>
      </c>
    </row>
    <row r="96" spans="1:24" x14ac:dyDescent="0.2">
      <c r="A96" s="2" t="s">
        <v>39</v>
      </c>
      <c r="B96" s="2">
        <f t="shared" si="22"/>
        <v>86.539999999999964</v>
      </c>
      <c r="C96" s="2">
        <f t="shared" si="22"/>
        <v>35.289999999999964</v>
      </c>
      <c r="F96" s="2" t="s">
        <v>84</v>
      </c>
      <c r="G96" s="2">
        <f t="shared" si="15"/>
        <v>542.42000000000007</v>
      </c>
      <c r="H96" s="2">
        <f t="shared" si="16"/>
        <v>1176.0500000000002</v>
      </c>
    </row>
    <row r="97" spans="1:9" x14ac:dyDescent="0.2">
      <c r="A97" s="2" t="s">
        <v>40</v>
      </c>
      <c r="B97" s="2">
        <f t="shared" si="22"/>
        <v>-95.249999999999943</v>
      </c>
      <c r="C97" s="2">
        <f t="shared" si="22"/>
        <v>-123.0100000000001</v>
      </c>
      <c r="F97" s="2" t="s">
        <v>85</v>
      </c>
      <c r="G97" s="2">
        <f t="shared" si="15"/>
        <v>0</v>
      </c>
      <c r="H97" s="2">
        <f t="shared" si="16"/>
        <v>-206.57</v>
      </c>
    </row>
    <row r="98" spans="1:9" x14ac:dyDescent="0.2">
      <c r="A98" s="2" t="s">
        <v>41</v>
      </c>
      <c r="B98" s="2">
        <f t="shared" si="22"/>
        <v>203.36000000000013</v>
      </c>
      <c r="C98" s="2">
        <f t="shared" si="22"/>
        <v>234.80999999999995</v>
      </c>
      <c r="F98" s="2" t="s">
        <v>86</v>
      </c>
      <c r="G98" s="2">
        <f t="shared" si="15"/>
        <v>0</v>
      </c>
      <c r="H98" s="2">
        <f t="shared" si="16"/>
        <v>0</v>
      </c>
    </row>
    <row r="99" spans="1:9" x14ac:dyDescent="0.2">
      <c r="A99" s="2" t="s">
        <v>42</v>
      </c>
      <c r="B99" s="2">
        <f t="shared" si="22"/>
        <v>543.95000000000073</v>
      </c>
      <c r="C99" s="2">
        <f t="shared" si="22"/>
        <v>1173.6999999999989</v>
      </c>
      <c r="F99" s="2" t="s">
        <v>87</v>
      </c>
      <c r="G99" s="2">
        <f t="shared" si="15"/>
        <v>90</v>
      </c>
      <c r="H99" s="2">
        <f t="shared" si="16"/>
        <v>-120</v>
      </c>
    </row>
    <row r="100" spans="1:9" x14ac:dyDescent="0.2">
      <c r="A100" s="2" t="s">
        <v>43</v>
      </c>
      <c r="B100" s="2">
        <f t="shared" si="22"/>
        <v>41.060000000000173</v>
      </c>
      <c r="C100" s="2">
        <f t="shared" si="22"/>
        <v>723.45</v>
      </c>
      <c r="F100" s="2" t="s">
        <v>88</v>
      </c>
      <c r="G100" s="2">
        <f t="shared" si="15"/>
        <v>9</v>
      </c>
      <c r="H100" s="2">
        <f t="shared" si="16"/>
        <v>-12</v>
      </c>
    </row>
    <row r="101" spans="1:9" x14ac:dyDescent="0.2">
      <c r="F101" s="2" t="s">
        <v>89</v>
      </c>
      <c r="G101" s="2">
        <f t="shared" si="15"/>
        <v>14.159999999999997</v>
      </c>
      <c r="H101" s="2">
        <f t="shared" si="16"/>
        <v>31.71</v>
      </c>
    </row>
    <row r="102" spans="1:9" x14ac:dyDescent="0.2">
      <c r="F102" s="2" t="s">
        <v>90</v>
      </c>
      <c r="G102" s="2">
        <f t="shared" si="15"/>
        <v>14.159999999999997</v>
      </c>
      <c r="H102" s="2">
        <f t="shared" si="16"/>
        <v>31.71</v>
      </c>
    </row>
    <row r="103" spans="1:9" x14ac:dyDescent="0.2">
      <c r="F103" s="2" t="s">
        <v>91</v>
      </c>
      <c r="G103" s="2">
        <f t="shared" si="15"/>
        <v>14.149999999999999</v>
      </c>
      <c r="H103" s="2">
        <f t="shared" si="16"/>
        <v>31.709999999999994</v>
      </c>
    </row>
    <row r="104" spans="1:9" x14ac:dyDescent="0.2">
      <c r="F104" s="2" t="s">
        <v>92</v>
      </c>
      <c r="G104" s="2">
        <f t="shared" si="15"/>
        <v>14.149999999999999</v>
      </c>
      <c r="H104" s="2">
        <f t="shared" si="16"/>
        <v>31.709999999999994</v>
      </c>
    </row>
    <row r="105" spans="1:9" x14ac:dyDescent="0.2">
      <c r="F105" s="2" t="s">
        <v>93</v>
      </c>
      <c r="G105" s="2">
        <f t="shared" si="15"/>
        <v>28.860000000000014</v>
      </c>
      <c r="H105" s="2">
        <f t="shared" si="16"/>
        <v>62.56</v>
      </c>
    </row>
    <row r="106" spans="1:9" x14ac:dyDescent="0.2">
      <c r="F106" s="2" t="s">
        <v>94</v>
      </c>
      <c r="G106" s="2">
        <f t="shared" si="15"/>
        <v>28.860000000000014</v>
      </c>
      <c r="H106" s="2">
        <f t="shared" si="16"/>
        <v>62.56</v>
      </c>
    </row>
    <row r="109" spans="1:9" x14ac:dyDescent="0.2">
      <c r="A109" s="1" t="s">
        <v>315</v>
      </c>
      <c r="B109" s="2"/>
      <c r="C109" s="2"/>
      <c r="D109" s="2"/>
      <c r="F109" s="1" t="s">
        <v>316</v>
      </c>
      <c r="G109" s="2"/>
      <c r="H109" s="2"/>
      <c r="I109" s="2"/>
    </row>
    <row r="110" spans="1:9" x14ac:dyDescent="0.2">
      <c r="A110" s="2"/>
      <c r="B110" s="1">
        <v>2017</v>
      </c>
      <c r="C110" s="1">
        <v>2018</v>
      </c>
      <c r="D110" s="1">
        <v>2019</v>
      </c>
      <c r="F110" s="2"/>
      <c r="G110" s="1">
        <v>2017</v>
      </c>
      <c r="H110" s="1">
        <v>2018</v>
      </c>
      <c r="I110" s="1">
        <v>2019</v>
      </c>
    </row>
    <row r="111" spans="1:9" x14ac:dyDescent="0.2">
      <c r="A111" s="2" t="s">
        <v>317</v>
      </c>
      <c r="B111" s="37">
        <f>B42/B9</f>
        <v>1.0163545861259464</v>
      </c>
      <c r="C111" s="37">
        <f t="shared" ref="C111:D111" si="23">C42/C9</f>
        <v>1.0155699375257192</v>
      </c>
      <c r="D111" s="37">
        <f t="shared" si="23"/>
        <v>1.0136081808600537</v>
      </c>
      <c r="F111" s="2" t="s">
        <v>323</v>
      </c>
      <c r="G111" s="2">
        <f>C166</f>
        <v>187.787263</v>
      </c>
      <c r="H111" s="2">
        <f t="shared" ref="H111:I111" si="24">D166</f>
        <v>187.787263</v>
      </c>
      <c r="I111" s="2">
        <f t="shared" si="24"/>
        <v>187.787263</v>
      </c>
    </row>
    <row r="112" spans="1:9" x14ac:dyDescent="0.2">
      <c r="A112" s="2" t="s">
        <v>318</v>
      </c>
      <c r="B112" s="37">
        <f>K6/B42</f>
        <v>1.3980789432848417</v>
      </c>
      <c r="C112" s="37">
        <f>L6/C42</f>
        <v>1.4945734998189761</v>
      </c>
      <c r="D112" s="37">
        <f>M6/D42</f>
        <v>1.386540043202857</v>
      </c>
      <c r="F112" s="2" t="s">
        <v>324</v>
      </c>
      <c r="G112" s="2">
        <f>C171</f>
        <v>1355.05</v>
      </c>
      <c r="H112" s="2">
        <f t="shared" ref="H112:I112" si="25">D171</f>
        <v>1335</v>
      </c>
      <c r="I112" s="2">
        <f t="shared" si="25"/>
        <v>1760.5</v>
      </c>
    </row>
    <row r="113" spans="1:9" x14ac:dyDescent="0.2">
      <c r="A113" s="2" t="s">
        <v>319</v>
      </c>
      <c r="B113" s="37">
        <f>B112*B111</f>
        <v>1.4209439457736659</v>
      </c>
      <c r="C113" s="37">
        <f t="shared" ref="C113:D113" si="26">C112*C111</f>
        <v>1.5178439158387531</v>
      </c>
      <c r="D113" s="37">
        <f t="shared" si="26"/>
        <v>1.4054083308804681</v>
      </c>
      <c r="F113" s="26" t="s">
        <v>325</v>
      </c>
      <c r="G113" s="2">
        <f>B9</f>
        <v>8813.43</v>
      </c>
      <c r="H113" s="2">
        <f t="shared" ref="H113:I113" si="27">C9</f>
        <v>9355.85</v>
      </c>
      <c r="I113" s="2">
        <f t="shared" si="27"/>
        <v>10531.9</v>
      </c>
    </row>
    <row r="114" spans="1:9" x14ac:dyDescent="0.2">
      <c r="F114" s="26" t="s">
        <v>320</v>
      </c>
      <c r="G114" s="2">
        <f>G111*G112-G113</f>
        <v>245647.70072815</v>
      </c>
      <c r="H114" s="2">
        <f t="shared" ref="H114:I114" si="28">H111*H112-H113</f>
        <v>241340.14610499999</v>
      </c>
      <c r="I114" s="2">
        <f t="shared" si="28"/>
        <v>320067.5765115</v>
      </c>
    </row>
    <row r="115" spans="1:9" x14ac:dyDescent="0.2">
      <c r="F115" s="38"/>
      <c r="G115" s="38"/>
      <c r="H115" s="38"/>
    </row>
    <row r="116" spans="1:9" x14ac:dyDescent="0.2">
      <c r="A116" s="1" t="s">
        <v>180</v>
      </c>
      <c r="B116" s="2"/>
      <c r="C116" s="2"/>
      <c r="D116" s="2"/>
      <c r="E116" s="2"/>
      <c r="F116" s="38"/>
      <c r="G116" s="38"/>
      <c r="H116" s="39"/>
    </row>
    <row r="117" spans="1:9" x14ac:dyDescent="0.2">
      <c r="A117" s="26"/>
      <c r="B117" s="2"/>
      <c r="C117" s="7">
        <v>42705</v>
      </c>
      <c r="D117" s="7">
        <v>43070</v>
      </c>
      <c r="E117" s="7">
        <v>43435</v>
      </c>
      <c r="F117" s="38"/>
      <c r="G117" s="38"/>
      <c r="H117" s="38"/>
    </row>
    <row r="118" spans="1:9" x14ac:dyDescent="0.2">
      <c r="A118" s="26" t="s">
        <v>181</v>
      </c>
      <c r="B118" s="2" t="s">
        <v>182</v>
      </c>
      <c r="C118" s="4">
        <f>(B31-B27)/B35</f>
        <v>0.72362979452571075</v>
      </c>
      <c r="D118" s="4">
        <f t="shared" ref="D118:E118" si="29">(C31-C27)/C35</f>
        <v>0.88680190124064728</v>
      </c>
      <c r="E118" s="4">
        <f t="shared" si="29"/>
        <v>1.0635103778877044</v>
      </c>
      <c r="F118" s="38"/>
      <c r="G118" s="38"/>
      <c r="H118" s="39"/>
    </row>
    <row r="119" spans="1:9" x14ac:dyDescent="0.2">
      <c r="A119" s="26" t="s">
        <v>183</v>
      </c>
      <c r="B119" s="2" t="s">
        <v>184</v>
      </c>
      <c r="C119" s="4">
        <f>B31/B35</f>
        <v>1.0313211358622736</v>
      </c>
      <c r="D119" s="4">
        <f t="shared" ref="D119:E119" si="30">C31/C35</f>
        <v>1.1799126163758749</v>
      </c>
      <c r="E119" s="4">
        <f t="shared" si="30"/>
        <v>1.420359698777772</v>
      </c>
    </row>
    <row r="120" spans="1:9" x14ac:dyDescent="0.2">
      <c r="A120" s="26" t="s">
        <v>185</v>
      </c>
      <c r="B120" s="2" t="s">
        <v>186</v>
      </c>
      <c r="C120" s="4">
        <f>B29/B35</f>
        <v>0.49676638040632554</v>
      </c>
      <c r="D120" s="4">
        <f t="shared" ref="D120:E120" si="31">C29/C35</f>
        <v>0.56931849953887825</v>
      </c>
      <c r="E120" s="4">
        <f t="shared" si="31"/>
        <v>0.6580694239039897</v>
      </c>
    </row>
    <row r="121" spans="1:9" x14ac:dyDescent="0.2">
      <c r="A121" s="26"/>
      <c r="B121" s="2"/>
      <c r="C121" s="2"/>
      <c r="D121" s="2"/>
      <c r="E121" s="2"/>
    </row>
    <row r="122" spans="1:9" x14ac:dyDescent="0.2">
      <c r="A122" s="26"/>
      <c r="B122" s="2"/>
      <c r="C122" s="2"/>
      <c r="D122" s="2"/>
      <c r="E122" s="2"/>
    </row>
    <row r="123" spans="1:9" x14ac:dyDescent="0.2">
      <c r="A123" s="1" t="s">
        <v>187</v>
      </c>
      <c r="B123" s="2"/>
      <c r="C123" s="7">
        <v>42705</v>
      </c>
      <c r="D123" s="7">
        <v>43070</v>
      </c>
      <c r="E123" s="7">
        <v>43435</v>
      </c>
    </row>
    <row r="124" spans="1:9" x14ac:dyDescent="0.2">
      <c r="A124" s="2" t="s">
        <v>188</v>
      </c>
      <c r="B124" s="2" t="s">
        <v>189</v>
      </c>
      <c r="C124" s="4">
        <f>B139/B9</f>
        <v>0.51940390971505979</v>
      </c>
      <c r="D124" s="4">
        <f t="shared" ref="D124:E124" si="32">C139/C9</f>
        <v>0.58647904786844585</v>
      </c>
      <c r="E124" s="4">
        <f t="shared" si="32"/>
        <v>0.52421880192557846</v>
      </c>
    </row>
    <row r="125" spans="1:9" x14ac:dyDescent="0.2">
      <c r="A125" s="2" t="s">
        <v>190</v>
      </c>
      <c r="B125" s="2" t="s">
        <v>191</v>
      </c>
      <c r="C125" s="4">
        <f>B9/B140</f>
        <v>0.65801623719383551</v>
      </c>
      <c r="D125" s="4">
        <f t="shared" ref="D125:E125" si="33">C9/C140</f>
        <v>0.63020435491932381</v>
      </c>
      <c r="E125" s="4">
        <f t="shared" si="33"/>
        <v>0.65594997493141183</v>
      </c>
    </row>
    <row r="126" spans="1:9" x14ac:dyDescent="0.2">
      <c r="A126" s="2" t="s">
        <v>192</v>
      </c>
      <c r="B126" s="2" t="s">
        <v>193</v>
      </c>
      <c r="C126" s="4">
        <f>B139/B140</f>
        <v>0.34177620625447031</v>
      </c>
      <c r="D126" s="4">
        <f t="shared" ref="D126:E126" si="34">C139/C140</f>
        <v>0.36960165003563311</v>
      </c>
      <c r="E126" s="4">
        <f t="shared" si="34"/>
        <v>0.34386130998165793</v>
      </c>
    </row>
    <row r="127" spans="1:9" x14ac:dyDescent="0.2">
      <c r="A127" s="2" t="s">
        <v>194</v>
      </c>
      <c r="B127" s="2" t="s">
        <v>195</v>
      </c>
      <c r="C127" s="4">
        <f>K21/K22</f>
        <v>19.996949281810092</v>
      </c>
      <c r="D127" s="4">
        <f t="shared" ref="D127:E127" si="35">L21/L22</f>
        <v>20.828275652085658</v>
      </c>
      <c r="E127" s="4">
        <f t="shared" si="35"/>
        <v>25.078044890053548</v>
      </c>
    </row>
    <row r="128" spans="1:9" x14ac:dyDescent="0.2">
      <c r="A128" s="2"/>
      <c r="B128" s="2"/>
      <c r="C128" s="4"/>
      <c r="D128" s="4"/>
      <c r="E128" s="4"/>
    </row>
    <row r="129" spans="1:5" x14ac:dyDescent="0.2">
      <c r="A129" s="2"/>
      <c r="B129" s="2"/>
      <c r="C129" s="4"/>
      <c r="D129" s="4"/>
      <c r="E129" s="4"/>
    </row>
    <row r="130" spans="1:5" x14ac:dyDescent="0.2">
      <c r="A130" s="2"/>
      <c r="B130" s="2"/>
      <c r="C130" s="4"/>
      <c r="D130" s="4"/>
      <c r="E130" s="4"/>
    </row>
    <row r="131" spans="1:5" x14ac:dyDescent="0.2">
      <c r="A131" s="1" t="s">
        <v>196</v>
      </c>
      <c r="B131" s="2"/>
      <c r="C131" s="7">
        <v>42705</v>
      </c>
      <c r="D131" s="7">
        <v>43070</v>
      </c>
      <c r="E131" s="7">
        <v>43435</v>
      </c>
    </row>
    <row r="132" spans="1:5" x14ac:dyDescent="0.2">
      <c r="A132" s="2" t="s">
        <v>197</v>
      </c>
      <c r="B132" s="2" t="s">
        <v>198</v>
      </c>
      <c r="C132" s="4">
        <f>(K8-C145)/K8</f>
        <v>0.58100570351200942</v>
      </c>
      <c r="D132" s="4">
        <f t="shared" ref="D132:E132" si="36">(L8-D145)/L8</f>
        <v>0.58201688654909656</v>
      </c>
      <c r="E132" s="4">
        <f t="shared" si="36"/>
        <v>0.56990586165568369</v>
      </c>
    </row>
    <row r="133" spans="1:5" x14ac:dyDescent="0.2">
      <c r="A133" s="2" t="s">
        <v>199</v>
      </c>
      <c r="B133" s="2" t="s">
        <v>200</v>
      </c>
      <c r="C133" s="4">
        <f>K30/K8</f>
        <v>5.9912354454890571E-2</v>
      </c>
      <c r="D133" s="4">
        <f t="shared" ref="D133:E133" si="37">L30/L8</f>
        <v>6.9589834649717394E-2</v>
      </c>
      <c r="E133" s="4">
        <f t="shared" si="37"/>
        <v>0.10273334945769448</v>
      </c>
    </row>
    <row r="134" spans="1:5" x14ac:dyDescent="0.2">
      <c r="A134" s="2" t="s">
        <v>201</v>
      </c>
      <c r="B134" s="2" t="s">
        <v>202</v>
      </c>
      <c r="C134" s="4">
        <f>K30/B142</f>
        <v>7.5242754505114487E-2</v>
      </c>
      <c r="D134" s="4">
        <f t="shared" ref="D134:E134" si="38">L30/C142</f>
        <v>0.10016858911711742</v>
      </c>
      <c r="E134" s="4">
        <f t="shared" si="38"/>
        <v>0.15072999899884718</v>
      </c>
    </row>
    <row r="135" spans="1:5" x14ac:dyDescent="0.2">
      <c r="A135" s="2" t="s">
        <v>203</v>
      </c>
      <c r="B135" s="2" t="s">
        <v>204</v>
      </c>
      <c r="C135" s="4">
        <f>K21/B141</f>
        <v>0.15915439238645596</v>
      </c>
      <c r="D135" s="4">
        <f t="shared" ref="D135:E135" si="39">L21/C141</f>
        <v>0.19410481154748699</v>
      </c>
      <c r="E135" s="4">
        <f t="shared" si="39"/>
        <v>0.19041448087809879</v>
      </c>
    </row>
    <row r="136" spans="1:5" x14ac:dyDescent="0.2">
      <c r="A136" s="2" t="s">
        <v>205</v>
      </c>
      <c r="B136" s="2" t="s">
        <v>206</v>
      </c>
      <c r="C136" s="4">
        <f>K30/B9</f>
        <v>7.4706442327221068E-2</v>
      </c>
      <c r="D136" s="4">
        <f t="shared" ref="D136:E136" si="40">L30/C9</f>
        <v>9.8816248657257216E-2</v>
      </c>
      <c r="E136" s="4">
        <f t="shared" si="40"/>
        <v>0.14438230518709824</v>
      </c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 t="s">
        <v>207</v>
      </c>
      <c r="B139" s="2">
        <v>4577.7299999999996</v>
      </c>
      <c r="C139" s="2">
        <v>5487.0099999999993</v>
      </c>
      <c r="D139" s="2">
        <v>5521.0199999999995</v>
      </c>
      <c r="E139" s="2"/>
    </row>
    <row r="140" spans="1:5" x14ac:dyDescent="0.2">
      <c r="A140" s="2" t="s">
        <v>208</v>
      </c>
      <c r="B140" s="2">
        <v>13393.939999999999</v>
      </c>
      <c r="C140" s="2">
        <v>14845.739999999998</v>
      </c>
      <c r="D140" s="2">
        <v>16055.949999999997</v>
      </c>
      <c r="E140" s="2"/>
    </row>
    <row r="141" spans="1:5" x14ac:dyDescent="0.2">
      <c r="A141" s="2" t="s">
        <v>209</v>
      </c>
      <c r="B141" s="2">
        <v>9884.49</v>
      </c>
      <c r="C141" s="2">
        <v>10572.689999999999</v>
      </c>
      <c r="D141" s="2">
        <v>11559.519999999997</v>
      </c>
      <c r="E141" s="2"/>
    </row>
    <row r="142" spans="1:5" x14ac:dyDescent="0.2">
      <c r="A142" s="2" t="s">
        <v>210</v>
      </c>
      <c r="B142" s="2">
        <v>8750.61</v>
      </c>
      <c r="C142" s="2">
        <v>9229.5400000000009</v>
      </c>
      <c r="D142" s="2">
        <v>10088.370000000001</v>
      </c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1" t="s">
        <v>308</v>
      </c>
      <c r="B144" s="7">
        <v>42339</v>
      </c>
      <c r="C144" s="7">
        <v>42705</v>
      </c>
      <c r="D144" s="7">
        <v>43070</v>
      </c>
      <c r="E144" s="7">
        <v>43435</v>
      </c>
    </row>
    <row r="145" spans="1:5" x14ac:dyDescent="0.2">
      <c r="A145" s="2" t="s">
        <v>212</v>
      </c>
      <c r="B145" s="2"/>
      <c r="C145" s="2">
        <f>K13+K14+K16</f>
        <v>4604.6299999999992</v>
      </c>
      <c r="D145" s="2">
        <f t="shared" ref="D145:E145" si="41">L13+L14+L16</f>
        <v>5552.96</v>
      </c>
      <c r="E145" s="2">
        <f t="shared" si="41"/>
        <v>6366.09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 t="s">
        <v>213</v>
      </c>
      <c r="B147" s="2"/>
      <c r="C147" s="2">
        <f>K8/B28</f>
        <v>20.611650849619267</v>
      </c>
      <c r="D147" s="2">
        <f t="shared" ref="D147:E147" si="42">L8/C28</f>
        <v>19.94854122558073</v>
      </c>
      <c r="E147" s="2">
        <f t="shared" si="42"/>
        <v>17.064943449738866</v>
      </c>
    </row>
    <row r="148" spans="1:5" x14ac:dyDescent="0.2">
      <c r="A148" s="2" t="s">
        <v>214</v>
      </c>
      <c r="B148" s="2"/>
      <c r="C148" s="2">
        <f>365/C147</f>
        <v>17.708431152022072</v>
      </c>
      <c r="D148" s="2">
        <f t="shared" ref="D148:E148" si="43">365/D147</f>
        <v>18.297077258559007</v>
      </c>
      <c r="E148" s="2">
        <f t="shared" si="43"/>
        <v>21.388878379528727</v>
      </c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 t="s">
        <v>306</v>
      </c>
      <c r="B150" s="2"/>
      <c r="C150" s="2">
        <v>8543.65</v>
      </c>
      <c r="D150" s="2"/>
      <c r="E150" s="2"/>
    </row>
    <row r="151" spans="1:5" x14ac:dyDescent="0.2">
      <c r="A151" s="2" t="s">
        <v>215</v>
      </c>
      <c r="B151" s="2"/>
      <c r="C151" s="2">
        <f>(B42+C150)/2</f>
        <v>8750.61</v>
      </c>
      <c r="D151" s="2">
        <f>(B42+C42)/2</f>
        <v>9229.5450000000001</v>
      </c>
      <c r="E151" s="2">
        <f>(C42+D42)/2</f>
        <v>10088.369999999999</v>
      </c>
    </row>
    <row r="152" spans="1:5" x14ac:dyDescent="0.2">
      <c r="A152" s="2" t="s">
        <v>216</v>
      </c>
      <c r="B152" s="2"/>
      <c r="C152" s="2">
        <f>K8/C151</f>
        <v>1.2558804471916813</v>
      </c>
      <c r="D152" s="2">
        <f t="shared" ref="D152:E152" si="44">L8/D151</f>
        <v>1.4394133188580802</v>
      </c>
      <c r="E152" s="2">
        <f t="shared" si="44"/>
        <v>1.4671963855409746</v>
      </c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 t="s">
        <v>307</v>
      </c>
      <c r="B154" s="2"/>
      <c r="C154" s="2">
        <v>1189.43</v>
      </c>
      <c r="D154" s="2"/>
      <c r="E154" s="2"/>
    </row>
    <row r="155" spans="1:5" x14ac:dyDescent="0.2">
      <c r="A155" s="2" t="s">
        <v>217</v>
      </c>
      <c r="B155" s="2"/>
      <c r="C155" s="2">
        <f>(C154+B27)/2</f>
        <v>1207.0300000000002</v>
      </c>
      <c r="D155" s="2">
        <f>(B27+C27)/2</f>
        <v>1314.7049999999999</v>
      </c>
      <c r="E155" s="2">
        <f>(C27+D27)/2</f>
        <v>1542.085</v>
      </c>
    </row>
    <row r="156" spans="1:5" x14ac:dyDescent="0.2">
      <c r="A156" s="2" t="s">
        <v>218</v>
      </c>
      <c r="B156" s="2"/>
      <c r="C156" s="2">
        <f>C145/C155</f>
        <v>3.8148430444976498</v>
      </c>
      <c r="D156" s="2">
        <f t="shared" ref="D156:E156" si="45">D145/D155</f>
        <v>4.2237307989244739</v>
      </c>
      <c r="E156" s="2">
        <f t="shared" si="45"/>
        <v>4.1282354734012721</v>
      </c>
    </row>
    <row r="157" spans="1:5" x14ac:dyDescent="0.2">
      <c r="A157" s="2" t="s">
        <v>219</v>
      </c>
      <c r="B157" s="2"/>
      <c r="C157" s="2">
        <f>365/C156</f>
        <v>95.678903625264169</v>
      </c>
      <c r="D157" s="2">
        <f t="shared" ref="D157:E157" si="46">365/D156</f>
        <v>86.416492285195631</v>
      </c>
      <c r="E157" s="2">
        <f t="shared" si="46"/>
        <v>88.415499152541031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 t="s">
        <v>220</v>
      </c>
      <c r="B159" s="2"/>
      <c r="C159" s="2"/>
      <c r="D159" s="2"/>
      <c r="E159" s="2"/>
    </row>
    <row r="160" spans="1:5" x14ac:dyDescent="0.2">
      <c r="A160" s="2" t="s">
        <v>221</v>
      </c>
      <c r="B160" s="2">
        <v>484.35</v>
      </c>
      <c r="C160" s="2">
        <v>468</v>
      </c>
      <c r="D160" s="2">
        <v>665.97</v>
      </c>
      <c r="E160" s="2">
        <v>867.37</v>
      </c>
    </row>
    <row r="161" spans="1:5" x14ac:dyDescent="0.2">
      <c r="A161" s="2" t="s">
        <v>222</v>
      </c>
      <c r="B161" s="2"/>
      <c r="C161" s="2">
        <f>(B160+C160)/2</f>
        <v>476.17500000000001</v>
      </c>
      <c r="D161" s="2">
        <f t="shared" ref="D161:E161" si="47">(C160+D160)/2</f>
        <v>566.98500000000001</v>
      </c>
      <c r="E161" s="2">
        <f t="shared" si="47"/>
        <v>766.67000000000007</v>
      </c>
    </row>
    <row r="162" spans="1:5" x14ac:dyDescent="0.2">
      <c r="A162" s="2" t="s">
        <v>223</v>
      </c>
      <c r="B162" s="2"/>
      <c r="C162" s="2">
        <f>K8/C161</f>
        <v>23.079162072767364</v>
      </c>
      <c r="D162" s="2">
        <f t="shared" ref="D162:E162" si="48">L8/D161</f>
        <v>23.431184246496819</v>
      </c>
      <c r="E162" s="2">
        <f t="shared" si="48"/>
        <v>19.306376928795959</v>
      </c>
    </row>
    <row r="163" spans="1:5" x14ac:dyDescent="0.2">
      <c r="A163" s="2" t="s">
        <v>220</v>
      </c>
      <c r="B163" s="2"/>
      <c r="C163" s="2">
        <f>365/C162</f>
        <v>15.815132232668349</v>
      </c>
      <c r="D163" s="2">
        <f t="shared" ref="D163:E163" si="49">365/D162</f>
        <v>15.577531044107209</v>
      </c>
      <c r="E163" s="2">
        <f t="shared" si="49"/>
        <v>18.905670460395555</v>
      </c>
    </row>
    <row r="164" spans="1:5" x14ac:dyDescent="0.2">
      <c r="A164" s="1" t="s">
        <v>309</v>
      </c>
      <c r="B164" s="2"/>
      <c r="C164" s="2"/>
      <c r="D164" s="2"/>
      <c r="E164" s="2"/>
    </row>
    <row r="165" spans="1:5" x14ac:dyDescent="0.2">
      <c r="A165" s="2" t="s">
        <v>224</v>
      </c>
      <c r="B165" s="2"/>
      <c r="C165" s="2"/>
      <c r="D165" s="2"/>
      <c r="E165" s="2"/>
    </row>
    <row r="166" spans="1:5" x14ac:dyDescent="0.2">
      <c r="A166" s="2" t="s">
        <v>225</v>
      </c>
      <c r="B166" s="2"/>
      <c r="C166" s="2">
        <f>E166</f>
        <v>187.787263</v>
      </c>
      <c r="D166" s="2">
        <f>E166</f>
        <v>187.787263</v>
      </c>
      <c r="E166" s="2">
        <v>187.787263</v>
      </c>
    </row>
    <row r="167" spans="1:5" x14ac:dyDescent="0.2">
      <c r="A167" s="2" t="s">
        <v>226</v>
      </c>
      <c r="B167" s="2"/>
      <c r="C167" s="2">
        <f>K11/C166</f>
        <v>59.141338036328904</v>
      </c>
      <c r="D167" s="2">
        <f t="shared" ref="D167:E167" si="50">L11/D166</f>
        <v>71.569337479507325</v>
      </c>
      <c r="E167" s="2">
        <f t="shared" si="50"/>
        <v>80.30139935529067</v>
      </c>
    </row>
    <row r="168" spans="1:5" x14ac:dyDescent="0.2">
      <c r="A168" s="2" t="s">
        <v>227</v>
      </c>
      <c r="B168" s="2"/>
      <c r="C168" s="2">
        <f>C167</f>
        <v>59.141338036328904</v>
      </c>
      <c r="D168" s="2">
        <f t="shared" ref="D168:E168" si="51">D167</f>
        <v>71.569337479507325</v>
      </c>
      <c r="E168" s="2">
        <f t="shared" si="51"/>
        <v>80.30139935529067</v>
      </c>
    </row>
    <row r="169" spans="1:5" x14ac:dyDescent="0.2">
      <c r="A169" s="2" t="s">
        <v>228</v>
      </c>
      <c r="B169" s="2"/>
      <c r="C169" s="2">
        <f>S6/C166</f>
        <v>7.3995433864968785</v>
      </c>
      <c r="D169" s="2">
        <f t="shared" ref="D169:E169" si="52">T6/D166</f>
        <v>8.2777179621601924</v>
      </c>
      <c r="E169" s="2">
        <f t="shared" si="52"/>
        <v>5.9510958418942392</v>
      </c>
    </row>
    <row r="170" spans="1:5" x14ac:dyDescent="0.2">
      <c r="A170" s="2" t="s">
        <v>229</v>
      </c>
      <c r="B170" s="2"/>
      <c r="C170" s="2"/>
      <c r="D170" s="2"/>
      <c r="E170" s="2"/>
    </row>
    <row r="171" spans="1:5" x14ac:dyDescent="0.2">
      <c r="A171" s="2" t="s">
        <v>230</v>
      </c>
      <c r="B171" s="2"/>
      <c r="C171" s="2">
        <v>1355.05</v>
      </c>
      <c r="D171" s="2">
        <v>1335</v>
      </c>
      <c r="E171" s="2">
        <v>1760.5</v>
      </c>
    </row>
    <row r="172" spans="1:5" x14ac:dyDescent="0.2">
      <c r="A172" s="2" t="s">
        <v>231</v>
      </c>
      <c r="B172" s="2"/>
      <c r="C172" s="2">
        <f>C171/C167</f>
        <v>22.912061934879286</v>
      </c>
      <c r="D172" s="2">
        <f t="shared" ref="D172:E172" si="53">D171/D167</f>
        <v>18.653239599741365</v>
      </c>
      <c r="E172" s="2">
        <f t="shared" si="53"/>
        <v>21.923652814700411</v>
      </c>
    </row>
    <row r="173" spans="1:5" x14ac:dyDescent="0.2">
      <c r="A173" s="2" t="s">
        <v>232</v>
      </c>
      <c r="B173" s="2"/>
      <c r="C173" s="2">
        <v>17</v>
      </c>
      <c r="D173" s="2">
        <v>17</v>
      </c>
      <c r="E173" s="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ED34-D46F-4B08-81B6-DEBC6FEE75F7}">
  <sheetPr codeName="Sheet7"/>
  <dimension ref="A1:X173"/>
  <sheetViews>
    <sheetView topLeftCell="A148" workbookViewId="0">
      <selection activeCell="C160" sqref="C160:E160"/>
    </sheetView>
  </sheetViews>
  <sheetFormatPr defaultRowHeight="15" x14ac:dyDescent="0.2"/>
  <cols>
    <col min="1" max="1" width="41.1640625" bestFit="1" customWidth="1"/>
    <col min="2" max="2" width="54.078125" bestFit="1" customWidth="1"/>
    <col min="6" max="6" width="24.6171875" customWidth="1"/>
    <col min="10" max="10" width="45.46875" bestFit="1" customWidth="1"/>
    <col min="18" max="18" width="46.8125" bestFit="1" customWidth="1"/>
  </cols>
  <sheetData>
    <row r="1" spans="1:24" x14ac:dyDescent="0.2">
      <c r="A1" s="1" t="s">
        <v>310</v>
      </c>
      <c r="B1" s="2"/>
      <c r="C1" s="2"/>
      <c r="D1" s="2"/>
      <c r="E1" s="2"/>
      <c r="F1" s="2"/>
      <c r="G1" s="2"/>
      <c r="J1" s="1" t="s">
        <v>311</v>
      </c>
      <c r="K1" s="2"/>
      <c r="L1" s="2"/>
      <c r="M1" s="2"/>
      <c r="N1" s="2"/>
      <c r="O1" s="2"/>
      <c r="P1" s="2"/>
      <c r="R1" s="1" t="s">
        <v>312</v>
      </c>
      <c r="S1" s="2"/>
      <c r="T1" s="2"/>
      <c r="U1" s="2"/>
      <c r="V1" s="2"/>
      <c r="W1" s="2"/>
      <c r="X1" s="2"/>
    </row>
    <row r="2" spans="1:24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</row>
    <row r="3" spans="1:24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  <c r="G3" s="1" t="s">
        <v>3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1</v>
      </c>
      <c r="O3" s="1" t="s">
        <v>2</v>
      </c>
      <c r="P3" s="1" t="s">
        <v>3</v>
      </c>
      <c r="R3" s="1" t="s">
        <v>96</v>
      </c>
      <c r="S3" s="1" t="s">
        <v>1</v>
      </c>
      <c r="T3" s="1" t="s">
        <v>2</v>
      </c>
      <c r="U3" s="1" t="s">
        <v>3</v>
      </c>
      <c r="V3" s="1" t="s">
        <v>1</v>
      </c>
      <c r="W3" s="1" t="s">
        <v>2</v>
      </c>
      <c r="X3" s="1" t="s">
        <v>3</v>
      </c>
    </row>
    <row r="4" spans="1:24" x14ac:dyDescent="0.2">
      <c r="A4" s="2" t="s">
        <v>4</v>
      </c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R4" s="2" t="s">
        <v>97</v>
      </c>
      <c r="S4" s="2"/>
      <c r="T4" s="2"/>
      <c r="U4" s="2"/>
      <c r="V4" s="2"/>
      <c r="W4" s="2"/>
      <c r="X4" s="2"/>
    </row>
    <row r="5" spans="1:24" x14ac:dyDescent="0.2">
      <c r="A5" s="2" t="s">
        <v>5</v>
      </c>
      <c r="B5" s="2">
        <v>397.13</v>
      </c>
      <c r="C5" s="2">
        <v>397.13</v>
      </c>
      <c r="D5" s="2">
        <v>397.13</v>
      </c>
      <c r="E5" s="12">
        <f>(B5/$B$16)</f>
        <v>1.6266732968427882E-2</v>
      </c>
      <c r="F5" s="12">
        <f>C5/$C$16</f>
        <v>1.5577708496446935E-2</v>
      </c>
      <c r="G5" s="12">
        <f>D5/$D$16</f>
        <v>1.4269242529694203E-2</v>
      </c>
      <c r="J5" s="2" t="s">
        <v>47</v>
      </c>
      <c r="K5" s="2"/>
      <c r="L5" s="2"/>
      <c r="M5" s="2"/>
      <c r="N5" s="2"/>
      <c r="O5" s="2"/>
      <c r="P5" s="2"/>
      <c r="R5" s="2" t="s">
        <v>98</v>
      </c>
      <c r="S5" s="2">
        <v>6520.62</v>
      </c>
      <c r="T5" s="2">
        <v>4210.05</v>
      </c>
      <c r="U5" s="2">
        <v>5873.51</v>
      </c>
      <c r="V5" s="12">
        <f t="shared" ref="V5:V36" si="0">S5/$K$6</f>
        <v>0.28434316433384993</v>
      </c>
      <c r="W5" s="12">
        <f t="shared" ref="W5:W36" si="1">T5/$L$6</f>
        <v>0.16645415349579226</v>
      </c>
      <c r="X5" s="12">
        <f t="shared" ref="X5:X36" si="2">U5/$M$6</f>
        <v>0.22554907772146476</v>
      </c>
    </row>
    <row r="6" spans="1:24" x14ac:dyDescent="0.2">
      <c r="A6" s="2" t="s">
        <v>6</v>
      </c>
      <c r="B6" s="2">
        <v>19423.79</v>
      </c>
      <c r="C6" s="2">
        <v>20275.07</v>
      </c>
      <c r="D6" s="2">
        <v>21973.35</v>
      </c>
      <c r="E6" s="12">
        <f t="shared" ref="E6:E17" si="3">(B6/$B$16)</f>
        <v>0.79561253283514166</v>
      </c>
      <c r="F6" s="12">
        <f t="shared" ref="F6:F17" si="4">C6/$C$16</f>
        <v>0.79530413266450872</v>
      </c>
      <c r="G6" s="12">
        <f t="shared" ref="G6:G17" si="5">D6/$D$16</f>
        <v>0.78952247460493064</v>
      </c>
      <c r="J6" s="2" t="s">
        <v>48</v>
      </c>
      <c r="K6" s="2">
        <v>22932.22</v>
      </c>
      <c r="L6" s="2">
        <v>25292.55</v>
      </c>
      <c r="M6" s="2">
        <v>26040.94</v>
      </c>
      <c r="N6" s="12">
        <f t="shared" ref="N6:N50" si="6">K6/$K$6</f>
        <v>1</v>
      </c>
      <c r="O6" s="12">
        <f t="shared" ref="O6:O50" si="7">L6/$L$6</f>
        <v>1</v>
      </c>
      <c r="P6" s="12">
        <f t="shared" ref="P6:P50" si="8">M6/$M$6</f>
        <v>1</v>
      </c>
      <c r="R6" s="2" t="s">
        <v>99</v>
      </c>
      <c r="S6" s="2">
        <v>2810.29</v>
      </c>
      <c r="T6" s="2">
        <v>3416.23</v>
      </c>
      <c r="U6" s="2">
        <v>1726.61</v>
      </c>
      <c r="V6" s="12">
        <f t="shared" si="0"/>
        <v>0.12254766437789276</v>
      </c>
      <c r="W6" s="12">
        <f t="shared" si="1"/>
        <v>0.13506862692769214</v>
      </c>
      <c r="X6" s="12">
        <f t="shared" si="2"/>
        <v>6.6303674137723145E-2</v>
      </c>
    </row>
    <row r="7" spans="1:24" x14ac:dyDescent="0.2">
      <c r="A7" s="2" t="s">
        <v>7</v>
      </c>
      <c r="B7" s="2">
        <v>0</v>
      </c>
      <c r="C7" s="2">
        <v>0</v>
      </c>
      <c r="D7" s="2">
        <v>0</v>
      </c>
      <c r="E7" s="12">
        <f t="shared" si="3"/>
        <v>0</v>
      </c>
      <c r="F7" s="12">
        <f t="shared" si="4"/>
        <v>0</v>
      </c>
      <c r="G7" s="12">
        <f t="shared" si="5"/>
        <v>0</v>
      </c>
      <c r="J7" s="2" t="s">
        <v>49</v>
      </c>
      <c r="K7" s="2">
        <v>2838.45</v>
      </c>
      <c r="L7" s="2">
        <v>1683.86</v>
      </c>
      <c r="M7" s="2">
        <v>0</v>
      </c>
      <c r="N7" s="12">
        <f t="shared" si="6"/>
        <v>0.12377563096813128</v>
      </c>
      <c r="O7" s="12">
        <f t="shared" si="7"/>
        <v>6.6575335424858301E-2</v>
      </c>
      <c r="P7" s="12">
        <f t="shared" si="8"/>
        <v>0</v>
      </c>
      <c r="R7" s="2" t="s">
        <v>100</v>
      </c>
      <c r="S7" s="2"/>
      <c r="T7" s="2"/>
      <c r="U7" s="2"/>
      <c r="V7" s="12">
        <f t="shared" si="0"/>
        <v>0</v>
      </c>
      <c r="W7" s="12">
        <f t="shared" si="1"/>
        <v>0</v>
      </c>
      <c r="X7" s="12">
        <f t="shared" si="2"/>
        <v>0</v>
      </c>
    </row>
    <row r="8" spans="1:24" x14ac:dyDescent="0.2">
      <c r="A8" s="2" t="s">
        <v>8</v>
      </c>
      <c r="B8" s="2">
        <v>0</v>
      </c>
      <c r="C8" s="2">
        <v>0</v>
      </c>
      <c r="D8" s="2">
        <v>0</v>
      </c>
      <c r="E8" s="12">
        <f t="shared" si="3"/>
        <v>0</v>
      </c>
      <c r="F8" s="12">
        <f t="shared" si="4"/>
        <v>0</v>
      </c>
      <c r="G8" s="12">
        <f t="shared" si="5"/>
        <v>0</v>
      </c>
      <c r="J8" s="2" t="s">
        <v>50</v>
      </c>
      <c r="K8" s="2">
        <v>20093.77</v>
      </c>
      <c r="L8" s="2">
        <v>23608.69</v>
      </c>
      <c r="M8" s="2">
        <v>26040.94</v>
      </c>
      <c r="N8" s="12">
        <f t="shared" si="6"/>
        <v>0.87622436903186862</v>
      </c>
      <c r="O8" s="12">
        <f t="shared" si="7"/>
        <v>0.93342466457514162</v>
      </c>
      <c r="P8" s="12">
        <f t="shared" si="8"/>
        <v>1</v>
      </c>
      <c r="R8" s="2" t="s">
        <v>101</v>
      </c>
      <c r="S8" s="2">
        <v>2007.84</v>
      </c>
      <c r="T8" s="2">
        <v>2767.73</v>
      </c>
      <c r="U8" s="2">
        <v>2918.54</v>
      </c>
      <c r="V8" s="12">
        <f t="shared" si="0"/>
        <v>8.7555413300587553E-2</v>
      </c>
      <c r="W8" s="12">
        <f t="shared" si="1"/>
        <v>0.10942866575335425</v>
      </c>
      <c r="X8" s="12">
        <f t="shared" si="2"/>
        <v>0.11207506334256752</v>
      </c>
    </row>
    <row r="9" spans="1:24" x14ac:dyDescent="0.2">
      <c r="A9" s="2" t="s">
        <v>9</v>
      </c>
      <c r="B9" s="2">
        <v>19820.919999999998</v>
      </c>
      <c r="C9" s="2">
        <v>20672.2</v>
      </c>
      <c r="D9" s="2">
        <v>22370.48</v>
      </c>
      <c r="E9" s="12">
        <f t="shared" si="3"/>
        <v>0.81187926580356951</v>
      </c>
      <c r="F9" s="12">
        <f t="shared" si="4"/>
        <v>0.81088184116095574</v>
      </c>
      <c r="G9" s="12">
        <f t="shared" si="5"/>
        <v>0.80379171713462483</v>
      </c>
      <c r="J9" s="2" t="s">
        <v>51</v>
      </c>
      <c r="K9" s="2">
        <v>479.16</v>
      </c>
      <c r="L9" s="2">
        <v>335.38</v>
      </c>
      <c r="M9" s="2">
        <v>383.97</v>
      </c>
      <c r="N9" s="12">
        <f t="shared" si="6"/>
        <v>2.0894619012027618E-2</v>
      </c>
      <c r="O9" s="12">
        <f t="shared" si="7"/>
        <v>1.326003111588195E-2</v>
      </c>
      <c r="P9" s="12">
        <f t="shared" si="8"/>
        <v>1.4744859440557831E-2</v>
      </c>
      <c r="R9" s="2" t="s">
        <v>102</v>
      </c>
      <c r="S9" s="2"/>
      <c r="T9" s="2"/>
      <c r="U9" s="2"/>
      <c r="V9" s="12">
        <f t="shared" si="0"/>
        <v>0</v>
      </c>
      <c r="W9" s="12">
        <f t="shared" si="1"/>
        <v>0</v>
      </c>
      <c r="X9" s="12">
        <f t="shared" si="2"/>
        <v>0</v>
      </c>
    </row>
    <row r="10" spans="1:24" x14ac:dyDescent="0.2">
      <c r="A10" s="2" t="s">
        <v>10</v>
      </c>
      <c r="B10" s="2">
        <v>4370.24</v>
      </c>
      <c r="C10" s="2">
        <v>4607.96</v>
      </c>
      <c r="D10" s="2">
        <v>5231.1899999999996</v>
      </c>
      <c r="E10" s="12">
        <f t="shared" si="3"/>
        <v>0.17900820156609237</v>
      </c>
      <c r="F10" s="12">
        <f t="shared" si="4"/>
        <v>0.1807505291549055</v>
      </c>
      <c r="G10" s="12">
        <f t="shared" si="5"/>
        <v>0.18796142026266213</v>
      </c>
      <c r="J10" s="2" t="s">
        <v>52</v>
      </c>
      <c r="K10" s="2">
        <v>13.17</v>
      </c>
      <c r="L10" s="2">
        <v>77.72</v>
      </c>
      <c r="M10" s="2">
        <v>201.72</v>
      </c>
      <c r="N10" s="12">
        <f t="shared" si="6"/>
        <v>5.743011361307365E-4</v>
      </c>
      <c r="O10" s="12">
        <f t="shared" si="7"/>
        <v>3.0728416075089305E-3</v>
      </c>
      <c r="P10" s="12">
        <f t="shared" si="8"/>
        <v>7.7462641517548909E-3</v>
      </c>
      <c r="R10" s="2" t="s">
        <v>103</v>
      </c>
      <c r="S10" s="2">
        <v>1460.93</v>
      </c>
      <c r="T10" s="2">
        <v>1219.45</v>
      </c>
      <c r="U10" s="2">
        <v>1153.94</v>
      </c>
      <c r="V10" s="12">
        <f t="shared" si="0"/>
        <v>6.3706435748479645E-2</v>
      </c>
      <c r="W10" s="12">
        <f t="shared" si="1"/>
        <v>4.821380208796662E-2</v>
      </c>
      <c r="X10" s="12">
        <f t="shared" si="2"/>
        <v>4.4312532496906795E-2</v>
      </c>
    </row>
    <row r="11" spans="1:24" x14ac:dyDescent="0.2">
      <c r="A11" s="2" t="s">
        <v>11</v>
      </c>
      <c r="B11" s="2">
        <v>15.73</v>
      </c>
      <c r="C11" s="2">
        <v>24.12</v>
      </c>
      <c r="D11" s="2">
        <v>39.68</v>
      </c>
      <c r="E11" s="12">
        <f t="shared" si="3"/>
        <v>6.4431221411973558E-4</v>
      </c>
      <c r="F11" s="12">
        <f t="shared" si="4"/>
        <v>9.4612426392944396E-4</v>
      </c>
      <c r="G11" s="12">
        <f t="shared" si="5"/>
        <v>1.4257385329193614E-3</v>
      </c>
      <c r="J11" s="2" t="s">
        <v>53</v>
      </c>
      <c r="K11" s="2">
        <v>20586.099999999999</v>
      </c>
      <c r="L11" s="2">
        <v>24021.79</v>
      </c>
      <c r="M11" s="2">
        <v>26626.63</v>
      </c>
      <c r="N11" s="12">
        <f t="shared" si="6"/>
        <v>0.897693289180027</v>
      </c>
      <c r="O11" s="12">
        <f t="shared" si="7"/>
        <v>0.94975753729853263</v>
      </c>
      <c r="P11" s="12">
        <f t="shared" si="8"/>
        <v>1.0224911235923129</v>
      </c>
      <c r="R11" s="2" t="s">
        <v>104</v>
      </c>
      <c r="S11" s="2">
        <v>-85.55</v>
      </c>
      <c r="T11" s="2">
        <v>5.5</v>
      </c>
      <c r="U11" s="2">
        <v>-83.53</v>
      </c>
      <c r="V11" s="12">
        <f t="shared" si="0"/>
        <v>-3.730559012603228E-3</v>
      </c>
      <c r="W11" s="12">
        <f t="shared" si="1"/>
        <v>2.1745533763894902E-4</v>
      </c>
      <c r="X11" s="12">
        <f t="shared" si="2"/>
        <v>-3.2076415060285843E-3</v>
      </c>
    </row>
    <row r="12" spans="1:24" x14ac:dyDescent="0.2">
      <c r="A12" s="2" t="s">
        <v>12</v>
      </c>
      <c r="B12" s="2">
        <v>13.23</v>
      </c>
      <c r="C12" s="2">
        <v>0</v>
      </c>
      <c r="D12" s="2">
        <v>0</v>
      </c>
      <c r="E12" s="12">
        <f t="shared" si="3"/>
        <v>5.4191040005111902E-4</v>
      </c>
      <c r="F12" s="12">
        <f t="shared" si="4"/>
        <v>0</v>
      </c>
      <c r="G12" s="12">
        <f t="shared" si="5"/>
        <v>0</v>
      </c>
      <c r="J12" s="2" t="s">
        <v>54</v>
      </c>
      <c r="K12" s="2"/>
      <c r="L12" s="2"/>
      <c r="M12" s="2"/>
      <c r="N12" s="12">
        <f t="shared" si="6"/>
        <v>0</v>
      </c>
      <c r="O12" s="12">
        <f t="shared" si="7"/>
        <v>0</v>
      </c>
      <c r="P12" s="12">
        <f t="shared" si="8"/>
        <v>0</v>
      </c>
      <c r="R12" s="2" t="s">
        <v>105</v>
      </c>
      <c r="S12" s="2">
        <v>-0.62</v>
      </c>
      <c r="T12" s="2">
        <v>-1.1200000000000001</v>
      </c>
      <c r="U12" s="2">
        <v>0</v>
      </c>
      <c r="V12" s="12">
        <f t="shared" si="0"/>
        <v>-2.7036196233945075E-5</v>
      </c>
      <c r="W12" s="12">
        <f t="shared" si="1"/>
        <v>-4.4281814210113263E-5</v>
      </c>
      <c r="X12" s="12">
        <f t="shared" si="2"/>
        <v>0</v>
      </c>
    </row>
    <row r="13" spans="1:24" x14ac:dyDescent="0.2">
      <c r="A13" s="2" t="s">
        <v>13</v>
      </c>
      <c r="B13" s="2">
        <v>28.96</v>
      </c>
      <c r="C13" s="2">
        <v>24.12</v>
      </c>
      <c r="D13" s="2">
        <v>39.68</v>
      </c>
      <c r="E13" s="12">
        <f t="shared" si="3"/>
        <v>1.1862226141708546E-3</v>
      </c>
      <c r="F13" s="12">
        <f>C13/$C$16</f>
        <v>9.4612426392944396E-4</v>
      </c>
      <c r="G13" s="12">
        <f t="shared" si="5"/>
        <v>1.4257385329193614E-3</v>
      </c>
      <c r="J13" s="2" t="s">
        <v>55</v>
      </c>
      <c r="K13" s="2">
        <v>2344.2800000000002</v>
      </c>
      <c r="L13" s="2">
        <v>2853.73</v>
      </c>
      <c r="M13" s="2">
        <v>3435.72</v>
      </c>
      <c r="N13" s="12">
        <f t="shared" si="6"/>
        <v>0.1022264743666335</v>
      </c>
      <c r="O13" s="12">
        <f t="shared" si="7"/>
        <v>0.11282887648734509</v>
      </c>
      <c r="P13" s="12">
        <f t="shared" si="8"/>
        <v>0.13193532952343501</v>
      </c>
      <c r="R13" s="2" t="s">
        <v>106</v>
      </c>
      <c r="S13" s="2">
        <v>-14.53</v>
      </c>
      <c r="T13" s="2">
        <v>0</v>
      </c>
      <c r="U13" s="2">
        <v>0</v>
      </c>
      <c r="V13" s="12">
        <f t="shared" si="0"/>
        <v>-6.3360634077293861E-4</v>
      </c>
      <c r="W13" s="12">
        <f t="shared" si="1"/>
        <v>0</v>
      </c>
      <c r="X13" s="12">
        <f t="shared" si="2"/>
        <v>0</v>
      </c>
    </row>
    <row r="14" spans="1:24" x14ac:dyDescent="0.2">
      <c r="A14" s="2" t="s">
        <v>14</v>
      </c>
      <c r="B14" s="2">
        <v>0</v>
      </c>
      <c r="C14" s="2">
        <v>0</v>
      </c>
      <c r="D14" s="2">
        <v>0</v>
      </c>
      <c r="E14" s="12">
        <f t="shared" si="3"/>
        <v>0</v>
      </c>
      <c r="F14" s="12">
        <f t="shared" si="4"/>
        <v>0</v>
      </c>
      <c r="G14" s="12">
        <f t="shared" si="5"/>
        <v>0</v>
      </c>
      <c r="J14" s="2" t="s">
        <v>56</v>
      </c>
      <c r="K14" s="2">
        <v>3994.26</v>
      </c>
      <c r="L14" s="2">
        <v>4951.72</v>
      </c>
      <c r="M14" s="2">
        <v>5552.47</v>
      </c>
      <c r="N14" s="12">
        <f t="shared" si="6"/>
        <v>0.17417676962806045</v>
      </c>
      <c r="O14" s="12">
        <f t="shared" si="7"/>
        <v>0.19577780808973394</v>
      </c>
      <c r="P14" s="12">
        <f t="shared" si="8"/>
        <v>0.2132207977131394</v>
      </c>
      <c r="R14" s="2" t="s">
        <v>107</v>
      </c>
      <c r="S14" s="2">
        <v>-172.9</v>
      </c>
      <c r="T14" s="2">
        <v>0</v>
      </c>
      <c r="U14" s="2">
        <v>0</v>
      </c>
      <c r="V14" s="12">
        <f t="shared" si="0"/>
        <v>-7.5396102078211357E-3</v>
      </c>
      <c r="W14" s="12">
        <f t="shared" si="1"/>
        <v>0</v>
      </c>
      <c r="X14" s="12">
        <f t="shared" si="2"/>
        <v>0</v>
      </c>
    </row>
    <row r="15" spans="1:24" x14ac:dyDescent="0.2">
      <c r="A15" s="2" t="s">
        <v>15</v>
      </c>
      <c r="B15" s="2">
        <v>193.51</v>
      </c>
      <c r="C15" s="2">
        <v>189.2</v>
      </c>
      <c r="D15" s="2">
        <v>189.84</v>
      </c>
      <c r="E15" s="12">
        <f t="shared" si="3"/>
        <v>7.9263100161671984E-3</v>
      </c>
      <c r="F15" s="12">
        <f t="shared" si="4"/>
        <v>7.4215054202094021E-3</v>
      </c>
      <c r="G15" s="12">
        <f t="shared" si="5"/>
        <v>6.8211240697936383E-3</v>
      </c>
      <c r="J15" s="2" t="s">
        <v>57</v>
      </c>
      <c r="K15" s="2">
        <v>1370.07</v>
      </c>
      <c r="L15" s="2">
        <v>1511.24</v>
      </c>
      <c r="M15" s="2">
        <v>1524.37</v>
      </c>
      <c r="N15" s="12">
        <f t="shared" si="6"/>
        <v>5.9744324797163115E-2</v>
      </c>
      <c r="O15" s="12">
        <f t="shared" si="7"/>
        <v>5.9750400809724602E-2</v>
      </c>
      <c r="P15" s="12">
        <f t="shared" si="8"/>
        <v>5.853744142876563E-2</v>
      </c>
      <c r="R15" s="2" t="s">
        <v>108</v>
      </c>
      <c r="S15" s="2">
        <v>40.840000000000003</v>
      </c>
      <c r="T15" s="2">
        <v>-59.95</v>
      </c>
      <c r="U15" s="2">
        <v>-38.79</v>
      </c>
      <c r="V15" s="12">
        <f t="shared" si="0"/>
        <v>1.780900409990834E-3</v>
      </c>
      <c r="W15" s="12">
        <f t="shared" si="1"/>
        <v>-2.3702631802645447E-3</v>
      </c>
      <c r="X15" s="12">
        <f t="shared" si="2"/>
        <v>-1.4895775651723787E-3</v>
      </c>
    </row>
    <row r="16" spans="1:24" x14ac:dyDescent="0.2">
      <c r="A16" s="2" t="s">
        <v>16</v>
      </c>
      <c r="B16" s="2">
        <v>24413.63</v>
      </c>
      <c r="C16" s="2">
        <v>25493.48</v>
      </c>
      <c r="D16" s="2">
        <v>27831.19</v>
      </c>
      <c r="E16" s="12">
        <f t="shared" si="3"/>
        <v>1</v>
      </c>
      <c r="F16" s="12">
        <f t="shared" si="4"/>
        <v>1</v>
      </c>
      <c r="G16" s="12">
        <f t="shared" si="5"/>
        <v>1</v>
      </c>
      <c r="J16" s="2" t="s">
        <v>58</v>
      </c>
      <c r="K16" s="2">
        <v>1653.76</v>
      </c>
      <c r="L16" s="2">
        <v>1782.73</v>
      </c>
      <c r="M16" s="2">
        <v>1901.36</v>
      </c>
      <c r="N16" s="12">
        <f t="shared" si="6"/>
        <v>7.2115128844917761E-2</v>
      </c>
      <c r="O16" s="12">
        <f t="shared" si="7"/>
        <v>7.0484391648924297E-2</v>
      </c>
      <c r="P16" s="12">
        <f t="shared" si="8"/>
        <v>7.3014261389949819E-2</v>
      </c>
      <c r="R16" s="2" t="s">
        <v>109</v>
      </c>
      <c r="S16" s="2">
        <v>-13.99</v>
      </c>
      <c r="T16" s="2">
        <v>-13.54</v>
      </c>
      <c r="U16" s="2">
        <v>-13.03</v>
      </c>
      <c r="V16" s="12">
        <f t="shared" si="0"/>
        <v>-6.1005868598853488E-4</v>
      </c>
      <c r="W16" s="12">
        <f t="shared" si="1"/>
        <v>-5.3533550393297625E-4</v>
      </c>
      <c r="X16" s="12">
        <f t="shared" si="2"/>
        <v>-5.0036596221180959E-4</v>
      </c>
    </row>
    <row r="17" spans="1:24" x14ac:dyDescent="0.2">
      <c r="A17" s="2" t="s">
        <v>17</v>
      </c>
      <c r="B17" s="2"/>
      <c r="C17" s="2"/>
      <c r="D17" s="2"/>
      <c r="E17" s="12">
        <f t="shared" si="3"/>
        <v>0</v>
      </c>
      <c r="F17" s="12">
        <f t="shared" si="4"/>
        <v>0</v>
      </c>
      <c r="G17" s="12">
        <f t="shared" si="5"/>
        <v>0</v>
      </c>
      <c r="J17" s="2" t="s">
        <v>59</v>
      </c>
      <c r="K17" s="2">
        <v>6388.2</v>
      </c>
      <c r="L17" s="2">
        <v>7593.48</v>
      </c>
      <c r="M17" s="2">
        <v>8636.9500000000007</v>
      </c>
      <c r="N17" s="12">
        <f t="shared" si="6"/>
        <v>0.27856875609949666</v>
      </c>
      <c r="O17" s="12">
        <f t="shared" si="7"/>
        <v>0.30022595586447393</v>
      </c>
      <c r="P17" s="12">
        <f t="shared" si="8"/>
        <v>0.33166813486763541</v>
      </c>
      <c r="R17" s="2" t="s">
        <v>110</v>
      </c>
      <c r="S17" s="2">
        <v>0</v>
      </c>
      <c r="T17" s="2">
        <v>0</v>
      </c>
      <c r="U17" s="2"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</row>
    <row r="18" spans="1:24" x14ac:dyDescent="0.2">
      <c r="A18" s="2" t="s">
        <v>18</v>
      </c>
      <c r="B18" s="2">
        <v>22868.79</v>
      </c>
      <c r="C18" s="2">
        <v>23566.92</v>
      </c>
      <c r="D18" s="2">
        <v>24426.52</v>
      </c>
      <c r="E18" s="12">
        <f>(B18/$B$42)</f>
        <v>0.93672223262169529</v>
      </c>
      <c r="F18" s="12">
        <f>C18/$C$42</f>
        <v>0.92442930506152943</v>
      </c>
      <c r="G18" s="12">
        <f>D18/$D$42</f>
        <v>0.87766710658078229</v>
      </c>
      <c r="J18" s="2" t="s">
        <v>60</v>
      </c>
      <c r="K18" s="2">
        <v>1213.77</v>
      </c>
      <c r="L18" s="2">
        <v>1135.93</v>
      </c>
      <c r="M18" s="2">
        <v>1332.78</v>
      </c>
      <c r="N18" s="12">
        <f t="shared" si="6"/>
        <v>5.29285869401218E-2</v>
      </c>
      <c r="O18" s="12">
        <f t="shared" si="7"/>
        <v>4.4911643942583887E-2</v>
      </c>
      <c r="P18" s="12">
        <f t="shared" si="8"/>
        <v>5.1180180131746397E-2</v>
      </c>
      <c r="R18" s="2" t="s">
        <v>111</v>
      </c>
      <c r="S18" s="2">
        <v>-30.07</v>
      </c>
      <c r="T18" s="2">
        <v>-112.43</v>
      </c>
      <c r="U18" s="2">
        <v>-77.45</v>
      </c>
      <c r="V18" s="12">
        <f t="shared" si="0"/>
        <v>-1.3112555173463362E-3</v>
      </c>
      <c r="W18" s="12">
        <f t="shared" si="1"/>
        <v>-4.4451824746812802E-3</v>
      </c>
      <c r="X18" s="12">
        <f t="shared" si="2"/>
        <v>-2.9741629910441025E-3</v>
      </c>
    </row>
    <row r="19" spans="1:24" x14ac:dyDescent="0.2">
      <c r="A19" s="2" t="s">
        <v>19</v>
      </c>
      <c r="B19" s="2">
        <v>1458.46</v>
      </c>
      <c r="C19" s="2">
        <v>2668.7</v>
      </c>
      <c r="D19" s="2">
        <v>3790.58</v>
      </c>
      <c r="E19" s="12">
        <f t="shared" ref="E19:E43" si="9">(B19/$B$42)</f>
        <v>5.9739579898605816E-2</v>
      </c>
      <c r="F19" s="12">
        <f t="shared" ref="F19:F43" si="10">C19/$C$42</f>
        <v>0.10468166762638917</v>
      </c>
      <c r="G19" s="12">
        <f t="shared" ref="G19:G43" si="11">D19/$D$42</f>
        <v>0.13619899113189196</v>
      </c>
      <c r="J19" s="2" t="s">
        <v>61</v>
      </c>
      <c r="K19" s="2">
        <v>0</v>
      </c>
      <c r="L19" s="2">
        <v>0</v>
      </c>
      <c r="M19" s="2">
        <v>0</v>
      </c>
      <c r="N19" s="12">
        <f t="shared" si="6"/>
        <v>0</v>
      </c>
      <c r="O19" s="12">
        <f t="shared" si="7"/>
        <v>0</v>
      </c>
      <c r="P19" s="12">
        <f t="shared" si="8"/>
        <v>0</v>
      </c>
      <c r="R19" s="2" t="s">
        <v>112</v>
      </c>
      <c r="S19" s="2">
        <v>1184.1099999999999</v>
      </c>
      <c r="T19" s="2">
        <v>1037.9100000000001</v>
      </c>
      <c r="U19" s="2">
        <v>941.14</v>
      </c>
      <c r="V19" s="12">
        <f t="shared" si="0"/>
        <v>5.1635210197704361E-2</v>
      </c>
      <c r="W19" s="12">
        <f t="shared" si="1"/>
        <v>4.1036194452516654E-2</v>
      </c>
      <c r="X19" s="12">
        <f t="shared" si="2"/>
        <v>3.6140784472449922E-2</v>
      </c>
    </row>
    <row r="20" spans="1:24" x14ac:dyDescent="0.2">
      <c r="A20" s="2" t="s">
        <v>20</v>
      </c>
      <c r="B20" s="2">
        <v>0</v>
      </c>
      <c r="C20" s="2">
        <v>0</v>
      </c>
      <c r="D20" s="2">
        <v>0</v>
      </c>
      <c r="E20" s="12">
        <f t="shared" si="9"/>
        <v>0</v>
      </c>
      <c r="F20" s="12">
        <f t="shared" si="10"/>
        <v>0</v>
      </c>
      <c r="G20" s="12">
        <f t="shared" si="11"/>
        <v>0</v>
      </c>
      <c r="J20" s="2" t="s">
        <v>62</v>
      </c>
      <c r="K20" s="2">
        <v>16964.34</v>
      </c>
      <c r="L20" s="2">
        <v>19828.830000000002</v>
      </c>
      <c r="M20" s="2">
        <v>22383.65</v>
      </c>
      <c r="N20" s="12">
        <f t="shared" si="6"/>
        <v>0.73976004067639323</v>
      </c>
      <c r="O20" s="12">
        <f t="shared" si="7"/>
        <v>0.78397907684278578</v>
      </c>
      <c r="P20" s="12">
        <f t="shared" si="8"/>
        <v>0.85955614505467171</v>
      </c>
      <c r="R20" s="2" t="s">
        <v>113</v>
      </c>
      <c r="S20" s="2">
        <v>3191.95</v>
      </c>
      <c r="T20" s="2">
        <v>3805.64</v>
      </c>
      <c r="U20" s="2">
        <v>3859.68</v>
      </c>
      <c r="V20" s="12">
        <f t="shared" si="0"/>
        <v>0.13919062349829192</v>
      </c>
      <c r="W20" s="12">
        <f t="shared" si="1"/>
        <v>0.15046486020587091</v>
      </c>
      <c r="X20" s="12">
        <f t="shared" si="2"/>
        <v>0.14821584781501743</v>
      </c>
    </row>
    <row r="21" spans="1:24" x14ac:dyDescent="0.2">
      <c r="A21" s="2" t="s">
        <v>21</v>
      </c>
      <c r="B21" s="2">
        <v>21410.33</v>
      </c>
      <c r="C21" s="2">
        <v>20898.22</v>
      </c>
      <c r="D21" s="2">
        <v>20635.939999999999</v>
      </c>
      <c r="E21" s="12">
        <f t="shared" si="9"/>
        <v>0.87698265272308951</v>
      </c>
      <c r="F21" s="12">
        <f t="shared" si="10"/>
        <v>0.81974763743514034</v>
      </c>
      <c r="G21" s="12">
        <f t="shared" si="11"/>
        <v>0.74146811544889024</v>
      </c>
      <c r="J21" s="2" t="s">
        <v>63</v>
      </c>
      <c r="K21" s="2">
        <v>3621.76</v>
      </c>
      <c r="L21" s="2">
        <v>4192.96</v>
      </c>
      <c r="M21" s="2">
        <v>4242.9799999999996</v>
      </c>
      <c r="N21" s="12">
        <f t="shared" si="6"/>
        <v>0.15793324850363374</v>
      </c>
      <c r="O21" s="12">
        <f t="shared" si="7"/>
        <v>0.16577846045574685</v>
      </c>
      <c r="P21" s="12">
        <f t="shared" si="8"/>
        <v>0.16293497853764111</v>
      </c>
      <c r="R21" s="2" t="s">
        <v>102</v>
      </c>
      <c r="S21" s="2"/>
      <c r="T21" s="2"/>
      <c r="U21" s="2"/>
      <c r="V21" s="12">
        <f t="shared" si="0"/>
        <v>0</v>
      </c>
      <c r="W21" s="12">
        <f t="shared" si="1"/>
        <v>0</v>
      </c>
      <c r="X21" s="12">
        <f t="shared" si="2"/>
        <v>0</v>
      </c>
    </row>
    <row r="22" spans="1:24" x14ac:dyDescent="0.2">
      <c r="A22" s="2" t="s">
        <v>22</v>
      </c>
      <c r="B22" s="2">
        <v>0</v>
      </c>
      <c r="C22" s="2">
        <v>0</v>
      </c>
      <c r="D22" s="2">
        <v>0</v>
      </c>
      <c r="E22" s="12">
        <f t="shared" si="9"/>
        <v>0</v>
      </c>
      <c r="F22" s="12">
        <f t="shared" si="10"/>
        <v>0</v>
      </c>
      <c r="G22" s="12">
        <f t="shared" si="11"/>
        <v>0</v>
      </c>
      <c r="J22" s="2" t="s">
        <v>64</v>
      </c>
      <c r="K22" s="2">
        <v>152.99</v>
      </c>
      <c r="L22" s="2">
        <v>205.78</v>
      </c>
      <c r="M22" s="2">
        <v>170.5</v>
      </c>
      <c r="N22" s="12">
        <f t="shared" si="6"/>
        <v>6.6713994545665447E-3</v>
      </c>
      <c r="O22" s="12">
        <f t="shared" si="7"/>
        <v>8.1359926144259874E-3</v>
      </c>
      <c r="P22" s="12">
        <f t="shared" si="8"/>
        <v>6.54738269816681E-3</v>
      </c>
      <c r="R22" s="2" t="s">
        <v>114</v>
      </c>
      <c r="S22" s="2">
        <v>-367.93</v>
      </c>
      <c r="T22" s="2">
        <v>-958.97</v>
      </c>
      <c r="U22" s="2">
        <v>-569.55999999999995</v>
      </c>
      <c r="V22" s="12">
        <f t="shared" si="0"/>
        <v>-1.6044238194121634E-2</v>
      </c>
      <c r="W22" s="12">
        <f t="shared" si="1"/>
        <v>-3.7915117297385989E-2</v>
      </c>
      <c r="X22" s="12">
        <f t="shared" si="2"/>
        <v>-2.1871714308316057E-2</v>
      </c>
    </row>
    <row r="23" spans="1:24" x14ac:dyDescent="0.2">
      <c r="A23" s="2" t="s">
        <v>23</v>
      </c>
      <c r="B23" s="2">
        <v>582.04</v>
      </c>
      <c r="C23" s="2">
        <v>667.2</v>
      </c>
      <c r="D23" s="2">
        <v>1008.17</v>
      </c>
      <c r="E23" s="12">
        <f t="shared" si="9"/>
        <v>2.3840780744199038E-2</v>
      </c>
      <c r="F23" s="12">
        <f t="shared" si="10"/>
        <v>2.6171397549491087E-2</v>
      </c>
      <c r="G23" s="12">
        <f t="shared" si="11"/>
        <v>3.6224466147512915E-2</v>
      </c>
      <c r="J23" s="2" t="s">
        <v>65</v>
      </c>
      <c r="K23" s="2">
        <v>3468.77</v>
      </c>
      <c r="L23" s="2">
        <v>3987.18</v>
      </c>
      <c r="M23" s="2">
        <v>4072.48</v>
      </c>
      <c r="N23" s="12">
        <f t="shared" si="6"/>
        <v>0.1512618490490672</v>
      </c>
      <c r="O23" s="12">
        <f t="shared" si="7"/>
        <v>0.15764246784132085</v>
      </c>
      <c r="P23" s="12">
        <f t="shared" si="8"/>
        <v>0.15638759583947431</v>
      </c>
      <c r="R23" s="2" t="s">
        <v>115</v>
      </c>
      <c r="S23" s="2">
        <v>-100.22</v>
      </c>
      <c r="T23" s="2">
        <v>-281.24</v>
      </c>
      <c r="U23" s="2">
        <v>-506.42</v>
      </c>
      <c r="V23" s="12">
        <f t="shared" si="0"/>
        <v>-4.370270300912864E-3</v>
      </c>
      <c r="W23" s="12">
        <f t="shared" si="1"/>
        <v>-1.1119479846832368E-2</v>
      </c>
      <c r="X23" s="12">
        <f t="shared" si="2"/>
        <v>-1.944707065105945E-2</v>
      </c>
    </row>
    <row r="24" spans="1:24" x14ac:dyDescent="0.2">
      <c r="A24" s="2" t="s">
        <v>24</v>
      </c>
      <c r="B24" s="2">
        <v>0</v>
      </c>
      <c r="C24" s="2">
        <v>0</v>
      </c>
      <c r="D24" s="2">
        <v>0</v>
      </c>
      <c r="E24" s="12">
        <f t="shared" si="9"/>
        <v>0</v>
      </c>
      <c r="F24" s="12">
        <f t="shared" si="10"/>
        <v>0</v>
      </c>
      <c r="G24" s="12">
        <f t="shared" si="11"/>
        <v>0</v>
      </c>
      <c r="J24" s="2" t="s">
        <v>66</v>
      </c>
      <c r="K24" s="2">
        <v>1460.93</v>
      </c>
      <c r="L24" s="2">
        <v>1219.45</v>
      </c>
      <c r="M24" s="2">
        <v>1153.94</v>
      </c>
      <c r="N24" s="12">
        <f t="shared" si="6"/>
        <v>6.3706435748479645E-2</v>
      </c>
      <c r="O24" s="12">
        <f t="shared" si="7"/>
        <v>4.821380208796662E-2</v>
      </c>
      <c r="P24" s="12">
        <f t="shared" si="8"/>
        <v>4.4312532496906795E-2</v>
      </c>
      <c r="R24" s="2" t="s">
        <v>116</v>
      </c>
      <c r="S24" s="2">
        <v>682.43</v>
      </c>
      <c r="T24" s="2">
        <v>1382.39</v>
      </c>
      <c r="U24" s="2">
        <v>98.44</v>
      </c>
      <c r="V24" s="12">
        <f t="shared" si="0"/>
        <v>2.9758566767630865E-2</v>
      </c>
      <c r="W24" s="12">
        <f t="shared" si="1"/>
        <v>5.4656015308855777E-2</v>
      </c>
      <c r="X24" s="12">
        <f t="shared" si="2"/>
        <v>3.7802014827421748E-3</v>
      </c>
    </row>
    <row r="25" spans="1:24" x14ac:dyDescent="0.2">
      <c r="A25" s="2" t="s">
        <v>25</v>
      </c>
      <c r="B25" s="2">
        <v>174.8</v>
      </c>
      <c r="C25" s="2">
        <v>153.07</v>
      </c>
      <c r="D25" s="2">
        <v>133.22999999999999</v>
      </c>
      <c r="E25" s="12">
        <f t="shared" si="9"/>
        <v>7.1599348396776718E-3</v>
      </c>
      <c r="F25" s="12">
        <f t="shared" si="10"/>
        <v>6.0042803101028183E-3</v>
      </c>
      <c r="G25" s="12">
        <f t="shared" si="11"/>
        <v>4.7870752202834304E-3</v>
      </c>
      <c r="J25" s="2" t="s">
        <v>67</v>
      </c>
      <c r="K25" s="2">
        <v>0</v>
      </c>
      <c r="L25" s="2">
        <v>0</v>
      </c>
      <c r="M25" s="2">
        <v>0</v>
      </c>
      <c r="N25" s="12">
        <f t="shared" si="6"/>
        <v>0</v>
      </c>
      <c r="O25" s="12">
        <f t="shared" si="7"/>
        <v>0</v>
      </c>
      <c r="P25" s="12">
        <f t="shared" si="8"/>
        <v>0</v>
      </c>
      <c r="R25" s="2" t="s">
        <v>117</v>
      </c>
      <c r="S25" s="2">
        <v>0</v>
      </c>
      <c r="T25" s="2">
        <v>0</v>
      </c>
      <c r="U25" s="2">
        <v>0</v>
      </c>
      <c r="V25" s="12">
        <f t="shared" si="0"/>
        <v>0</v>
      </c>
      <c r="W25" s="12">
        <f t="shared" si="1"/>
        <v>0</v>
      </c>
      <c r="X25" s="12">
        <f t="shared" si="2"/>
        <v>0</v>
      </c>
    </row>
    <row r="26" spans="1:24" x14ac:dyDescent="0.2">
      <c r="A26" s="2" t="s">
        <v>26</v>
      </c>
      <c r="B26" s="2"/>
      <c r="C26" s="2"/>
      <c r="D26" s="2"/>
      <c r="E26" s="12">
        <f t="shared" si="9"/>
        <v>0</v>
      </c>
      <c r="F26" s="12">
        <f t="shared" si="10"/>
        <v>0</v>
      </c>
      <c r="G26" s="12">
        <f t="shared" si="11"/>
        <v>0</v>
      </c>
      <c r="J26" s="2" t="s">
        <v>68</v>
      </c>
      <c r="K26" s="2">
        <v>2007.84</v>
      </c>
      <c r="L26" s="2">
        <v>2767.73</v>
      </c>
      <c r="M26" s="2">
        <v>2918.54</v>
      </c>
      <c r="N26" s="12">
        <f t="shared" si="6"/>
        <v>8.7555413300587553E-2</v>
      </c>
      <c r="O26" s="12">
        <f t="shared" si="7"/>
        <v>0.10942866575335425</v>
      </c>
      <c r="P26" s="12">
        <f t="shared" si="8"/>
        <v>0.11207506334256752</v>
      </c>
      <c r="R26" s="2" t="s">
        <v>118</v>
      </c>
      <c r="S26" s="2">
        <v>0</v>
      </c>
      <c r="T26" s="2">
        <v>0</v>
      </c>
      <c r="U26" s="2">
        <v>0</v>
      </c>
      <c r="V26" s="12">
        <f t="shared" si="0"/>
        <v>0</v>
      </c>
      <c r="W26" s="12">
        <f t="shared" si="1"/>
        <v>0</v>
      </c>
      <c r="X26" s="12">
        <f t="shared" si="2"/>
        <v>0</v>
      </c>
    </row>
    <row r="27" spans="1:24" x14ac:dyDescent="0.2">
      <c r="A27" s="2" t="s">
        <v>27</v>
      </c>
      <c r="B27" s="2">
        <v>2163.5100000000002</v>
      </c>
      <c r="C27" s="2">
        <v>2458.27</v>
      </c>
      <c r="D27" s="2">
        <v>2957.89</v>
      </c>
      <c r="E27" s="12">
        <f t="shared" si="9"/>
        <v>8.8618939502237079E-2</v>
      </c>
      <c r="F27" s="12">
        <f t="shared" si="10"/>
        <v>9.6427400260772553E-2</v>
      </c>
      <c r="G27" s="12">
        <f t="shared" si="11"/>
        <v>0.10627968117784399</v>
      </c>
      <c r="J27" s="2" t="s">
        <v>69</v>
      </c>
      <c r="K27" s="2">
        <v>678.4</v>
      </c>
      <c r="L27" s="2">
        <v>764.91</v>
      </c>
      <c r="M27" s="2">
        <v>64.05</v>
      </c>
      <c r="N27" s="12">
        <f t="shared" si="6"/>
        <v>2.9582831492110225E-2</v>
      </c>
      <c r="O27" s="12">
        <f t="shared" si="7"/>
        <v>3.0242502238801545E-2</v>
      </c>
      <c r="P27" s="12">
        <f t="shared" si="8"/>
        <v>2.4595886323611972E-3</v>
      </c>
      <c r="R27" s="2" t="s">
        <v>119</v>
      </c>
      <c r="S27" s="2">
        <v>0</v>
      </c>
      <c r="T27" s="2">
        <v>0</v>
      </c>
      <c r="U27" s="2">
        <v>0</v>
      </c>
      <c r="V27" s="12">
        <f t="shared" si="0"/>
        <v>0</v>
      </c>
      <c r="W27" s="12">
        <f t="shared" si="1"/>
        <v>0</v>
      </c>
      <c r="X27" s="12">
        <f t="shared" si="2"/>
        <v>0</v>
      </c>
    </row>
    <row r="28" spans="1:24" x14ac:dyDescent="0.2">
      <c r="A28" s="2" t="s">
        <v>28</v>
      </c>
      <c r="B28" s="2">
        <v>924.07</v>
      </c>
      <c r="C28" s="2">
        <v>931.53</v>
      </c>
      <c r="D28" s="2">
        <v>1304.54</v>
      </c>
      <c r="E28" s="12">
        <f t="shared" si="9"/>
        <v>3.7850577730554613E-2</v>
      </c>
      <c r="F28" s="12">
        <f t="shared" si="10"/>
        <v>3.6539930994120846E-2</v>
      </c>
      <c r="G28" s="12">
        <f t="shared" si="11"/>
        <v>4.6873310124360475E-2</v>
      </c>
      <c r="J28" s="2" t="s">
        <v>70</v>
      </c>
      <c r="K28" s="2">
        <v>0</v>
      </c>
      <c r="L28" s="2">
        <v>0</v>
      </c>
      <c r="M28" s="2">
        <v>0</v>
      </c>
      <c r="N28" s="12">
        <f t="shared" si="6"/>
        <v>0</v>
      </c>
      <c r="O28" s="12">
        <f t="shared" si="7"/>
        <v>0</v>
      </c>
      <c r="P28" s="12">
        <f t="shared" si="8"/>
        <v>0</v>
      </c>
      <c r="R28" s="2" t="s">
        <v>120</v>
      </c>
      <c r="S28" s="2">
        <v>0</v>
      </c>
      <c r="T28" s="2">
        <v>0</v>
      </c>
      <c r="U28" s="2"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</row>
    <row r="29" spans="1:24" x14ac:dyDescent="0.2">
      <c r="A29" s="2" t="s">
        <v>29</v>
      </c>
      <c r="B29" s="2">
        <v>4564.01</v>
      </c>
      <c r="C29" s="2">
        <v>6231.58</v>
      </c>
      <c r="D29" s="2">
        <v>6439.28</v>
      </c>
      <c r="E29" s="12">
        <f t="shared" si="9"/>
        <v>0.18694516137092271</v>
      </c>
      <c r="F29" s="12">
        <f t="shared" si="10"/>
        <v>0.24443818576357562</v>
      </c>
      <c r="G29" s="12">
        <f t="shared" si="11"/>
        <v>0.23136919405889581</v>
      </c>
      <c r="J29" s="2" t="s">
        <v>71</v>
      </c>
      <c r="K29" s="2">
        <v>-104.63</v>
      </c>
      <c r="L29" s="2">
        <v>57.94</v>
      </c>
      <c r="M29" s="2">
        <v>-118.2</v>
      </c>
      <c r="N29" s="12">
        <f t="shared" si="6"/>
        <v>-4.5625761483188282E-3</v>
      </c>
      <c r="O29" s="12">
        <f t="shared" si="7"/>
        <v>2.2907931386910376E-3</v>
      </c>
      <c r="P29" s="12">
        <f t="shared" si="8"/>
        <v>-4.5390066564417421E-3</v>
      </c>
      <c r="R29" s="2" t="s">
        <v>121</v>
      </c>
      <c r="S29" s="2">
        <v>0</v>
      </c>
      <c r="T29" s="2">
        <v>0</v>
      </c>
      <c r="U29" s="2">
        <v>0</v>
      </c>
      <c r="V29" s="12">
        <f t="shared" si="0"/>
        <v>0</v>
      </c>
      <c r="W29" s="12">
        <f t="shared" si="1"/>
        <v>0</v>
      </c>
      <c r="X29" s="12">
        <f t="shared" si="2"/>
        <v>0</v>
      </c>
    </row>
    <row r="30" spans="1:24" x14ac:dyDescent="0.2">
      <c r="A30" s="2" t="s">
        <v>30</v>
      </c>
      <c r="B30" s="2">
        <v>636.57000000000005</v>
      </c>
      <c r="C30" s="2">
        <v>1473.18</v>
      </c>
      <c r="D30" s="2">
        <v>1719.78</v>
      </c>
      <c r="E30" s="12">
        <f t="shared" si="9"/>
        <v>2.6074369112663705E-2</v>
      </c>
      <c r="F30" s="12">
        <f t="shared" si="10"/>
        <v>5.7786539930994127E-2</v>
      </c>
      <c r="G30" s="12">
        <f t="shared" si="11"/>
        <v>6.1793261445162784E-2</v>
      </c>
      <c r="J30" s="2" t="s">
        <v>72</v>
      </c>
      <c r="K30" s="2">
        <v>1434.07</v>
      </c>
      <c r="L30" s="2">
        <v>1944.88</v>
      </c>
      <c r="M30" s="2">
        <v>2972.69</v>
      </c>
      <c r="N30" s="12">
        <f t="shared" si="6"/>
        <v>6.253515795679615E-2</v>
      </c>
      <c r="O30" s="12">
        <f t="shared" si="7"/>
        <v>7.689537037586168E-2</v>
      </c>
      <c r="P30" s="12">
        <f t="shared" si="8"/>
        <v>0.11415448136664806</v>
      </c>
      <c r="R30" s="2" t="s">
        <v>122</v>
      </c>
      <c r="S30" s="2">
        <v>0</v>
      </c>
      <c r="T30" s="2">
        <v>0</v>
      </c>
      <c r="U30" s="2"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</row>
    <row r="31" spans="1:24" x14ac:dyDescent="0.2">
      <c r="A31" s="2" t="s">
        <v>31</v>
      </c>
      <c r="B31" s="2">
        <v>8288.16</v>
      </c>
      <c r="C31" s="2">
        <v>11094.56</v>
      </c>
      <c r="D31" s="2">
        <v>12421.49</v>
      </c>
      <c r="E31" s="12">
        <f t="shared" si="9"/>
        <v>0.33948904771637811</v>
      </c>
      <c r="F31" s="12">
        <f t="shared" si="10"/>
        <v>0.43519205694946317</v>
      </c>
      <c r="G31" s="12">
        <f t="shared" si="11"/>
        <v>0.44631544680626306</v>
      </c>
      <c r="J31" s="2" t="s">
        <v>73</v>
      </c>
      <c r="K31" s="2">
        <v>328.99</v>
      </c>
      <c r="L31" s="2">
        <v>428.52</v>
      </c>
      <c r="M31" s="2">
        <v>795.29</v>
      </c>
      <c r="N31" s="12">
        <f t="shared" si="6"/>
        <v>1.4346190643557405E-2</v>
      </c>
      <c r="O31" s="12">
        <f t="shared" si="7"/>
        <v>1.6942538415462262E-2</v>
      </c>
      <c r="P31" s="12">
        <f t="shared" si="8"/>
        <v>3.0539988187830394E-2</v>
      </c>
      <c r="R31" s="2" t="s">
        <v>123</v>
      </c>
      <c r="S31" s="2">
        <v>0</v>
      </c>
      <c r="T31" s="2">
        <v>0</v>
      </c>
      <c r="U31" s="2"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</row>
    <row r="32" spans="1:24" x14ac:dyDescent="0.2">
      <c r="A32" s="2" t="s">
        <v>32</v>
      </c>
      <c r="B32" s="2"/>
      <c r="C32" s="2"/>
      <c r="D32" s="2"/>
      <c r="E32" s="12">
        <f t="shared" si="9"/>
        <v>0</v>
      </c>
      <c r="F32" s="12">
        <f t="shared" si="10"/>
        <v>0</v>
      </c>
      <c r="G32" s="12">
        <f t="shared" si="11"/>
        <v>0</v>
      </c>
      <c r="J32" s="2" t="s">
        <v>74</v>
      </c>
      <c r="K32" s="2">
        <v>0</v>
      </c>
      <c r="L32" s="2">
        <v>0</v>
      </c>
      <c r="M32" s="2">
        <v>0</v>
      </c>
      <c r="N32" s="12">
        <f t="shared" si="6"/>
        <v>0</v>
      </c>
      <c r="O32" s="12">
        <f t="shared" si="7"/>
        <v>0</v>
      </c>
      <c r="P32" s="12">
        <f t="shared" si="8"/>
        <v>0</v>
      </c>
      <c r="R32" s="2" t="s">
        <v>111</v>
      </c>
      <c r="S32" s="2">
        <v>0</v>
      </c>
      <c r="T32" s="2">
        <v>0</v>
      </c>
      <c r="U32" s="2">
        <v>0</v>
      </c>
      <c r="V32" s="12">
        <f t="shared" si="0"/>
        <v>0</v>
      </c>
      <c r="W32" s="12">
        <f t="shared" si="1"/>
        <v>0</v>
      </c>
      <c r="X32" s="12">
        <f t="shared" si="2"/>
        <v>0</v>
      </c>
    </row>
    <row r="33" spans="1:24" x14ac:dyDescent="0.2">
      <c r="A33" s="2" t="s">
        <v>33</v>
      </c>
      <c r="B33" s="2">
        <v>5949.17</v>
      </c>
      <c r="C33" s="2">
        <v>7274.09</v>
      </c>
      <c r="D33" s="2">
        <v>7487.87</v>
      </c>
      <c r="E33" s="12">
        <f t="shared" si="9"/>
        <v>0.24368232008103669</v>
      </c>
      <c r="F33" s="12">
        <f t="shared" si="10"/>
        <v>0.28533138669181296</v>
      </c>
      <c r="G33" s="12">
        <f t="shared" si="11"/>
        <v>0.26904598761317788</v>
      </c>
      <c r="J33" s="2" t="s">
        <v>75</v>
      </c>
      <c r="K33" s="2">
        <v>1105.08</v>
      </c>
      <c r="L33" s="2">
        <v>1516.36</v>
      </c>
      <c r="M33" s="2">
        <v>2177.4</v>
      </c>
      <c r="N33" s="12">
        <f t="shared" si="6"/>
        <v>4.8188967313238747E-2</v>
      </c>
      <c r="O33" s="12">
        <f t="shared" si="7"/>
        <v>5.9952831960399404E-2</v>
      </c>
      <c r="P33" s="12">
        <f t="shared" si="8"/>
        <v>8.3614493178817667E-2</v>
      </c>
      <c r="R33" s="2" t="s">
        <v>124</v>
      </c>
      <c r="S33" s="2">
        <v>214.28</v>
      </c>
      <c r="T33" s="2">
        <v>142.18</v>
      </c>
      <c r="U33" s="2">
        <v>-977.54</v>
      </c>
      <c r="V33" s="12">
        <f t="shared" si="0"/>
        <v>9.3440582725963731E-3</v>
      </c>
      <c r="W33" s="12">
        <f t="shared" si="1"/>
        <v>5.6214181646374135E-3</v>
      </c>
      <c r="X33" s="12">
        <f t="shared" si="2"/>
        <v>-3.753858347663333E-2</v>
      </c>
    </row>
    <row r="34" spans="1:24" x14ac:dyDescent="0.2">
      <c r="A34" s="2" t="s">
        <v>34</v>
      </c>
      <c r="B34" s="2">
        <v>1445.73</v>
      </c>
      <c r="C34" s="2">
        <v>1603.23</v>
      </c>
      <c r="D34" s="2">
        <v>906.39</v>
      </c>
      <c r="E34" s="12">
        <f t="shared" si="9"/>
        <v>5.9218149861368426E-2</v>
      </c>
      <c r="F34" s="12">
        <f t="shared" si="10"/>
        <v>6.28878442644943E-2</v>
      </c>
      <c r="G34" s="12">
        <f t="shared" si="11"/>
        <v>3.2567418065846267E-2</v>
      </c>
      <c r="J34" s="2" t="s">
        <v>76</v>
      </c>
      <c r="K34" s="2">
        <v>191.5</v>
      </c>
      <c r="L34" s="2">
        <v>23.76</v>
      </c>
      <c r="M34" s="2">
        <v>-102.1</v>
      </c>
      <c r="N34" s="12">
        <f t="shared" si="6"/>
        <v>8.3506960948394882E-3</v>
      </c>
      <c r="O34" s="12">
        <f t="shared" si="7"/>
        <v>9.394070586002598E-4</v>
      </c>
      <c r="P34" s="12">
        <f t="shared" si="8"/>
        <v>-3.9207494045913859E-3</v>
      </c>
      <c r="R34" s="2" t="s">
        <v>125</v>
      </c>
      <c r="S34" s="2">
        <v>3406.23</v>
      </c>
      <c r="T34" s="2">
        <v>3947.82</v>
      </c>
      <c r="U34" s="2">
        <v>2882.14</v>
      </c>
      <c r="V34" s="12">
        <f t="shared" si="0"/>
        <v>0.1485346817708883</v>
      </c>
      <c r="W34" s="12">
        <f t="shared" si="1"/>
        <v>0.15608627837050831</v>
      </c>
      <c r="X34" s="12">
        <f t="shared" si="2"/>
        <v>0.1106772643383841</v>
      </c>
    </row>
    <row r="35" spans="1:24" x14ac:dyDescent="0.2">
      <c r="A35" s="2" t="s">
        <v>35</v>
      </c>
      <c r="B35" s="2">
        <v>7394.9</v>
      </c>
      <c r="C35" s="2">
        <v>8877.32</v>
      </c>
      <c r="D35" s="2">
        <v>8394.26</v>
      </c>
      <c r="E35" s="12">
        <f t="shared" si="9"/>
        <v>0.3029004699424051</v>
      </c>
      <c r="F35" s="12">
        <f t="shared" si="10"/>
        <v>0.34821923095630725</v>
      </c>
      <c r="G35" s="12">
        <f t="shared" si="11"/>
        <v>0.30161340567902417</v>
      </c>
      <c r="J35" s="2" t="s">
        <v>77</v>
      </c>
      <c r="K35" s="2">
        <v>913.58</v>
      </c>
      <c r="L35" s="2">
        <v>1492.6</v>
      </c>
      <c r="M35" s="2">
        <v>2279.5</v>
      </c>
      <c r="N35" s="12">
        <f t="shared" si="6"/>
        <v>3.9838271218399265E-2</v>
      </c>
      <c r="O35" s="12">
        <f t="shared" si="7"/>
        <v>5.9013424901799144E-2</v>
      </c>
      <c r="P35" s="12">
        <f t="shared" si="8"/>
        <v>8.7535242583409056E-2</v>
      </c>
      <c r="R35" s="2" t="s">
        <v>126</v>
      </c>
      <c r="S35" s="2">
        <v>0</v>
      </c>
      <c r="T35" s="2">
        <v>0</v>
      </c>
      <c r="U35" s="2">
        <v>0</v>
      </c>
      <c r="V35" s="12">
        <f t="shared" si="0"/>
        <v>0</v>
      </c>
      <c r="W35" s="12">
        <f t="shared" si="1"/>
        <v>0</v>
      </c>
      <c r="X35" s="12">
        <f t="shared" si="2"/>
        <v>0</v>
      </c>
    </row>
    <row r="36" spans="1:24" x14ac:dyDescent="0.2">
      <c r="A36" s="2" t="s">
        <v>36</v>
      </c>
      <c r="B36" s="2">
        <v>893.26</v>
      </c>
      <c r="C36" s="2">
        <v>2217.2399999999998</v>
      </c>
      <c r="D36" s="2">
        <v>4027.23</v>
      </c>
      <c r="E36" s="12">
        <f t="shared" si="9"/>
        <v>3.658857777397298E-2</v>
      </c>
      <c r="F36" s="12">
        <f t="shared" si="10"/>
        <v>8.6972825993155894E-2</v>
      </c>
      <c r="G36" s="12">
        <f t="shared" si="11"/>
        <v>0.14470204112723892</v>
      </c>
      <c r="J36" s="2" t="s">
        <v>78</v>
      </c>
      <c r="K36" s="2">
        <v>-185.98</v>
      </c>
      <c r="L36" s="2">
        <v>-109.1</v>
      </c>
      <c r="M36" s="2">
        <v>-81.99</v>
      </c>
      <c r="N36" s="12">
        <f t="shared" si="6"/>
        <v>-8.1099867348211375E-3</v>
      </c>
      <c r="O36" s="12">
        <f t="shared" si="7"/>
        <v>-4.3135231520744248E-3</v>
      </c>
      <c r="P36" s="12">
        <f t="shared" si="8"/>
        <v>-3.1485038558515936E-3</v>
      </c>
      <c r="R36" s="2" t="s">
        <v>127</v>
      </c>
      <c r="S36" s="2">
        <v>-595.94000000000005</v>
      </c>
      <c r="T36" s="2">
        <v>-531.59</v>
      </c>
      <c r="U36" s="2">
        <v>-1155.53</v>
      </c>
      <c r="V36" s="12">
        <f t="shared" si="0"/>
        <v>-2.5987017392995533E-2</v>
      </c>
      <c r="W36" s="12">
        <f t="shared" si="1"/>
        <v>-2.1017651442816167E-2</v>
      </c>
      <c r="X36" s="12">
        <f t="shared" si="2"/>
        <v>-4.4373590200660958E-2</v>
      </c>
    </row>
    <row r="37" spans="1:24" x14ac:dyDescent="0.2">
      <c r="A37" s="2" t="s">
        <v>37</v>
      </c>
      <c r="B37" s="2">
        <v>0</v>
      </c>
      <c r="C37" s="2">
        <v>0</v>
      </c>
      <c r="D37" s="2">
        <v>0</v>
      </c>
      <c r="E37" s="12">
        <f t="shared" si="9"/>
        <v>0</v>
      </c>
      <c r="F37" s="12">
        <f t="shared" si="10"/>
        <v>0</v>
      </c>
      <c r="G37" s="12">
        <f t="shared" si="11"/>
        <v>0</v>
      </c>
      <c r="J37" s="2" t="s">
        <v>79</v>
      </c>
      <c r="K37" s="2">
        <v>-261.67</v>
      </c>
      <c r="L37" s="2">
        <v>992.48</v>
      </c>
      <c r="M37" s="2">
        <v>1843.76</v>
      </c>
      <c r="N37" s="12">
        <f t="shared" si="6"/>
        <v>-1.1410583013768402E-2</v>
      </c>
      <c r="O37" s="12">
        <f t="shared" si="7"/>
        <v>3.9240013363618931E-2</v>
      </c>
      <c r="P37" s="12">
        <f t="shared" si="8"/>
        <v>7.0802359669044204E-2</v>
      </c>
      <c r="R37" s="2" t="s">
        <v>128</v>
      </c>
      <c r="S37" s="2">
        <v>0</v>
      </c>
      <c r="T37" s="2">
        <v>0</v>
      </c>
      <c r="U37" s="2">
        <v>0</v>
      </c>
      <c r="V37" s="12">
        <f t="shared" ref="V37:V69" si="12">S37/$K$6</f>
        <v>0</v>
      </c>
      <c r="W37" s="12">
        <f t="shared" ref="W37:W69" si="13">T37/$L$6</f>
        <v>0</v>
      </c>
      <c r="X37" s="12">
        <f t="shared" ref="X37:X69" si="14">U37/$M$6</f>
        <v>0</v>
      </c>
    </row>
    <row r="38" spans="1:24" x14ac:dyDescent="0.2">
      <c r="A38" s="2" t="s">
        <v>38</v>
      </c>
      <c r="B38" s="2">
        <v>549.30999999999995</v>
      </c>
      <c r="C38" s="2">
        <v>532.66999999999996</v>
      </c>
      <c r="D38" s="2">
        <v>477.64</v>
      </c>
      <c r="E38" s="12">
        <f t="shared" si="9"/>
        <v>2.2500136194412709E-2</v>
      </c>
      <c r="F38" s="12">
        <f t="shared" si="10"/>
        <v>2.0894362009423583E-2</v>
      </c>
      <c r="G38" s="12">
        <f t="shared" si="11"/>
        <v>1.7162040142731951E-2</v>
      </c>
      <c r="J38" s="2" t="s">
        <v>80</v>
      </c>
      <c r="K38" s="2">
        <v>0</v>
      </c>
      <c r="L38" s="2">
        <v>0</v>
      </c>
      <c r="M38" s="2">
        <v>0</v>
      </c>
      <c r="N38" s="12">
        <f t="shared" si="6"/>
        <v>0</v>
      </c>
      <c r="O38" s="12">
        <f t="shared" si="7"/>
        <v>0</v>
      </c>
      <c r="P38" s="12">
        <f t="shared" si="8"/>
        <v>0</v>
      </c>
      <c r="R38" s="2" t="s">
        <v>111</v>
      </c>
      <c r="S38" s="2">
        <v>0</v>
      </c>
      <c r="T38" s="2">
        <v>0</v>
      </c>
      <c r="U38" s="2">
        <v>0</v>
      </c>
      <c r="V38" s="12">
        <f t="shared" si="12"/>
        <v>0</v>
      </c>
      <c r="W38" s="12">
        <f t="shared" si="13"/>
        <v>0</v>
      </c>
      <c r="X38" s="12">
        <f t="shared" si="14"/>
        <v>0</v>
      </c>
    </row>
    <row r="39" spans="1:24" x14ac:dyDescent="0.2">
      <c r="A39" s="2" t="s">
        <v>39</v>
      </c>
      <c r="B39" s="2">
        <v>1564.59</v>
      </c>
      <c r="C39" s="2">
        <v>1671.09</v>
      </c>
      <c r="D39" s="2">
        <v>1589.06</v>
      </c>
      <c r="E39" s="12">
        <f t="shared" si="9"/>
        <v>6.4086741709446726E-2</v>
      </c>
      <c r="F39" s="12">
        <f t="shared" si="10"/>
        <v>6.5549701335400265E-2</v>
      </c>
      <c r="G39" s="12">
        <f t="shared" si="11"/>
        <v>5.7096372810505051E-2</v>
      </c>
      <c r="J39" s="2" t="s">
        <v>83</v>
      </c>
      <c r="K39" s="2">
        <v>-331.05</v>
      </c>
      <c r="L39" s="2">
        <v>555.98</v>
      </c>
      <c r="M39" s="2">
        <v>397.13</v>
      </c>
      <c r="N39" s="12">
        <f t="shared" si="6"/>
        <v>-1.4436020585883093E-2</v>
      </c>
      <c r="O39" s="12">
        <f t="shared" si="7"/>
        <v>2.1981967021909615E-2</v>
      </c>
      <c r="P39" s="12">
        <f t="shared" si="8"/>
        <v>1.5250217542070295E-2</v>
      </c>
      <c r="R39" s="2" t="s">
        <v>129</v>
      </c>
      <c r="S39" s="2">
        <v>-595.94000000000005</v>
      </c>
      <c r="T39" s="2">
        <v>-531.59</v>
      </c>
      <c r="U39" s="2">
        <v>-1155.53</v>
      </c>
      <c r="V39" s="12">
        <f t="shared" si="12"/>
        <v>-2.5987017392995533E-2</v>
      </c>
      <c r="W39" s="12">
        <f t="shared" si="13"/>
        <v>-2.1017651442816167E-2</v>
      </c>
      <c r="X39" s="12">
        <f t="shared" si="14"/>
        <v>-4.4373590200660958E-2</v>
      </c>
    </row>
    <row r="40" spans="1:24" x14ac:dyDescent="0.2">
      <c r="A40" s="2" t="s">
        <v>40</v>
      </c>
      <c r="B40" s="2">
        <v>-1015.28</v>
      </c>
      <c r="C40" s="2">
        <v>-1138.42</v>
      </c>
      <c r="D40" s="2">
        <v>-1111.42</v>
      </c>
      <c r="E40" s="12">
        <f t="shared" si="9"/>
        <v>-4.1586605515034014E-2</v>
      </c>
      <c r="F40" s="12">
        <f t="shared" si="10"/>
        <v>-4.4655339325976685E-2</v>
      </c>
      <c r="G40" s="12">
        <f t="shared" si="11"/>
        <v>-3.9934332667773104E-2</v>
      </c>
      <c r="J40" s="2" t="s">
        <v>84</v>
      </c>
      <c r="K40" s="2">
        <v>988.48</v>
      </c>
      <c r="L40" s="2">
        <v>1843.76</v>
      </c>
      <c r="M40" s="2">
        <v>3542.04</v>
      </c>
      <c r="N40" s="12">
        <f t="shared" si="6"/>
        <v>4.3104418150532307E-2</v>
      </c>
      <c r="O40" s="12">
        <f t="shared" si="7"/>
        <v>7.2897355150034301E-2</v>
      </c>
      <c r="P40" s="12">
        <f t="shared" si="8"/>
        <v>0.13601813144993999</v>
      </c>
      <c r="R40" s="2" t="s">
        <v>130</v>
      </c>
      <c r="S40" s="2">
        <v>2810.29</v>
      </c>
      <c r="T40" s="2">
        <v>3416.23</v>
      </c>
      <c r="U40" s="2">
        <v>1726.61</v>
      </c>
      <c r="V40" s="12">
        <f t="shared" si="12"/>
        <v>0.12254766437789276</v>
      </c>
      <c r="W40" s="12">
        <f t="shared" si="13"/>
        <v>0.13506862692769214</v>
      </c>
      <c r="X40" s="12">
        <f t="shared" si="14"/>
        <v>6.6303674137723145E-2</v>
      </c>
    </row>
    <row r="41" spans="1:24" x14ac:dyDescent="0.2">
      <c r="A41" s="2" t="s">
        <v>41</v>
      </c>
      <c r="B41" s="2">
        <v>2368.48</v>
      </c>
      <c r="C41" s="2">
        <v>2696.17</v>
      </c>
      <c r="D41" s="2">
        <v>3138.04</v>
      </c>
      <c r="E41" s="12">
        <f t="shared" si="9"/>
        <v>9.7014659434094805E-2</v>
      </c>
      <c r="F41" s="12">
        <f t="shared" si="10"/>
        <v>0.1057591980380866</v>
      </c>
      <c r="G41" s="12">
        <f t="shared" si="11"/>
        <v>0.1127526347238476</v>
      </c>
      <c r="J41" s="2" t="s">
        <v>85</v>
      </c>
      <c r="K41" s="2">
        <v>317.7</v>
      </c>
      <c r="L41" s="2">
        <v>317.7</v>
      </c>
      <c r="M41" s="2">
        <v>0</v>
      </c>
      <c r="N41" s="12">
        <f t="shared" si="6"/>
        <v>1.3853870231490888E-2</v>
      </c>
      <c r="O41" s="12">
        <f t="shared" si="7"/>
        <v>1.2561011048708019E-2</v>
      </c>
      <c r="P41" s="12">
        <f t="shared" si="8"/>
        <v>0</v>
      </c>
      <c r="R41" s="2" t="s">
        <v>131</v>
      </c>
      <c r="S41" s="2"/>
      <c r="T41" s="2"/>
      <c r="U41" s="2"/>
      <c r="V41" s="12">
        <f t="shared" si="12"/>
        <v>0</v>
      </c>
      <c r="W41" s="12">
        <f t="shared" si="13"/>
        <v>0</v>
      </c>
      <c r="X41" s="12">
        <f t="shared" si="14"/>
        <v>0</v>
      </c>
    </row>
    <row r="42" spans="1:24" x14ac:dyDescent="0.2">
      <c r="A42" s="2" t="s">
        <v>42</v>
      </c>
      <c r="B42" s="2">
        <v>24413.63</v>
      </c>
      <c r="C42" s="2">
        <v>25493.48</v>
      </c>
      <c r="D42" s="2">
        <v>27831.19</v>
      </c>
      <c r="E42" s="12">
        <f t="shared" si="9"/>
        <v>1</v>
      </c>
      <c r="F42" s="12">
        <f t="shared" si="10"/>
        <v>1</v>
      </c>
      <c r="G42" s="12">
        <f t="shared" si="11"/>
        <v>1</v>
      </c>
      <c r="J42" s="2" t="s">
        <v>86</v>
      </c>
      <c r="K42" s="2">
        <v>0</v>
      </c>
      <c r="L42" s="2">
        <v>0</v>
      </c>
      <c r="M42" s="2">
        <v>0</v>
      </c>
      <c r="N42" s="12">
        <f t="shared" si="6"/>
        <v>0</v>
      </c>
      <c r="O42" s="12">
        <f t="shared" si="7"/>
        <v>0</v>
      </c>
      <c r="P42" s="12">
        <f t="shared" si="8"/>
        <v>0</v>
      </c>
      <c r="R42" s="2" t="s">
        <v>132</v>
      </c>
      <c r="S42" s="2">
        <v>0</v>
      </c>
      <c r="T42" s="2">
        <v>0</v>
      </c>
      <c r="U42" s="2">
        <v>0</v>
      </c>
      <c r="V42" s="12">
        <f t="shared" si="12"/>
        <v>0</v>
      </c>
      <c r="W42" s="12">
        <f t="shared" si="13"/>
        <v>0</v>
      </c>
      <c r="X42" s="12">
        <f t="shared" si="14"/>
        <v>0</v>
      </c>
    </row>
    <row r="43" spans="1:24" x14ac:dyDescent="0.2">
      <c r="A43" s="2" t="s">
        <v>43</v>
      </c>
      <c r="B43" s="2">
        <v>3506.44</v>
      </c>
      <c r="C43" s="2">
        <v>3768.89</v>
      </c>
      <c r="D43" s="2">
        <v>5259.74</v>
      </c>
      <c r="E43" s="12">
        <f t="shared" si="9"/>
        <v>0.14362632676910397</v>
      </c>
      <c r="F43" s="12">
        <f t="shared" si="10"/>
        <v>0.14783740783918084</v>
      </c>
      <c r="G43" s="12">
        <f t="shared" si="11"/>
        <v>0.18898724776051617</v>
      </c>
      <c r="J43" s="2" t="s">
        <v>87</v>
      </c>
      <c r="K43" s="2">
        <v>140</v>
      </c>
      <c r="L43" s="2">
        <v>180</v>
      </c>
      <c r="M43" s="2">
        <v>75</v>
      </c>
      <c r="N43" s="12">
        <f t="shared" si="6"/>
        <v>6.1049475366972755E-3</v>
      </c>
      <c r="O43" s="12">
        <f t="shared" si="7"/>
        <v>7.1167201409110589E-3</v>
      </c>
      <c r="P43" s="12">
        <f t="shared" si="8"/>
        <v>2.8800803657625263E-3</v>
      </c>
      <c r="R43" s="2" t="s">
        <v>133</v>
      </c>
      <c r="S43" s="2">
        <v>0</v>
      </c>
      <c r="T43" s="2">
        <v>0</v>
      </c>
      <c r="U43" s="2">
        <v>0</v>
      </c>
      <c r="V43" s="12">
        <f t="shared" si="12"/>
        <v>0</v>
      </c>
      <c r="W43" s="12">
        <f t="shared" si="13"/>
        <v>0</v>
      </c>
      <c r="X43" s="12">
        <f t="shared" si="14"/>
        <v>0</v>
      </c>
    </row>
    <row r="44" spans="1:24" x14ac:dyDescent="0.2">
      <c r="J44" s="2" t="s">
        <v>88</v>
      </c>
      <c r="K44" s="2">
        <v>2.8</v>
      </c>
      <c r="L44" s="2">
        <v>3.6</v>
      </c>
      <c r="M44" s="2">
        <v>1.5</v>
      </c>
      <c r="N44" s="12">
        <f t="shared" si="6"/>
        <v>1.2209895073394549E-4</v>
      </c>
      <c r="O44" s="12">
        <f t="shared" si="7"/>
        <v>1.4233440281822117E-4</v>
      </c>
      <c r="P44" s="12">
        <f t="shared" si="8"/>
        <v>5.7601607315250525E-5</v>
      </c>
      <c r="R44" s="2" t="s">
        <v>134</v>
      </c>
      <c r="S44" s="2">
        <v>0</v>
      </c>
      <c r="T44" s="2">
        <v>0</v>
      </c>
      <c r="U44" s="2">
        <v>0</v>
      </c>
      <c r="V44" s="12">
        <f t="shared" si="12"/>
        <v>0</v>
      </c>
      <c r="W44" s="12">
        <f t="shared" si="13"/>
        <v>0</v>
      </c>
      <c r="X44" s="12">
        <f t="shared" si="14"/>
        <v>0</v>
      </c>
    </row>
    <row r="45" spans="1:24" x14ac:dyDescent="0.2">
      <c r="J45" s="2" t="s">
        <v>89</v>
      </c>
      <c r="K45" s="2">
        <v>7.22</v>
      </c>
      <c r="L45" s="2">
        <v>9.7899999999999991</v>
      </c>
      <c r="M45" s="2">
        <v>14.97</v>
      </c>
      <c r="N45" s="12">
        <f t="shared" si="6"/>
        <v>3.1484086582110236E-4</v>
      </c>
      <c r="O45" s="12">
        <f t="shared" si="7"/>
        <v>3.8707050099732923E-4</v>
      </c>
      <c r="P45" s="12">
        <f t="shared" si="8"/>
        <v>5.748640410062003E-4</v>
      </c>
      <c r="R45" s="2" t="s">
        <v>135</v>
      </c>
      <c r="S45" s="2">
        <v>0</v>
      </c>
      <c r="T45" s="2">
        <v>0</v>
      </c>
      <c r="U45" s="2">
        <v>0</v>
      </c>
      <c r="V45" s="12">
        <f t="shared" si="12"/>
        <v>0</v>
      </c>
      <c r="W45" s="12">
        <f t="shared" si="13"/>
        <v>0</v>
      </c>
      <c r="X45" s="12">
        <f t="shared" si="14"/>
        <v>0</v>
      </c>
    </row>
    <row r="46" spans="1:24" x14ac:dyDescent="0.2">
      <c r="J46" s="2" t="s">
        <v>90</v>
      </c>
      <c r="K46" s="2">
        <v>7.22</v>
      </c>
      <c r="L46" s="2">
        <v>9.7899999999999991</v>
      </c>
      <c r="M46" s="2">
        <v>14.97</v>
      </c>
      <c r="N46" s="12">
        <f t="shared" si="6"/>
        <v>3.1484086582110236E-4</v>
      </c>
      <c r="O46" s="12">
        <f t="shared" si="7"/>
        <v>3.8707050099732923E-4</v>
      </c>
      <c r="P46" s="12">
        <f t="shared" si="8"/>
        <v>5.748640410062003E-4</v>
      </c>
      <c r="R46" s="2" t="s">
        <v>136</v>
      </c>
      <c r="S46" s="2">
        <v>0</v>
      </c>
      <c r="T46" s="2">
        <v>0</v>
      </c>
      <c r="U46" s="2">
        <v>0</v>
      </c>
      <c r="V46" s="12">
        <f t="shared" si="12"/>
        <v>0</v>
      </c>
      <c r="W46" s="12">
        <f t="shared" si="13"/>
        <v>0</v>
      </c>
      <c r="X46" s="12">
        <f t="shared" si="14"/>
        <v>0</v>
      </c>
    </row>
    <row r="47" spans="1:24" x14ac:dyDescent="0.2">
      <c r="J47" s="2" t="s">
        <v>91</v>
      </c>
      <c r="K47" s="2">
        <v>5.57</v>
      </c>
      <c r="L47" s="2">
        <v>7.64</v>
      </c>
      <c r="M47" s="2">
        <v>10.97</v>
      </c>
      <c r="N47" s="12">
        <f t="shared" si="6"/>
        <v>2.4288969842431305E-4</v>
      </c>
      <c r="O47" s="12">
        <f t="shared" si="7"/>
        <v>3.0206523264755824E-4</v>
      </c>
      <c r="P47" s="12">
        <f t="shared" si="8"/>
        <v>4.2125975483219886E-4</v>
      </c>
      <c r="R47" s="2" t="s">
        <v>111</v>
      </c>
      <c r="S47" s="2">
        <v>0</v>
      </c>
      <c r="T47" s="2">
        <v>0</v>
      </c>
      <c r="U47" s="2">
        <v>0</v>
      </c>
      <c r="V47" s="12">
        <f t="shared" si="12"/>
        <v>0</v>
      </c>
      <c r="W47" s="12">
        <f t="shared" si="13"/>
        <v>0</v>
      </c>
      <c r="X47" s="12">
        <f t="shared" si="14"/>
        <v>0</v>
      </c>
    </row>
    <row r="48" spans="1:24" x14ac:dyDescent="0.2">
      <c r="J48" s="2" t="s">
        <v>92</v>
      </c>
      <c r="K48" s="2">
        <v>5.57</v>
      </c>
      <c r="L48" s="2">
        <v>7.64</v>
      </c>
      <c r="M48" s="2">
        <v>10.97</v>
      </c>
      <c r="N48" s="12">
        <f t="shared" si="6"/>
        <v>2.4288969842431305E-4</v>
      </c>
      <c r="O48" s="12">
        <f t="shared" si="7"/>
        <v>3.0206523264755824E-4</v>
      </c>
      <c r="P48" s="12">
        <f t="shared" si="8"/>
        <v>4.2125975483219886E-4</v>
      </c>
      <c r="R48" s="2" t="s">
        <v>137</v>
      </c>
      <c r="S48" s="2">
        <v>-4164.92</v>
      </c>
      <c r="T48" s="2">
        <v>-738.1</v>
      </c>
      <c r="U48" s="2">
        <v>-764.8</v>
      </c>
      <c r="V48" s="12">
        <f t="shared" si="12"/>
        <v>-0.1816187006752944</v>
      </c>
      <c r="W48" s="12">
        <f t="shared" si="13"/>
        <v>-2.9182506311146959E-2</v>
      </c>
      <c r="X48" s="12">
        <f t="shared" si="14"/>
        <v>-2.9369139516469068E-2</v>
      </c>
    </row>
    <row r="49" spans="1:24" x14ac:dyDescent="0.2">
      <c r="J49" s="2" t="s">
        <v>93</v>
      </c>
      <c r="K49" s="2">
        <v>99.82</v>
      </c>
      <c r="L49" s="2">
        <v>104.11</v>
      </c>
      <c r="M49" s="2">
        <v>112.66</v>
      </c>
      <c r="N49" s="12">
        <f t="shared" si="6"/>
        <v>4.352827593665157E-3</v>
      </c>
      <c r="O49" s="12">
        <f t="shared" si="7"/>
        <v>4.1162318548347244E-3</v>
      </c>
      <c r="P49" s="12">
        <f t="shared" si="8"/>
        <v>4.3262647200907499E-3</v>
      </c>
      <c r="R49" s="2" t="s">
        <v>138</v>
      </c>
      <c r="S49" s="2"/>
      <c r="T49" s="2"/>
      <c r="U49" s="2"/>
      <c r="V49" s="12">
        <f t="shared" si="12"/>
        <v>0</v>
      </c>
      <c r="W49" s="12">
        <f t="shared" si="13"/>
        <v>0</v>
      </c>
      <c r="X49" s="12">
        <f t="shared" si="14"/>
        <v>0</v>
      </c>
    </row>
    <row r="50" spans="1:24" x14ac:dyDescent="0.2">
      <c r="J50" s="2" t="s">
        <v>94</v>
      </c>
      <c r="K50" s="2">
        <v>99.82</v>
      </c>
      <c r="L50" s="2">
        <v>104.11</v>
      </c>
      <c r="M50" s="2">
        <v>112.66</v>
      </c>
      <c r="N50" s="12">
        <f t="shared" si="6"/>
        <v>4.352827593665157E-3</v>
      </c>
      <c r="O50" s="12">
        <f t="shared" si="7"/>
        <v>4.1162318548347244E-3</v>
      </c>
      <c r="P50" s="12">
        <f t="shared" si="8"/>
        <v>4.3262647200907499E-3</v>
      </c>
      <c r="R50" s="2" t="s">
        <v>139</v>
      </c>
      <c r="S50" s="2"/>
      <c r="T50" s="2"/>
      <c r="U50" s="2"/>
      <c r="V50" s="12">
        <f t="shared" si="12"/>
        <v>0</v>
      </c>
      <c r="W50" s="12">
        <f t="shared" si="13"/>
        <v>0</v>
      </c>
      <c r="X50" s="12">
        <f t="shared" si="14"/>
        <v>0</v>
      </c>
    </row>
    <row r="51" spans="1:24" x14ac:dyDescent="0.2">
      <c r="R51" s="2" t="s">
        <v>140</v>
      </c>
      <c r="S51" s="2">
        <v>-914.43</v>
      </c>
      <c r="T51" s="2">
        <v>-1088.02</v>
      </c>
      <c r="U51" s="2">
        <v>-1107.99</v>
      </c>
      <c r="V51" s="12">
        <f t="shared" si="12"/>
        <v>-3.9875336971300634E-2</v>
      </c>
      <c r="W51" s="12">
        <f t="shared" si="13"/>
        <v>-4.3017410265078056E-2</v>
      </c>
      <c r="X51" s="12">
        <f t="shared" si="14"/>
        <v>-4.2548003259482957E-2</v>
      </c>
    </row>
    <row r="52" spans="1:24" x14ac:dyDescent="0.2">
      <c r="R52" s="2" t="s">
        <v>141</v>
      </c>
      <c r="S52" s="2">
        <v>29.23</v>
      </c>
      <c r="T52" s="2">
        <v>3.31</v>
      </c>
      <c r="U52" s="2">
        <v>16.170000000000002</v>
      </c>
      <c r="V52" s="12">
        <f t="shared" si="12"/>
        <v>1.2746258321261526E-3</v>
      </c>
      <c r="W52" s="12">
        <f t="shared" si="13"/>
        <v>1.3086857592453115E-4</v>
      </c>
      <c r="X52" s="12">
        <f t="shared" si="14"/>
        <v>6.2094532685840072E-4</v>
      </c>
    </row>
    <row r="53" spans="1:24" x14ac:dyDescent="0.2">
      <c r="R53" s="2" t="s">
        <v>142</v>
      </c>
      <c r="S53" s="2">
        <v>0</v>
      </c>
      <c r="T53" s="2">
        <v>0</v>
      </c>
      <c r="U53" s="2">
        <v>0</v>
      </c>
      <c r="V53" s="12">
        <f t="shared" si="12"/>
        <v>0</v>
      </c>
      <c r="W53" s="12">
        <f t="shared" si="13"/>
        <v>0</v>
      </c>
      <c r="X53" s="12">
        <f t="shared" si="14"/>
        <v>0</v>
      </c>
    </row>
    <row r="54" spans="1:24" x14ac:dyDescent="0.2">
      <c r="R54" s="2" t="s">
        <v>143</v>
      </c>
      <c r="S54" s="2">
        <v>0</v>
      </c>
      <c r="T54" s="2">
        <v>0</v>
      </c>
      <c r="U54" s="2">
        <v>0</v>
      </c>
      <c r="V54" s="12">
        <f t="shared" si="12"/>
        <v>0</v>
      </c>
      <c r="W54" s="12">
        <f t="shared" si="13"/>
        <v>0</v>
      </c>
      <c r="X54" s="12">
        <f t="shared" si="14"/>
        <v>0</v>
      </c>
    </row>
    <row r="55" spans="1:24" x14ac:dyDescent="0.2">
      <c r="R55" s="2" t="s">
        <v>144</v>
      </c>
      <c r="S55" s="2"/>
      <c r="T55" s="2"/>
      <c r="U55" s="2"/>
      <c r="V55" s="12">
        <f t="shared" si="12"/>
        <v>0</v>
      </c>
      <c r="W55" s="12">
        <f t="shared" si="13"/>
        <v>0</v>
      </c>
      <c r="X55" s="12">
        <f t="shared" si="14"/>
        <v>0</v>
      </c>
    </row>
    <row r="56" spans="1:24" x14ac:dyDescent="0.2">
      <c r="R56" s="2" t="s">
        <v>145</v>
      </c>
      <c r="S56" s="2">
        <v>-0.01</v>
      </c>
      <c r="T56" s="2">
        <v>0</v>
      </c>
      <c r="U56" s="2">
        <v>0</v>
      </c>
      <c r="V56" s="12">
        <f t="shared" si="12"/>
        <v>-4.3606768119266253E-7</v>
      </c>
      <c r="W56" s="12">
        <f t="shared" si="13"/>
        <v>0</v>
      </c>
      <c r="X56" s="12">
        <f t="shared" si="14"/>
        <v>0</v>
      </c>
    </row>
    <row r="57" spans="1:24" x14ac:dyDescent="0.2">
      <c r="R57" s="2" t="s">
        <v>146</v>
      </c>
      <c r="S57" s="2">
        <v>159.94</v>
      </c>
      <c r="T57" s="2">
        <v>121.49</v>
      </c>
      <c r="U57" s="2">
        <v>80.09</v>
      </c>
      <c r="V57" s="12">
        <f t="shared" si="12"/>
        <v>6.9744664929954443E-3</v>
      </c>
      <c r="W57" s="12">
        <f t="shared" si="13"/>
        <v>4.8033907217738033E-3</v>
      </c>
      <c r="X57" s="12">
        <f t="shared" si="14"/>
        <v>3.0755418199189433E-3</v>
      </c>
    </row>
    <row r="58" spans="1:24" x14ac:dyDescent="0.2">
      <c r="A58" t="s">
        <v>313</v>
      </c>
      <c r="R58" s="2" t="s">
        <v>147</v>
      </c>
      <c r="S58" s="2">
        <v>0</v>
      </c>
      <c r="T58" s="2">
        <v>0</v>
      </c>
      <c r="U58" s="2">
        <v>0</v>
      </c>
      <c r="V58" s="12">
        <f t="shared" si="12"/>
        <v>0</v>
      </c>
      <c r="W58" s="12">
        <f t="shared" si="13"/>
        <v>0</v>
      </c>
      <c r="X58" s="12">
        <f t="shared" si="14"/>
        <v>0</v>
      </c>
    </row>
    <row r="59" spans="1:24" x14ac:dyDescent="0.2">
      <c r="R59" s="2" t="s">
        <v>148</v>
      </c>
      <c r="S59" s="2">
        <v>342.41</v>
      </c>
      <c r="T59" s="2">
        <v>194.95</v>
      </c>
      <c r="U59" s="2">
        <v>234.5</v>
      </c>
      <c r="V59" s="12">
        <f t="shared" si="12"/>
        <v>1.4931393471717959E-2</v>
      </c>
      <c r="W59" s="12">
        <f t="shared" si="13"/>
        <v>7.7078032859478384E-3</v>
      </c>
      <c r="X59" s="12">
        <f t="shared" si="14"/>
        <v>9.0050512769508321E-3</v>
      </c>
    </row>
    <row r="60" spans="1:24" x14ac:dyDescent="0.2">
      <c r="A60" s="1" t="s">
        <v>81</v>
      </c>
      <c r="B60" s="2"/>
      <c r="C60" s="2"/>
      <c r="F60" s="1" t="s">
        <v>82</v>
      </c>
      <c r="G60" s="2"/>
      <c r="H60" s="2"/>
      <c r="R60" s="2" t="s">
        <v>105</v>
      </c>
      <c r="S60" s="2">
        <v>8.26</v>
      </c>
      <c r="T60" s="2">
        <v>7</v>
      </c>
      <c r="U60" s="2">
        <v>1.0900000000000001</v>
      </c>
      <c r="V60" s="12">
        <f t="shared" si="12"/>
        <v>3.6019190466513924E-4</v>
      </c>
      <c r="W60" s="12">
        <f t="shared" si="13"/>
        <v>2.7676133881320784E-4</v>
      </c>
      <c r="X60" s="12">
        <f t="shared" si="14"/>
        <v>4.1857167982415388E-5</v>
      </c>
    </row>
    <row r="61" spans="1:24" x14ac:dyDescent="0.2">
      <c r="A61" s="2"/>
      <c r="B61" s="1">
        <v>2017</v>
      </c>
      <c r="C61" s="1">
        <v>2018</v>
      </c>
      <c r="F61" s="1" t="s">
        <v>314</v>
      </c>
      <c r="G61" s="1">
        <v>2017</v>
      </c>
      <c r="H61" s="1">
        <v>2018</v>
      </c>
      <c r="R61" s="2" t="s">
        <v>149</v>
      </c>
      <c r="S61" s="2">
        <v>0</v>
      </c>
      <c r="T61" s="2">
        <v>0</v>
      </c>
      <c r="U61" s="2">
        <v>0</v>
      </c>
      <c r="V61" s="12">
        <f t="shared" si="12"/>
        <v>0</v>
      </c>
      <c r="W61" s="12">
        <f t="shared" si="13"/>
        <v>0</v>
      </c>
      <c r="X61" s="12">
        <f t="shared" si="14"/>
        <v>0</v>
      </c>
    </row>
    <row r="62" spans="1:24" x14ac:dyDescent="0.2">
      <c r="A62" s="2" t="s">
        <v>5</v>
      </c>
      <c r="B62" s="2">
        <f>C5-B5</f>
        <v>0</v>
      </c>
      <c r="C62" s="2">
        <f>D5-C5</f>
        <v>0</v>
      </c>
      <c r="F62" s="2" t="s">
        <v>48</v>
      </c>
      <c r="G62" s="2">
        <f t="shared" ref="G62:G106" si="15">L6-K6</f>
        <v>2360.3299999999981</v>
      </c>
      <c r="H62" s="2">
        <f t="shared" ref="H62:H106" si="16">M6-L6</f>
        <v>748.38999999999942</v>
      </c>
      <c r="R62" s="2" t="s">
        <v>150</v>
      </c>
      <c r="S62" s="2">
        <v>0</v>
      </c>
      <c r="T62" s="2">
        <v>0</v>
      </c>
      <c r="U62" s="2">
        <v>0</v>
      </c>
      <c r="V62" s="12">
        <f t="shared" si="12"/>
        <v>0</v>
      </c>
      <c r="W62" s="12">
        <f t="shared" si="13"/>
        <v>0</v>
      </c>
      <c r="X62" s="12">
        <f t="shared" si="14"/>
        <v>0</v>
      </c>
    </row>
    <row r="63" spans="1:24" x14ac:dyDescent="0.2">
      <c r="A63" s="2" t="s">
        <v>6</v>
      </c>
      <c r="B63" s="2">
        <f t="shared" ref="B63:C78" si="17">C6-B6</f>
        <v>851.27999999999884</v>
      </c>
      <c r="C63" s="2">
        <f t="shared" si="17"/>
        <v>1698.2799999999988</v>
      </c>
      <c r="F63" s="2" t="s">
        <v>49</v>
      </c>
      <c r="G63" s="2">
        <f t="shared" si="15"/>
        <v>-1154.5899999999999</v>
      </c>
      <c r="H63" s="2">
        <f t="shared" si="16"/>
        <v>-1683.86</v>
      </c>
      <c r="R63" s="2" t="s">
        <v>151</v>
      </c>
      <c r="S63" s="2">
        <v>0</v>
      </c>
      <c r="T63" s="2">
        <v>0</v>
      </c>
      <c r="U63" s="2">
        <v>0</v>
      </c>
      <c r="V63" s="12">
        <f t="shared" si="12"/>
        <v>0</v>
      </c>
      <c r="W63" s="12">
        <f t="shared" si="13"/>
        <v>0</v>
      </c>
      <c r="X63" s="12">
        <f t="shared" si="14"/>
        <v>0</v>
      </c>
    </row>
    <row r="64" spans="1:24" x14ac:dyDescent="0.2">
      <c r="A64" s="2" t="s">
        <v>7</v>
      </c>
      <c r="B64" s="2">
        <f t="shared" si="17"/>
        <v>0</v>
      </c>
      <c r="C64" s="2">
        <f t="shared" si="17"/>
        <v>0</v>
      </c>
      <c r="F64" s="2" t="s">
        <v>50</v>
      </c>
      <c r="G64" s="2">
        <f t="shared" si="15"/>
        <v>3514.9199999999983</v>
      </c>
      <c r="H64" s="2">
        <f t="shared" si="16"/>
        <v>2432.25</v>
      </c>
      <c r="R64" s="2" t="s">
        <v>152</v>
      </c>
      <c r="S64" s="2">
        <v>0</v>
      </c>
      <c r="T64" s="2">
        <v>0</v>
      </c>
      <c r="U64" s="2">
        <v>0</v>
      </c>
      <c r="V64" s="12">
        <f t="shared" si="12"/>
        <v>0</v>
      </c>
      <c r="W64" s="12">
        <f t="shared" si="13"/>
        <v>0</v>
      </c>
      <c r="X64" s="12">
        <f t="shared" si="14"/>
        <v>0</v>
      </c>
    </row>
    <row r="65" spans="1:24" x14ac:dyDescent="0.2">
      <c r="A65" s="2" t="s">
        <v>8</v>
      </c>
      <c r="B65" s="2">
        <f t="shared" si="17"/>
        <v>0</v>
      </c>
      <c r="C65" s="2">
        <f t="shared" si="17"/>
        <v>0</v>
      </c>
      <c r="F65" s="2" t="s">
        <v>51</v>
      </c>
      <c r="G65" s="2">
        <f t="shared" si="15"/>
        <v>-143.78000000000003</v>
      </c>
      <c r="H65" s="2">
        <f t="shared" si="16"/>
        <v>48.590000000000032</v>
      </c>
      <c r="R65" s="2" t="s">
        <v>153</v>
      </c>
      <c r="S65" s="2">
        <v>0</v>
      </c>
      <c r="T65" s="2">
        <v>0</v>
      </c>
      <c r="U65" s="2">
        <v>1.5</v>
      </c>
      <c r="V65" s="12">
        <f t="shared" si="12"/>
        <v>0</v>
      </c>
      <c r="W65" s="12">
        <f t="shared" si="13"/>
        <v>0</v>
      </c>
      <c r="X65" s="12">
        <f t="shared" si="14"/>
        <v>5.7601607315250525E-5</v>
      </c>
    </row>
    <row r="66" spans="1:24" x14ac:dyDescent="0.2">
      <c r="A66" s="2" t="s">
        <v>9</v>
      </c>
      <c r="B66" s="2">
        <f t="shared" si="17"/>
        <v>851.28000000000247</v>
      </c>
      <c r="C66" s="2">
        <f t="shared" si="17"/>
        <v>1698.2799999999988</v>
      </c>
      <c r="F66" s="2" t="s">
        <v>52</v>
      </c>
      <c r="G66" s="2">
        <f t="shared" si="15"/>
        <v>64.55</v>
      </c>
      <c r="H66" s="2">
        <f t="shared" si="16"/>
        <v>124</v>
      </c>
      <c r="R66" s="2" t="s">
        <v>154</v>
      </c>
      <c r="S66" s="2">
        <v>-13.67</v>
      </c>
      <c r="T66" s="2">
        <v>0</v>
      </c>
      <c r="U66" s="2">
        <v>0</v>
      </c>
      <c r="V66" s="12">
        <f t="shared" si="12"/>
        <v>-5.961045201903697E-4</v>
      </c>
      <c r="W66" s="12">
        <f t="shared" si="13"/>
        <v>0</v>
      </c>
      <c r="X66" s="12">
        <f t="shared" si="14"/>
        <v>0</v>
      </c>
    </row>
    <row r="67" spans="1:24" x14ac:dyDescent="0.2">
      <c r="A67" s="2" t="s">
        <v>10</v>
      </c>
      <c r="B67" s="2">
        <f t="shared" si="17"/>
        <v>237.72000000000025</v>
      </c>
      <c r="C67" s="2">
        <f t="shared" si="17"/>
        <v>623.22999999999956</v>
      </c>
      <c r="F67" s="2" t="s">
        <v>53</v>
      </c>
      <c r="G67" s="2">
        <f t="shared" si="15"/>
        <v>3435.6900000000023</v>
      </c>
      <c r="H67" s="2">
        <f t="shared" si="16"/>
        <v>2604.84</v>
      </c>
      <c r="R67" s="2" t="s">
        <v>155</v>
      </c>
      <c r="S67" s="2">
        <v>5.05</v>
      </c>
      <c r="T67" s="2">
        <v>0</v>
      </c>
      <c r="U67" s="2">
        <v>0</v>
      </c>
      <c r="V67" s="12">
        <f t="shared" si="12"/>
        <v>2.2021417900229456E-4</v>
      </c>
      <c r="W67" s="12">
        <f t="shared" si="13"/>
        <v>0</v>
      </c>
      <c r="X67" s="12">
        <f t="shared" si="14"/>
        <v>0</v>
      </c>
    </row>
    <row r="68" spans="1:24" x14ac:dyDescent="0.2">
      <c r="A68" s="2" t="s">
        <v>11</v>
      </c>
      <c r="B68" s="2">
        <f t="shared" si="17"/>
        <v>8.39</v>
      </c>
      <c r="C68" s="2">
        <f t="shared" si="17"/>
        <v>15.559999999999999</v>
      </c>
      <c r="F68" s="2" t="s">
        <v>54</v>
      </c>
      <c r="G68" s="2">
        <f t="shared" si="15"/>
        <v>0</v>
      </c>
      <c r="H68" s="2">
        <f t="shared" si="16"/>
        <v>0</v>
      </c>
      <c r="R68" s="2" t="s">
        <v>111</v>
      </c>
      <c r="S68" s="2">
        <v>-3781.7</v>
      </c>
      <c r="T68" s="2">
        <v>23.17</v>
      </c>
      <c r="U68" s="2">
        <v>9.84</v>
      </c>
      <c r="V68" s="12">
        <f t="shared" si="12"/>
        <v>-0.16490771499662918</v>
      </c>
      <c r="W68" s="12">
        <f t="shared" si="13"/>
        <v>9.1608003147171802E-4</v>
      </c>
      <c r="X68" s="12">
        <f t="shared" si="14"/>
        <v>3.7786654398804344E-4</v>
      </c>
    </row>
    <row r="69" spans="1:24" x14ac:dyDescent="0.2">
      <c r="A69" s="2" t="s">
        <v>12</v>
      </c>
      <c r="B69" s="2">
        <f t="shared" si="17"/>
        <v>-13.23</v>
      </c>
      <c r="C69" s="2">
        <f t="shared" si="17"/>
        <v>0</v>
      </c>
      <c r="F69" s="2" t="s">
        <v>55</v>
      </c>
      <c r="G69" s="2">
        <f t="shared" si="15"/>
        <v>509.44999999999982</v>
      </c>
      <c r="H69" s="2">
        <f t="shared" si="16"/>
        <v>581.98999999999978</v>
      </c>
      <c r="R69" s="2" t="s">
        <v>156</v>
      </c>
      <c r="S69" s="2">
        <v>-957.59</v>
      </c>
      <c r="T69" s="2">
        <v>-1014.67</v>
      </c>
      <c r="U69" s="2">
        <v>-742.21</v>
      </c>
      <c r="V69" s="12">
        <f t="shared" si="12"/>
        <v>-4.1757405083328175E-2</v>
      </c>
      <c r="W69" s="12">
        <f t="shared" si="13"/>
        <v>-4.0117346807656801E-2</v>
      </c>
      <c r="X69" s="12">
        <f t="shared" si="14"/>
        <v>-2.8501659310301398E-2</v>
      </c>
    </row>
    <row r="70" spans="1:24" x14ac:dyDescent="0.2">
      <c r="A70" s="2" t="s">
        <v>13</v>
      </c>
      <c r="B70" s="2">
        <f t="shared" si="17"/>
        <v>-4.84</v>
      </c>
      <c r="C70" s="2">
        <f t="shared" si="17"/>
        <v>15.559999999999999</v>
      </c>
      <c r="F70" s="2" t="s">
        <v>56</v>
      </c>
      <c r="G70" s="2">
        <f t="shared" si="15"/>
        <v>957.46</v>
      </c>
      <c r="H70" s="2">
        <f t="shared" si="16"/>
        <v>600.75</v>
      </c>
      <c r="R70" s="2" t="s">
        <v>157</v>
      </c>
      <c r="S70" s="2"/>
      <c r="T70" s="2"/>
      <c r="U70" s="2"/>
      <c r="V70" s="12"/>
      <c r="W70" s="12"/>
      <c r="X70" s="12"/>
    </row>
    <row r="71" spans="1:24" x14ac:dyDescent="0.2">
      <c r="A71" s="2" t="s">
        <v>14</v>
      </c>
      <c r="B71" s="2">
        <f t="shared" si="17"/>
        <v>0</v>
      </c>
      <c r="C71" s="2">
        <f t="shared" si="17"/>
        <v>0</v>
      </c>
      <c r="F71" s="2" t="s">
        <v>57</v>
      </c>
      <c r="G71" s="2">
        <f t="shared" si="15"/>
        <v>141.17000000000007</v>
      </c>
      <c r="H71" s="2">
        <f t="shared" si="16"/>
        <v>13.129999999999882</v>
      </c>
      <c r="R71" s="2" t="s">
        <v>158</v>
      </c>
      <c r="S71" s="2"/>
      <c r="T71" s="2"/>
      <c r="U71" s="2"/>
      <c r="V71" s="12"/>
      <c r="W71" s="12"/>
      <c r="X71" s="12"/>
    </row>
    <row r="72" spans="1:24" x14ac:dyDescent="0.2">
      <c r="A72" s="2" t="s">
        <v>15</v>
      </c>
      <c r="B72" s="2">
        <f t="shared" si="17"/>
        <v>-4.3100000000000023</v>
      </c>
      <c r="C72" s="2">
        <f t="shared" si="17"/>
        <v>0.64000000000001478</v>
      </c>
      <c r="F72" s="2" t="s">
        <v>58</v>
      </c>
      <c r="G72" s="2">
        <f t="shared" si="15"/>
        <v>128.97000000000003</v>
      </c>
      <c r="H72" s="2">
        <f t="shared" si="16"/>
        <v>118.62999999999988</v>
      </c>
      <c r="R72" s="2" t="s">
        <v>159</v>
      </c>
      <c r="S72" s="2">
        <v>0.23</v>
      </c>
      <c r="T72" s="2">
        <v>0</v>
      </c>
      <c r="U72" s="2">
        <v>0</v>
      </c>
      <c r="V72" s="12">
        <f t="shared" ref="V72:V93" si="18">S72/$K$6</f>
        <v>1.0029556667431238E-5</v>
      </c>
      <c r="W72" s="12">
        <f t="shared" ref="W72:W93" si="19">T72/$L$6</f>
        <v>0</v>
      </c>
      <c r="X72" s="12">
        <f t="shared" ref="X72:X93" si="20">U72/$M$6</f>
        <v>0</v>
      </c>
    </row>
    <row r="73" spans="1:24" x14ac:dyDescent="0.2">
      <c r="A73" s="2" t="s">
        <v>16</v>
      </c>
      <c r="B73" s="2">
        <f t="shared" si="17"/>
        <v>1079.8499999999985</v>
      </c>
      <c r="C73" s="2">
        <f t="shared" si="17"/>
        <v>2337.7099999999991</v>
      </c>
      <c r="F73" s="2" t="s">
        <v>59</v>
      </c>
      <c r="G73" s="2">
        <f t="shared" si="15"/>
        <v>1205.2799999999997</v>
      </c>
      <c r="H73" s="2">
        <f t="shared" si="16"/>
        <v>1043.4700000000012</v>
      </c>
      <c r="R73" s="2" t="s">
        <v>160</v>
      </c>
      <c r="S73" s="2">
        <v>0</v>
      </c>
      <c r="T73" s="2">
        <v>0</v>
      </c>
      <c r="U73" s="2">
        <v>0</v>
      </c>
      <c r="V73" s="12">
        <f t="shared" si="18"/>
        <v>0</v>
      </c>
      <c r="W73" s="12">
        <f t="shared" si="19"/>
        <v>0</v>
      </c>
      <c r="X73" s="12">
        <f t="shared" si="20"/>
        <v>0</v>
      </c>
    </row>
    <row r="74" spans="1:24" x14ac:dyDescent="0.2">
      <c r="A74" s="2" t="s">
        <v>17</v>
      </c>
      <c r="B74" s="2">
        <f t="shared" si="17"/>
        <v>0</v>
      </c>
      <c r="C74" s="2">
        <f t="shared" si="17"/>
        <v>0</v>
      </c>
      <c r="F74" s="2" t="s">
        <v>60</v>
      </c>
      <c r="G74" s="2">
        <f t="shared" si="15"/>
        <v>-77.839999999999918</v>
      </c>
      <c r="H74" s="2">
        <f t="shared" si="16"/>
        <v>196.84999999999991</v>
      </c>
      <c r="R74" s="2" t="s">
        <v>161</v>
      </c>
      <c r="S74" s="2">
        <v>14.13</v>
      </c>
      <c r="T74" s="2">
        <v>10.5</v>
      </c>
      <c r="U74" s="2">
        <v>21.55</v>
      </c>
      <c r="V74" s="12">
        <f t="shared" si="18"/>
        <v>6.1616363352523214E-4</v>
      </c>
      <c r="W74" s="12">
        <f t="shared" si="19"/>
        <v>4.1514200821981178E-4</v>
      </c>
      <c r="X74" s="12">
        <f t="shared" si="20"/>
        <v>8.2754309176243264E-4</v>
      </c>
    </row>
    <row r="75" spans="1:24" x14ac:dyDescent="0.2">
      <c r="A75" s="2" t="s">
        <v>18</v>
      </c>
      <c r="B75" s="2">
        <f t="shared" si="17"/>
        <v>698.12999999999738</v>
      </c>
      <c r="C75" s="2">
        <f t="shared" si="17"/>
        <v>859.60000000000218</v>
      </c>
      <c r="F75" s="2" t="s">
        <v>61</v>
      </c>
      <c r="G75" s="2">
        <f t="shared" si="15"/>
        <v>0</v>
      </c>
      <c r="H75" s="2">
        <f t="shared" si="16"/>
        <v>0</v>
      </c>
      <c r="R75" s="2" t="s">
        <v>162</v>
      </c>
      <c r="S75" s="2">
        <v>0</v>
      </c>
      <c r="T75" s="2">
        <v>0</v>
      </c>
      <c r="U75" s="2">
        <v>1.1599999999999999</v>
      </c>
      <c r="V75" s="12">
        <f t="shared" si="18"/>
        <v>0</v>
      </c>
      <c r="W75" s="12">
        <f t="shared" si="19"/>
        <v>0</v>
      </c>
      <c r="X75" s="12">
        <f t="shared" si="20"/>
        <v>4.4545242990460403E-5</v>
      </c>
    </row>
    <row r="76" spans="1:24" x14ac:dyDescent="0.2">
      <c r="A76" s="2" t="s">
        <v>19</v>
      </c>
      <c r="B76" s="2">
        <f t="shared" si="17"/>
        <v>1210.2399999999998</v>
      </c>
      <c r="C76" s="2">
        <f t="shared" si="17"/>
        <v>1121.8800000000001</v>
      </c>
      <c r="F76" s="2" t="s">
        <v>62</v>
      </c>
      <c r="G76" s="2">
        <f t="shared" si="15"/>
        <v>2864.4900000000016</v>
      </c>
      <c r="H76" s="2">
        <f t="shared" si="16"/>
        <v>2554.8199999999997</v>
      </c>
      <c r="R76" s="2" t="s">
        <v>163</v>
      </c>
      <c r="S76" s="2">
        <v>0</v>
      </c>
      <c r="T76" s="2">
        <v>0</v>
      </c>
      <c r="U76" s="2">
        <v>0</v>
      </c>
      <c r="V76" s="12">
        <f t="shared" si="18"/>
        <v>0</v>
      </c>
      <c r="W76" s="12">
        <f t="shared" si="19"/>
        <v>0</v>
      </c>
      <c r="X76" s="12">
        <f t="shared" si="20"/>
        <v>0</v>
      </c>
    </row>
    <row r="77" spans="1:24" x14ac:dyDescent="0.2">
      <c r="A77" s="2" t="s">
        <v>20</v>
      </c>
      <c r="B77" s="2">
        <f t="shared" si="17"/>
        <v>0</v>
      </c>
      <c r="C77" s="2">
        <f t="shared" si="17"/>
        <v>0</v>
      </c>
      <c r="F77" s="2" t="s">
        <v>63</v>
      </c>
      <c r="G77" s="2">
        <f t="shared" si="15"/>
        <v>571.19999999999982</v>
      </c>
      <c r="H77" s="2">
        <f t="shared" si="16"/>
        <v>50.019999999999527</v>
      </c>
      <c r="R77" s="2" t="s">
        <v>164</v>
      </c>
      <c r="S77" s="2">
        <v>0</v>
      </c>
      <c r="T77" s="2">
        <v>0</v>
      </c>
      <c r="U77" s="2">
        <v>0</v>
      </c>
      <c r="V77" s="12">
        <f t="shared" si="18"/>
        <v>0</v>
      </c>
      <c r="W77" s="12">
        <f t="shared" si="19"/>
        <v>0</v>
      </c>
      <c r="X77" s="12">
        <f t="shared" si="20"/>
        <v>0</v>
      </c>
    </row>
    <row r="78" spans="1:24" x14ac:dyDescent="0.2">
      <c r="A78" s="2" t="s">
        <v>21</v>
      </c>
      <c r="B78" s="2">
        <f t="shared" si="17"/>
        <v>-512.11000000000058</v>
      </c>
      <c r="C78" s="2">
        <f t="shared" si="17"/>
        <v>-262.28000000000247</v>
      </c>
      <c r="F78" s="2" t="s">
        <v>64</v>
      </c>
      <c r="G78" s="2">
        <f t="shared" si="15"/>
        <v>52.789999999999992</v>
      </c>
      <c r="H78" s="2">
        <f t="shared" si="16"/>
        <v>-35.28</v>
      </c>
      <c r="R78" s="2" t="s">
        <v>165</v>
      </c>
      <c r="S78" s="2">
        <v>0</v>
      </c>
      <c r="T78" s="2">
        <v>0</v>
      </c>
      <c r="U78" s="2">
        <v>0</v>
      </c>
      <c r="V78" s="12">
        <f t="shared" si="18"/>
        <v>0</v>
      </c>
      <c r="W78" s="12">
        <f t="shared" si="19"/>
        <v>0</v>
      </c>
      <c r="X78" s="12">
        <f t="shared" si="20"/>
        <v>0</v>
      </c>
    </row>
    <row r="79" spans="1:24" x14ac:dyDescent="0.2">
      <c r="A79" s="2" t="s">
        <v>22</v>
      </c>
      <c r="B79" s="2">
        <f t="shared" ref="B79:C94" si="21">C22-B22</f>
        <v>0</v>
      </c>
      <c r="C79" s="2">
        <f t="shared" si="21"/>
        <v>0</v>
      </c>
      <c r="F79" s="2" t="s">
        <v>65</v>
      </c>
      <c r="G79" s="2">
        <f t="shared" si="15"/>
        <v>518.40999999999985</v>
      </c>
      <c r="H79" s="2">
        <f t="shared" si="16"/>
        <v>85.300000000000182</v>
      </c>
      <c r="R79" s="2" t="s">
        <v>166</v>
      </c>
      <c r="S79" s="2">
        <v>0</v>
      </c>
      <c r="T79" s="2">
        <v>0</v>
      </c>
      <c r="U79" s="2">
        <v>0</v>
      </c>
      <c r="V79" s="12">
        <f t="shared" si="18"/>
        <v>0</v>
      </c>
      <c r="W79" s="12">
        <f t="shared" si="19"/>
        <v>0</v>
      </c>
      <c r="X79" s="12">
        <f t="shared" si="20"/>
        <v>0</v>
      </c>
    </row>
    <row r="80" spans="1:24" x14ac:dyDescent="0.2">
      <c r="A80" s="2" t="s">
        <v>23</v>
      </c>
      <c r="B80" s="2">
        <f t="shared" si="21"/>
        <v>85.160000000000082</v>
      </c>
      <c r="C80" s="2">
        <f t="shared" si="21"/>
        <v>340.96999999999991</v>
      </c>
      <c r="F80" s="2" t="s">
        <v>66</v>
      </c>
      <c r="G80" s="2">
        <f t="shared" si="15"/>
        <v>-241.48000000000002</v>
      </c>
      <c r="H80" s="2">
        <f t="shared" si="16"/>
        <v>-65.509999999999991</v>
      </c>
      <c r="R80" s="2" t="s">
        <v>167</v>
      </c>
      <c r="S80" s="2">
        <v>0</v>
      </c>
      <c r="T80" s="2">
        <v>0</v>
      </c>
      <c r="U80" s="2">
        <v>0</v>
      </c>
      <c r="V80" s="12">
        <f t="shared" si="18"/>
        <v>0</v>
      </c>
      <c r="W80" s="12">
        <f t="shared" si="19"/>
        <v>0</v>
      </c>
      <c r="X80" s="12">
        <f t="shared" si="20"/>
        <v>0</v>
      </c>
    </row>
    <row r="81" spans="1:24" x14ac:dyDescent="0.2">
      <c r="A81" s="2" t="s">
        <v>24</v>
      </c>
      <c r="B81" s="2">
        <f t="shared" si="21"/>
        <v>0</v>
      </c>
      <c r="C81" s="2">
        <f t="shared" si="21"/>
        <v>0</v>
      </c>
      <c r="F81" s="2" t="s">
        <v>67</v>
      </c>
      <c r="G81" s="2">
        <f t="shared" si="15"/>
        <v>0</v>
      </c>
      <c r="H81" s="2">
        <f t="shared" si="16"/>
        <v>0</v>
      </c>
      <c r="R81" s="2" t="s">
        <v>168</v>
      </c>
      <c r="S81" s="2"/>
      <c r="T81" s="2"/>
      <c r="U81" s="2"/>
      <c r="V81" s="12"/>
      <c r="W81" s="12"/>
      <c r="X81" s="12"/>
    </row>
    <row r="82" spans="1:24" x14ac:dyDescent="0.2">
      <c r="A82" s="2" t="s">
        <v>25</v>
      </c>
      <c r="B82" s="2">
        <f t="shared" si="21"/>
        <v>-21.730000000000018</v>
      </c>
      <c r="C82" s="2">
        <f t="shared" si="21"/>
        <v>-19.840000000000003</v>
      </c>
      <c r="F82" s="2" t="s">
        <v>68</v>
      </c>
      <c r="G82" s="2">
        <f t="shared" si="15"/>
        <v>759.8900000000001</v>
      </c>
      <c r="H82" s="2">
        <f t="shared" si="16"/>
        <v>150.80999999999995</v>
      </c>
      <c r="R82" s="2" t="s">
        <v>169</v>
      </c>
      <c r="S82" s="2">
        <v>0</v>
      </c>
      <c r="T82" s="2">
        <v>0</v>
      </c>
      <c r="U82" s="2">
        <v>0</v>
      </c>
      <c r="V82" s="12">
        <f t="shared" si="18"/>
        <v>0</v>
      </c>
      <c r="W82" s="12">
        <f t="shared" si="19"/>
        <v>0</v>
      </c>
      <c r="X82" s="12">
        <f t="shared" si="20"/>
        <v>0</v>
      </c>
    </row>
    <row r="83" spans="1:24" x14ac:dyDescent="0.2">
      <c r="A83" s="2" t="s">
        <v>26</v>
      </c>
      <c r="B83" s="2">
        <f t="shared" si="21"/>
        <v>0</v>
      </c>
      <c r="C83" s="2">
        <f t="shared" si="21"/>
        <v>0</v>
      </c>
      <c r="F83" s="2" t="s">
        <v>69</v>
      </c>
      <c r="G83" s="2">
        <f t="shared" si="15"/>
        <v>86.509999999999991</v>
      </c>
      <c r="H83" s="2">
        <f t="shared" si="16"/>
        <v>-700.86</v>
      </c>
      <c r="R83" s="2" t="s">
        <v>170</v>
      </c>
      <c r="S83" s="2">
        <v>0</v>
      </c>
      <c r="T83" s="2">
        <v>0</v>
      </c>
      <c r="U83" s="2">
        <v>0</v>
      </c>
      <c r="V83" s="12">
        <f t="shared" si="18"/>
        <v>0</v>
      </c>
      <c r="W83" s="12">
        <f t="shared" si="19"/>
        <v>0</v>
      </c>
      <c r="X83" s="12">
        <f t="shared" si="20"/>
        <v>0</v>
      </c>
    </row>
    <row r="84" spans="1:24" x14ac:dyDescent="0.2">
      <c r="A84" s="2" t="s">
        <v>27</v>
      </c>
      <c r="B84" s="2">
        <f t="shared" si="21"/>
        <v>294.75999999999976</v>
      </c>
      <c r="C84" s="2">
        <f t="shared" si="21"/>
        <v>499.61999999999989</v>
      </c>
      <c r="F84" s="2" t="s">
        <v>70</v>
      </c>
      <c r="G84" s="2">
        <f t="shared" si="15"/>
        <v>0</v>
      </c>
      <c r="H84" s="2">
        <f t="shared" si="16"/>
        <v>0</v>
      </c>
      <c r="R84" s="2" t="s">
        <v>171</v>
      </c>
      <c r="S84" s="2">
        <v>-10.06</v>
      </c>
      <c r="T84" s="2">
        <v>-13.23</v>
      </c>
      <c r="U84" s="2">
        <v>0</v>
      </c>
      <c r="V84" s="12">
        <f t="shared" si="18"/>
        <v>-4.3868408727981852E-4</v>
      </c>
      <c r="W84" s="12">
        <f t="shared" si="19"/>
        <v>-5.2307893035696286E-4</v>
      </c>
      <c r="X84" s="12">
        <f t="shared" si="20"/>
        <v>0</v>
      </c>
    </row>
    <row r="85" spans="1:24" x14ac:dyDescent="0.2">
      <c r="A85" s="2" t="s">
        <v>28</v>
      </c>
      <c r="B85" s="2">
        <f t="shared" si="21"/>
        <v>7.4599999999999227</v>
      </c>
      <c r="C85" s="2">
        <f t="shared" si="21"/>
        <v>373.01</v>
      </c>
      <c r="F85" s="2" t="s">
        <v>71</v>
      </c>
      <c r="G85" s="2">
        <f t="shared" si="15"/>
        <v>162.57</v>
      </c>
      <c r="H85" s="2">
        <f t="shared" si="16"/>
        <v>-176.14</v>
      </c>
      <c r="R85" s="2" t="s">
        <v>172</v>
      </c>
      <c r="S85" s="2">
        <v>0</v>
      </c>
      <c r="T85" s="2">
        <v>0</v>
      </c>
      <c r="U85" s="2">
        <v>0</v>
      </c>
      <c r="V85" s="12">
        <f t="shared" si="18"/>
        <v>0</v>
      </c>
      <c r="W85" s="12">
        <f t="shared" si="19"/>
        <v>0</v>
      </c>
      <c r="X85" s="12">
        <f t="shared" si="20"/>
        <v>0</v>
      </c>
    </row>
    <row r="86" spans="1:24" x14ac:dyDescent="0.2">
      <c r="A86" s="2" t="s">
        <v>29</v>
      </c>
      <c r="B86" s="2">
        <f t="shared" si="21"/>
        <v>1667.5699999999997</v>
      </c>
      <c r="C86" s="2">
        <f t="shared" si="21"/>
        <v>207.69999999999982</v>
      </c>
      <c r="F86" s="2" t="s">
        <v>72</v>
      </c>
      <c r="G86" s="2">
        <f t="shared" si="15"/>
        <v>510.81000000000017</v>
      </c>
      <c r="H86" s="2">
        <f t="shared" si="16"/>
        <v>1027.81</v>
      </c>
      <c r="R86" s="2" t="s">
        <v>173</v>
      </c>
      <c r="S86" s="2">
        <v>0</v>
      </c>
      <c r="T86" s="2">
        <v>0</v>
      </c>
      <c r="U86" s="2">
        <v>0</v>
      </c>
      <c r="V86" s="12">
        <f t="shared" si="18"/>
        <v>0</v>
      </c>
      <c r="W86" s="12">
        <f t="shared" si="19"/>
        <v>0</v>
      </c>
      <c r="X86" s="12">
        <f t="shared" si="20"/>
        <v>0</v>
      </c>
    </row>
    <row r="87" spans="1:24" x14ac:dyDescent="0.2">
      <c r="A87" s="2" t="s">
        <v>30</v>
      </c>
      <c r="B87" s="2">
        <f t="shared" si="21"/>
        <v>836.61</v>
      </c>
      <c r="C87" s="2">
        <f t="shared" si="21"/>
        <v>246.59999999999991</v>
      </c>
      <c r="F87" s="2" t="s">
        <v>73</v>
      </c>
      <c r="G87" s="2">
        <f t="shared" si="15"/>
        <v>99.529999999999973</v>
      </c>
      <c r="H87" s="2">
        <f t="shared" si="16"/>
        <v>366.77</v>
      </c>
      <c r="R87" s="2" t="s">
        <v>174</v>
      </c>
      <c r="S87" s="2">
        <v>-710.59</v>
      </c>
      <c r="T87" s="2">
        <v>-714.51</v>
      </c>
      <c r="U87" s="2">
        <v>-538.99</v>
      </c>
      <c r="V87" s="12">
        <f t="shared" si="18"/>
        <v>-3.0986533357869408E-2</v>
      </c>
      <c r="W87" s="12">
        <f t="shared" si="19"/>
        <v>-2.8249820599346449E-2</v>
      </c>
      <c r="X87" s="12">
        <f t="shared" si="20"/>
        <v>-2.0697793551231254E-2</v>
      </c>
    </row>
    <row r="88" spans="1:24" x14ac:dyDescent="0.2">
      <c r="A88" s="2" t="s">
        <v>31</v>
      </c>
      <c r="B88" s="2">
        <f t="shared" si="21"/>
        <v>2806.3999999999996</v>
      </c>
      <c r="C88" s="2">
        <f t="shared" si="21"/>
        <v>1326.9300000000003</v>
      </c>
      <c r="F88" s="2" t="s">
        <v>74</v>
      </c>
      <c r="G88" s="2">
        <f t="shared" si="15"/>
        <v>0</v>
      </c>
      <c r="H88" s="2">
        <f t="shared" si="16"/>
        <v>0</v>
      </c>
      <c r="R88" s="2" t="s">
        <v>175</v>
      </c>
      <c r="S88" s="2">
        <v>0</v>
      </c>
      <c r="T88" s="2">
        <v>0</v>
      </c>
      <c r="U88" s="2">
        <v>0</v>
      </c>
      <c r="V88" s="12">
        <f t="shared" si="18"/>
        <v>0</v>
      </c>
      <c r="W88" s="12">
        <f t="shared" si="19"/>
        <v>0</v>
      </c>
      <c r="X88" s="12">
        <f t="shared" si="20"/>
        <v>0</v>
      </c>
    </row>
    <row r="89" spans="1:24" x14ac:dyDescent="0.2">
      <c r="A89" s="2" t="s">
        <v>32</v>
      </c>
      <c r="B89" s="2">
        <f t="shared" si="21"/>
        <v>0</v>
      </c>
      <c r="C89" s="2">
        <f t="shared" si="21"/>
        <v>0</v>
      </c>
      <c r="F89" s="2" t="s">
        <v>75</v>
      </c>
      <c r="G89" s="2">
        <f t="shared" si="15"/>
        <v>411.28</v>
      </c>
      <c r="H89" s="2">
        <f t="shared" si="16"/>
        <v>661.04000000000019</v>
      </c>
      <c r="R89" s="2" t="s">
        <v>176</v>
      </c>
      <c r="S89" s="2">
        <v>-87.02</v>
      </c>
      <c r="T89" s="2">
        <v>-155.83000000000001</v>
      </c>
      <c r="U89" s="2">
        <v>-115.38</v>
      </c>
      <c r="V89" s="12">
        <f t="shared" si="18"/>
        <v>-3.7946609617385491E-3</v>
      </c>
      <c r="W89" s="12">
        <f t="shared" si="19"/>
        <v>-6.1611027753231693E-3</v>
      </c>
      <c r="X89" s="12">
        <f t="shared" si="20"/>
        <v>-4.4307156346890704E-3</v>
      </c>
    </row>
    <row r="90" spans="1:24" x14ac:dyDescent="0.2">
      <c r="A90" s="2" t="s">
        <v>33</v>
      </c>
      <c r="B90" s="2">
        <f t="shared" si="21"/>
        <v>1324.92</v>
      </c>
      <c r="C90" s="2">
        <f t="shared" si="21"/>
        <v>213.77999999999975</v>
      </c>
      <c r="F90" s="2" t="s">
        <v>76</v>
      </c>
      <c r="G90" s="2">
        <f t="shared" si="15"/>
        <v>-167.74</v>
      </c>
      <c r="H90" s="2">
        <f t="shared" si="16"/>
        <v>-125.86</v>
      </c>
      <c r="R90" s="2" t="s">
        <v>111</v>
      </c>
      <c r="S90" s="2">
        <v>-164.28</v>
      </c>
      <c r="T90" s="2">
        <v>-141.6</v>
      </c>
      <c r="U90" s="2">
        <v>-110.55</v>
      </c>
      <c r="V90" s="12">
        <f t="shared" si="18"/>
        <v>-7.1637198666330603E-3</v>
      </c>
      <c r="W90" s="12">
        <f t="shared" si="19"/>
        <v>-5.598486510850033E-3</v>
      </c>
      <c r="X90" s="12">
        <f t="shared" si="20"/>
        <v>-4.2452384591339636E-3</v>
      </c>
    </row>
    <row r="91" spans="1:24" x14ac:dyDescent="0.2">
      <c r="A91" s="2" t="s">
        <v>34</v>
      </c>
      <c r="B91" s="2">
        <f t="shared" si="21"/>
        <v>157.5</v>
      </c>
      <c r="C91" s="2">
        <f t="shared" si="21"/>
        <v>-696.84</v>
      </c>
      <c r="F91" s="2" t="s">
        <v>77</v>
      </c>
      <c r="G91" s="2">
        <f t="shared" si="15"/>
        <v>579.01999999999987</v>
      </c>
      <c r="H91" s="2">
        <f t="shared" si="16"/>
        <v>786.90000000000009</v>
      </c>
      <c r="R91" s="2" t="s">
        <v>177</v>
      </c>
      <c r="S91" s="2">
        <v>-957.59</v>
      </c>
      <c r="T91" s="2">
        <v>-1014.67</v>
      </c>
      <c r="U91" s="2">
        <v>-742.21</v>
      </c>
      <c r="V91" s="12">
        <f t="shared" si="18"/>
        <v>-4.1757405083328175E-2</v>
      </c>
      <c r="W91" s="12">
        <f t="shared" si="19"/>
        <v>-4.0117346807656801E-2</v>
      </c>
      <c r="X91" s="12">
        <f t="shared" si="20"/>
        <v>-2.8501659310301398E-2</v>
      </c>
    </row>
    <row r="92" spans="1:24" x14ac:dyDescent="0.2">
      <c r="A92" s="2" t="s">
        <v>35</v>
      </c>
      <c r="B92" s="2">
        <f t="shared" si="21"/>
        <v>1482.42</v>
      </c>
      <c r="C92" s="2">
        <f t="shared" si="21"/>
        <v>-483.05999999999949</v>
      </c>
      <c r="F92" s="2" t="s">
        <v>78</v>
      </c>
      <c r="G92" s="2">
        <f t="shared" si="15"/>
        <v>76.88</v>
      </c>
      <c r="H92" s="2">
        <f t="shared" si="16"/>
        <v>27.11</v>
      </c>
      <c r="R92" s="2" t="s">
        <v>178</v>
      </c>
      <c r="S92" s="2">
        <v>-2312.2199999999998</v>
      </c>
      <c r="T92" s="2">
        <v>1663.46</v>
      </c>
      <c r="U92" s="2">
        <v>219.6</v>
      </c>
      <c r="V92" s="12">
        <f t="shared" si="18"/>
        <v>-0.1008284413807298</v>
      </c>
      <c r="W92" s="12">
        <f t="shared" si="19"/>
        <v>6.5768773808888389E-2</v>
      </c>
      <c r="X92" s="12">
        <f t="shared" si="20"/>
        <v>8.4328753109526762E-3</v>
      </c>
    </row>
    <row r="93" spans="1:24" x14ac:dyDescent="0.2">
      <c r="A93" s="2" t="s">
        <v>36</v>
      </c>
      <c r="B93" s="2">
        <f t="shared" si="21"/>
        <v>1323.9799999999998</v>
      </c>
      <c r="C93" s="2">
        <f t="shared" si="21"/>
        <v>1809.9900000000002</v>
      </c>
      <c r="F93" s="2" t="s">
        <v>79</v>
      </c>
      <c r="G93" s="2">
        <f t="shared" si="15"/>
        <v>1254.1500000000001</v>
      </c>
      <c r="H93" s="2">
        <f t="shared" si="16"/>
        <v>851.28</v>
      </c>
      <c r="R93" s="2" t="s">
        <v>179</v>
      </c>
      <c r="S93" s="2">
        <v>4208.3999999999996</v>
      </c>
      <c r="T93" s="2">
        <v>5873.51</v>
      </c>
      <c r="U93" s="2">
        <v>6093.11</v>
      </c>
      <c r="V93" s="12">
        <f t="shared" si="18"/>
        <v>0.18351472295312007</v>
      </c>
      <c r="W93" s="12">
        <f t="shared" si="19"/>
        <v>0.23222292730468064</v>
      </c>
      <c r="X93" s="12">
        <f t="shared" si="20"/>
        <v>0.23398195303241742</v>
      </c>
    </row>
    <row r="94" spans="1:24" x14ac:dyDescent="0.2">
      <c r="A94" s="2" t="s">
        <v>37</v>
      </c>
      <c r="B94" s="2">
        <f t="shared" si="21"/>
        <v>0</v>
      </c>
      <c r="C94" s="2">
        <f t="shared" si="21"/>
        <v>0</v>
      </c>
      <c r="F94" s="2" t="s">
        <v>80</v>
      </c>
      <c r="G94" s="2">
        <f t="shared" si="15"/>
        <v>0</v>
      </c>
      <c r="H94" s="2">
        <f t="shared" si="16"/>
        <v>0</v>
      </c>
    </row>
    <row r="95" spans="1:24" x14ac:dyDescent="0.2">
      <c r="A95" s="2" t="s">
        <v>38</v>
      </c>
      <c r="B95" s="2">
        <f t="shared" ref="B95:C100" si="22">C38-B38</f>
        <v>-16.639999999999986</v>
      </c>
      <c r="C95" s="2">
        <f t="shared" si="22"/>
        <v>-55.029999999999973</v>
      </c>
      <c r="F95" s="2" t="s">
        <v>83</v>
      </c>
      <c r="G95" s="2">
        <f t="shared" si="15"/>
        <v>887.03</v>
      </c>
      <c r="H95" s="2">
        <f t="shared" si="16"/>
        <v>-158.85000000000002</v>
      </c>
    </row>
    <row r="96" spans="1:24" x14ac:dyDescent="0.2">
      <c r="A96" s="2" t="s">
        <v>39</v>
      </c>
      <c r="B96" s="2">
        <f t="shared" si="22"/>
        <v>106.5</v>
      </c>
      <c r="C96" s="2">
        <f t="shared" si="22"/>
        <v>-82.029999999999973</v>
      </c>
      <c r="F96" s="2" t="s">
        <v>84</v>
      </c>
      <c r="G96" s="2">
        <f t="shared" si="15"/>
        <v>855.28</v>
      </c>
      <c r="H96" s="2">
        <f t="shared" si="16"/>
        <v>1698.28</v>
      </c>
    </row>
    <row r="97" spans="1:9" x14ac:dyDescent="0.2">
      <c r="A97" s="2" t="s">
        <v>40</v>
      </c>
      <c r="B97" s="2">
        <f t="shared" si="22"/>
        <v>-123.1400000000001</v>
      </c>
      <c r="C97" s="2">
        <f t="shared" si="22"/>
        <v>27</v>
      </c>
      <c r="F97" s="2" t="s">
        <v>85</v>
      </c>
      <c r="G97" s="2">
        <f t="shared" si="15"/>
        <v>0</v>
      </c>
      <c r="H97" s="2">
        <f t="shared" si="16"/>
        <v>-317.7</v>
      </c>
    </row>
    <row r="98" spans="1:9" x14ac:dyDescent="0.2">
      <c r="A98" s="2" t="s">
        <v>41</v>
      </c>
      <c r="B98" s="2">
        <f t="shared" si="22"/>
        <v>327.69000000000005</v>
      </c>
      <c r="C98" s="2">
        <f t="shared" si="22"/>
        <v>441.86999999999989</v>
      </c>
      <c r="F98" s="2" t="s">
        <v>86</v>
      </c>
      <c r="G98" s="2">
        <f t="shared" si="15"/>
        <v>0</v>
      </c>
      <c r="H98" s="2">
        <f t="shared" si="16"/>
        <v>0</v>
      </c>
    </row>
    <row r="99" spans="1:9" x14ac:dyDescent="0.2">
      <c r="A99" s="2" t="s">
        <v>42</v>
      </c>
      <c r="B99" s="2">
        <f t="shared" si="22"/>
        <v>1079.8499999999985</v>
      </c>
      <c r="C99" s="2">
        <f t="shared" si="22"/>
        <v>2337.7099999999991</v>
      </c>
      <c r="F99" s="2" t="s">
        <v>87</v>
      </c>
      <c r="G99" s="2">
        <f t="shared" si="15"/>
        <v>40</v>
      </c>
      <c r="H99" s="2">
        <f t="shared" si="16"/>
        <v>-105</v>
      </c>
    </row>
    <row r="100" spans="1:9" x14ac:dyDescent="0.2">
      <c r="A100" s="2" t="s">
        <v>43</v>
      </c>
      <c r="B100" s="2">
        <f t="shared" si="22"/>
        <v>262.44999999999982</v>
      </c>
      <c r="C100" s="2">
        <f t="shared" si="22"/>
        <v>1490.85</v>
      </c>
      <c r="F100" s="2" t="s">
        <v>88</v>
      </c>
      <c r="G100" s="2">
        <f t="shared" si="15"/>
        <v>0.80000000000000027</v>
      </c>
      <c r="H100" s="2">
        <f t="shared" si="16"/>
        <v>-2.1</v>
      </c>
    </row>
    <row r="101" spans="1:9" x14ac:dyDescent="0.2">
      <c r="F101" s="2" t="s">
        <v>89</v>
      </c>
      <c r="G101" s="2">
        <f t="shared" si="15"/>
        <v>2.5699999999999994</v>
      </c>
      <c r="H101" s="2">
        <f t="shared" si="16"/>
        <v>5.1800000000000015</v>
      </c>
    </row>
    <row r="102" spans="1:9" x14ac:dyDescent="0.2">
      <c r="F102" s="2" t="s">
        <v>90</v>
      </c>
      <c r="G102" s="2">
        <f t="shared" si="15"/>
        <v>2.5699999999999994</v>
      </c>
      <c r="H102" s="2">
        <f t="shared" si="16"/>
        <v>5.1800000000000015</v>
      </c>
    </row>
    <row r="103" spans="1:9" x14ac:dyDescent="0.2">
      <c r="F103" s="2" t="s">
        <v>91</v>
      </c>
      <c r="G103" s="2">
        <f t="shared" si="15"/>
        <v>2.0699999999999994</v>
      </c>
      <c r="H103" s="2">
        <f t="shared" si="16"/>
        <v>3.330000000000001</v>
      </c>
    </row>
    <row r="104" spans="1:9" x14ac:dyDescent="0.2">
      <c r="F104" s="2" t="s">
        <v>92</v>
      </c>
      <c r="G104" s="2">
        <f t="shared" si="15"/>
        <v>2.0699999999999994</v>
      </c>
      <c r="H104" s="2">
        <f t="shared" si="16"/>
        <v>3.330000000000001</v>
      </c>
    </row>
    <row r="105" spans="1:9" x14ac:dyDescent="0.2">
      <c r="F105" s="2" t="s">
        <v>93</v>
      </c>
      <c r="G105" s="2">
        <f t="shared" si="15"/>
        <v>4.2900000000000063</v>
      </c>
      <c r="H105" s="2">
        <f t="shared" si="16"/>
        <v>8.5499999999999972</v>
      </c>
    </row>
    <row r="106" spans="1:9" x14ac:dyDescent="0.2">
      <c r="F106" s="2" t="s">
        <v>94</v>
      </c>
      <c r="G106" s="2">
        <f t="shared" si="15"/>
        <v>4.2900000000000063</v>
      </c>
      <c r="H106" s="2">
        <f t="shared" si="16"/>
        <v>8.5499999999999972</v>
      </c>
    </row>
    <row r="109" spans="1:9" x14ac:dyDescent="0.2">
      <c r="A109" s="1" t="s">
        <v>315</v>
      </c>
      <c r="B109" s="2"/>
      <c r="C109" s="2"/>
      <c r="D109" s="2"/>
      <c r="F109" s="1" t="s">
        <v>316</v>
      </c>
      <c r="G109" s="2"/>
      <c r="H109" s="2"/>
      <c r="I109" s="2"/>
    </row>
    <row r="110" spans="1:9" x14ac:dyDescent="0.2">
      <c r="A110" s="2"/>
      <c r="B110" s="1" t="s">
        <v>1</v>
      </c>
      <c r="C110" s="1" t="s">
        <v>2</v>
      </c>
      <c r="D110" s="1" t="s">
        <v>3</v>
      </c>
      <c r="F110" s="2"/>
      <c r="G110" s="1" t="s">
        <v>1</v>
      </c>
      <c r="H110" s="1" t="s">
        <v>2</v>
      </c>
      <c r="I110" s="1" t="s">
        <v>3</v>
      </c>
    </row>
    <row r="111" spans="1:9" x14ac:dyDescent="0.2">
      <c r="A111" s="2" t="s">
        <v>317</v>
      </c>
      <c r="B111" s="37">
        <f>B42/B9</f>
        <v>1.2317102334301335</v>
      </c>
      <c r="C111" s="37">
        <f t="shared" ref="C111:D111" si="23">C42/C9</f>
        <v>1.2332252977428624</v>
      </c>
      <c r="D111" s="37">
        <f t="shared" si="23"/>
        <v>1.2441033898244471</v>
      </c>
      <c r="F111" s="2" t="s">
        <v>323</v>
      </c>
      <c r="G111" s="2">
        <f>C166</f>
        <v>1985.65</v>
      </c>
      <c r="H111" s="2">
        <f t="shared" ref="H111:I111" si="24">D166</f>
        <v>1985.65</v>
      </c>
      <c r="I111" s="2">
        <f t="shared" si="24"/>
        <v>1985.65</v>
      </c>
    </row>
    <row r="112" spans="1:9" x14ac:dyDescent="0.2">
      <c r="A112" s="2" t="s">
        <v>318</v>
      </c>
      <c r="B112" s="37">
        <f>K6/B42</f>
        <v>0.93932037144824432</v>
      </c>
      <c r="C112" s="37">
        <f>L6/C42</f>
        <v>0.99211837693402394</v>
      </c>
      <c r="D112" s="37">
        <f>M6/D42</f>
        <v>0.93567468728430225</v>
      </c>
      <c r="F112" s="2" t="s">
        <v>324</v>
      </c>
      <c r="G112" s="2">
        <f>C171</f>
        <v>203</v>
      </c>
      <c r="H112" s="2">
        <f t="shared" ref="H112:I112" si="25">D171</f>
        <v>211</v>
      </c>
      <c r="I112" s="2">
        <f t="shared" si="25"/>
        <v>272.5</v>
      </c>
    </row>
    <row r="113" spans="1:9" x14ac:dyDescent="0.2">
      <c r="A113" s="2" t="s">
        <v>319</v>
      </c>
      <c r="B113" s="37">
        <f>B112*B111</f>
        <v>1.1569705139821966</v>
      </c>
      <c r="C113" s="37">
        <f t="shared" ref="C113:D113" si="26">C112*C111</f>
        <v>1.2235054807906269</v>
      </c>
      <c r="D113" s="37">
        <f t="shared" si="26"/>
        <v>1.16407605022333</v>
      </c>
      <c r="F113" s="26" t="s">
        <v>325</v>
      </c>
      <c r="G113" s="2">
        <f>B9</f>
        <v>19820.919999999998</v>
      </c>
      <c r="H113" s="2">
        <f t="shared" ref="H113:I113" si="27">C9</f>
        <v>20672.2</v>
      </c>
      <c r="I113" s="2">
        <f t="shared" si="27"/>
        <v>22370.48</v>
      </c>
    </row>
    <row r="114" spans="1:9" x14ac:dyDescent="0.2">
      <c r="F114" s="26" t="s">
        <v>320</v>
      </c>
      <c r="G114" s="2">
        <f>G111*G112-G113</f>
        <v>383266.03</v>
      </c>
      <c r="H114" s="2">
        <f t="shared" ref="H114:I114" si="28">H111*H112-H113</f>
        <v>398299.95</v>
      </c>
      <c r="I114" s="2">
        <f t="shared" si="28"/>
        <v>518719.14500000002</v>
      </c>
    </row>
    <row r="115" spans="1:9" x14ac:dyDescent="0.2">
      <c r="F115" s="38"/>
      <c r="G115" s="38"/>
      <c r="H115" s="38"/>
    </row>
    <row r="116" spans="1:9" x14ac:dyDescent="0.2">
      <c r="A116" s="1" t="s">
        <v>180</v>
      </c>
      <c r="B116" s="2"/>
      <c r="C116" s="2"/>
      <c r="D116" s="2"/>
      <c r="E116" s="2"/>
      <c r="F116" s="38"/>
      <c r="G116" s="38"/>
      <c r="H116" s="39"/>
    </row>
    <row r="117" spans="1:9" x14ac:dyDescent="0.2">
      <c r="A117" s="2"/>
      <c r="B117" s="2"/>
      <c r="C117" s="7">
        <v>42705</v>
      </c>
      <c r="D117" s="7">
        <v>43070</v>
      </c>
      <c r="E117" s="7">
        <v>43435</v>
      </c>
      <c r="F117" s="38"/>
      <c r="G117" s="38"/>
      <c r="H117" s="38"/>
    </row>
    <row r="118" spans="1:9" x14ac:dyDescent="0.2">
      <c r="A118" s="2" t="s">
        <v>181</v>
      </c>
      <c r="B118" s="2" t="s">
        <v>182</v>
      </c>
      <c r="C118" s="4">
        <f>(B31-B27)/B35</f>
        <v>0.82822620995550988</v>
      </c>
      <c r="D118" s="4">
        <f t="shared" ref="D118:E118" si="29">(C31-C27)/C35</f>
        <v>0.97284878769718786</v>
      </c>
      <c r="E118" s="4">
        <f t="shared" si="29"/>
        <v>1.1273894303964853</v>
      </c>
      <c r="F118" s="38"/>
      <c r="G118" s="38"/>
      <c r="H118" s="39"/>
    </row>
    <row r="119" spans="1:9" x14ac:dyDescent="0.2">
      <c r="A119" s="2" t="s">
        <v>183</v>
      </c>
      <c r="B119" s="2" t="s">
        <v>184</v>
      </c>
      <c r="C119" s="4">
        <f>B31/B35</f>
        <v>1.1207940607716129</v>
      </c>
      <c r="D119" s="4">
        <f t="shared" ref="D119:E119" si="30">C31/C35</f>
        <v>1.2497645685860146</v>
      </c>
      <c r="E119" s="4">
        <f t="shared" si="30"/>
        <v>1.4797599788426854</v>
      </c>
    </row>
    <row r="120" spans="1:9" x14ac:dyDescent="0.2">
      <c r="A120" s="2" t="s">
        <v>185</v>
      </c>
      <c r="B120" s="2" t="s">
        <v>186</v>
      </c>
      <c r="C120" s="4">
        <f>B29/B35</f>
        <v>0.61718346427943593</v>
      </c>
      <c r="D120" s="4">
        <f t="shared" ref="D120:E120" si="31">C29/C35</f>
        <v>0.70196635921652029</v>
      </c>
      <c r="E120" s="4">
        <f t="shared" si="31"/>
        <v>0.76710514089389648</v>
      </c>
    </row>
    <row r="121" spans="1:9" x14ac:dyDescent="0.2">
      <c r="A121" s="2"/>
      <c r="B121" s="2"/>
      <c r="C121" s="2"/>
      <c r="D121" s="2"/>
      <c r="E121" s="2"/>
    </row>
    <row r="122" spans="1:9" x14ac:dyDescent="0.2">
      <c r="A122" s="2"/>
      <c r="B122" s="2"/>
      <c r="C122" s="2"/>
      <c r="D122" s="2"/>
      <c r="E122" s="2"/>
    </row>
    <row r="123" spans="1:9" x14ac:dyDescent="0.2">
      <c r="A123" s="1" t="s">
        <v>187</v>
      </c>
      <c r="B123" s="2"/>
      <c r="C123" s="7">
        <v>42705</v>
      </c>
      <c r="D123" s="7">
        <v>43070</v>
      </c>
      <c r="E123" s="7">
        <v>43435</v>
      </c>
    </row>
    <row r="124" spans="1:9" x14ac:dyDescent="0.2">
      <c r="A124" s="2" t="s">
        <v>188</v>
      </c>
      <c r="B124" s="2" t="s">
        <v>189</v>
      </c>
      <c r="C124" s="4">
        <f>B139/B9</f>
        <v>0.43553225581859978</v>
      </c>
      <c r="D124" s="4">
        <f t="shared" ref="D124:E124" si="32">C139/C9</f>
        <v>0.4948220315205929</v>
      </c>
      <c r="E124" s="4">
        <f t="shared" si="32"/>
        <v>0.43518064878357554</v>
      </c>
    </row>
    <row r="125" spans="1:9" x14ac:dyDescent="0.2">
      <c r="A125" s="2" t="s">
        <v>190</v>
      </c>
      <c r="B125" s="2" t="s">
        <v>191</v>
      </c>
      <c r="C125" s="4">
        <f>B9/B140</f>
        <v>0.81934557912890471</v>
      </c>
      <c r="D125" s="4">
        <f t="shared" ref="D125:E125" si="33">C9/C140</f>
        <v>0.81772425490977907</v>
      </c>
      <c r="E125" s="4">
        <f t="shared" si="33"/>
        <v>0.81047559803446678</v>
      </c>
    </row>
    <row r="126" spans="1:9" x14ac:dyDescent="0.2">
      <c r="A126" s="2" t="s">
        <v>192</v>
      </c>
      <c r="B126" s="2" t="s">
        <v>193</v>
      </c>
      <c r="C126" s="4">
        <f>B139/B140</f>
        <v>0.35685142837300893</v>
      </c>
      <c r="D126" s="4">
        <f t="shared" ref="D126:E126" si="34">C139/C140</f>
        <v>0.40462797703812009</v>
      </c>
      <c r="E126" s="4">
        <f t="shared" si="34"/>
        <v>0.35270329657589566</v>
      </c>
    </row>
    <row r="127" spans="1:9" x14ac:dyDescent="0.2">
      <c r="A127" s="2" t="s">
        <v>194</v>
      </c>
      <c r="B127" s="2" t="s">
        <v>195</v>
      </c>
      <c r="C127" s="4">
        <f>K21/K22</f>
        <v>23.673181253676709</v>
      </c>
      <c r="D127" s="4">
        <f t="shared" ref="D127:E127" si="35">L21/L22</f>
        <v>20.375935465059772</v>
      </c>
      <c r="E127" s="4">
        <f t="shared" si="35"/>
        <v>24.885513196480936</v>
      </c>
    </row>
    <row r="128" spans="1:9" x14ac:dyDescent="0.2">
      <c r="A128" s="2"/>
      <c r="B128" s="2"/>
      <c r="C128" s="4"/>
      <c r="D128" s="4"/>
      <c r="E128" s="4"/>
    </row>
    <row r="129" spans="1:5" x14ac:dyDescent="0.2">
      <c r="A129" s="2"/>
      <c r="B129" s="2"/>
      <c r="C129" s="4"/>
      <c r="D129" s="4"/>
      <c r="E129" s="4"/>
    </row>
    <row r="130" spans="1:5" x14ac:dyDescent="0.2">
      <c r="A130" s="2"/>
      <c r="B130" s="2"/>
      <c r="C130" s="4"/>
      <c r="D130" s="4"/>
      <c r="E130" s="4"/>
    </row>
    <row r="131" spans="1:5" x14ac:dyDescent="0.2">
      <c r="A131" s="1" t="s">
        <v>196</v>
      </c>
      <c r="B131" s="2"/>
      <c r="C131" s="7">
        <v>42705</v>
      </c>
      <c r="D131" s="7">
        <v>43070</v>
      </c>
      <c r="E131" s="7">
        <v>43435</v>
      </c>
    </row>
    <row r="132" spans="1:5" x14ac:dyDescent="0.2">
      <c r="A132" s="2" t="s">
        <v>197</v>
      </c>
      <c r="B132" s="2" t="s">
        <v>198</v>
      </c>
      <c r="C132" s="4">
        <f>(K8-C145)/K8</f>
        <v>0.60224985157090971</v>
      </c>
      <c r="D132" s="4">
        <f t="shared" ref="D132:E132" si="36">(L8-D145)/L8</f>
        <v>0.59387073149759684</v>
      </c>
      <c r="E132" s="4">
        <f t="shared" si="36"/>
        <v>0.58182961137347566</v>
      </c>
    </row>
    <row r="133" spans="1:5" x14ac:dyDescent="0.2">
      <c r="A133" s="2" t="s">
        <v>199</v>
      </c>
      <c r="B133" s="2" t="s">
        <v>200</v>
      </c>
      <c r="C133" s="4">
        <f>K30/K8</f>
        <v>7.1368886973425097E-2</v>
      </c>
      <c r="D133" s="4">
        <f t="shared" ref="D133:E133" si="37">L30/L8</f>
        <v>8.2379835560549966E-2</v>
      </c>
      <c r="E133" s="4">
        <f t="shared" si="37"/>
        <v>0.11415448136664806</v>
      </c>
    </row>
    <row r="134" spans="1:5" x14ac:dyDescent="0.2">
      <c r="A134" s="2" t="s">
        <v>201</v>
      </c>
      <c r="B134" s="2" t="s">
        <v>202</v>
      </c>
      <c r="C134" s="4">
        <f>K30/B142</f>
        <v>8.250575110081404E-2</v>
      </c>
      <c r="D134" s="4">
        <f t="shared" ref="D134:E134" si="38">L30/C142</f>
        <v>7.7939996926289667E-2</v>
      </c>
      <c r="E134" s="4">
        <f t="shared" si="38"/>
        <v>0.1114939858043191</v>
      </c>
    </row>
    <row r="135" spans="1:5" x14ac:dyDescent="0.2">
      <c r="A135" s="2" t="s">
        <v>203</v>
      </c>
      <c r="B135" s="2" t="s">
        <v>204</v>
      </c>
      <c r="C135" s="4">
        <f>K21/B141</f>
        <v>0.19853974264869123</v>
      </c>
      <c r="D135" s="4">
        <f t="shared" ref="D135:E135" si="39">L21/C141</f>
        <v>0.2328636954093814</v>
      </c>
      <c r="E135" s="4">
        <f t="shared" si="39"/>
        <v>0.21094870188626713</v>
      </c>
    </row>
    <row r="136" spans="1:5" x14ac:dyDescent="0.2">
      <c r="A136" s="2" t="s">
        <v>205</v>
      </c>
      <c r="B136" s="2" t="s">
        <v>206</v>
      </c>
      <c r="C136" s="4">
        <f>K30/B9</f>
        <v>7.2351333843232307E-2</v>
      </c>
      <c r="D136" s="4">
        <f t="shared" ref="D136:E136" si="40">L30/C9</f>
        <v>9.4081907102291973E-2</v>
      </c>
      <c r="E136" s="4">
        <f t="shared" si="40"/>
        <v>0.13288449778458039</v>
      </c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 t="s">
        <v>207</v>
      </c>
      <c r="B139" s="2">
        <v>8632.65</v>
      </c>
      <c r="C139" s="2">
        <v>10229.060000000001</v>
      </c>
      <c r="D139" s="2">
        <v>9735.2000000000007</v>
      </c>
      <c r="E139" s="2"/>
    </row>
    <row r="140" spans="1:5" x14ac:dyDescent="0.2">
      <c r="A140" s="2" t="s">
        <v>208</v>
      </c>
      <c r="B140" s="2">
        <v>24191.160000000003</v>
      </c>
      <c r="C140" s="2">
        <v>25280.16</v>
      </c>
      <c r="D140" s="2">
        <v>27601.67</v>
      </c>
      <c r="E140" s="2"/>
    </row>
    <row r="141" spans="1:5" x14ac:dyDescent="0.2">
      <c r="A141" s="2" t="s">
        <v>209</v>
      </c>
      <c r="B141" s="2">
        <v>18241.990000000005</v>
      </c>
      <c r="C141" s="2">
        <v>18006.07</v>
      </c>
      <c r="D141" s="2">
        <v>20113.8</v>
      </c>
      <c r="E141" s="2"/>
    </row>
    <row r="142" spans="1:5" x14ac:dyDescent="0.2">
      <c r="A142" s="2" t="s">
        <v>210</v>
      </c>
      <c r="B142" s="4">
        <v>17381.455000000002</v>
      </c>
      <c r="C142" s="4">
        <v>24953.555</v>
      </c>
      <c r="D142" s="4">
        <v>26662.334999999999</v>
      </c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1" t="s">
        <v>308</v>
      </c>
      <c r="B144" s="7">
        <v>42339</v>
      </c>
      <c r="C144" s="7">
        <v>42705</v>
      </c>
      <c r="D144" s="7">
        <v>43070</v>
      </c>
      <c r="E144" s="7">
        <v>43435</v>
      </c>
    </row>
    <row r="145" spans="1:5" x14ac:dyDescent="0.2">
      <c r="A145" s="2" t="s">
        <v>212</v>
      </c>
      <c r="B145" s="2"/>
      <c r="C145" s="2">
        <f>K13+K14+K16</f>
        <v>7992.3000000000011</v>
      </c>
      <c r="D145" s="2">
        <f t="shared" ref="D145:E145" si="41">L13+L14+L16</f>
        <v>9588.18</v>
      </c>
      <c r="E145" s="2">
        <f t="shared" si="41"/>
        <v>10889.550000000001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 t="s">
        <v>213</v>
      </c>
      <c r="B147" s="2"/>
      <c r="C147" s="2">
        <f>K8/B28</f>
        <v>21.744856991353469</v>
      </c>
      <c r="D147" s="2">
        <f t="shared" ref="D147:E147" si="42">L8/C28</f>
        <v>25.343993215462731</v>
      </c>
      <c r="E147" s="2">
        <f t="shared" si="42"/>
        <v>19.961779631134345</v>
      </c>
    </row>
    <row r="148" spans="1:5" x14ac:dyDescent="0.2">
      <c r="A148" s="2" t="s">
        <v>214</v>
      </c>
      <c r="B148" s="2"/>
      <c r="C148" s="2">
        <f>365/C147</f>
        <v>16.785578316065127</v>
      </c>
      <c r="D148" s="2">
        <f t="shared" ref="D148:E148" si="43">365/D147</f>
        <v>14.401834663422665</v>
      </c>
      <c r="E148" s="2">
        <f t="shared" si="43"/>
        <v>18.28494286304565</v>
      </c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 t="s">
        <v>306</v>
      </c>
      <c r="B150" s="2"/>
      <c r="C150" s="2">
        <v>10349.280000000001</v>
      </c>
      <c r="D150" s="2"/>
      <c r="E150" s="2"/>
    </row>
    <row r="151" spans="1:5" x14ac:dyDescent="0.2">
      <c r="A151" s="2" t="s">
        <v>215</v>
      </c>
      <c r="B151" s="2"/>
      <c r="C151" s="2">
        <f>(B42+C150)/2</f>
        <v>17381.455000000002</v>
      </c>
      <c r="D151" s="2">
        <f>(B42+C42)/2</f>
        <v>24953.555</v>
      </c>
      <c r="E151" s="2">
        <f>(C42+D42)/2</f>
        <v>26662.334999999999</v>
      </c>
    </row>
    <row r="152" spans="1:5" x14ac:dyDescent="0.2">
      <c r="A152" s="2" t="s">
        <v>216</v>
      </c>
      <c r="B152" s="2"/>
      <c r="C152" s="2">
        <f>K8/C151</f>
        <v>1.1560464874776017</v>
      </c>
      <c r="D152" s="2">
        <f t="shared" ref="D152:E152" si="44">L8/D151</f>
        <v>0.94610527437874081</v>
      </c>
      <c r="E152" s="2">
        <f t="shared" si="44"/>
        <v>0.97669390171565995</v>
      </c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 t="s">
        <v>307</v>
      </c>
      <c r="B154" s="2"/>
      <c r="C154" s="2">
        <v>897.76</v>
      </c>
      <c r="D154" s="2"/>
      <c r="E154" s="2"/>
    </row>
    <row r="155" spans="1:5" x14ac:dyDescent="0.2">
      <c r="A155" s="2" t="s">
        <v>217</v>
      </c>
      <c r="B155" s="2"/>
      <c r="C155" s="2">
        <f>(C154+B27)/2</f>
        <v>1530.6350000000002</v>
      </c>
      <c r="D155" s="2">
        <f>(B27+C27)/2</f>
        <v>2310.8900000000003</v>
      </c>
      <c r="E155" s="2">
        <f>(C27+D27)/2</f>
        <v>2708.08</v>
      </c>
    </row>
    <row r="156" spans="1:5" x14ac:dyDescent="0.2">
      <c r="A156" s="2" t="s">
        <v>218</v>
      </c>
      <c r="B156" s="2"/>
      <c r="C156" s="2">
        <f>C145/C155</f>
        <v>5.2215583728321908</v>
      </c>
      <c r="D156" s="2">
        <f t="shared" ref="D156:E156" si="45">D145/D155</f>
        <v>4.1491286906776175</v>
      </c>
      <c r="E156" s="2">
        <f t="shared" si="45"/>
        <v>4.0211330536764063</v>
      </c>
    </row>
    <row r="157" spans="1:5" x14ac:dyDescent="0.2">
      <c r="A157" s="2" t="s">
        <v>219</v>
      </c>
      <c r="B157" s="2"/>
      <c r="C157" s="2">
        <f>365/C156</f>
        <v>69.90250303417038</v>
      </c>
      <c r="D157" s="2">
        <f t="shared" ref="D157:E157" si="46">365/D156</f>
        <v>87.970276945155391</v>
      </c>
      <c r="E157" s="2">
        <f t="shared" si="46"/>
        <v>90.770435876597276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 t="s">
        <v>220</v>
      </c>
      <c r="B159" s="2"/>
      <c r="C159" s="2"/>
      <c r="D159" s="2"/>
      <c r="E159" s="2"/>
    </row>
    <row r="160" spans="1:5" x14ac:dyDescent="0.2">
      <c r="A160" s="2" t="s">
        <v>221</v>
      </c>
      <c r="B160" s="2">
        <v>286.36</v>
      </c>
      <c r="C160" s="2">
        <v>300.08</v>
      </c>
      <c r="D160" s="2">
        <v>307.97000000000003</v>
      </c>
      <c r="E160" s="2">
        <v>470.26</v>
      </c>
    </row>
    <row r="161" spans="1:5" x14ac:dyDescent="0.2">
      <c r="A161" s="2" t="s">
        <v>222</v>
      </c>
      <c r="B161" s="2"/>
      <c r="C161" s="2">
        <f>(B160+C160)/2</f>
        <v>293.22000000000003</v>
      </c>
      <c r="D161" s="2">
        <f t="shared" ref="D161:E161" si="47">(C160+D160)/2</f>
        <v>304.02499999999998</v>
      </c>
      <c r="E161" s="2">
        <f t="shared" si="47"/>
        <v>389.11500000000001</v>
      </c>
    </row>
    <row r="162" spans="1:5" x14ac:dyDescent="0.2">
      <c r="A162" s="2" t="s">
        <v>223</v>
      </c>
      <c r="B162" s="2"/>
      <c r="C162" s="2">
        <f>K8/C161</f>
        <v>68.527965350248948</v>
      </c>
      <c r="D162" s="2">
        <f t="shared" ref="D162:E162" si="48">L8/D161</f>
        <v>77.653778472165115</v>
      </c>
      <c r="E162" s="2">
        <f t="shared" si="48"/>
        <v>66.923505904424132</v>
      </c>
    </row>
    <row r="163" spans="1:5" x14ac:dyDescent="0.2">
      <c r="A163" s="2" t="s">
        <v>220</v>
      </c>
      <c r="B163" s="2"/>
      <c r="C163" s="2">
        <f>365/C162</f>
        <v>5.3262926767848953</v>
      </c>
      <c r="D163" s="2">
        <f t="shared" ref="D163:E163" si="49">365/D162</f>
        <v>4.7003508030305792</v>
      </c>
      <c r="E163" s="2">
        <f t="shared" si="49"/>
        <v>5.4539880280819366</v>
      </c>
    </row>
    <row r="164" spans="1:5" x14ac:dyDescent="0.2">
      <c r="A164" s="1" t="s">
        <v>309</v>
      </c>
      <c r="B164" s="2"/>
      <c r="C164" s="2"/>
      <c r="D164" s="2"/>
      <c r="E164" s="2"/>
    </row>
    <row r="165" spans="1:5" x14ac:dyDescent="0.2">
      <c r="A165" s="2" t="s">
        <v>224</v>
      </c>
      <c r="B165" s="2"/>
      <c r="C165" s="2"/>
      <c r="D165" s="2"/>
      <c r="E165" s="2"/>
    </row>
    <row r="166" spans="1:5" x14ac:dyDescent="0.2">
      <c r="A166" s="2" t="s">
        <v>225</v>
      </c>
      <c r="B166" s="2"/>
      <c r="C166" s="2">
        <f>E166</f>
        <v>1985.65</v>
      </c>
      <c r="D166" s="2">
        <f>E166</f>
        <v>1985.65</v>
      </c>
      <c r="E166" s="2">
        <v>1985.65</v>
      </c>
    </row>
    <row r="167" spans="1:5" x14ac:dyDescent="0.2">
      <c r="A167" s="2" t="s">
        <v>226</v>
      </c>
      <c r="B167" s="2"/>
      <c r="C167" s="2">
        <f>K11/C166</f>
        <v>10.367436355853245</v>
      </c>
      <c r="D167" s="2">
        <f t="shared" ref="D167:E167" si="50">L11/D166</f>
        <v>12.097695968574522</v>
      </c>
      <c r="E167" s="2">
        <f t="shared" si="50"/>
        <v>13.409528366026239</v>
      </c>
    </row>
    <row r="168" spans="1:5" x14ac:dyDescent="0.2">
      <c r="A168" s="2" t="s">
        <v>227</v>
      </c>
      <c r="B168" s="2"/>
      <c r="C168" s="2">
        <f>C167</f>
        <v>10.367436355853245</v>
      </c>
      <c r="D168" s="2">
        <f t="shared" ref="D168:E168" si="51">D167</f>
        <v>12.097695968574522</v>
      </c>
      <c r="E168" s="2">
        <f t="shared" si="51"/>
        <v>13.409528366026239</v>
      </c>
    </row>
    <row r="169" spans="1:5" x14ac:dyDescent="0.2">
      <c r="A169" s="2" t="s">
        <v>228</v>
      </c>
      <c r="B169" s="2"/>
      <c r="C169" s="2">
        <f>S6/C166</f>
        <v>1.4152997758920252</v>
      </c>
      <c r="D169" s="2">
        <f t="shared" ref="D169:E169" si="52">T6/D166</f>
        <v>1.7204592954448166</v>
      </c>
      <c r="E169" s="2">
        <f t="shared" si="52"/>
        <v>0.86954397804245454</v>
      </c>
    </row>
    <row r="170" spans="1:5" x14ac:dyDescent="0.2">
      <c r="A170" s="2" t="s">
        <v>229</v>
      </c>
      <c r="B170" s="2"/>
      <c r="C170" s="2"/>
      <c r="D170" s="2"/>
      <c r="E170" s="2"/>
    </row>
    <row r="171" spans="1:5" x14ac:dyDescent="0.2">
      <c r="A171" s="2" t="s">
        <v>230</v>
      </c>
      <c r="B171" s="2"/>
      <c r="C171" s="2">
        <v>203</v>
      </c>
      <c r="D171" s="2">
        <v>211</v>
      </c>
      <c r="E171" s="2">
        <v>272.5</v>
      </c>
    </row>
    <row r="172" spans="1:5" x14ac:dyDescent="0.2">
      <c r="A172" s="2" t="s">
        <v>231</v>
      </c>
      <c r="B172" s="2"/>
      <c r="C172" s="2">
        <f>C171/C167</f>
        <v>19.580539781697361</v>
      </c>
      <c r="D172" s="2">
        <f t="shared" ref="D172:E172" si="53">D171/D167</f>
        <v>17.441337635538403</v>
      </c>
      <c r="E172" s="2">
        <f t="shared" si="53"/>
        <v>20.321370935788721</v>
      </c>
    </row>
    <row r="173" spans="1:5" x14ac:dyDescent="0.2">
      <c r="A173" s="2" t="s">
        <v>232</v>
      </c>
      <c r="B173" s="2"/>
      <c r="C173" s="2">
        <v>1.2</v>
      </c>
      <c r="D173" s="2">
        <v>2.8</v>
      </c>
      <c r="E173" s="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3DF2-DDFE-483C-AECE-FED6B3FDADE4}">
  <sheetPr codeName="Sheet8"/>
  <dimension ref="A1:X173"/>
  <sheetViews>
    <sheetView topLeftCell="A145" workbookViewId="0">
      <selection activeCell="F158" sqref="F158"/>
    </sheetView>
  </sheetViews>
  <sheetFormatPr defaultRowHeight="15" x14ac:dyDescent="0.2"/>
  <cols>
    <col min="1" max="1" width="41.1640625" bestFit="1" customWidth="1"/>
    <col min="2" max="2" width="54.078125" bestFit="1" customWidth="1"/>
    <col min="6" max="6" width="24.6171875" customWidth="1"/>
    <col min="10" max="10" width="45.46875" bestFit="1" customWidth="1"/>
    <col min="18" max="18" width="46.8125" bestFit="1" customWidth="1"/>
  </cols>
  <sheetData>
    <row r="1" spans="1:24" x14ac:dyDescent="0.2">
      <c r="A1" s="1" t="s">
        <v>310</v>
      </c>
      <c r="B1" s="2"/>
      <c r="C1" s="2"/>
      <c r="D1" s="2"/>
      <c r="E1" s="2"/>
      <c r="F1" s="2"/>
      <c r="G1" s="2"/>
      <c r="J1" s="1" t="s">
        <v>311</v>
      </c>
      <c r="K1" s="2"/>
      <c r="L1" s="2"/>
      <c r="M1" s="2"/>
      <c r="N1" s="2"/>
      <c r="O1" s="2"/>
      <c r="P1" s="2"/>
      <c r="R1" s="1" t="s">
        <v>312</v>
      </c>
      <c r="S1" s="2"/>
      <c r="T1" s="2"/>
      <c r="U1" s="2"/>
      <c r="V1" s="2"/>
      <c r="W1" s="2"/>
      <c r="X1" s="2"/>
    </row>
    <row r="2" spans="1:24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</row>
    <row r="3" spans="1:24" x14ac:dyDescent="0.2">
      <c r="A3" s="1" t="s">
        <v>0</v>
      </c>
      <c r="B3" s="7">
        <v>43070</v>
      </c>
      <c r="C3" s="7">
        <v>43435</v>
      </c>
      <c r="D3" s="7">
        <v>43800</v>
      </c>
      <c r="E3" s="7">
        <v>43070</v>
      </c>
      <c r="F3" s="7">
        <v>43435</v>
      </c>
      <c r="G3" s="7">
        <v>43800</v>
      </c>
      <c r="J3" s="1" t="s">
        <v>0</v>
      </c>
      <c r="K3" s="7">
        <v>43070</v>
      </c>
      <c r="L3" s="7">
        <v>43435</v>
      </c>
      <c r="M3" s="7">
        <v>43800</v>
      </c>
      <c r="N3" s="7">
        <v>43070</v>
      </c>
      <c r="O3" s="7">
        <v>43435</v>
      </c>
      <c r="P3" s="7">
        <v>43800</v>
      </c>
      <c r="R3" s="1" t="s">
        <v>96</v>
      </c>
      <c r="S3" s="7">
        <v>43070</v>
      </c>
      <c r="T3" s="7">
        <v>43435</v>
      </c>
      <c r="U3" s="7">
        <v>43800</v>
      </c>
      <c r="V3" s="7">
        <v>43070</v>
      </c>
      <c r="W3" s="7">
        <v>43435</v>
      </c>
      <c r="X3" s="7">
        <v>43800</v>
      </c>
    </row>
    <row r="4" spans="1:24" x14ac:dyDescent="0.2">
      <c r="A4" s="2" t="s">
        <v>4</v>
      </c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R4" s="2" t="s">
        <v>97</v>
      </c>
      <c r="S4" s="2"/>
      <c r="T4" s="2"/>
      <c r="U4" s="2"/>
      <c r="V4" s="2"/>
      <c r="W4" s="2"/>
      <c r="X4" s="2"/>
    </row>
    <row r="5" spans="1:24" x14ac:dyDescent="0.2">
      <c r="A5" s="2" t="s">
        <v>5</v>
      </c>
      <c r="B5" s="2">
        <v>23.81</v>
      </c>
      <c r="C5" s="2">
        <v>23.56</v>
      </c>
      <c r="D5" s="2">
        <v>23.56</v>
      </c>
      <c r="E5" s="12">
        <f>(B5/$B$16)</f>
        <v>4.5355404646024019E-3</v>
      </c>
      <c r="F5" s="12">
        <f>C5/$C$16</f>
        <v>4.4803054822889115E-3</v>
      </c>
      <c r="G5" s="12">
        <f>D5/$D$16</f>
        <v>3.795482151890169E-3</v>
      </c>
      <c r="J5" s="2" t="s">
        <v>47</v>
      </c>
      <c r="K5" s="2"/>
      <c r="L5" s="2"/>
      <c r="M5" s="2"/>
      <c r="N5" s="2"/>
      <c r="O5" s="2"/>
      <c r="P5" s="2"/>
      <c r="R5" s="2" t="s">
        <v>98</v>
      </c>
      <c r="S5" s="2">
        <v>-184.18</v>
      </c>
      <c r="T5" s="2">
        <v>-11.36</v>
      </c>
      <c r="U5" s="2">
        <v>-170.08</v>
      </c>
      <c r="V5" s="12">
        <f t="shared" ref="V5:V36" si="0">S5/$K$6</f>
        <v>-4.0196245324114692E-2</v>
      </c>
      <c r="W5" s="12">
        <f t="shared" ref="W5:W36" si="1">T5/$L$6</f>
        <v>-2.477649896728237E-3</v>
      </c>
      <c r="X5" s="12">
        <f t="shared" ref="X5:X36" si="2">U5/$M$6</f>
        <v>-3.2946299546329764E-2</v>
      </c>
    </row>
    <row r="6" spans="1:24" x14ac:dyDescent="0.2">
      <c r="A6" s="2" t="s">
        <v>6</v>
      </c>
      <c r="B6" s="2">
        <v>3771.65</v>
      </c>
      <c r="C6" s="2">
        <v>4089.08</v>
      </c>
      <c r="D6" s="2">
        <v>4513.4399999999996</v>
      </c>
      <c r="E6" s="12">
        <f t="shared" ref="E6:E17" si="3">(B6/$B$16)</f>
        <v>0.71845742097092191</v>
      </c>
      <c r="F6" s="12">
        <f t="shared" ref="F6:F17" si="4">C6/$C$16</f>
        <v>0.77760303656697549</v>
      </c>
      <c r="G6" s="12">
        <f t="shared" ref="G6:G17" si="5">D6/$D$16</f>
        <v>0.72710869964461644</v>
      </c>
      <c r="J6" s="2" t="s">
        <v>48</v>
      </c>
      <c r="K6" s="2">
        <v>4582.0200000000004</v>
      </c>
      <c r="L6" s="2">
        <v>4584.99</v>
      </c>
      <c r="M6" s="2">
        <v>5162.34</v>
      </c>
      <c r="N6" s="12">
        <f t="shared" ref="N6:N50" si="6">K6/$K$6</f>
        <v>1</v>
      </c>
      <c r="O6" s="12">
        <f t="shared" ref="O6:O50" si="7">L6/$L$6</f>
        <v>1</v>
      </c>
      <c r="P6" s="12">
        <f t="shared" ref="P6:P50" si="8">M6/$M$6</f>
        <v>1</v>
      </c>
      <c r="R6" s="2" t="s">
        <v>99</v>
      </c>
      <c r="S6" s="2">
        <v>1117.4100000000001</v>
      </c>
      <c r="T6" s="2">
        <v>1124.22</v>
      </c>
      <c r="U6" s="2">
        <v>792.63</v>
      </c>
      <c r="V6" s="12">
        <f t="shared" si="0"/>
        <v>0.24386842484319143</v>
      </c>
      <c r="W6" s="12">
        <f t="shared" si="1"/>
        <v>0.24519573652287138</v>
      </c>
      <c r="X6" s="12">
        <f t="shared" si="2"/>
        <v>0.15354083613245156</v>
      </c>
    </row>
    <row r="7" spans="1:24" x14ac:dyDescent="0.2">
      <c r="A7" s="2" t="s">
        <v>7</v>
      </c>
      <c r="B7" s="2">
        <v>0</v>
      </c>
      <c r="C7" s="2">
        <v>0</v>
      </c>
      <c r="D7" s="2">
        <v>0</v>
      </c>
      <c r="E7" s="12">
        <f t="shared" si="3"/>
        <v>0</v>
      </c>
      <c r="F7" s="12">
        <f t="shared" si="4"/>
        <v>0</v>
      </c>
      <c r="G7" s="12">
        <f t="shared" si="5"/>
        <v>0</v>
      </c>
      <c r="J7" s="2" t="s">
        <v>49</v>
      </c>
      <c r="K7" s="2">
        <v>614.69000000000005</v>
      </c>
      <c r="L7" s="2">
        <v>159.94999999999999</v>
      </c>
      <c r="M7" s="2">
        <v>0</v>
      </c>
      <c r="N7" s="12">
        <f t="shared" si="6"/>
        <v>0.13415262264241534</v>
      </c>
      <c r="O7" s="12">
        <f t="shared" si="7"/>
        <v>3.488557226951422E-2</v>
      </c>
      <c r="P7" s="12">
        <f t="shared" si="8"/>
        <v>0</v>
      </c>
      <c r="R7" s="2" t="s">
        <v>100</v>
      </c>
      <c r="S7" s="2"/>
      <c r="T7" s="2"/>
      <c r="U7" s="2"/>
      <c r="V7" s="12">
        <f t="shared" si="0"/>
        <v>0</v>
      </c>
      <c r="W7" s="12">
        <f t="shared" si="1"/>
        <v>0</v>
      </c>
      <c r="X7" s="12">
        <f t="shared" si="2"/>
        <v>0</v>
      </c>
    </row>
    <row r="8" spans="1:24" x14ac:dyDescent="0.2">
      <c r="A8" s="2" t="s">
        <v>8</v>
      </c>
      <c r="B8" s="2">
        <v>0</v>
      </c>
      <c r="C8" s="2">
        <v>0</v>
      </c>
      <c r="D8" s="2">
        <v>0</v>
      </c>
      <c r="E8" s="12">
        <f t="shared" si="3"/>
        <v>0</v>
      </c>
      <c r="F8" s="12">
        <f t="shared" si="4"/>
        <v>0</v>
      </c>
      <c r="G8" s="12">
        <f t="shared" si="5"/>
        <v>0</v>
      </c>
      <c r="J8" s="2" t="s">
        <v>50</v>
      </c>
      <c r="K8" s="2">
        <v>3967.33</v>
      </c>
      <c r="L8" s="2">
        <v>4425.04</v>
      </c>
      <c r="M8" s="2">
        <v>5162.34</v>
      </c>
      <c r="N8" s="12">
        <f t="shared" si="6"/>
        <v>0.86584737735758455</v>
      </c>
      <c r="O8" s="12">
        <f t="shared" si="7"/>
        <v>0.96511442773048584</v>
      </c>
      <c r="P8" s="12">
        <f t="shared" si="8"/>
        <v>1</v>
      </c>
      <c r="R8" s="2" t="s">
        <v>101</v>
      </c>
      <c r="S8" s="2">
        <v>856.91</v>
      </c>
      <c r="T8" s="2">
        <v>791.72</v>
      </c>
      <c r="U8" s="2">
        <v>718.07</v>
      </c>
      <c r="V8" s="12">
        <f t="shared" si="0"/>
        <v>0.18701577033710021</v>
      </c>
      <c r="W8" s="12">
        <f t="shared" si="1"/>
        <v>0.17267649438711971</v>
      </c>
      <c r="X8" s="12">
        <f t="shared" si="2"/>
        <v>0.13909777349031641</v>
      </c>
    </row>
    <row r="9" spans="1:24" x14ac:dyDescent="0.2">
      <c r="A9" s="2" t="s">
        <v>9</v>
      </c>
      <c r="B9" s="2">
        <v>3795.46</v>
      </c>
      <c r="C9" s="2">
        <v>4112.6400000000003</v>
      </c>
      <c r="D9" s="2">
        <v>4537</v>
      </c>
      <c r="E9" s="12">
        <f t="shared" si="3"/>
        <v>0.72299296143552438</v>
      </c>
      <c r="F9" s="12">
        <f t="shared" si="4"/>
        <v>0.78208334204926444</v>
      </c>
      <c r="G9" s="12">
        <f t="shared" si="5"/>
        <v>0.73090418179650674</v>
      </c>
      <c r="J9" s="2" t="s">
        <v>51</v>
      </c>
      <c r="K9" s="2">
        <v>39.94</v>
      </c>
      <c r="L9" s="2">
        <v>32.68</v>
      </c>
      <c r="M9" s="2">
        <v>24.96</v>
      </c>
      <c r="N9" s="12">
        <f t="shared" si="6"/>
        <v>8.716679543083616E-3</v>
      </c>
      <c r="O9" s="12">
        <f t="shared" si="7"/>
        <v>7.1276055127710205E-3</v>
      </c>
      <c r="P9" s="12">
        <f t="shared" si="8"/>
        <v>4.8350166784830138E-3</v>
      </c>
      <c r="R9" s="2" t="s">
        <v>102</v>
      </c>
      <c r="S9" s="2"/>
      <c r="T9" s="2"/>
      <c r="U9" s="2"/>
      <c r="V9" s="12">
        <f t="shared" si="0"/>
        <v>0</v>
      </c>
      <c r="W9" s="12">
        <f t="shared" si="1"/>
        <v>0</v>
      </c>
      <c r="X9" s="12">
        <f t="shared" si="2"/>
        <v>0</v>
      </c>
    </row>
    <row r="10" spans="1:24" x14ac:dyDescent="0.2">
      <c r="A10" s="2" t="s">
        <v>10</v>
      </c>
      <c r="B10" s="2">
        <v>1.94</v>
      </c>
      <c r="C10" s="2">
        <v>3.99</v>
      </c>
      <c r="D10" s="2">
        <v>4.7</v>
      </c>
      <c r="E10" s="12">
        <f t="shared" si="3"/>
        <v>3.6954844608688199E-4</v>
      </c>
      <c r="F10" s="12">
        <f t="shared" si="4"/>
        <v>7.587614123231222E-4</v>
      </c>
      <c r="G10" s="12">
        <f t="shared" si="5"/>
        <v>7.5716324761815779E-4</v>
      </c>
      <c r="J10" s="2" t="s">
        <v>52</v>
      </c>
      <c r="K10" s="2">
        <v>-14.94</v>
      </c>
      <c r="L10" s="2">
        <v>16.100000000000001</v>
      </c>
      <c r="M10" s="2">
        <v>-18.3</v>
      </c>
      <c r="N10" s="12">
        <f t="shared" si="6"/>
        <v>-3.2605706653397407E-3</v>
      </c>
      <c r="O10" s="12">
        <f t="shared" si="7"/>
        <v>3.5114580402574491E-3</v>
      </c>
      <c r="P10" s="12">
        <f t="shared" si="8"/>
        <v>-3.5449040551377865E-3</v>
      </c>
      <c r="R10" s="2" t="s">
        <v>103</v>
      </c>
      <c r="S10" s="2">
        <v>285.83</v>
      </c>
      <c r="T10" s="2">
        <v>293.68</v>
      </c>
      <c r="U10" s="2">
        <v>299.95999999999998</v>
      </c>
      <c r="V10" s="12">
        <f t="shared" si="0"/>
        <v>6.2380784021021284E-2</v>
      </c>
      <c r="W10" s="12">
        <f t="shared" si="1"/>
        <v>6.4052484302037735E-2</v>
      </c>
      <c r="X10" s="12">
        <f t="shared" si="2"/>
        <v>5.8105432807602747E-2</v>
      </c>
    </row>
    <row r="11" spans="1:24" x14ac:dyDescent="0.2">
      <c r="A11" s="2" t="s">
        <v>11</v>
      </c>
      <c r="B11" s="2">
        <v>591.86</v>
      </c>
      <c r="C11" s="2">
        <v>619.21</v>
      </c>
      <c r="D11" s="2">
        <v>724.26</v>
      </c>
      <c r="E11" s="12">
        <f t="shared" si="3"/>
        <v>0.1127427542788567</v>
      </c>
      <c r="F11" s="12">
        <f t="shared" si="4"/>
        <v>0.11775254489338358</v>
      </c>
      <c r="G11" s="12">
        <f t="shared" si="5"/>
        <v>0.11667724547232487</v>
      </c>
      <c r="J11" s="2" t="s">
        <v>53</v>
      </c>
      <c r="K11" s="2">
        <v>3992.33</v>
      </c>
      <c r="L11" s="2">
        <v>4473.82</v>
      </c>
      <c r="M11" s="2">
        <v>5169</v>
      </c>
      <c r="N11" s="12">
        <f t="shared" si="6"/>
        <v>0.87130348623532838</v>
      </c>
      <c r="O11" s="12">
        <f t="shared" si="7"/>
        <v>0.97575349128351418</v>
      </c>
      <c r="P11" s="12">
        <f t="shared" si="8"/>
        <v>1.0012901126233451</v>
      </c>
      <c r="R11" s="2" t="s">
        <v>104</v>
      </c>
      <c r="S11" s="2">
        <v>81.97</v>
      </c>
      <c r="T11" s="2">
        <v>47.34</v>
      </c>
      <c r="U11" s="2">
        <v>43.46</v>
      </c>
      <c r="V11" s="12">
        <f t="shared" si="0"/>
        <v>1.7889489788346622E-2</v>
      </c>
      <c r="W11" s="12">
        <f t="shared" si="1"/>
        <v>1.0324995256260102E-2</v>
      </c>
      <c r="X11" s="12">
        <f t="shared" si="2"/>
        <v>8.4186628544419776E-3</v>
      </c>
    </row>
    <row r="12" spans="1:24" x14ac:dyDescent="0.2">
      <c r="A12" s="2" t="s">
        <v>12</v>
      </c>
      <c r="B12" s="2">
        <v>845.3</v>
      </c>
      <c r="C12" s="2">
        <v>501.37</v>
      </c>
      <c r="D12" s="2">
        <v>912.66</v>
      </c>
      <c r="E12" s="12">
        <f t="shared" si="3"/>
        <v>0.16102025849342338</v>
      </c>
      <c r="F12" s="12">
        <f t="shared" si="4"/>
        <v>9.5343410851239027E-2</v>
      </c>
      <c r="G12" s="12">
        <f t="shared" si="5"/>
        <v>0.14702821480238037</v>
      </c>
      <c r="J12" s="2" t="s">
        <v>54</v>
      </c>
      <c r="K12" s="2"/>
      <c r="L12" s="2"/>
      <c r="M12" s="2"/>
      <c r="N12" s="12">
        <f t="shared" si="6"/>
        <v>0</v>
      </c>
      <c r="O12" s="12">
        <f t="shared" si="7"/>
        <v>0</v>
      </c>
      <c r="P12" s="12">
        <f t="shared" si="8"/>
        <v>0</v>
      </c>
      <c r="R12" s="2" t="s">
        <v>105</v>
      </c>
      <c r="S12" s="2">
        <v>-0.09</v>
      </c>
      <c r="T12" s="2">
        <v>-0.09</v>
      </c>
      <c r="U12" s="2">
        <v>-0.1</v>
      </c>
      <c r="V12" s="12">
        <f t="shared" si="0"/>
        <v>-1.9641991959877954E-5</v>
      </c>
      <c r="W12" s="12">
        <f t="shared" si="1"/>
        <v>-1.9629268548023006E-5</v>
      </c>
      <c r="X12" s="12">
        <f t="shared" si="2"/>
        <v>-1.9371060410588998E-5</v>
      </c>
    </row>
    <row r="13" spans="1:24" x14ac:dyDescent="0.2">
      <c r="A13" s="2" t="s">
        <v>13</v>
      </c>
      <c r="B13" s="2">
        <v>1437.16</v>
      </c>
      <c r="C13" s="2">
        <v>1120.58</v>
      </c>
      <c r="D13" s="2">
        <v>1636.92</v>
      </c>
      <c r="E13" s="12">
        <f t="shared" si="3"/>
        <v>0.2737630127722801</v>
      </c>
      <c r="F13" s="12">
        <f>C13/$C$16</f>
        <v>0.21309595574462259</v>
      </c>
      <c r="G13" s="12">
        <f t="shared" si="5"/>
        <v>0.26370546027470526</v>
      </c>
      <c r="J13" s="2" t="s">
        <v>55</v>
      </c>
      <c r="K13" s="2">
        <v>655.45</v>
      </c>
      <c r="L13" s="2">
        <v>766.68</v>
      </c>
      <c r="M13" s="2">
        <v>828.59</v>
      </c>
      <c r="N13" s="12">
        <f t="shared" si="6"/>
        <v>0.14304826255668895</v>
      </c>
      <c r="O13" s="12">
        <f t="shared" si="7"/>
        <v>0.16721519567109197</v>
      </c>
      <c r="P13" s="12">
        <f t="shared" si="8"/>
        <v>0.16050666945609937</v>
      </c>
      <c r="R13" s="2" t="s">
        <v>106</v>
      </c>
      <c r="S13" s="2">
        <v>-0.73</v>
      </c>
      <c r="T13" s="2">
        <v>1.07</v>
      </c>
      <c r="U13" s="2">
        <v>-1.48</v>
      </c>
      <c r="V13" s="12">
        <f t="shared" si="0"/>
        <v>-1.5931837923012119E-4</v>
      </c>
      <c r="W13" s="12">
        <f t="shared" si="1"/>
        <v>2.3337019273760688E-4</v>
      </c>
      <c r="X13" s="12">
        <f t="shared" si="2"/>
        <v>-2.8669169407671716E-4</v>
      </c>
    </row>
    <row r="14" spans="1:24" x14ac:dyDescent="0.2">
      <c r="A14" s="2" t="s">
        <v>14</v>
      </c>
      <c r="B14" s="2">
        <v>0</v>
      </c>
      <c r="C14" s="2">
        <v>0</v>
      </c>
      <c r="D14" s="2">
        <v>0</v>
      </c>
      <c r="E14" s="12">
        <f t="shared" si="3"/>
        <v>0</v>
      </c>
      <c r="F14" s="12">
        <f t="shared" si="4"/>
        <v>0</v>
      </c>
      <c r="G14" s="12">
        <f t="shared" si="5"/>
        <v>0</v>
      </c>
      <c r="J14" s="2" t="s">
        <v>56</v>
      </c>
      <c r="K14" s="2">
        <v>516.41</v>
      </c>
      <c r="L14" s="2">
        <v>729.07</v>
      </c>
      <c r="M14" s="2">
        <v>1057.32</v>
      </c>
      <c r="N14" s="12">
        <f t="shared" si="6"/>
        <v>0.1127035674222286</v>
      </c>
      <c r="O14" s="12">
        <f t="shared" si="7"/>
        <v>0.15901234244785706</v>
      </c>
      <c r="P14" s="12">
        <f t="shared" si="8"/>
        <v>0.20481409593323957</v>
      </c>
      <c r="R14" s="2" t="s">
        <v>107</v>
      </c>
      <c r="S14" s="2">
        <v>0</v>
      </c>
      <c r="T14" s="2">
        <v>0</v>
      </c>
      <c r="U14" s="2">
        <v>0</v>
      </c>
      <c r="V14" s="12">
        <f t="shared" si="0"/>
        <v>0</v>
      </c>
      <c r="W14" s="12">
        <f t="shared" si="1"/>
        <v>0</v>
      </c>
      <c r="X14" s="12">
        <f t="shared" si="2"/>
        <v>0</v>
      </c>
    </row>
    <row r="15" spans="1:24" x14ac:dyDescent="0.2">
      <c r="A15" s="2" t="s">
        <v>15</v>
      </c>
      <c r="B15" s="2">
        <v>15.09</v>
      </c>
      <c r="C15" s="2">
        <v>21.36</v>
      </c>
      <c r="D15" s="2">
        <v>28.76</v>
      </c>
      <c r="E15" s="12">
        <f t="shared" si="3"/>
        <v>2.8744773461087882E-3</v>
      </c>
      <c r="F15" s="12">
        <f t="shared" si="4"/>
        <v>4.061940793789947E-3</v>
      </c>
      <c r="G15" s="12">
        <f t="shared" si="5"/>
        <v>4.6331946811698334E-3</v>
      </c>
      <c r="J15" s="2" t="s">
        <v>57</v>
      </c>
      <c r="K15" s="2">
        <v>278.52</v>
      </c>
      <c r="L15" s="2">
        <v>309.72000000000003</v>
      </c>
      <c r="M15" s="2">
        <v>337.94</v>
      </c>
      <c r="N15" s="12">
        <f t="shared" si="6"/>
        <v>6.078541778516898E-2</v>
      </c>
      <c r="O15" s="12">
        <f t="shared" si="7"/>
        <v>6.7550856163263173E-2</v>
      </c>
      <c r="P15" s="12">
        <f t="shared" si="8"/>
        <v>6.5462561551544451E-2</v>
      </c>
      <c r="R15" s="2" t="s">
        <v>108</v>
      </c>
      <c r="S15" s="2">
        <v>12.1</v>
      </c>
      <c r="T15" s="2">
        <v>18.66</v>
      </c>
      <c r="U15" s="2">
        <v>5.49</v>
      </c>
      <c r="V15" s="12">
        <f t="shared" si="0"/>
        <v>2.6407566968280364E-3</v>
      </c>
      <c r="W15" s="12">
        <f t="shared" si="1"/>
        <v>4.0698016789567698E-3</v>
      </c>
      <c r="X15" s="12">
        <f t="shared" si="2"/>
        <v>1.0634712165413359E-3</v>
      </c>
    </row>
    <row r="16" spans="1:24" x14ac:dyDescent="0.2">
      <c r="A16" s="2" t="s">
        <v>16</v>
      </c>
      <c r="B16" s="2">
        <v>5249.65</v>
      </c>
      <c r="C16" s="2">
        <v>5258.57</v>
      </c>
      <c r="D16" s="2">
        <v>6207.38</v>
      </c>
      <c r="E16" s="12">
        <f t="shared" si="3"/>
        <v>1</v>
      </c>
      <c r="F16" s="12">
        <f t="shared" si="4"/>
        <v>1</v>
      </c>
      <c r="G16" s="12">
        <f t="shared" si="5"/>
        <v>1</v>
      </c>
      <c r="J16" s="2" t="s">
        <v>58</v>
      </c>
      <c r="K16" s="2">
        <v>293.24</v>
      </c>
      <c r="L16" s="2">
        <v>1250.22</v>
      </c>
      <c r="M16" s="2">
        <v>1560.67</v>
      </c>
      <c r="N16" s="12">
        <f t="shared" si="6"/>
        <v>6.3997974692384579E-2</v>
      </c>
      <c r="O16" s="12">
        <f t="shared" si="7"/>
        <v>0.27267671249010361</v>
      </c>
      <c r="P16" s="12">
        <f t="shared" si="8"/>
        <v>0.30231832850993928</v>
      </c>
      <c r="R16" s="2" t="s">
        <v>109</v>
      </c>
      <c r="S16" s="2">
        <v>0</v>
      </c>
      <c r="T16" s="2">
        <v>0</v>
      </c>
      <c r="U16" s="2">
        <v>0</v>
      </c>
      <c r="V16" s="12">
        <f t="shared" si="0"/>
        <v>0</v>
      </c>
      <c r="W16" s="12">
        <f t="shared" si="1"/>
        <v>0</v>
      </c>
      <c r="X16" s="12">
        <f t="shared" si="2"/>
        <v>0</v>
      </c>
    </row>
    <row r="17" spans="1:24" x14ac:dyDescent="0.2">
      <c r="A17" s="2" t="s">
        <v>17</v>
      </c>
      <c r="B17" s="2"/>
      <c r="C17" s="2"/>
      <c r="D17" s="2"/>
      <c r="E17" s="12">
        <f t="shared" si="3"/>
        <v>0</v>
      </c>
      <c r="F17" s="12">
        <f t="shared" si="4"/>
        <v>0</v>
      </c>
      <c r="G17" s="12">
        <f t="shared" si="5"/>
        <v>0</v>
      </c>
      <c r="J17" s="2" t="s">
        <v>59</v>
      </c>
      <c r="K17" s="2">
        <v>971.07</v>
      </c>
      <c r="L17" s="2">
        <v>243.33</v>
      </c>
      <c r="M17" s="2">
        <v>270.04000000000002</v>
      </c>
      <c r="N17" s="12">
        <f t="shared" si="6"/>
        <v>0.21193054591642987</v>
      </c>
      <c r="O17" s="12">
        <f t="shared" si="7"/>
        <v>5.3070999064338202E-2</v>
      </c>
      <c r="P17" s="12">
        <f t="shared" si="8"/>
        <v>5.2309611532754527E-2</v>
      </c>
      <c r="R17" s="2" t="s">
        <v>110</v>
      </c>
      <c r="S17" s="2">
        <v>0</v>
      </c>
      <c r="T17" s="2">
        <v>0</v>
      </c>
      <c r="U17" s="2"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</row>
    <row r="18" spans="1:24" x14ac:dyDescent="0.2">
      <c r="A18" s="2" t="s">
        <v>18</v>
      </c>
      <c r="B18" s="2">
        <v>8087.73</v>
      </c>
      <c r="C18" s="2">
        <v>8457.5400000000009</v>
      </c>
      <c r="D18" s="2">
        <v>8776.31</v>
      </c>
      <c r="E18" s="12">
        <f>(B18/$B$42)</f>
        <v>1.5406227081805455</v>
      </c>
      <c r="F18" s="12">
        <f>C18/$C$42</f>
        <v>1.6083345852579696</v>
      </c>
      <c r="G18" s="12">
        <f>D18/$D$42</f>
        <v>1.4138509322773858</v>
      </c>
      <c r="J18" s="2" t="s">
        <v>60</v>
      </c>
      <c r="K18" s="2">
        <v>29.48</v>
      </c>
      <c r="L18" s="2">
        <v>32.6</v>
      </c>
      <c r="M18" s="2">
        <v>54.05</v>
      </c>
      <c r="N18" s="12">
        <f t="shared" si="6"/>
        <v>6.4338435886355794E-3</v>
      </c>
      <c r="O18" s="12">
        <f t="shared" si="7"/>
        <v>7.1101572740616672E-3</v>
      </c>
      <c r="P18" s="12">
        <f t="shared" si="8"/>
        <v>1.0470058151923351E-2</v>
      </c>
      <c r="R18" s="2" t="s">
        <v>111</v>
      </c>
      <c r="S18" s="2">
        <v>-12.83</v>
      </c>
      <c r="T18" s="2">
        <v>-11.12</v>
      </c>
      <c r="U18" s="2">
        <v>-15.62</v>
      </c>
      <c r="V18" s="12">
        <f t="shared" si="0"/>
        <v>-2.8000750760581576E-3</v>
      </c>
      <c r="W18" s="12">
        <f t="shared" si="1"/>
        <v>-2.4253051806001759E-3</v>
      </c>
      <c r="X18" s="12">
        <f t="shared" si="2"/>
        <v>-3.0257596361340012E-3</v>
      </c>
    </row>
    <row r="19" spans="1:24" x14ac:dyDescent="0.2">
      <c r="A19" s="2" t="s">
        <v>19</v>
      </c>
      <c r="B19" s="2">
        <v>2875.83</v>
      </c>
      <c r="C19" s="2">
        <v>3134.32</v>
      </c>
      <c r="D19" s="2">
        <v>3376.35</v>
      </c>
      <c r="E19" s="12">
        <f t="shared" ref="E19:E43" si="9">(B19/$B$42)</f>
        <v>0.54781366376806073</v>
      </c>
      <c r="F19" s="12">
        <f t="shared" ref="F19:F43" si="10">C19/$C$42</f>
        <v>0.59604036838912489</v>
      </c>
      <c r="G19" s="12">
        <f t="shared" ref="G19:G43" si="11">D19/$D$42</f>
        <v>0.54392513427565248</v>
      </c>
      <c r="J19" s="2" t="s">
        <v>61</v>
      </c>
      <c r="K19" s="2">
        <v>0</v>
      </c>
      <c r="L19" s="2">
        <v>4.01</v>
      </c>
      <c r="M19" s="2">
        <v>10.16</v>
      </c>
      <c r="N19" s="12">
        <f t="shared" si="6"/>
        <v>0</v>
      </c>
      <c r="O19" s="12">
        <f t="shared" si="7"/>
        <v>8.7459296530635838E-4</v>
      </c>
      <c r="P19" s="12">
        <f t="shared" si="8"/>
        <v>1.968099737715842E-3</v>
      </c>
      <c r="R19" s="2" t="s">
        <v>112</v>
      </c>
      <c r="S19" s="2">
        <v>366.25</v>
      </c>
      <c r="T19" s="2">
        <v>349.54</v>
      </c>
      <c r="U19" s="2">
        <v>331.71</v>
      </c>
      <c r="V19" s="12">
        <f t="shared" si="0"/>
        <v>7.9931995058947797E-2</v>
      </c>
      <c r="W19" s="12">
        <f t="shared" si="1"/>
        <v>7.6235716980844026E-2</v>
      </c>
      <c r="X19" s="12">
        <f t="shared" si="2"/>
        <v>6.4255744487964755E-2</v>
      </c>
    </row>
    <row r="20" spans="1:24" x14ac:dyDescent="0.2">
      <c r="A20" s="2" t="s">
        <v>20</v>
      </c>
      <c r="B20" s="2">
        <v>1.27</v>
      </c>
      <c r="C20" s="2">
        <v>0</v>
      </c>
      <c r="D20" s="2">
        <v>0</v>
      </c>
      <c r="E20" s="12">
        <f t="shared" si="9"/>
        <v>2.4192088996409286E-4</v>
      </c>
      <c r="F20" s="12">
        <f t="shared" si="10"/>
        <v>0</v>
      </c>
      <c r="G20" s="12">
        <f t="shared" si="11"/>
        <v>0</v>
      </c>
      <c r="J20" s="2" t="s">
        <v>62</v>
      </c>
      <c r="K20" s="2">
        <v>2744.17</v>
      </c>
      <c r="L20" s="2">
        <v>3327.61</v>
      </c>
      <c r="M20" s="2">
        <v>4098.45</v>
      </c>
      <c r="N20" s="12">
        <f t="shared" si="6"/>
        <v>0.59889961196153663</v>
      </c>
      <c r="O20" s="12">
        <f t="shared" si="7"/>
        <v>0.72576167014540938</v>
      </c>
      <c r="P20" s="12">
        <f t="shared" si="8"/>
        <v>0.79391322539778464</v>
      </c>
      <c r="R20" s="2" t="s">
        <v>113</v>
      </c>
      <c r="S20" s="2">
        <v>1223.1600000000001</v>
      </c>
      <c r="T20" s="2">
        <v>1141.26</v>
      </c>
      <c r="U20" s="2">
        <v>1049.78</v>
      </c>
      <c r="V20" s="12">
        <f t="shared" si="0"/>
        <v>0.26694776539604803</v>
      </c>
      <c r="W20" s="12">
        <f t="shared" si="1"/>
        <v>0.24891221136796374</v>
      </c>
      <c r="X20" s="12">
        <f t="shared" si="2"/>
        <v>0.20335351797828116</v>
      </c>
    </row>
    <row r="21" spans="1:24" x14ac:dyDescent="0.2">
      <c r="A21" s="2" t="s">
        <v>21</v>
      </c>
      <c r="B21" s="2">
        <v>5210.63</v>
      </c>
      <c r="C21" s="2">
        <v>5323.22</v>
      </c>
      <c r="D21" s="2">
        <v>5399.96</v>
      </c>
      <c r="E21" s="12">
        <f t="shared" si="9"/>
        <v>0.99256712352252063</v>
      </c>
      <c r="F21" s="12">
        <f t="shared" si="10"/>
        <v>1.0122942168688447</v>
      </c>
      <c r="G21" s="12">
        <f t="shared" si="11"/>
        <v>0.86992579800173342</v>
      </c>
      <c r="J21" s="2" t="s">
        <v>63</v>
      </c>
      <c r="K21" s="2">
        <v>1248.1600000000001</v>
      </c>
      <c r="L21" s="2">
        <v>1146.21</v>
      </c>
      <c r="M21" s="2">
        <v>1070.55</v>
      </c>
      <c r="N21" s="12">
        <f t="shared" si="6"/>
        <v>0.27240387427379192</v>
      </c>
      <c r="O21" s="12">
        <f t="shared" si="7"/>
        <v>0.249991821138105</v>
      </c>
      <c r="P21" s="12">
        <f t="shared" si="8"/>
        <v>0.2073768872255605</v>
      </c>
      <c r="R21" s="2" t="s">
        <v>102</v>
      </c>
      <c r="S21" s="2"/>
      <c r="T21" s="2"/>
      <c r="U21" s="2"/>
      <c r="V21" s="12">
        <f t="shared" si="0"/>
        <v>0</v>
      </c>
      <c r="W21" s="12">
        <f t="shared" si="1"/>
        <v>0</v>
      </c>
      <c r="X21" s="12">
        <f t="shared" si="2"/>
        <v>0</v>
      </c>
    </row>
    <row r="22" spans="1:24" x14ac:dyDescent="0.2">
      <c r="A22" s="2" t="s">
        <v>22</v>
      </c>
      <c r="B22" s="2">
        <v>0</v>
      </c>
      <c r="C22" s="2">
        <v>0</v>
      </c>
      <c r="D22" s="2">
        <v>0</v>
      </c>
      <c r="E22" s="12">
        <f t="shared" si="9"/>
        <v>0</v>
      </c>
      <c r="F22" s="12">
        <f t="shared" si="10"/>
        <v>0</v>
      </c>
      <c r="G22" s="12">
        <f t="shared" si="11"/>
        <v>0</v>
      </c>
      <c r="J22" s="2" t="s">
        <v>64</v>
      </c>
      <c r="K22" s="2">
        <v>105.42</v>
      </c>
      <c r="L22" s="2">
        <v>60.81</v>
      </c>
      <c r="M22" s="2">
        <v>52.52</v>
      </c>
      <c r="N22" s="12">
        <f t="shared" si="6"/>
        <v>2.3007319915670378E-2</v>
      </c>
      <c r="O22" s="12">
        <f t="shared" si="7"/>
        <v>1.3262842448947544E-2</v>
      </c>
      <c r="P22" s="12">
        <f t="shared" si="8"/>
        <v>1.0173680927641341E-2</v>
      </c>
      <c r="R22" s="2" t="s">
        <v>114</v>
      </c>
      <c r="S22" s="2">
        <v>-34.74</v>
      </c>
      <c r="T22" s="2">
        <v>121.18</v>
      </c>
      <c r="U22" s="2">
        <v>-114.84</v>
      </c>
      <c r="V22" s="12">
        <f t="shared" si="0"/>
        <v>-7.5818088965128915E-3</v>
      </c>
      <c r="W22" s="12">
        <f t="shared" si="1"/>
        <v>2.6429719584993645E-2</v>
      </c>
      <c r="X22" s="12">
        <f t="shared" si="2"/>
        <v>-2.2245725775520402E-2</v>
      </c>
    </row>
    <row r="23" spans="1:24" x14ac:dyDescent="0.2">
      <c r="A23" s="2" t="s">
        <v>23</v>
      </c>
      <c r="B23" s="2">
        <v>120.26</v>
      </c>
      <c r="C23" s="2">
        <v>174.92</v>
      </c>
      <c r="D23" s="2">
        <v>852.59</v>
      </c>
      <c r="E23" s="12">
        <f t="shared" si="9"/>
        <v>2.2908193879591976E-2</v>
      </c>
      <c r="F23" s="12">
        <f t="shared" si="10"/>
        <v>3.3263796051017674E-2</v>
      </c>
      <c r="G23" s="12">
        <f t="shared" si="11"/>
        <v>0.13735102410356706</v>
      </c>
      <c r="J23" s="2" t="s">
        <v>65</v>
      </c>
      <c r="K23" s="2">
        <v>1142.74</v>
      </c>
      <c r="L23" s="2">
        <v>1085.4000000000001</v>
      </c>
      <c r="M23" s="2">
        <v>1018.03</v>
      </c>
      <c r="N23" s="12">
        <f t="shared" si="6"/>
        <v>0.2493965543581215</v>
      </c>
      <c r="O23" s="12">
        <f t="shared" si="7"/>
        <v>0.23672897868915749</v>
      </c>
      <c r="P23" s="12">
        <f t="shared" si="8"/>
        <v>0.19720320629791915</v>
      </c>
      <c r="R23" s="2" t="s">
        <v>115</v>
      </c>
      <c r="S23" s="2">
        <v>-26.4</v>
      </c>
      <c r="T23" s="2">
        <v>15.32</v>
      </c>
      <c r="U23" s="2">
        <v>0.17</v>
      </c>
      <c r="V23" s="12">
        <f t="shared" si="0"/>
        <v>-5.7616509748975335E-3</v>
      </c>
      <c r="W23" s="12">
        <f t="shared" si="1"/>
        <v>3.3413377128412498E-3</v>
      </c>
      <c r="X23" s="12">
        <f t="shared" si="2"/>
        <v>3.2930802698001294E-5</v>
      </c>
    </row>
    <row r="24" spans="1:24" x14ac:dyDescent="0.2">
      <c r="A24" s="2" t="s">
        <v>24</v>
      </c>
      <c r="B24" s="2">
        <v>0</v>
      </c>
      <c r="C24" s="2">
        <v>0</v>
      </c>
      <c r="D24" s="2">
        <v>0</v>
      </c>
      <c r="E24" s="12">
        <f t="shared" si="9"/>
        <v>0</v>
      </c>
      <c r="F24" s="12">
        <f t="shared" si="10"/>
        <v>0</v>
      </c>
      <c r="G24" s="12">
        <f t="shared" si="11"/>
        <v>0</v>
      </c>
      <c r="J24" s="2" t="s">
        <v>66</v>
      </c>
      <c r="K24" s="2">
        <v>285.83</v>
      </c>
      <c r="L24" s="2">
        <v>293.68</v>
      </c>
      <c r="M24" s="2">
        <v>299.95999999999998</v>
      </c>
      <c r="N24" s="12">
        <f t="shared" si="6"/>
        <v>6.2380784021021284E-2</v>
      </c>
      <c r="O24" s="12">
        <f t="shared" si="7"/>
        <v>6.4052484302037735E-2</v>
      </c>
      <c r="P24" s="12">
        <f t="shared" si="8"/>
        <v>5.8105432807602747E-2</v>
      </c>
      <c r="R24" s="2" t="s">
        <v>116</v>
      </c>
      <c r="S24" s="2">
        <v>146.21</v>
      </c>
      <c r="T24" s="2">
        <v>19.41</v>
      </c>
      <c r="U24" s="2">
        <v>17.2</v>
      </c>
      <c r="V24" s="12">
        <f t="shared" si="0"/>
        <v>3.1909507160597289E-2</v>
      </c>
      <c r="W24" s="12">
        <f t="shared" si="1"/>
        <v>4.2333789168569613E-3</v>
      </c>
      <c r="X24" s="12">
        <f t="shared" si="2"/>
        <v>3.3318223906213073E-3</v>
      </c>
    </row>
    <row r="25" spans="1:24" x14ac:dyDescent="0.2">
      <c r="A25" s="2" t="s">
        <v>25</v>
      </c>
      <c r="B25" s="2">
        <v>210.45</v>
      </c>
      <c r="C25" s="2">
        <v>239.68</v>
      </c>
      <c r="D25" s="2">
        <v>258.67</v>
      </c>
      <c r="E25" s="12">
        <f t="shared" si="9"/>
        <v>4.0088386844837273E-2</v>
      </c>
      <c r="F25" s="12">
        <f t="shared" si="10"/>
        <v>4.5578931154287197E-2</v>
      </c>
      <c r="G25" s="12">
        <f t="shared" si="11"/>
        <v>4.167136537476359E-2</v>
      </c>
      <c r="J25" s="2" t="s">
        <v>67</v>
      </c>
      <c r="K25" s="2">
        <v>0</v>
      </c>
      <c r="L25" s="2">
        <v>0</v>
      </c>
      <c r="M25" s="2">
        <v>0</v>
      </c>
      <c r="N25" s="12">
        <f t="shared" si="6"/>
        <v>0</v>
      </c>
      <c r="O25" s="12">
        <f t="shared" si="7"/>
        <v>0</v>
      </c>
      <c r="P25" s="12">
        <f t="shared" si="8"/>
        <v>0</v>
      </c>
      <c r="R25" s="2" t="s">
        <v>117</v>
      </c>
      <c r="S25" s="2">
        <v>0</v>
      </c>
      <c r="T25" s="2">
        <v>0</v>
      </c>
      <c r="U25" s="2">
        <v>0</v>
      </c>
      <c r="V25" s="12">
        <f t="shared" si="0"/>
        <v>0</v>
      </c>
      <c r="W25" s="12">
        <f t="shared" si="1"/>
        <v>0</v>
      </c>
      <c r="X25" s="12">
        <f t="shared" si="2"/>
        <v>0</v>
      </c>
    </row>
    <row r="26" spans="1:24" x14ac:dyDescent="0.2">
      <c r="A26" s="2" t="s">
        <v>26</v>
      </c>
      <c r="B26" s="2"/>
      <c r="C26" s="2"/>
      <c r="D26" s="2"/>
      <c r="E26" s="12">
        <f t="shared" si="9"/>
        <v>0</v>
      </c>
      <c r="F26" s="12">
        <f t="shared" si="10"/>
        <v>0</v>
      </c>
      <c r="G26" s="12">
        <f t="shared" si="11"/>
        <v>0</v>
      </c>
      <c r="J26" s="2" t="s">
        <v>68</v>
      </c>
      <c r="K26" s="2">
        <v>856.91</v>
      </c>
      <c r="L26" s="2">
        <v>791.72</v>
      </c>
      <c r="M26" s="2">
        <v>718.07</v>
      </c>
      <c r="N26" s="12">
        <f t="shared" si="6"/>
        <v>0.18701577033710021</v>
      </c>
      <c r="O26" s="12">
        <f t="shared" si="7"/>
        <v>0.17267649438711971</v>
      </c>
      <c r="P26" s="12">
        <f t="shared" si="8"/>
        <v>0.13909777349031641</v>
      </c>
      <c r="R26" s="2" t="s">
        <v>118</v>
      </c>
      <c r="S26" s="2">
        <v>0</v>
      </c>
      <c r="T26" s="2">
        <v>0</v>
      </c>
      <c r="U26" s="2">
        <v>0</v>
      </c>
      <c r="V26" s="12">
        <f t="shared" si="0"/>
        <v>0</v>
      </c>
      <c r="W26" s="12">
        <f t="shared" si="1"/>
        <v>0</v>
      </c>
      <c r="X26" s="12">
        <f t="shared" si="2"/>
        <v>0</v>
      </c>
    </row>
    <row r="27" spans="1:24" x14ac:dyDescent="0.2">
      <c r="A27" s="2" t="s">
        <v>27</v>
      </c>
      <c r="B27" s="2">
        <v>576.57000000000005</v>
      </c>
      <c r="C27" s="2">
        <v>561.25</v>
      </c>
      <c r="D27" s="2">
        <v>561.08000000000004</v>
      </c>
      <c r="E27" s="12">
        <f t="shared" si="9"/>
        <v>0.10983017915480081</v>
      </c>
      <c r="F27" s="12">
        <f t="shared" si="10"/>
        <v>0.10673053700911085</v>
      </c>
      <c r="G27" s="12">
        <f t="shared" si="11"/>
        <v>9.0389181909275737E-2</v>
      </c>
      <c r="J27" s="2" t="s">
        <v>69</v>
      </c>
      <c r="K27" s="2">
        <v>187.01</v>
      </c>
      <c r="L27" s="2">
        <v>201.1</v>
      </c>
      <c r="M27" s="2">
        <v>185.36</v>
      </c>
      <c r="N27" s="12">
        <f t="shared" si="6"/>
        <v>4.0813876849075295E-2</v>
      </c>
      <c r="O27" s="12">
        <f t="shared" si="7"/>
        <v>4.3860510055638069E-2</v>
      </c>
      <c r="P27" s="12">
        <f t="shared" si="8"/>
        <v>3.5906197577067762E-2</v>
      </c>
      <c r="R27" s="2" t="s">
        <v>119</v>
      </c>
      <c r="S27" s="2">
        <v>0</v>
      </c>
      <c r="T27" s="2">
        <v>0</v>
      </c>
      <c r="U27" s="2">
        <v>0</v>
      </c>
      <c r="V27" s="12">
        <f t="shared" si="0"/>
        <v>0</v>
      </c>
      <c r="W27" s="12">
        <f t="shared" si="1"/>
        <v>0</v>
      </c>
      <c r="X27" s="12">
        <f t="shared" si="2"/>
        <v>0</v>
      </c>
    </row>
    <row r="28" spans="1:24" x14ac:dyDescent="0.2">
      <c r="A28" s="2" t="s">
        <v>28</v>
      </c>
      <c r="B28" s="2">
        <v>554.9</v>
      </c>
      <c r="C28" s="2">
        <v>442.96</v>
      </c>
      <c r="D28" s="2">
        <v>490.07</v>
      </c>
      <c r="E28" s="12">
        <f t="shared" si="9"/>
        <v>0.10570228491423238</v>
      </c>
      <c r="F28" s="12">
        <f t="shared" si="10"/>
        <v>8.423582837159152E-2</v>
      </c>
      <c r="G28" s="12">
        <f t="shared" si="11"/>
        <v>7.8949572927708628E-2</v>
      </c>
      <c r="J28" s="2" t="s">
        <v>70</v>
      </c>
      <c r="K28" s="2">
        <v>0</v>
      </c>
      <c r="L28" s="2">
        <v>0</v>
      </c>
      <c r="M28" s="2">
        <v>0</v>
      </c>
      <c r="N28" s="12">
        <f t="shared" si="6"/>
        <v>0</v>
      </c>
      <c r="O28" s="12">
        <f t="shared" si="7"/>
        <v>0</v>
      </c>
      <c r="P28" s="12">
        <f t="shared" si="8"/>
        <v>0</v>
      </c>
      <c r="R28" s="2" t="s">
        <v>120</v>
      </c>
      <c r="S28" s="2">
        <v>0</v>
      </c>
      <c r="T28" s="2">
        <v>0</v>
      </c>
      <c r="U28" s="2"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</row>
    <row r="29" spans="1:24" x14ac:dyDescent="0.2">
      <c r="A29" s="2" t="s">
        <v>29</v>
      </c>
      <c r="B29" s="2">
        <v>119.77</v>
      </c>
      <c r="C29" s="2">
        <v>120.24</v>
      </c>
      <c r="D29" s="2">
        <v>94.83</v>
      </c>
      <c r="E29" s="12">
        <f t="shared" si="9"/>
        <v>2.2814854323621576E-2</v>
      </c>
      <c r="F29" s="12">
        <f t="shared" si="10"/>
        <v>2.2865531884143409E-2</v>
      </c>
      <c r="G29" s="12">
        <f t="shared" si="11"/>
        <v>1.5276976759921254E-2</v>
      </c>
      <c r="J29" s="2" t="s">
        <v>71</v>
      </c>
      <c r="K29" s="2">
        <v>15.69</v>
      </c>
      <c r="L29" s="2">
        <v>30.09</v>
      </c>
      <c r="M29" s="2">
        <v>25.25</v>
      </c>
      <c r="N29" s="12">
        <f t="shared" si="6"/>
        <v>3.4242539316720567E-3</v>
      </c>
      <c r="O29" s="12">
        <f t="shared" si="7"/>
        <v>6.5627187845556916E-3</v>
      </c>
      <c r="P29" s="12">
        <f t="shared" si="8"/>
        <v>4.8911927536737215E-3</v>
      </c>
      <c r="R29" s="2" t="s">
        <v>121</v>
      </c>
      <c r="S29" s="2">
        <v>0</v>
      </c>
      <c r="T29" s="2">
        <v>0</v>
      </c>
      <c r="U29" s="2">
        <v>0</v>
      </c>
      <c r="V29" s="12">
        <f t="shared" si="0"/>
        <v>0</v>
      </c>
      <c r="W29" s="12">
        <f t="shared" si="1"/>
        <v>0</v>
      </c>
      <c r="X29" s="12">
        <f t="shared" si="2"/>
        <v>0</v>
      </c>
    </row>
    <row r="30" spans="1:24" x14ac:dyDescent="0.2">
      <c r="A30" s="2" t="s">
        <v>30</v>
      </c>
      <c r="B30" s="2">
        <v>170.54</v>
      </c>
      <c r="C30" s="2">
        <v>174.14</v>
      </c>
      <c r="D30" s="2">
        <v>234.53</v>
      </c>
      <c r="E30" s="12">
        <f t="shared" si="9"/>
        <v>3.2485975255493224E-2</v>
      </c>
      <c r="F30" s="12">
        <f t="shared" si="10"/>
        <v>3.3115466752368039E-2</v>
      </c>
      <c r="G30" s="12">
        <f t="shared" si="11"/>
        <v>3.7782446056146071E-2</v>
      </c>
      <c r="J30" s="2" t="s">
        <v>72</v>
      </c>
      <c r="K30" s="2">
        <v>654.21</v>
      </c>
      <c r="L30" s="2">
        <v>560.53</v>
      </c>
      <c r="M30" s="2">
        <v>507.46</v>
      </c>
      <c r="N30" s="12">
        <f t="shared" si="6"/>
        <v>0.14277763955635286</v>
      </c>
      <c r="O30" s="12">
        <f t="shared" si="7"/>
        <v>0.12225326554692595</v>
      </c>
      <c r="P30" s="12">
        <f t="shared" si="8"/>
        <v>9.8300383159574914E-2</v>
      </c>
      <c r="R30" s="2" t="s">
        <v>122</v>
      </c>
      <c r="S30" s="2">
        <v>0</v>
      </c>
      <c r="T30" s="2">
        <v>0</v>
      </c>
      <c r="U30" s="2"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</row>
    <row r="31" spans="1:24" x14ac:dyDescent="0.2">
      <c r="A31" s="2" t="s">
        <v>31</v>
      </c>
      <c r="B31" s="2">
        <v>1421.78</v>
      </c>
      <c r="C31" s="2">
        <v>1298.5899999999999</v>
      </c>
      <c r="D31" s="2">
        <v>1380.51</v>
      </c>
      <c r="E31" s="12">
        <f t="shared" si="9"/>
        <v>0.27083329364814801</v>
      </c>
      <c r="F31" s="12">
        <f t="shared" si="10"/>
        <v>0.24694736401721382</v>
      </c>
      <c r="G31" s="12">
        <f t="shared" si="11"/>
        <v>0.2223981776530517</v>
      </c>
      <c r="J31" s="2" t="s">
        <v>73</v>
      </c>
      <c r="K31" s="2">
        <v>1.24</v>
      </c>
      <c r="L31" s="2">
        <v>1.32</v>
      </c>
      <c r="M31" s="2">
        <v>0.71</v>
      </c>
      <c r="N31" s="12">
        <f t="shared" si="6"/>
        <v>2.7062300033609628E-4</v>
      </c>
      <c r="O31" s="12">
        <f t="shared" si="7"/>
        <v>2.8789593870433744E-4</v>
      </c>
      <c r="P31" s="12">
        <f t="shared" si="8"/>
        <v>1.3753452891518186E-4</v>
      </c>
      <c r="R31" s="2" t="s">
        <v>123</v>
      </c>
      <c r="S31" s="2">
        <v>0</v>
      </c>
      <c r="T31" s="2">
        <v>0</v>
      </c>
      <c r="U31" s="2"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</row>
    <row r="32" spans="1:24" x14ac:dyDescent="0.2">
      <c r="A32" s="2" t="s">
        <v>32</v>
      </c>
      <c r="B32" s="2"/>
      <c r="C32" s="2"/>
      <c r="D32" s="2"/>
      <c r="E32" s="12">
        <f t="shared" si="9"/>
        <v>0</v>
      </c>
      <c r="F32" s="12">
        <f t="shared" si="10"/>
        <v>0</v>
      </c>
      <c r="G32" s="12">
        <f t="shared" si="11"/>
        <v>0</v>
      </c>
      <c r="J32" s="2" t="s">
        <v>74</v>
      </c>
      <c r="K32" s="2">
        <v>9.77</v>
      </c>
      <c r="L32" s="2">
        <v>4.97</v>
      </c>
      <c r="M32" s="2">
        <v>3.97</v>
      </c>
      <c r="N32" s="12">
        <f t="shared" si="6"/>
        <v>2.1322473494223069E-3</v>
      </c>
      <c r="O32" s="12">
        <f t="shared" si="7"/>
        <v>1.0839718298186038E-3</v>
      </c>
      <c r="P32" s="12">
        <f t="shared" si="8"/>
        <v>7.6903109830038312E-4</v>
      </c>
      <c r="R32" s="2" t="s">
        <v>111</v>
      </c>
      <c r="S32" s="2">
        <v>0</v>
      </c>
      <c r="T32" s="2">
        <v>0</v>
      </c>
      <c r="U32" s="2">
        <v>0</v>
      </c>
      <c r="V32" s="12">
        <f t="shared" si="0"/>
        <v>0</v>
      </c>
      <c r="W32" s="12">
        <f t="shared" si="1"/>
        <v>0</v>
      </c>
      <c r="X32" s="12">
        <f t="shared" si="2"/>
        <v>0</v>
      </c>
    </row>
    <row r="33" spans="1:24" x14ac:dyDescent="0.2">
      <c r="A33" s="2" t="s">
        <v>33</v>
      </c>
      <c r="B33" s="2">
        <v>1048.31</v>
      </c>
      <c r="C33" s="2">
        <v>1073.67</v>
      </c>
      <c r="D33" s="2">
        <v>1106.3499999999999</v>
      </c>
      <c r="E33" s="12">
        <f t="shared" si="9"/>
        <v>0.19969140799862847</v>
      </c>
      <c r="F33" s="12">
        <f t="shared" si="10"/>
        <v>0.2041752795912197</v>
      </c>
      <c r="G33" s="12">
        <f t="shared" si="11"/>
        <v>0.17823139553241463</v>
      </c>
      <c r="J33" s="2" t="s">
        <v>75</v>
      </c>
      <c r="K33" s="2">
        <v>662.74</v>
      </c>
      <c r="L33" s="2">
        <v>564.17999999999995</v>
      </c>
      <c r="M33" s="2">
        <v>510.72</v>
      </c>
      <c r="N33" s="12">
        <f t="shared" si="6"/>
        <v>0.14463926390543907</v>
      </c>
      <c r="O33" s="12">
        <f t="shared" si="7"/>
        <v>0.12304934143804021</v>
      </c>
      <c r="P33" s="12">
        <f t="shared" si="8"/>
        <v>9.8931879728960129E-2</v>
      </c>
      <c r="R33" s="2" t="s">
        <v>124</v>
      </c>
      <c r="S33" s="2">
        <v>85.07</v>
      </c>
      <c r="T33" s="2">
        <v>155.91</v>
      </c>
      <c r="U33" s="2">
        <v>-97.47</v>
      </c>
      <c r="V33" s="12">
        <f t="shared" si="0"/>
        <v>1.8566047289186861E-2</v>
      </c>
      <c r="W33" s="12">
        <f t="shared" si="1"/>
        <v>3.4004436214691854E-2</v>
      </c>
      <c r="X33" s="12">
        <f t="shared" si="2"/>
        <v>-1.8880972582201096E-2</v>
      </c>
    </row>
    <row r="34" spans="1:24" x14ac:dyDescent="0.2">
      <c r="A34" s="2" t="s">
        <v>34</v>
      </c>
      <c r="B34" s="2">
        <v>51.05</v>
      </c>
      <c r="C34" s="2">
        <v>48.56</v>
      </c>
      <c r="D34" s="2">
        <v>25.46</v>
      </c>
      <c r="E34" s="12">
        <f t="shared" si="9"/>
        <v>9.7244578209975899E-3</v>
      </c>
      <c r="F34" s="12">
        <f t="shared" si="10"/>
        <v>9.2344496697771457E-3</v>
      </c>
      <c r="G34" s="12">
        <f t="shared" si="11"/>
        <v>4.1015694222038927E-3</v>
      </c>
      <c r="J34" s="2" t="s">
        <v>76</v>
      </c>
      <c r="K34" s="2">
        <v>0.55000000000000004</v>
      </c>
      <c r="L34" s="2">
        <v>-0.76</v>
      </c>
      <c r="M34" s="2">
        <v>1.07</v>
      </c>
      <c r="N34" s="12">
        <f t="shared" si="6"/>
        <v>1.2003439531036529E-4</v>
      </c>
      <c r="O34" s="12">
        <f t="shared" si="7"/>
        <v>-1.6575826773886096E-4</v>
      </c>
      <c r="P34" s="12">
        <f t="shared" si="8"/>
        <v>2.0727034639330227E-4</v>
      </c>
      <c r="R34" s="2" t="s">
        <v>125</v>
      </c>
      <c r="S34" s="2">
        <v>1308.23</v>
      </c>
      <c r="T34" s="2">
        <v>1297.17</v>
      </c>
      <c r="U34" s="2">
        <v>952.31</v>
      </c>
      <c r="V34" s="12">
        <f t="shared" si="0"/>
        <v>0.28551381268523485</v>
      </c>
      <c r="W34" s="12">
        <f t="shared" si="1"/>
        <v>0.28291664758265561</v>
      </c>
      <c r="X34" s="12">
        <f t="shared" si="2"/>
        <v>0.18447254539608005</v>
      </c>
    </row>
    <row r="35" spans="1:24" x14ac:dyDescent="0.2">
      <c r="A35" s="2" t="s">
        <v>35</v>
      </c>
      <c r="B35" s="2">
        <v>1099.3599999999999</v>
      </c>
      <c r="C35" s="2">
        <v>1122.23</v>
      </c>
      <c r="D35" s="2">
        <v>1131.81</v>
      </c>
      <c r="E35" s="12">
        <f t="shared" si="9"/>
        <v>0.20941586581962607</v>
      </c>
      <c r="F35" s="12">
        <f t="shared" si="10"/>
        <v>0.21340972926099683</v>
      </c>
      <c r="G35" s="12">
        <f t="shared" si="11"/>
        <v>0.18233296495461851</v>
      </c>
      <c r="J35" s="2" t="s">
        <v>77</v>
      </c>
      <c r="K35" s="2">
        <v>662.19</v>
      </c>
      <c r="L35" s="2">
        <v>564.94000000000005</v>
      </c>
      <c r="M35" s="2">
        <v>509.65</v>
      </c>
      <c r="N35" s="12">
        <f t="shared" si="6"/>
        <v>0.14451922951012872</v>
      </c>
      <c r="O35" s="12">
        <f t="shared" si="7"/>
        <v>0.1232150997057791</v>
      </c>
      <c r="P35" s="12">
        <f t="shared" si="8"/>
        <v>9.8724609382566816E-2</v>
      </c>
      <c r="R35" s="2" t="s">
        <v>126</v>
      </c>
      <c r="S35" s="2">
        <v>0</v>
      </c>
      <c r="T35" s="2">
        <v>0</v>
      </c>
      <c r="U35" s="2">
        <v>0</v>
      </c>
      <c r="V35" s="12">
        <f t="shared" si="0"/>
        <v>0</v>
      </c>
      <c r="W35" s="12">
        <f t="shared" si="1"/>
        <v>0</v>
      </c>
      <c r="X35" s="12">
        <f t="shared" si="2"/>
        <v>0</v>
      </c>
    </row>
    <row r="36" spans="1:24" x14ac:dyDescent="0.2">
      <c r="A36" s="2" t="s">
        <v>36</v>
      </c>
      <c r="B36" s="2">
        <v>322.42</v>
      </c>
      <c r="C36" s="2">
        <v>176.36</v>
      </c>
      <c r="D36" s="2">
        <v>248.7</v>
      </c>
      <c r="E36" s="12">
        <f t="shared" si="9"/>
        <v>6.1417427828521907E-2</v>
      </c>
      <c r="F36" s="12">
        <f t="shared" si="10"/>
        <v>3.3537634756216995E-2</v>
      </c>
      <c r="G36" s="12">
        <f t="shared" si="11"/>
        <v>4.0065212698433154E-2</v>
      </c>
      <c r="J36" s="2" t="s">
        <v>78</v>
      </c>
      <c r="K36" s="2">
        <v>0</v>
      </c>
      <c r="L36" s="2">
        <v>-11.44</v>
      </c>
      <c r="M36" s="2">
        <v>-14.54</v>
      </c>
      <c r="N36" s="12">
        <f t="shared" si="6"/>
        <v>0</v>
      </c>
      <c r="O36" s="12">
        <f t="shared" si="7"/>
        <v>-2.4950981354375911E-3</v>
      </c>
      <c r="P36" s="12">
        <f t="shared" si="8"/>
        <v>-2.8165521836996396E-3</v>
      </c>
      <c r="R36" s="2" t="s">
        <v>127</v>
      </c>
      <c r="S36" s="2">
        <v>-190.82</v>
      </c>
      <c r="T36" s="2">
        <v>-172.95</v>
      </c>
      <c r="U36" s="2">
        <v>-159.68</v>
      </c>
      <c r="V36" s="12">
        <f t="shared" si="0"/>
        <v>-4.1645387842043462E-2</v>
      </c>
      <c r="W36" s="12">
        <f t="shared" si="1"/>
        <v>-3.7720911059784208E-2</v>
      </c>
      <c r="X36" s="12">
        <f t="shared" si="2"/>
        <v>-3.093170926362851E-2</v>
      </c>
    </row>
    <row r="37" spans="1:24" x14ac:dyDescent="0.2">
      <c r="A37" s="2" t="s">
        <v>37</v>
      </c>
      <c r="B37" s="2">
        <v>0</v>
      </c>
      <c r="C37" s="2">
        <v>0</v>
      </c>
      <c r="D37" s="2">
        <v>0</v>
      </c>
      <c r="E37" s="12">
        <f t="shared" si="9"/>
        <v>0</v>
      </c>
      <c r="F37" s="12">
        <f t="shared" si="10"/>
        <v>0</v>
      </c>
      <c r="G37" s="12">
        <f t="shared" si="11"/>
        <v>0</v>
      </c>
      <c r="J37" s="2" t="s">
        <v>79</v>
      </c>
      <c r="K37" s="2">
        <v>91.54</v>
      </c>
      <c r="L37" s="2">
        <v>205.08</v>
      </c>
      <c r="M37" s="2">
        <v>216.6</v>
      </c>
      <c r="N37" s="12">
        <f t="shared" si="6"/>
        <v>1.997808826674698E-2</v>
      </c>
      <c r="O37" s="12">
        <f t="shared" si="7"/>
        <v>4.4728559931428429E-2</v>
      </c>
      <c r="P37" s="12">
        <f t="shared" si="8"/>
        <v>4.1957716849335767E-2</v>
      </c>
      <c r="R37" s="2" t="s">
        <v>128</v>
      </c>
      <c r="S37" s="2">
        <v>0</v>
      </c>
      <c r="T37" s="2">
        <v>0</v>
      </c>
      <c r="U37" s="2">
        <v>0</v>
      </c>
      <c r="V37" s="12">
        <f t="shared" ref="V37:V69" si="12">S37/$K$6</f>
        <v>0</v>
      </c>
      <c r="W37" s="12">
        <f t="shared" ref="W37:W69" si="13">T37/$L$6</f>
        <v>0</v>
      </c>
      <c r="X37" s="12">
        <f t="shared" ref="X37:X69" si="14">U37/$M$6</f>
        <v>0</v>
      </c>
    </row>
    <row r="38" spans="1:24" x14ac:dyDescent="0.2">
      <c r="A38" s="2" t="s">
        <v>38</v>
      </c>
      <c r="B38" s="2">
        <v>167.1</v>
      </c>
      <c r="C38" s="2">
        <v>124.48</v>
      </c>
      <c r="D38" s="2">
        <v>58.65</v>
      </c>
      <c r="E38" s="12">
        <f t="shared" si="9"/>
        <v>3.1830693474803086E-2</v>
      </c>
      <c r="F38" s="12">
        <f t="shared" si="10"/>
        <v>2.3671834738341415E-2</v>
      </c>
      <c r="G38" s="12">
        <f t="shared" si="11"/>
        <v>9.4484307388946701E-3</v>
      </c>
      <c r="J38" s="2" t="s">
        <v>80</v>
      </c>
      <c r="K38" s="2">
        <v>0</v>
      </c>
      <c r="L38" s="2">
        <v>0</v>
      </c>
      <c r="M38" s="2">
        <v>0</v>
      </c>
      <c r="N38" s="12">
        <f t="shared" si="6"/>
        <v>0</v>
      </c>
      <c r="O38" s="12">
        <f t="shared" si="7"/>
        <v>0</v>
      </c>
      <c r="P38" s="12">
        <f t="shared" si="8"/>
        <v>0</v>
      </c>
      <c r="R38" s="2" t="s">
        <v>111</v>
      </c>
      <c r="S38" s="2">
        <v>0</v>
      </c>
      <c r="T38" s="2">
        <v>0</v>
      </c>
      <c r="U38" s="2">
        <v>0</v>
      </c>
      <c r="V38" s="12">
        <f t="shared" si="12"/>
        <v>0</v>
      </c>
      <c r="W38" s="12">
        <f t="shared" si="13"/>
        <v>0</v>
      </c>
      <c r="X38" s="12">
        <f t="shared" si="14"/>
        <v>0</v>
      </c>
    </row>
    <row r="39" spans="1:24" x14ac:dyDescent="0.2">
      <c r="A39" s="2" t="s">
        <v>39</v>
      </c>
      <c r="B39" s="2">
        <v>888.6</v>
      </c>
      <c r="C39" s="2">
        <v>913.13</v>
      </c>
      <c r="D39" s="2">
        <v>922.83</v>
      </c>
      <c r="E39" s="12">
        <f t="shared" si="9"/>
        <v>0.1692684274189708</v>
      </c>
      <c r="F39" s="12">
        <f t="shared" si="10"/>
        <v>0.17364606727684523</v>
      </c>
      <c r="G39" s="12">
        <f t="shared" si="11"/>
        <v>0.14866658719137543</v>
      </c>
      <c r="J39" s="2" t="s">
        <v>83</v>
      </c>
      <c r="K39" s="2">
        <v>549.20000000000005</v>
      </c>
      <c r="L39" s="2">
        <v>541.22</v>
      </c>
      <c r="M39" s="2">
        <v>491.47</v>
      </c>
      <c r="N39" s="12">
        <f t="shared" si="6"/>
        <v>0.11985979982627749</v>
      </c>
      <c r="O39" s="12">
        <f t="shared" si="7"/>
        <v>0.11804169692845569</v>
      </c>
      <c r="P39" s="12">
        <f t="shared" si="8"/>
        <v>9.5202950599921746E-2</v>
      </c>
      <c r="R39" s="2" t="s">
        <v>129</v>
      </c>
      <c r="S39" s="2">
        <v>-190.82</v>
      </c>
      <c r="T39" s="2">
        <v>-172.95</v>
      </c>
      <c r="U39" s="2">
        <v>-159.68</v>
      </c>
      <c r="V39" s="12">
        <f t="shared" si="12"/>
        <v>-4.1645387842043462E-2</v>
      </c>
      <c r="W39" s="12">
        <f t="shared" si="13"/>
        <v>-3.7720911059784208E-2</v>
      </c>
      <c r="X39" s="12">
        <f t="shared" si="14"/>
        <v>-3.093170926362851E-2</v>
      </c>
    </row>
    <row r="40" spans="1:24" x14ac:dyDescent="0.2">
      <c r="A40" s="2" t="s">
        <v>40</v>
      </c>
      <c r="B40" s="2">
        <v>-721.5</v>
      </c>
      <c r="C40" s="2">
        <v>-788.65</v>
      </c>
      <c r="D40" s="2">
        <v>-864.18</v>
      </c>
      <c r="E40" s="12">
        <f t="shared" si="9"/>
        <v>-0.13743773394416772</v>
      </c>
      <c r="F40" s="12">
        <f t="shared" si="10"/>
        <v>-0.14997423253850381</v>
      </c>
      <c r="G40" s="12">
        <f t="shared" si="11"/>
        <v>-0.13921815645248076</v>
      </c>
      <c r="J40" s="2" t="s">
        <v>84</v>
      </c>
      <c r="K40" s="2">
        <v>205.08</v>
      </c>
      <c r="L40" s="2">
        <v>216.6</v>
      </c>
      <c r="M40" s="2">
        <v>221.31</v>
      </c>
      <c r="N40" s="12">
        <f t="shared" si="6"/>
        <v>4.4757552345908572E-2</v>
      </c>
      <c r="O40" s="12">
        <f t="shared" si="7"/>
        <v>4.7241106305575369E-2</v>
      </c>
      <c r="P40" s="12">
        <f t="shared" si="8"/>
        <v>4.2870093794674505E-2</v>
      </c>
      <c r="R40" s="2" t="s">
        <v>130</v>
      </c>
      <c r="S40" s="2">
        <v>1117.4100000000001</v>
      </c>
      <c r="T40" s="2">
        <v>1124.22</v>
      </c>
      <c r="U40" s="2">
        <v>792.63</v>
      </c>
      <c r="V40" s="12">
        <f t="shared" si="12"/>
        <v>0.24386842484319143</v>
      </c>
      <c r="W40" s="12">
        <f t="shared" si="13"/>
        <v>0.24519573652287138</v>
      </c>
      <c r="X40" s="12">
        <f t="shared" si="14"/>
        <v>0.15354083613245156</v>
      </c>
    </row>
    <row r="41" spans="1:24" x14ac:dyDescent="0.2">
      <c r="A41" s="2" t="s">
        <v>41</v>
      </c>
      <c r="B41" s="2">
        <v>107.39</v>
      </c>
      <c r="C41" s="2">
        <v>133.04</v>
      </c>
      <c r="D41" s="2">
        <v>311.64</v>
      </c>
      <c r="E41" s="12">
        <f t="shared" si="9"/>
        <v>2.0456601868696009E-2</v>
      </c>
      <c r="F41" s="12">
        <f t="shared" si="10"/>
        <v>2.5299653708137384E-2</v>
      </c>
      <c r="G41" s="12">
        <f t="shared" si="11"/>
        <v>5.0204756273983547E-2</v>
      </c>
      <c r="J41" s="2" t="s">
        <v>85</v>
      </c>
      <c r="K41" s="2">
        <v>0</v>
      </c>
      <c r="L41" s="2">
        <v>0</v>
      </c>
      <c r="M41" s="2">
        <v>0</v>
      </c>
      <c r="N41" s="12">
        <f t="shared" si="6"/>
        <v>0</v>
      </c>
      <c r="O41" s="12">
        <f t="shared" si="7"/>
        <v>0</v>
      </c>
      <c r="P41" s="12">
        <f t="shared" si="8"/>
        <v>0</v>
      </c>
      <c r="R41" s="2" t="s">
        <v>131</v>
      </c>
      <c r="S41" s="2"/>
      <c r="T41" s="2"/>
      <c r="U41" s="2"/>
      <c r="V41" s="12">
        <f t="shared" si="12"/>
        <v>0</v>
      </c>
      <c r="W41" s="12">
        <f t="shared" si="13"/>
        <v>0</v>
      </c>
      <c r="X41" s="12">
        <f t="shared" si="14"/>
        <v>0</v>
      </c>
    </row>
    <row r="42" spans="1:24" x14ac:dyDescent="0.2">
      <c r="A42" s="2" t="s">
        <v>42</v>
      </c>
      <c r="B42" s="2">
        <v>5249.65</v>
      </c>
      <c r="C42" s="2">
        <v>5258.57</v>
      </c>
      <c r="D42" s="2">
        <v>6207.38</v>
      </c>
      <c r="E42" s="12">
        <f t="shared" si="9"/>
        <v>1</v>
      </c>
      <c r="F42" s="12">
        <f t="shared" si="10"/>
        <v>1</v>
      </c>
      <c r="G42" s="12">
        <f t="shared" si="11"/>
        <v>1</v>
      </c>
      <c r="J42" s="2" t="s">
        <v>86</v>
      </c>
      <c r="K42" s="2">
        <v>0</v>
      </c>
      <c r="L42" s="2">
        <v>0</v>
      </c>
      <c r="M42" s="2">
        <v>0</v>
      </c>
      <c r="N42" s="12">
        <f t="shared" si="6"/>
        <v>0</v>
      </c>
      <c r="O42" s="12">
        <f t="shared" si="7"/>
        <v>0</v>
      </c>
      <c r="P42" s="12">
        <f t="shared" si="8"/>
        <v>0</v>
      </c>
      <c r="R42" s="2" t="s">
        <v>132</v>
      </c>
      <c r="S42" s="2">
        <v>0</v>
      </c>
      <c r="T42" s="2">
        <v>0</v>
      </c>
      <c r="U42" s="2">
        <v>0</v>
      </c>
      <c r="V42" s="12">
        <f t="shared" si="12"/>
        <v>0</v>
      </c>
      <c r="W42" s="12">
        <f t="shared" si="13"/>
        <v>0</v>
      </c>
      <c r="X42" s="12">
        <f t="shared" si="14"/>
        <v>0</v>
      </c>
    </row>
    <row r="43" spans="1:24" x14ac:dyDescent="0.2">
      <c r="A43" s="2" t="s">
        <v>43</v>
      </c>
      <c r="B43" s="2">
        <v>1101.75</v>
      </c>
      <c r="C43" s="2">
        <v>1224.96</v>
      </c>
      <c r="D43" s="2">
        <v>1116.0899999999999</v>
      </c>
      <c r="E43" s="12">
        <f t="shared" si="9"/>
        <v>0.20987113426609394</v>
      </c>
      <c r="F43" s="12">
        <f t="shared" si="10"/>
        <v>0.23294545855622348</v>
      </c>
      <c r="G43" s="12">
        <f t="shared" si="11"/>
        <v>0.17980049553918076</v>
      </c>
      <c r="J43" s="2" t="s">
        <v>87</v>
      </c>
      <c r="K43" s="2">
        <v>300</v>
      </c>
      <c r="L43" s="2">
        <v>300</v>
      </c>
      <c r="M43" s="2">
        <v>300</v>
      </c>
      <c r="N43" s="12">
        <f t="shared" si="6"/>
        <v>6.5473306532926517E-2</v>
      </c>
      <c r="O43" s="12">
        <f t="shared" si="7"/>
        <v>6.5430895160076691E-2</v>
      </c>
      <c r="P43" s="12">
        <f t="shared" si="8"/>
        <v>5.8113181231766987E-2</v>
      </c>
      <c r="R43" s="2" t="s">
        <v>133</v>
      </c>
      <c r="S43" s="2">
        <v>0</v>
      </c>
      <c r="T43" s="2">
        <v>0</v>
      </c>
      <c r="U43" s="2">
        <v>0</v>
      </c>
      <c r="V43" s="12">
        <f t="shared" si="12"/>
        <v>0</v>
      </c>
      <c r="W43" s="12">
        <f t="shared" si="13"/>
        <v>0</v>
      </c>
      <c r="X43" s="12">
        <f t="shared" si="14"/>
        <v>0</v>
      </c>
    </row>
    <row r="44" spans="1:24" x14ac:dyDescent="0.2">
      <c r="J44" s="2" t="s">
        <v>88</v>
      </c>
      <c r="K44" s="2">
        <v>3</v>
      </c>
      <c r="L44" s="2">
        <v>3</v>
      </c>
      <c r="M44" s="2">
        <v>3</v>
      </c>
      <c r="N44" s="12">
        <f t="shared" si="6"/>
        <v>6.5473306532926523E-4</v>
      </c>
      <c r="O44" s="12">
        <f t="shared" si="7"/>
        <v>6.5430895160076686E-4</v>
      </c>
      <c r="P44" s="12">
        <f t="shared" si="8"/>
        <v>5.8113181231766987E-4</v>
      </c>
      <c r="R44" s="2" t="s">
        <v>134</v>
      </c>
      <c r="S44" s="2">
        <v>0</v>
      </c>
      <c r="T44" s="2">
        <v>0</v>
      </c>
      <c r="U44" s="2">
        <v>0</v>
      </c>
      <c r="V44" s="12">
        <f t="shared" si="12"/>
        <v>0</v>
      </c>
      <c r="W44" s="12">
        <f t="shared" si="13"/>
        <v>0</v>
      </c>
      <c r="X44" s="12">
        <f t="shared" si="14"/>
        <v>0</v>
      </c>
    </row>
    <row r="45" spans="1:24" x14ac:dyDescent="0.2">
      <c r="J45" s="2" t="s">
        <v>89</v>
      </c>
      <c r="K45" s="2">
        <v>27.48</v>
      </c>
      <c r="L45" s="2">
        <v>23.79</v>
      </c>
      <c r="M45" s="2">
        <v>21.54</v>
      </c>
      <c r="N45" s="12">
        <f t="shared" si="6"/>
        <v>5.9973548784160689E-3</v>
      </c>
      <c r="O45" s="12">
        <f t="shared" si="7"/>
        <v>5.1886699861940812E-3</v>
      </c>
      <c r="P45" s="12">
        <f t="shared" si="8"/>
        <v>4.1725264124408698E-3</v>
      </c>
      <c r="R45" s="2" t="s">
        <v>135</v>
      </c>
      <c r="S45" s="2">
        <v>0</v>
      </c>
      <c r="T45" s="2">
        <v>0</v>
      </c>
      <c r="U45" s="2">
        <v>0</v>
      </c>
      <c r="V45" s="12">
        <f t="shared" si="12"/>
        <v>0</v>
      </c>
      <c r="W45" s="12">
        <f t="shared" si="13"/>
        <v>0</v>
      </c>
      <c r="X45" s="12">
        <f t="shared" si="14"/>
        <v>0</v>
      </c>
    </row>
    <row r="46" spans="1:24" x14ac:dyDescent="0.2">
      <c r="J46" s="2" t="s">
        <v>90</v>
      </c>
      <c r="K46" s="2">
        <v>27.48</v>
      </c>
      <c r="L46" s="2">
        <v>23.79</v>
      </c>
      <c r="M46" s="2">
        <v>21.54</v>
      </c>
      <c r="N46" s="12">
        <f t="shared" si="6"/>
        <v>5.9973548784160689E-3</v>
      </c>
      <c r="O46" s="12">
        <f t="shared" si="7"/>
        <v>5.1886699861940812E-3</v>
      </c>
      <c r="P46" s="12">
        <f t="shared" si="8"/>
        <v>4.1725264124408698E-3</v>
      </c>
      <c r="R46" s="2" t="s">
        <v>136</v>
      </c>
      <c r="S46" s="2">
        <v>0</v>
      </c>
      <c r="T46" s="2">
        <v>0</v>
      </c>
      <c r="U46" s="2">
        <v>0</v>
      </c>
      <c r="V46" s="12">
        <f t="shared" si="12"/>
        <v>0</v>
      </c>
      <c r="W46" s="12">
        <f t="shared" si="13"/>
        <v>0</v>
      </c>
      <c r="X46" s="12">
        <f t="shared" si="14"/>
        <v>0</v>
      </c>
    </row>
    <row r="47" spans="1:24" x14ac:dyDescent="0.2">
      <c r="J47" s="2" t="s">
        <v>91</v>
      </c>
      <c r="K47" s="2">
        <v>27.83</v>
      </c>
      <c r="L47" s="2">
        <v>23.95</v>
      </c>
      <c r="M47" s="2">
        <v>21.68</v>
      </c>
      <c r="N47" s="12">
        <f t="shared" si="6"/>
        <v>6.0737404027044828E-3</v>
      </c>
      <c r="O47" s="12">
        <f t="shared" si="7"/>
        <v>5.2235664636127886E-3</v>
      </c>
      <c r="P47" s="12">
        <f t="shared" si="8"/>
        <v>4.1996458970156945E-3</v>
      </c>
      <c r="R47" s="2" t="s">
        <v>111</v>
      </c>
      <c r="S47" s="2">
        <v>0</v>
      </c>
      <c r="T47" s="2">
        <v>0</v>
      </c>
      <c r="U47" s="2">
        <v>0</v>
      </c>
      <c r="V47" s="12">
        <f t="shared" si="12"/>
        <v>0</v>
      </c>
      <c r="W47" s="12">
        <f t="shared" si="13"/>
        <v>0</v>
      </c>
      <c r="X47" s="12">
        <f t="shared" si="14"/>
        <v>0</v>
      </c>
    </row>
    <row r="48" spans="1:24" x14ac:dyDescent="0.2">
      <c r="J48" s="2" t="s">
        <v>92</v>
      </c>
      <c r="K48" s="2">
        <v>27.83</v>
      </c>
      <c r="L48" s="2">
        <v>23.95</v>
      </c>
      <c r="M48" s="2">
        <v>21.68</v>
      </c>
      <c r="N48" s="12">
        <f t="shared" si="6"/>
        <v>6.0737404027044828E-3</v>
      </c>
      <c r="O48" s="12">
        <f t="shared" si="7"/>
        <v>5.2235664636127886E-3</v>
      </c>
      <c r="P48" s="12">
        <f t="shared" si="8"/>
        <v>4.1996458970156945E-3</v>
      </c>
      <c r="R48" s="2" t="s">
        <v>137</v>
      </c>
      <c r="S48" s="2">
        <v>-280.17</v>
      </c>
      <c r="T48" s="2">
        <v>-489.96</v>
      </c>
      <c r="U48" s="2">
        <v>-1202.0999999999999</v>
      </c>
      <c r="V48" s="12">
        <f t="shared" si="12"/>
        <v>-6.1145520971100077E-2</v>
      </c>
      <c r="W48" s="12">
        <f t="shared" si="13"/>
        <v>-0.10686173797543724</v>
      </c>
      <c r="X48" s="12">
        <f t="shared" si="14"/>
        <v>-0.23285951719569031</v>
      </c>
    </row>
    <row r="49" spans="1:24" x14ac:dyDescent="0.2">
      <c r="J49" s="2" t="s">
        <v>93</v>
      </c>
      <c r="K49" s="2">
        <v>159.41</v>
      </c>
      <c r="L49" s="2">
        <v>174.56</v>
      </c>
      <c r="M49" s="2">
        <v>192.57</v>
      </c>
      <c r="N49" s="12">
        <f t="shared" si="6"/>
        <v>3.4790332648046055E-2</v>
      </c>
      <c r="O49" s="12">
        <f t="shared" si="7"/>
        <v>3.8072056863809954E-2</v>
      </c>
      <c r="P49" s="12">
        <f t="shared" si="8"/>
        <v>3.7302851032671225E-2</v>
      </c>
      <c r="R49" s="2" t="s">
        <v>138</v>
      </c>
      <c r="S49" s="2"/>
      <c r="T49" s="2"/>
      <c r="U49" s="2"/>
      <c r="V49" s="12">
        <f t="shared" si="12"/>
        <v>0</v>
      </c>
      <c r="W49" s="12">
        <f t="shared" si="13"/>
        <v>0</v>
      </c>
      <c r="X49" s="12">
        <f t="shared" si="14"/>
        <v>0</v>
      </c>
    </row>
    <row r="50" spans="1:24" x14ac:dyDescent="0.2">
      <c r="J50" s="2" t="s">
        <v>94</v>
      </c>
      <c r="K50" s="2">
        <v>159.41</v>
      </c>
      <c r="L50" s="2">
        <v>174.56</v>
      </c>
      <c r="M50" s="2">
        <v>192.57</v>
      </c>
      <c r="N50" s="12">
        <f t="shared" si="6"/>
        <v>3.4790332648046055E-2</v>
      </c>
      <c r="O50" s="12">
        <f t="shared" si="7"/>
        <v>3.8072056863809954E-2</v>
      </c>
      <c r="P50" s="12">
        <f t="shared" si="8"/>
        <v>3.7302851032671225E-2</v>
      </c>
      <c r="R50" s="2" t="s">
        <v>139</v>
      </c>
      <c r="S50" s="2"/>
      <c r="T50" s="2"/>
      <c r="U50" s="2"/>
      <c r="V50" s="12">
        <f t="shared" si="12"/>
        <v>0</v>
      </c>
      <c r="W50" s="12">
        <f t="shared" si="13"/>
        <v>0</v>
      </c>
      <c r="X50" s="12">
        <f t="shared" si="14"/>
        <v>0</v>
      </c>
    </row>
    <row r="51" spans="1:24" x14ac:dyDescent="0.2">
      <c r="R51" s="2" t="s">
        <v>140</v>
      </c>
      <c r="S51" s="2">
        <v>-307.13</v>
      </c>
      <c r="T51" s="2">
        <v>-496.1</v>
      </c>
      <c r="U51" s="2">
        <v>-1206.99</v>
      </c>
      <c r="V51" s="12">
        <f t="shared" si="12"/>
        <v>-6.7029388784859076E-2</v>
      </c>
      <c r="W51" s="12">
        <f t="shared" si="13"/>
        <v>-0.10820089029638015</v>
      </c>
      <c r="X51" s="12">
        <f t="shared" si="14"/>
        <v>-0.23380676204976814</v>
      </c>
    </row>
    <row r="52" spans="1:24" x14ac:dyDescent="0.2">
      <c r="R52" s="2" t="s">
        <v>141</v>
      </c>
      <c r="S52" s="2">
        <v>2.35</v>
      </c>
      <c r="T52" s="2">
        <v>1.57</v>
      </c>
      <c r="U52" s="2">
        <v>4.54</v>
      </c>
      <c r="V52" s="12">
        <f t="shared" si="12"/>
        <v>5.1287423450792444E-4</v>
      </c>
      <c r="W52" s="12">
        <f t="shared" si="13"/>
        <v>3.4242168467106803E-4</v>
      </c>
      <c r="X52" s="12">
        <f t="shared" si="14"/>
        <v>8.7944614264074046E-4</v>
      </c>
    </row>
    <row r="53" spans="1:24" x14ac:dyDescent="0.2">
      <c r="R53" s="2" t="s">
        <v>142</v>
      </c>
      <c r="S53" s="2">
        <v>0</v>
      </c>
      <c r="T53" s="2">
        <v>0</v>
      </c>
      <c r="U53" s="2">
        <v>0</v>
      </c>
      <c r="V53" s="12">
        <f t="shared" si="12"/>
        <v>0</v>
      </c>
      <c r="W53" s="12">
        <f t="shared" si="13"/>
        <v>0</v>
      </c>
      <c r="X53" s="12">
        <f t="shared" si="14"/>
        <v>0</v>
      </c>
    </row>
    <row r="54" spans="1:24" x14ac:dyDescent="0.2">
      <c r="R54" s="2" t="s">
        <v>143</v>
      </c>
      <c r="S54" s="2">
        <v>0</v>
      </c>
      <c r="T54" s="2">
        <v>0</v>
      </c>
      <c r="U54" s="2">
        <v>0</v>
      </c>
      <c r="V54" s="12">
        <f t="shared" si="12"/>
        <v>0</v>
      </c>
      <c r="W54" s="12">
        <f t="shared" si="13"/>
        <v>0</v>
      </c>
      <c r="X54" s="12">
        <f t="shared" si="14"/>
        <v>0</v>
      </c>
    </row>
    <row r="55" spans="1:24" x14ac:dyDescent="0.2">
      <c r="R55" s="2" t="s">
        <v>144</v>
      </c>
      <c r="S55" s="2"/>
      <c r="T55" s="2"/>
      <c r="U55" s="2"/>
      <c r="V55" s="12">
        <f t="shared" si="12"/>
        <v>0</v>
      </c>
      <c r="W55" s="12">
        <f t="shared" si="13"/>
        <v>0</v>
      </c>
      <c r="X55" s="12">
        <f t="shared" si="14"/>
        <v>0</v>
      </c>
    </row>
    <row r="56" spans="1:24" x14ac:dyDescent="0.2">
      <c r="R56" s="2" t="s">
        <v>145</v>
      </c>
      <c r="S56" s="2">
        <v>0</v>
      </c>
      <c r="T56" s="2">
        <v>0</v>
      </c>
      <c r="U56" s="2">
        <v>0</v>
      </c>
      <c r="V56" s="12">
        <f t="shared" si="12"/>
        <v>0</v>
      </c>
      <c r="W56" s="12">
        <f t="shared" si="13"/>
        <v>0</v>
      </c>
      <c r="X56" s="12">
        <f t="shared" si="14"/>
        <v>0</v>
      </c>
    </row>
    <row r="57" spans="1:24" x14ac:dyDescent="0.2">
      <c r="R57" s="2" t="s">
        <v>146</v>
      </c>
      <c r="S57" s="2">
        <v>0</v>
      </c>
      <c r="T57" s="2">
        <v>0</v>
      </c>
      <c r="U57" s="2">
        <v>0.9</v>
      </c>
      <c r="V57" s="12">
        <f t="shared" si="12"/>
        <v>0</v>
      </c>
      <c r="W57" s="12">
        <f t="shared" si="13"/>
        <v>0</v>
      </c>
      <c r="X57" s="12">
        <f t="shared" si="14"/>
        <v>1.7433954369530097E-4</v>
      </c>
    </row>
    <row r="58" spans="1:24" x14ac:dyDescent="0.2">
      <c r="A58" t="s">
        <v>313</v>
      </c>
      <c r="R58" s="2" t="s">
        <v>147</v>
      </c>
      <c r="S58" s="2">
        <v>0</v>
      </c>
      <c r="T58" s="2">
        <v>0</v>
      </c>
      <c r="U58" s="2">
        <v>0</v>
      </c>
      <c r="V58" s="12">
        <f t="shared" si="12"/>
        <v>0</v>
      </c>
      <c r="W58" s="12">
        <f t="shared" si="13"/>
        <v>0</v>
      </c>
      <c r="X58" s="12">
        <f t="shared" si="14"/>
        <v>0</v>
      </c>
    </row>
    <row r="59" spans="1:24" x14ac:dyDescent="0.2">
      <c r="R59" s="2" t="s">
        <v>148</v>
      </c>
      <c r="S59" s="2">
        <v>19.809999999999999</v>
      </c>
      <c r="T59" s="2">
        <v>5.29</v>
      </c>
      <c r="U59" s="2">
        <v>4.24</v>
      </c>
      <c r="V59" s="12">
        <f t="shared" si="12"/>
        <v>4.3234206747242475E-3</v>
      </c>
      <c r="W59" s="12">
        <f t="shared" si="13"/>
        <v>1.153764784656019E-3</v>
      </c>
      <c r="X59" s="12">
        <f t="shared" si="14"/>
        <v>8.2133296140897351E-4</v>
      </c>
    </row>
    <row r="60" spans="1:24" x14ac:dyDescent="0.2">
      <c r="A60" s="1" t="s">
        <v>81</v>
      </c>
      <c r="B60" s="2"/>
      <c r="C60" s="2"/>
      <c r="F60" s="1" t="s">
        <v>82</v>
      </c>
      <c r="G60" s="2"/>
      <c r="H60" s="2"/>
      <c r="R60" s="2" t="s">
        <v>105</v>
      </c>
      <c r="S60" s="2">
        <v>0.06</v>
      </c>
      <c r="T60" s="2">
        <v>0.73</v>
      </c>
      <c r="U60" s="2">
        <v>0.73</v>
      </c>
      <c r="V60" s="12">
        <f t="shared" si="12"/>
        <v>1.3094661306585303E-5</v>
      </c>
      <c r="W60" s="12">
        <f t="shared" si="13"/>
        <v>1.5921517822285326E-4</v>
      </c>
      <c r="X60" s="12">
        <f t="shared" si="14"/>
        <v>1.4140874099729966E-4</v>
      </c>
    </row>
    <row r="61" spans="1:24" x14ac:dyDescent="0.2">
      <c r="A61" s="2"/>
      <c r="B61" s="1">
        <v>2018</v>
      </c>
      <c r="C61" s="1">
        <v>2019</v>
      </c>
      <c r="F61" s="1" t="s">
        <v>314</v>
      </c>
      <c r="G61" s="1">
        <v>2018</v>
      </c>
      <c r="H61" s="1">
        <v>2019</v>
      </c>
      <c r="R61" s="2" t="s">
        <v>149</v>
      </c>
      <c r="S61" s="2">
        <v>0</v>
      </c>
      <c r="T61" s="2">
        <v>0</v>
      </c>
      <c r="U61" s="2">
        <v>0</v>
      </c>
      <c r="V61" s="12">
        <f t="shared" si="12"/>
        <v>0</v>
      </c>
      <c r="W61" s="12">
        <f t="shared" si="13"/>
        <v>0</v>
      </c>
      <c r="X61" s="12">
        <f t="shared" si="14"/>
        <v>0</v>
      </c>
    </row>
    <row r="62" spans="1:24" x14ac:dyDescent="0.2">
      <c r="A62" s="2" t="s">
        <v>5</v>
      </c>
      <c r="B62" s="2">
        <f>C5-B5</f>
        <v>-0.25</v>
      </c>
      <c r="C62" s="2">
        <f>D5-C5</f>
        <v>0</v>
      </c>
      <c r="F62" s="2" t="s">
        <v>48</v>
      </c>
      <c r="G62" s="2">
        <f t="shared" ref="G62:G106" si="15">L6-K6</f>
        <v>2.9699999999993452</v>
      </c>
      <c r="H62" s="2">
        <f t="shared" ref="H62:H106" si="16">M6-L6</f>
        <v>577.35000000000036</v>
      </c>
      <c r="R62" s="2" t="s">
        <v>150</v>
      </c>
      <c r="S62" s="2">
        <v>0</v>
      </c>
      <c r="T62" s="2">
        <v>0</v>
      </c>
      <c r="U62" s="2">
        <v>0</v>
      </c>
      <c r="V62" s="12">
        <f t="shared" si="12"/>
        <v>0</v>
      </c>
      <c r="W62" s="12">
        <f t="shared" si="13"/>
        <v>0</v>
      </c>
      <c r="X62" s="12">
        <f t="shared" si="14"/>
        <v>0</v>
      </c>
    </row>
    <row r="63" spans="1:24" x14ac:dyDescent="0.2">
      <c r="A63" s="2" t="s">
        <v>6</v>
      </c>
      <c r="B63" s="2">
        <f t="shared" ref="B63:C78" si="17">C6-B6</f>
        <v>317.42999999999984</v>
      </c>
      <c r="C63" s="2">
        <f t="shared" si="17"/>
        <v>424.35999999999967</v>
      </c>
      <c r="F63" s="2" t="s">
        <v>49</v>
      </c>
      <c r="G63" s="2">
        <f t="shared" si="15"/>
        <v>-454.74000000000007</v>
      </c>
      <c r="H63" s="2">
        <f t="shared" si="16"/>
        <v>-159.94999999999999</v>
      </c>
      <c r="R63" s="2" t="s">
        <v>151</v>
      </c>
      <c r="S63" s="2">
        <v>-3</v>
      </c>
      <c r="T63" s="2">
        <v>-10.11</v>
      </c>
      <c r="U63" s="2">
        <v>-14.34</v>
      </c>
      <c r="V63" s="12">
        <f t="shared" si="12"/>
        <v>-6.5473306532926523E-4</v>
      </c>
      <c r="W63" s="12">
        <f t="shared" si="13"/>
        <v>-2.2050211668945842E-3</v>
      </c>
      <c r="X63" s="12">
        <f t="shared" si="14"/>
        <v>-2.7778100628784619E-3</v>
      </c>
    </row>
    <row r="64" spans="1:24" x14ac:dyDescent="0.2">
      <c r="A64" s="2" t="s">
        <v>7</v>
      </c>
      <c r="B64" s="2">
        <f t="shared" si="17"/>
        <v>0</v>
      </c>
      <c r="C64" s="2">
        <f t="shared" si="17"/>
        <v>0</v>
      </c>
      <c r="F64" s="2" t="s">
        <v>50</v>
      </c>
      <c r="G64" s="2">
        <f t="shared" si="15"/>
        <v>457.71000000000004</v>
      </c>
      <c r="H64" s="2">
        <f t="shared" si="16"/>
        <v>737.30000000000018</v>
      </c>
      <c r="R64" s="2" t="s">
        <v>152</v>
      </c>
      <c r="S64" s="2">
        <v>0</v>
      </c>
      <c r="T64" s="2">
        <v>0</v>
      </c>
      <c r="U64" s="2">
        <v>0</v>
      </c>
      <c r="V64" s="12">
        <f t="shared" si="12"/>
        <v>0</v>
      </c>
      <c r="W64" s="12">
        <f t="shared" si="13"/>
        <v>0</v>
      </c>
      <c r="X64" s="12">
        <f t="shared" si="14"/>
        <v>0</v>
      </c>
    </row>
    <row r="65" spans="1:24" x14ac:dyDescent="0.2">
      <c r="A65" s="2" t="s">
        <v>8</v>
      </c>
      <c r="B65" s="2">
        <f t="shared" si="17"/>
        <v>0</v>
      </c>
      <c r="C65" s="2">
        <f t="shared" si="17"/>
        <v>0</v>
      </c>
      <c r="F65" s="2" t="s">
        <v>51</v>
      </c>
      <c r="G65" s="2">
        <f t="shared" si="15"/>
        <v>-7.259999999999998</v>
      </c>
      <c r="H65" s="2">
        <f t="shared" si="16"/>
        <v>-7.7199999999999989</v>
      </c>
      <c r="R65" s="2" t="s">
        <v>153</v>
      </c>
      <c r="S65" s="2">
        <v>0</v>
      </c>
      <c r="T65" s="2">
        <v>0</v>
      </c>
      <c r="U65" s="2">
        <v>0</v>
      </c>
      <c r="V65" s="12">
        <f t="shared" si="12"/>
        <v>0</v>
      </c>
      <c r="W65" s="12">
        <f t="shared" si="13"/>
        <v>0</v>
      </c>
      <c r="X65" s="12">
        <f t="shared" si="14"/>
        <v>0</v>
      </c>
    </row>
    <row r="66" spans="1:24" x14ac:dyDescent="0.2">
      <c r="A66" s="2" t="s">
        <v>9</v>
      </c>
      <c r="B66" s="2">
        <f t="shared" si="17"/>
        <v>317.18000000000029</v>
      </c>
      <c r="C66" s="2">
        <f t="shared" si="17"/>
        <v>424.35999999999967</v>
      </c>
      <c r="F66" s="2" t="s">
        <v>52</v>
      </c>
      <c r="G66" s="2">
        <f t="shared" si="15"/>
        <v>31.04</v>
      </c>
      <c r="H66" s="2">
        <f t="shared" si="16"/>
        <v>-34.400000000000006</v>
      </c>
      <c r="R66" s="2" t="s">
        <v>154</v>
      </c>
      <c r="S66" s="2">
        <v>0</v>
      </c>
      <c r="T66" s="2">
        <v>0</v>
      </c>
      <c r="U66" s="2">
        <v>0</v>
      </c>
      <c r="V66" s="12">
        <f t="shared" si="12"/>
        <v>0</v>
      </c>
      <c r="W66" s="12">
        <f t="shared" si="13"/>
        <v>0</v>
      </c>
      <c r="X66" s="12">
        <f t="shared" si="14"/>
        <v>0</v>
      </c>
    </row>
    <row r="67" spans="1:24" x14ac:dyDescent="0.2">
      <c r="A67" s="2" t="s">
        <v>10</v>
      </c>
      <c r="B67" s="2">
        <f t="shared" si="17"/>
        <v>2.0500000000000003</v>
      </c>
      <c r="C67" s="2">
        <f t="shared" si="17"/>
        <v>0.71</v>
      </c>
      <c r="F67" s="2" t="s">
        <v>53</v>
      </c>
      <c r="G67" s="2">
        <f t="shared" si="15"/>
        <v>481.48999999999978</v>
      </c>
      <c r="H67" s="2">
        <f t="shared" si="16"/>
        <v>695.18000000000029</v>
      </c>
      <c r="R67" s="2" t="s">
        <v>155</v>
      </c>
      <c r="S67" s="2">
        <v>0</v>
      </c>
      <c r="T67" s="2">
        <v>0</v>
      </c>
      <c r="U67" s="2">
        <v>0</v>
      </c>
      <c r="V67" s="12">
        <f t="shared" si="12"/>
        <v>0</v>
      </c>
      <c r="W67" s="12">
        <f t="shared" si="13"/>
        <v>0</v>
      </c>
      <c r="X67" s="12">
        <f t="shared" si="14"/>
        <v>0</v>
      </c>
    </row>
    <row r="68" spans="1:24" x14ac:dyDescent="0.2">
      <c r="A68" s="2" t="s">
        <v>11</v>
      </c>
      <c r="B68" s="2">
        <f t="shared" si="17"/>
        <v>27.350000000000023</v>
      </c>
      <c r="C68" s="2">
        <f t="shared" si="17"/>
        <v>105.04999999999995</v>
      </c>
      <c r="F68" s="2" t="s">
        <v>54</v>
      </c>
      <c r="G68" s="2">
        <f t="shared" si="15"/>
        <v>0</v>
      </c>
      <c r="H68" s="2">
        <f t="shared" si="16"/>
        <v>0</v>
      </c>
      <c r="R68" s="2" t="s">
        <v>111</v>
      </c>
      <c r="S68" s="2">
        <v>7.74</v>
      </c>
      <c r="T68" s="2">
        <v>8.66</v>
      </c>
      <c r="U68" s="2">
        <v>8.82</v>
      </c>
      <c r="V68" s="12">
        <f t="shared" si="12"/>
        <v>1.6892113085495042E-3</v>
      </c>
      <c r="W68" s="12">
        <f t="shared" si="13"/>
        <v>1.888771840287547E-3</v>
      </c>
      <c r="X68" s="12">
        <f t="shared" si="14"/>
        <v>1.7085275282139494E-3</v>
      </c>
    </row>
    <row r="69" spans="1:24" x14ac:dyDescent="0.2">
      <c r="A69" s="2" t="s">
        <v>12</v>
      </c>
      <c r="B69" s="2">
        <f t="shared" si="17"/>
        <v>-343.92999999999995</v>
      </c>
      <c r="C69" s="2">
        <f t="shared" si="17"/>
        <v>411.28999999999996</v>
      </c>
      <c r="F69" s="2" t="s">
        <v>55</v>
      </c>
      <c r="G69" s="2">
        <f t="shared" si="15"/>
        <v>111.2299999999999</v>
      </c>
      <c r="H69" s="2">
        <f t="shared" si="16"/>
        <v>61.910000000000082</v>
      </c>
      <c r="R69" s="2" t="s">
        <v>156</v>
      </c>
      <c r="S69" s="2">
        <v>-664.96</v>
      </c>
      <c r="T69" s="2">
        <v>-792.98</v>
      </c>
      <c r="U69" s="2">
        <v>652.87</v>
      </c>
      <c r="V69" s="12">
        <f t="shared" si="12"/>
        <v>-0.14512376637378274</v>
      </c>
      <c r="W69" s="12">
        <f t="shared" si="13"/>
        <v>-0.17295130414679205</v>
      </c>
      <c r="X69" s="12">
        <f t="shared" si="14"/>
        <v>0.12646784210261239</v>
      </c>
    </row>
    <row r="70" spans="1:24" x14ac:dyDescent="0.2">
      <c r="A70" s="2" t="s">
        <v>13</v>
      </c>
      <c r="B70" s="2">
        <f t="shared" si="17"/>
        <v>-316.58000000000015</v>
      </c>
      <c r="C70" s="2">
        <f t="shared" si="17"/>
        <v>516.34000000000015</v>
      </c>
      <c r="F70" s="2" t="s">
        <v>56</v>
      </c>
      <c r="G70" s="2">
        <f t="shared" si="15"/>
        <v>212.66000000000008</v>
      </c>
      <c r="H70" s="2">
        <f t="shared" si="16"/>
        <v>328.24999999999989</v>
      </c>
      <c r="R70" s="2" t="s">
        <v>157</v>
      </c>
      <c r="S70" s="2"/>
      <c r="T70" s="2"/>
      <c r="U70" s="2"/>
      <c r="V70" s="12"/>
      <c r="W70" s="12"/>
      <c r="X70" s="12"/>
    </row>
    <row r="71" spans="1:24" x14ac:dyDescent="0.2">
      <c r="A71" s="2" t="s">
        <v>14</v>
      </c>
      <c r="B71" s="2">
        <f t="shared" si="17"/>
        <v>0</v>
      </c>
      <c r="C71" s="2">
        <f t="shared" si="17"/>
        <v>0</v>
      </c>
      <c r="F71" s="2" t="s">
        <v>57</v>
      </c>
      <c r="G71" s="2">
        <f t="shared" si="15"/>
        <v>31.200000000000045</v>
      </c>
      <c r="H71" s="2">
        <f t="shared" si="16"/>
        <v>28.21999999999997</v>
      </c>
      <c r="R71" s="2" t="s">
        <v>158</v>
      </c>
      <c r="S71" s="2"/>
      <c r="T71" s="2"/>
      <c r="U71" s="2"/>
      <c r="V71" s="12"/>
      <c r="W71" s="12"/>
      <c r="X71" s="12"/>
    </row>
    <row r="72" spans="1:24" x14ac:dyDescent="0.2">
      <c r="A72" s="2" t="s">
        <v>15</v>
      </c>
      <c r="B72" s="2">
        <f t="shared" si="17"/>
        <v>6.27</v>
      </c>
      <c r="C72" s="2">
        <f t="shared" si="17"/>
        <v>7.4000000000000021</v>
      </c>
      <c r="F72" s="2" t="s">
        <v>58</v>
      </c>
      <c r="G72" s="2">
        <f t="shared" si="15"/>
        <v>956.98</v>
      </c>
      <c r="H72" s="2">
        <f t="shared" si="16"/>
        <v>310.45000000000005</v>
      </c>
      <c r="R72" s="2" t="s">
        <v>159</v>
      </c>
      <c r="S72" s="2">
        <v>0</v>
      </c>
      <c r="T72" s="2">
        <v>0</v>
      </c>
      <c r="U72" s="2">
        <v>0</v>
      </c>
      <c r="V72" s="12">
        <f t="shared" ref="V72:V93" si="18">S72/$K$6</f>
        <v>0</v>
      </c>
      <c r="W72" s="12">
        <f t="shared" ref="W72:W93" si="19">T72/$L$6</f>
        <v>0</v>
      </c>
      <c r="X72" s="12">
        <f t="shared" ref="X72:X93" si="20">U72/$M$6</f>
        <v>0</v>
      </c>
    </row>
    <row r="73" spans="1:24" x14ac:dyDescent="0.2">
      <c r="A73" s="2" t="s">
        <v>16</v>
      </c>
      <c r="B73" s="2">
        <f t="shared" si="17"/>
        <v>8.9200000000000728</v>
      </c>
      <c r="C73" s="2">
        <f t="shared" si="17"/>
        <v>948.8100000000004</v>
      </c>
      <c r="F73" s="2" t="s">
        <v>59</v>
      </c>
      <c r="G73" s="2">
        <f t="shared" si="15"/>
        <v>-727.74</v>
      </c>
      <c r="H73" s="2">
        <f t="shared" si="16"/>
        <v>26.710000000000008</v>
      </c>
      <c r="R73" s="2" t="s">
        <v>160</v>
      </c>
      <c r="S73" s="2">
        <v>0</v>
      </c>
      <c r="T73" s="2">
        <v>0</v>
      </c>
      <c r="U73" s="2">
        <v>0</v>
      </c>
      <c r="V73" s="12">
        <f t="shared" si="18"/>
        <v>0</v>
      </c>
      <c r="W73" s="12">
        <f t="shared" si="19"/>
        <v>0</v>
      </c>
      <c r="X73" s="12">
        <f t="shared" si="20"/>
        <v>0</v>
      </c>
    </row>
    <row r="74" spans="1:24" x14ac:dyDescent="0.2">
      <c r="A74" s="2" t="s">
        <v>17</v>
      </c>
      <c r="B74" s="2">
        <f t="shared" si="17"/>
        <v>0</v>
      </c>
      <c r="C74" s="2">
        <f t="shared" si="17"/>
        <v>0</v>
      </c>
      <c r="F74" s="2" t="s">
        <v>60</v>
      </c>
      <c r="G74" s="2">
        <f t="shared" si="15"/>
        <v>3.120000000000001</v>
      </c>
      <c r="H74" s="2">
        <f t="shared" si="16"/>
        <v>21.449999999999996</v>
      </c>
      <c r="R74" s="2" t="s">
        <v>161</v>
      </c>
      <c r="S74" s="2">
        <v>10</v>
      </c>
      <c r="T74" s="2">
        <v>95.74</v>
      </c>
      <c r="U74" s="2">
        <v>489.95</v>
      </c>
      <c r="V74" s="12">
        <f t="shared" si="18"/>
        <v>2.1824435510975505E-3</v>
      </c>
      <c r="W74" s="12">
        <f t="shared" si="19"/>
        <v>2.088117967541914E-2</v>
      </c>
      <c r="X74" s="12">
        <f t="shared" si="20"/>
        <v>9.490851048168078E-2</v>
      </c>
    </row>
    <row r="75" spans="1:24" x14ac:dyDescent="0.2">
      <c r="A75" s="2" t="s">
        <v>18</v>
      </c>
      <c r="B75" s="2">
        <f t="shared" si="17"/>
        <v>369.81000000000131</v>
      </c>
      <c r="C75" s="2">
        <f t="shared" si="17"/>
        <v>318.76999999999862</v>
      </c>
      <c r="F75" s="2" t="s">
        <v>61</v>
      </c>
      <c r="G75" s="2">
        <f t="shared" si="15"/>
        <v>4.01</v>
      </c>
      <c r="H75" s="2">
        <f t="shared" si="16"/>
        <v>6.15</v>
      </c>
      <c r="R75" s="2" t="s">
        <v>162</v>
      </c>
      <c r="S75" s="2">
        <v>0</v>
      </c>
      <c r="T75" s="2">
        <v>0</v>
      </c>
      <c r="U75" s="2">
        <v>0</v>
      </c>
      <c r="V75" s="12">
        <f t="shared" si="18"/>
        <v>0</v>
      </c>
      <c r="W75" s="12">
        <f t="shared" si="19"/>
        <v>0</v>
      </c>
      <c r="X75" s="12">
        <f t="shared" si="20"/>
        <v>0</v>
      </c>
    </row>
    <row r="76" spans="1:24" x14ac:dyDescent="0.2">
      <c r="A76" s="2" t="s">
        <v>19</v>
      </c>
      <c r="B76" s="2">
        <f t="shared" si="17"/>
        <v>258.49000000000024</v>
      </c>
      <c r="C76" s="2">
        <f t="shared" si="17"/>
        <v>242.02999999999975</v>
      </c>
      <c r="F76" s="2" t="s">
        <v>62</v>
      </c>
      <c r="G76" s="2">
        <f t="shared" si="15"/>
        <v>583.44000000000005</v>
      </c>
      <c r="H76" s="2">
        <f t="shared" si="16"/>
        <v>770.83999999999969</v>
      </c>
      <c r="R76" s="2" t="s">
        <v>163</v>
      </c>
      <c r="S76" s="2">
        <v>147.53</v>
      </c>
      <c r="T76" s="2">
        <v>0</v>
      </c>
      <c r="U76" s="2">
        <v>415.5</v>
      </c>
      <c r="V76" s="12">
        <f t="shared" si="18"/>
        <v>3.2197589709342167E-2</v>
      </c>
      <c r="W76" s="12">
        <f t="shared" si="19"/>
        <v>0</v>
      </c>
      <c r="X76" s="12">
        <f t="shared" si="20"/>
        <v>8.0486756005997279E-2</v>
      </c>
    </row>
    <row r="77" spans="1:24" x14ac:dyDescent="0.2">
      <c r="A77" s="2" t="s">
        <v>20</v>
      </c>
      <c r="B77" s="2">
        <f t="shared" si="17"/>
        <v>-1.27</v>
      </c>
      <c r="C77" s="2">
        <f t="shared" si="17"/>
        <v>0</v>
      </c>
      <c r="F77" s="2" t="s">
        <v>63</v>
      </c>
      <c r="G77" s="2">
        <f t="shared" si="15"/>
        <v>-101.95000000000005</v>
      </c>
      <c r="H77" s="2">
        <f t="shared" si="16"/>
        <v>-75.660000000000082</v>
      </c>
      <c r="R77" s="2" t="s">
        <v>164</v>
      </c>
      <c r="S77" s="2">
        <v>0</v>
      </c>
      <c r="T77" s="2">
        <v>0</v>
      </c>
      <c r="U77" s="2">
        <v>0</v>
      </c>
      <c r="V77" s="12">
        <f t="shared" si="18"/>
        <v>0</v>
      </c>
      <c r="W77" s="12">
        <f t="shared" si="19"/>
        <v>0</v>
      </c>
      <c r="X77" s="12">
        <f t="shared" si="20"/>
        <v>0</v>
      </c>
    </row>
    <row r="78" spans="1:24" x14ac:dyDescent="0.2">
      <c r="A78" s="2" t="s">
        <v>21</v>
      </c>
      <c r="B78" s="2">
        <f t="shared" si="17"/>
        <v>112.59000000000015</v>
      </c>
      <c r="C78" s="2">
        <f t="shared" si="17"/>
        <v>76.739999999999782</v>
      </c>
      <c r="F78" s="2" t="s">
        <v>64</v>
      </c>
      <c r="G78" s="2">
        <f t="shared" si="15"/>
        <v>-44.61</v>
      </c>
      <c r="H78" s="2">
        <f t="shared" si="16"/>
        <v>-8.2899999999999991</v>
      </c>
      <c r="R78" s="2" t="s">
        <v>165</v>
      </c>
      <c r="S78" s="2">
        <v>0</v>
      </c>
      <c r="T78" s="2">
        <v>0</v>
      </c>
      <c r="U78" s="2">
        <v>0</v>
      </c>
      <c r="V78" s="12">
        <f t="shared" si="18"/>
        <v>0</v>
      </c>
      <c r="W78" s="12">
        <f t="shared" si="19"/>
        <v>0</v>
      </c>
      <c r="X78" s="12">
        <f t="shared" si="20"/>
        <v>0</v>
      </c>
    </row>
    <row r="79" spans="1:24" x14ac:dyDescent="0.2">
      <c r="A79" s="2" t="s">
        <v>22</v>
      </c>
      <c r="B79" s="2">
        <f t="shared" ref="B79:C94" si="21">C22-B22</f>
        <v>0</v>
      </c>
      <c r="C79" s="2">
        <f t="shared" si="21"/>
        <v>0</v>
      </c>
      <c r="F79" s="2" t="s">
        <v>65</v>
      </c>
      <c r="G79" s="2">
        <f t="shared" si="15"/>
        <v>-57.339999999999918</v>
      </c>
      <c r="H79" s="2">
        <f t="shared" si="16"/>
        <v>-67.370000000000118</v>
      </c>
      <c r="R79" s="2" t="s">
        <v>166</v>
      </c>
      <c r="S79" s="2">
        <v>0</v>
      </c>
      <c r="T79" s="2">
        <v>0</v>
      </c>
      <c r="U79" s="2">
        <v>0</v>
      </c>
      <c r="V79" s="12">
        <f t="shared" si="18"/>
        <v>0</v>
      </c>
      <c r="W79" s="12">
        <f t="shared" si="19"/>
        <v>0</v>
      </c>
      <c r="X79" s="12">
        <f t="shared" si="20"/>
        <v>0</v>
      </c>
    </row>
    <row r="80" spans="1:24" x14ac:dyDescent="0.2">
      <c r="A80" s="2" t="s">
        <v>23</v>
      </c>
      <c r="B80" s="2">
        <f t="shared" si="21"/>
        <v>54.659999999999982</v>
      </c>
      <c r="C80" s="2">
        <f t="shared" si="21"/>
        <v>677.67000000000007</v>
      </c>
      <c r="F80" s="2" t="s">
        <v>66</v>
      </c>
      <c r="G80" s="2">
        <f t="shared" si="15"/>
        <v>7.8500000000000227</v>
      </c>
      <c r="H80" s="2">
        <f t="shared" si="16"/>
        <v>6.2799999999999727</v>
      </c>
      <c r="R80" s="2" t="s">
        <v>167</v>
      </c>
      <c r="S80" s="2">
        <v>0</v>
      </c>
      <c r="T80" s="2">
        <v>0</v>
      </c>
      <c r="U80" s="2">
        <v>0</v>
      </c>
      <c r="V80" s="12">
        <f t="shared" si="18"/>
        <v>0</v>
      </c>
      <c r="W80" s="12">
        <f t="shared" si="19"/>
        <v>0</v>
      </c>
      <c r="X80" s="12">
        <f t="shared" si="20"/>
        <v>0</v>
      </c>
    </row>
    <row r="81" spans="1:24" x14ac:dyDescent="0.2">
      <c r="A81" s="2" t="s">
        <v>24</v>
      </c>
      <c r="B81" s="2">
        <f t="shared" si="21"/>
        <v>0</v>
      </c>
      <c r="C81" s="2">
        <f t="shared" si="21"/>
        <v>0</v>
      </c>
      <c r="F81" s="2" t="s">
        <v>67</v>
      </c>
      <c r="G81" s="2">
        <f t="shared" si="15"/>
        <v>0</v>
      </c>
      <c r="H81" s="2">
        <f t="shared" si="16"/>
        <v>0</v>
      </c>
      <c r="R81" s="2" t="s">
        <v>168</v>
      </c>
      <c r="S81" s="2"/>
      <c r="T81" s="2"/>
      <c r="U81" s="2"/>
      <c r="V81" s="12"/>
      <c r="W81" s="12"/>
      <c r="X81" s="12"/>
    </row>
    <row r="82" spans="1:24" x14ac:dyDescent="0.2">
      <c r="A82" s="2" t="s">
        <v>25</v>
      </c>
      <c r="B82" s="2">
        <f t="shared" si="21"/>
        <v>29.230000000000018</v>
      </c>
      <c r="C82" s="2">
        <f t="shared" si="21"/>
        <v>18.990000000000009</v>
      </c>
      <c r="F82" s="2" t="s">
        <v>68</v>
      </c>
      <c r="G82" s="2">
        <f t="shared" si="15"/>
        <v>-65.189999999999941</v>
      </c>
      <c r="H82" s="2">
        <f t="shared" si="16"/>
        <v>-73.649999999999977</v>
      </c>
      <c r="R82" s="2" t="s">
        <v>169</v>
      </c>
      <c r="S82" s="2">
        <v>0</v>
      </c>
      <c r="T82" s="2">
        <v>0</v>
      </c>
      <c r="U82" s="2">
        <v>0</v>
      </c>
      <c r="V82" s="12">
        <f t="shared" si="18"/>
        <v>0</v>
      </c>
      <c r="W82" s="12">
        <f t="shared" si="19"/>
        <v>0</v>
      </c>
      <c r="X82" s="12">
        <f t="shared" si="20"/>
        <v>0</v>
      </c>
    </row>
    <row r="83" spans="1:24" x14ac:dyDescent="0.2">
      <c r="A83" s="2" t="s">
        <v>26</v>
      </c>
      <c r="B83" s="2">
        <f t="shared" si="21"/>
        <v>0</v>
      </c>
      <c r="C83" s="2">
        <f t="shared" si="21"/>
        <v>0</v>
      </c>
      <c r="F83" s="2" t="s">
        <v>69</v>
      </c>
      <c r="G83" s="2">
        <f t="shared" si="15"/>
        <v>14.090000000000003</v>
      </c>
      <c r="H83" s="2">
        <f t="shared" si="16"/>
        <v>-15.739999999999981</v>
      </c>
      <c r="R83" s="2" t="s">
        <v>170</v>
      </c>
      <c r="S83" s="2">
        <v>0</v>
      </c>
      <c r="T83" s="2">
        <v>0</v>
      </c>
      <c r="U83" s="2">
        <v>0</v>
      </c>
      <c r="V83" s="12">
        <f t="shared" si="18"/>
        <v>0</v>
      </c>
      <c r="W83" s="12">
        <f t="shared" si="19"/>
        <v>0</v>
      </c>
      <c r="X83" s="12">
        <f t="shared" si="20"/>
        <v>0</v>
      </c>
    </row>
    <row r="84" spans="1:24" x14ac:dyDescent="0.2">
      <c r="A84" s="2" t="s">
        <v>27</v>
      </c>
      <c r="B84" s="2">
        <f t="shared" si="21"/>
        <v>-15.32000000000005</v>
      </c>
      <c r="C84" s="2">
        <f t="shared" si="21"/>
        <v>-0.16999999999995907</v>
      </c>
      <c r="F84" s="2" t="s">
        <v>70</v>
      </c>
      <c r="G84" s="2">
        <f t="shared" si="15"/>
        <v>0</v>
      </c>
      <c r="H84" s="2">
        <f t="shared" si="16"/>
        <v>0</v>
      </c>
      <c r="R84" s="2" t="s">
        <v>171</v>
      </c>
      <c r="S84" s="2">
        <v>-712.07</v>
      </c>
      <c r="T84" s="2">
        <v>-358.36</v>
      </c>
      <c r="U84" s="2">
        <v>-119.16</v>
      </c>
      <c r="V84" s="12">
        <f t="shared" si="18"/>
        <v>-0.15540525794300331</v>
      </c>
      <c r="W84" s="12">
        <f t="shared" si="19"/>
        <v>-7.815938529855028E-2</v>
      </c>
      <c r="X84" s="12">
        <f t="shared" si="20"/>
        <v>-2.3082555585257847E-2</v>
      </c>
    </row>
    <row r="85" spans="1:24" x14ac:dyDescent="0.2">
      <c r="A85" s="2" t="s">
        <v>28</v>
      </c>
      <c r="B85" s="2">
        <f t="shared" si="21"/>
        <v>-111.94</v>
      </c>
      <c r="C85" s="2">
        <f t="shared" si="21"/>
        <v>47.110000000000014</v>
      </c>
      <c r="F85" s="2" t="s">
        <v>71</v>
      </c>
      <c r="G85" s="2">
        <f t="shared" si="15"/>
        <v>14.4</v>
      </c>
      <c r="H85" s="2">
        <f t="shared" si="16"/>
        <v>-4.84</v>
      </c>
      <c r="R85" s="2" t="s">
        <v>172</v>
      </c>
      <c r="S85" s="2">
        <v>0</v>
      </c>
      <c r="T85" s="2">
        <v>-210.52</v>
      </c>
      <c r="U85" s="2">
        <v>0</v>
      </c>
      <c r="V85" s="12">
        <f t="shared" si="18"/>
        <v>0</v>
      </c>
      <c r="W85" s="12">
        <f t="shared" si="19"/>
        <v>-4.5915040163664482E-2</v>
      </c>
      <c r="X85" s="12">
        <f t="shared" si="20"/>
        <v>0</v>
      </c>
    </row>
    <row r="86" spans="1:24" x14ac:dyDescent="0.2">
      <c r="A86" s="2" t="s">
        <v>29</v>
      </c>
      <c r="B86" s="2">
        <f t="shared" si="21"/>
        <v>0.46999999999999886</v>
      </c>
      <c r="C86" s="2">
        <f t="shared" si="21"/>
        <v>-25.409999999999997</v>
      </c>
      <c r="F86" s="2" t="s">
        <v>72</v>
      </c>
      <c r="G86" s="2">
        <f t="shared" si="15"/>
        <v>-93.680000000000064</v>
      </c>
      <c r="H86" s="2">
        <f t="shared" si="16"/>
        <v>-53.069999999999993</v>
      </c>
      <c r="R86" s="2" t="s">
        <v>173</v>
      </c>
      <c r="S86" s="2">
        <v>0</v>
      </c>
      <c r="T86" s="2">
        <v>0</v>
      </c>
      <c r="U86" s="2">
        <v>0</v>
      </c>
      <c r="V86" s="12">
        <f t="shared" si="18"/>
        <v>0</v>
      </c>
      <c r="W86" s="12">
        <f t="shared" si="19"/>
        <v>0</v>
      </c>
      <c r="X86" s="12">
        <f t="shared" si="20"/>
        <v>0</v>
      </c>
    </row>
    <row r="87" spans="1:24" x14ac:dyDescent="0.2">
      <c r="A87" s="2" t="s">
        <v>30</v>
      </c>
      <c r="B87" s="2">
        <f t="shared" si="21"/>
        <v>3.5999999999999943</v>
      </c>
      <c r="C87" s="2">
        <f t="shared" si="21"/>
        <v>60.390000000000015</v>
      </c>
      <c r="F87" s="2" t="s">
        <v>73</v>
      </c>
      <c r="G87" s="2">
        <f t="shared" si="15"/>
        <v>8.0000000000000071E-2</v>
      </c>
      <c r="H87" s="2">
        <f t="shared" si="16"/>
        <v>-0.6100000000000001</v>
      </c>
      <c r="R87" s="2" t="s">
        <v>174</v>
      </c>
      <c r="S87" s="2">
        <v>0</v>
      </c>
      <c r="T87" s="2">
        <v>0</v>
      </c>
      <c r="U87" s="2">
        <v>0</v>
      </c>
      <c r="V87" s="12">
        <f t="shared" si="18"/>
        <v>0</v>
      </c>
      <c r="W87" s="12">
        <f t="shared" si="19"/>
        <v>0</v>
      </c>
      <c r="X87" s="12">
        <f t="shared" si="20"/>
        <v>0</v>
      </c>
    </row>
    <row r="88" spans="1:24" x14ac:dyDescent="0.2">
      <c r="A88" s="2" t="s">
        <v>31</v>
      </c>
      <c r="B88" s="2">
        <f t="shared" si="21"/>
        <v>-123.19000000000005</v>
      </c>
      <c r="C88" s="2">
        <f t="shared" si="21"/>
        <v>81.920000000000073</v>
      </c>
      <c r="F88" s="2" t="s">
        <v>74</v>
      </c>
      <c r="G88" s="2">
        <f t="shared" si="15"/>
        <v>-4.8</v>
      </c>
      <c r="H88" s="2">
        <f t="shared" si="16"/>
        <v>-0.99999999999999956</v>
      </c>
      <c r="R88" s="2" t="s">
        <v>175</v>
      </c>
      <c r="S88" s="2">
        <v>0</v>
      </c>
      <c r="T88" s="2">
        <v>0</v>
      </c>
      <c r="U88" s="2">
        <v>0</v>
      </c>
      <c r="V88" s="12">
        <f t="shared" si="18"/>
        <v>0</v>
      </c>
      <c r="W88" s="12">
        <f t="shared" si="19"/>
        <v>0</v>
      </c>
      <c r="X88" s="12">
        <f t="shared" si="20"/>
        <v>0</v>
      </c>
    </row>
    <row r="89" spans="1:24" x14ac:dyDescent="0.2">
      <c r="A89" s="2" t="s">
        <v>32</v>
      </c>
      <c r="B89" s="2">
        <f t="shared" si="21"/>
        <v>0</v>
      </c>
      <c r="C89" s="2">
        <f t="shared" si="21"/>
        <v>0</v>
      </c>
      <c r="F89" s="2" t="s">
        <v>75</v>
      </c>
      <c r="G89" s="2">
        <f t="shared" si="15"/>
        <v>-98.560000000000059</v>
      </c>
      <c r="H89" s="2">
        <f t="shared" si="16"/>
        <v>-53.459999999999923</v>
      </c>
      <c r="R89" s="2" t="s">
        <v>176</v>
      </c>
      <c r="S89" s="2">
        <v>-110.42</v>
      </c>
      <c r="T89" s="2">
        <v>-66.569999999999993</v>
      </c>
      <c r="U89" s="2">
        <v>-48.14</v>
      </c>
      <c r="V89" s="12">
        <f t="shared" si="18"/>
        <v>-2.4098541691219156E-2</v>
      </c>
      <c r="W89" s="12">
        <f t="shared" si="19"/>
        <v>-1.4519115636021016E-2</v>
      </c>
      <c r="X89" s="12">
        <f t="shared" si="20"/>
        <v>-9.3252284816575434E-3</v>
      </c>
    </row>
    <row r="90" spans="1:24" x14ac:dyDescent="0.2">
      <c r="A90" s="2" t="s">
        <v>33</v>
      </c>
      <c r="B90" s="2">
        <f t="shared" si="21"/>
        <v>25.360000000000127</v>
      </c>
      <c r="C90" s="2">
        <f t="shared" si="21"/>
        <v>32.679999999999836</v>
      </c>
      <c r="F90" s="2" t="s">
        <v>76</v>
      </c>
      <c r="G90" s="2">
        <f t="shared" si="15"/>
        <v>-1.31</v>
      </c>
      <c r="H90" s="2">
        <f t="shared" si="16"/>
        <v>1.83</v>
      </c>
      <c r="R90" s="2" t="s">
        <v>111</v>
      </c>
      <c r="S90" s="2">
        <v>0</v>
      </c>
      <c r="T90" s="2">
        <v>-253.27</v>
      </c>
      <c r="U90" s="2">
        <v>-85.28</v>
      </c>
      <c r="V90" s="12">
        <f t="shared" si="18"/>
        <v>0</v>
      </c>
      <c r="W90" s="12">
        <f t="shared" si="19"/>
        <v>-5.5238942723975414E-2</v>
      </c>
      <c r="X90" s="12">
        <f t="shared" si="20"/>
        <v>-1.6519640318150296E-2</v>
      </c>
    </row>
    <row r="91" spans="1:24" x14ac:dyDescent="0.2">
      <c r="A91" s="2" t="s">
        <v>34</v>
      </c>
      <c r="B91" s="2">
        <f t="shared" si="21"/>
        <v>-2.4899999999999949</v>
      </c>
      <c r="C91" s="2">
        <f t="shared" si="21"/>
        <v>-23.1</v>
      </c>
      <c r="F91" s="2" t="s">
        <v>77</v>
      </c>
      <c r="G91" s="2">
        <f t="shared" si="15"/>
        <v>-97.25</v>
      </c>
      <c r="H91" s="2">
        <f t="shared" si="16"/>
        <v>-55.290000000000077</v>
      </c>
      <c r="R91" s="2" t="s">
        <v>177</v>
      </c>
      <c r="S91" s="2">
        <v>-664.96</v>
      </c>
      <c r="T91" s="2">
        <v>-792.98</v>
      </c>
      <c r="U91" s="2">
        <v>652.87</v>
      </c>
      <c r="V91" s="12">
        <f t="shared" si="18"/>
        <v>-0.14512376637378274</v>
      </c>
      <c r="W91" s="12">
        <f t="shared" si="19"/>
        <v>-0.17295130414679205</v>
      </c>
      <c r="X91" s="12">
        <f t="shared" si="20"/>
        <v>0.12646784210261239</v>
      </c>
    </row>
    <row r="92" spans="1:24" x14ac:dyDescent="0.2">
      <c r="A92" s="2" t="s">
        <v>35</v>
      </c>
      <c r="B92" s="2">
        <f t="shared" si="21"/>
        <v>22.870000000000118</v>
      </c>
      <c r="C92" s="2">
        <f t="shared" si="21"/>
        <v>9.5799999999999272</v>
      </c>
      <c r="F92" s="2" t="s">
        <v>78</v>
      </c>
      <c r="G92" s="2">
        <f t="shared" si="15"/>
        <v>-11.44</v>
      </c>
      <c r="H92" s="2">
        <f t="shared" si="16"/>
        <v>-3.0999999999999996</v>
      </c>
      <c r="R92" s="2" t="s">
        <v>178</v>
      </c>
      <c r="S92" s="2">
        <v>172.28</v>
      </c>
      <c r="T92" s="2">
        <v>-158.72</v>
      </c>
      <c r="U92" s="2">
        <v>243.4</v>
      </c>
      <c r="V92" s="12">
        <f t="shared" si="18"/>
        <v>3.75991374983086E-2</v>
      </c>
      <c r="W92" s="12">
        <f t="shared" si="19"/>
        <v>-3.4617305599357905E-2</v>
      </c>
      <c r="X92" s="12">
        <f t="shared" si="20"/>
        <v>4.7149161039373617E-2</v>
      </c>
    </row>
    <row r="93" spans="1:24" x14ac:dyDescent="0.2">
      <c r="A93" s="2" t="s">
        <v>36</v>
      </c>
      <c r="B93" s="2">
        <f t="shared" si="21"/>
        <v>-146.06</v>
      </c>
      <c r="C93" s="2">
        <f t="shared" si="21"/>
        <v>72.339999999999975</v>
      </c>
      <c r="F93" s="2" t="s">
        <v>79</v>
      </c>
      <c r="G93" s="2">
        <f t="shared" si="15"/>
        <v>113.54</v>
      </c>
      <c r="H93" s="2">
        <f t="shared" si="16"/>
        <v>11.519999999999982</v>
      </c>
      <c r="R93" s="2" t="s">
        <v>179</v>
      </c>
      <c r="S93" s="2">
        <v>-11.9</v>
      </c>
      <c r="T93" s="2">
        <v>-170.08</v>
      </c>
      <c r="U93" s="2">
        <v>73.319999999999993</v>
      </c>
      <c r="V93" s="12">
        <f t="shared" si="18"/>
        <v>-2.5971078258060854E-3</v>
      </c>
      <c r="W93" s="12">
        <f t="shared" si="19"/>
        <v>-3.7094955496086143E-2</v>
      </c>
      <c r="X93" s="12">
        <f t="shared" si="20"/>
        <v>1.4202861493043851E-2</v>
      </c>
    </row>
    <row r="94" spans="1:24" x14ac:dyDescent="0.2">
      <c r="A94" s="2" t="s">
        <v>37</v>
      </c>
      <c r="B94" s="2">
        <f t="shared" si="21"/>
        <v>0</v>
      </c>
      <c r="C94" s="2">
        <f t="shared" si="21"/>
        <v>0</v>
      </c>
      <c r="F94" s="2" t="s">
        <v>80</v>
      </c>
      <c r="G94" s="2">
        <f t="shared" si="15"/>
        <v>0</v>
      </c>
      <c r="H94" s="2">
        <f t="shared" si="16"/>
        <v>0</v>
      </c>
    </row>
    <row r="95" spans="1:24" x14ac:dyDescent="0.2">
      <c r="A95" s="2" t="s">
        <v>38</v>
      </c>
      <c r="B95" s="2">
        <f t="shared" ref="B95:C100" si="22">C38-B38</f>
        <v>-42.61999999999999</v>
      </c>
      <c r="C95" s="2">
        <f t="shared" si="22"/>
        <v>-65.830000000000013</v>
      </c>
      <c r="F95" s="2" t="s">
        <v>83</v>
      </c>
      <c r="G95" s="2">
        <f t="shared" si="15"/>
        <v>-7.9800000000000182</v>
      </c>
      <c r="H95" s="2">
        <f t="shared" si="16"/>
        <v>-49.75</v>
      </c>
    </row>
    <row r="96" spans="1:24" x14ac:dyDescent="0.2">
      <c r="A96" s="2" t="s">
        <v>39</v>
      </c>
      <c r="B96" s="2">
        <f t="shared" si="22"/>
        <v>24.529999999999973</v>
      </c>
      <c r="C96" s="2">
        <f t="shared" si="22"/>
        <v>9.7000000000000455</v>
      </c>
      <c r="F96" s="2" t="s">
        <v>84</v>
      </c>
      <c r="G96" s="2">
        <f t="shared" si="15"/>
        <v>11.519999999999982</v>
      </c>
      <c r="H96" s="2">
        <f t="shared" si="16"/>
        <v>4.710000000000008</v>
      </c>
    </row>
    <row r="97" spans="1:9" x14ac:dyDescent="0.2">
      <c r="A97" s="2" t="s">
        <v>40</v>
      </c>
      <c r="B97" s="2">
        <f t="shared" si="22"/>
        <v>-67.149999999999977</v>
      </c>
      <c r="C97" s="2">
        <f t="shared" si="22"/>
        <v>-75.529999999999973</v>
      </c>
      <c r="F97" s="2" t="s">
        <v>85</v>
      </c>
      <c r="G97" s="2">
        <f t="shared" si="15"/>
        <v>0</v>
      </c>
      <c r="H97" s="2">
        <f t="shared" si="16"/>
        <v>0</v>
      </c>
    </row>
    <row r="98" spans="1:9" x14ac:dyDescent="0.2">
      <c r="A98" s="2" t="s">
        <v>41</v>
      </c>
      <c r="B98" s="2">
        <f t="shared" si="22"/>
        <v>25.649999999999991</v>
      </c>
      <c r="C98" s="2">
        <f t="shared" si="22"/>
        <v>178.6</v>
      </c>
      <c r="F98" s="2" t="s">
        <v>86</v>
      </c>
      <c r="G98" s="2">
        <f t="shared" si="15"/>
        <v>0</v>
      </c>
      <c r="H98" s="2">
        <f t="shared" si="16"/>
        <v>0</v>
      </c>
    </row>
    <row r="99" spans="1:9" x14ac:dyDescent="0.2">
      <c r="A99" s="2" t="s">
        <v>42</v>
      </c>
      <c r="B99" s="2">
        <f t="shared" si="22"/>
        <v>8.9200000000000728</v>
      </c>
      <c r="C99" s="2">
        <f t="shared" si="22"/>
        <v>948.8100000000004</v>
      </c>
      <c r="F99" s="2" t="s">
        <v>87</v>
      </c>
      <c r="G99" s="2">
        <f t="shared" si="15"/>
        <v>0</v>
      </c>
      <c r="H99" s="2">
        <f t="shared" si="16"/>
        <v>0</v>
      </c>
    </row>
    <row r="100" spans="1:9" x14ac:dyDescent="0.2">
      <c r="A100" s="2" t="s">
        <v>43</v>
      </c>
      <c r="B100" s="2">
        <f t="shared" si="22"/>
        <v>123.21000000000004</v>
      </c>
      <c r="C100" s="2">
        <f t="shared" si="22"/>
        <v>-108.87000000000012</v>
      </c>
      <c r="F100" s="2" t="s">
        <v>88</v>
      </c>
      <c r="G100" s="2">
        <f t="shared" si="15"/>
        <v>0</v>
      </c>
      <c r="H100" s="2">
        <f t="shared" si="16"/>
        <v>0</v>
      </c>
    </row>
    <row r="101" spans="1:9" x14ac:dyDescent="0.2">
      <c r="F101" s="2" t="s">
        <v>89</v>
      </c>
      <c r="G101" s="2">
        <f t="shared" si="15"/>
        <v>-3.6900000000000013</v>
      </c>
      <c r="H101" s="2">
        <f t="shared" si="16"/>
        <v>-2.25</v>
      </c>
    </row>
    <row r="102" spans="1:9" x14ac:dyDescent="0.2">
      <c r="F102" s="2" t="s">
        <v>90</v>
      </c>
      <c r="G102" s="2">
        <f t="shared" si="15"/>
        <v>-3.6900000000000013</v>
      </c>
      <c r="H102" s="2">
        <f t="shared" si="16"/>
        <v>-2.25</v>
      </c>
    </row>
    <row r="103" spans="1:9" x14ac:dyDescent="0.2">
      <c r="F103" s="2" t="s">
        <v>91</v>
      </c>
      <c r="G103" s="2">
        <f t="shared" si="15"/>
        <v>-3.879999999999999</v>
      </c>
      <c r="H103" s="2">
        <f t="shared" si="16"/>
        <v>-2.2699999999999996</v>
      </c>
    </row>
    <row r="104" spans="1:9" x14ac:dyDescent="0.2">
      <c r="F104" s="2" t="s">
        <v>92</v>
      </c>
      <c r="G104" s="2">
        <f t="shared" si="15"/>
        <v>-3.879999999999999</v>
      </c>
      <c r="H104" s="2">
        <f t="shared" si="16"/>
        <v>-2.2699999999999996</v>
      </c>
    </row>
    <row r="105" spans="1:9" x14ac:dyDescent="0.2">
      <c r="F105" s="2" t="s">
        <v>93</v>
      </c>
      <c r="G105" s="2">
        <f t="shared" si="15"/>
        <v>15.150000000000006</v>
      </c>
      <c r="H105" s="2">
        <f t="shared" si="16"/>
        <v>18.009999999999991</v>
      </c>
    </row>
    <row r="106" spans="1:9" x14ac:dyDescent="0.2">
      <c r="F106" s="2" t="s">
        <v>94</v>
      </c>
      <c r="G106" s="2">
        <f t="shared" si="15"/>
        <v>15.150000000000006</v>
      </c>
      <c r="H106" s="2">
        <f t="shared" si="16"/>
        <v>18.009999999999991</v>
      </c>
    </row>
    <row r="109" spans="1:9" x14ac:dyDescent="0.2">
      <c r="A109" s="1" t="s">
        <v>315</v>
      </c>
      <c r="B109" s="2"/>
      <c r="C109" s="2"/>
      <c r="D109" s="2"/>
      <c r="F109" s="1" t="s">
        <v>316</v>
      </c>
      <c r="G109" s="2"/>
      <c r="H109" s="2"/>
      <c r="I109" s="2"/>
    </row>
    <row r="110" spans="1:9" x14ac:dyDescent="0.2">
      <c r="A110" s="2"/>
      <c r="B110" s="7">
        <v>43070</v>
      </c>
      <c r="C110" s="7">
        <v>43435</v>
      </c>
      <c r="D110" s="7">
        <v>43800</v>
      </c>
      <c r="F110" s="2"/>
      <c r="G110" s="7">
        <v>43070</v>
      </c>
      <c r="H110" s="7">
        <v>43435</v>
      </c>
      <c r="I110" s="7">
        <v>43800</v>
      </c>
    </row>
    <row r="111" spans="1:9" x14ac:dyDescent="0.2">
      <c r="A111" s="2" t="s">
        <v>317</v>
      </c>
      <c r="B111" s="37">
        <f>B42/B9</f>
        <v>1.3831393296201251</v>
      </c>
      <c r="C111" s="37">
        <f t="shared" ref="C111:D111" si="23">C42/C9</f>
        <v>1.2786361072206658</v>
      </c>
      <c r="D111" s="37">
        <f t="shared" si="23"/>
        <v>1.3681683932113731</v>
      </c>
      <c r="F111" s="2" t="s">
        <v>323</v>
      </c>
      <c r="G111" s="2">
        <f>C166</f>
        <v>235.54</v>
      </c>
      <c r="H111" s="2">
        <f t="shared" ref="H111:I111" si="24">D166</f>
        <v>235.54</v>
      </c>
      <c r="I111" s="2">
        <f t="shared" si="24"/>
        <v>235.54</v>
      </c>
    </row>
    <row r="112" spans="1:9" x14ac:dyDescent="0.2">
      <c r="A112" s="2" t="s">
        <v>318</v>
      </c>
      <c r="B112" s="37">
        <f>K6/B42</f>
        <v>0.87282390254588416</v>
      </c>
      <c r="C112" s="37">
        <f>L6/C42</f>
        <v>0.871908142327667</v>
      </c>
      <c r="D112" s="37">
        <f>M6/D42</f>
        <v>0.8316455573849193</v>
      </c>
      <c r="F112" s="2" t="s">
        <v>324</v>
      </c>
      <c r="G112" s="2">
        <f>C171</f>
        <v>120.5</v>
      </c>
      <c r="H112" s="2">
        <f t="shared" ref="H112:I112" si="25">D171</f>
        <v>195.6</v>
      </c>
      <c r="I112" s="2">
        <f t="shared" si="25"/>
        <v>296.64999999999998</v>
      </c>
    </row>
    <row r="113" spans="1:9" x14ac:dyDescent="0.2">
      <c r="A113" s="2" t="s">
        <v>319</v>
      </c>
      <c r="B113" s="37">
        <f>B112*B111</f>
        <v>1.2072370674437356</v>
      </c>
      <c r="C113" s="37">
        <f t="shared" ref="C113:D113" si="26">C112*C111</f>
        <v>1.1148532329598504</v>
      </c>
      <c r="D113" s="37">
        <f t="shared" si="26"/>
        <v>1.1378311659687017</v>
      </c>
      <c r="F113" s="26" t="s">
        <v>325</v>
      </c>
      <c r="G113" s="2">
        <f>B9</f>
        <v>3795.46</v>
      </c>
      <c r="H113" s="2">
        <f t="shared" ref="H113:I113" si="27">C9</f>
        <v>4112.6400000000003</v>
      </c>
      <c r="I113" s="2">
        <f t="shared" si="27"/>
        <v>4537</v>
      </c>
    </row>
    <row r="114" spans="1:9" x14ac:dyDescent="0.2">
      <c r="F114" s="26" t="s">
        <v>320</v>
      </c>
      <c r="G114" s="2">
        <f>G111*G112-G113</f>
        <v>24587.11</v>
      </c>
      <c r="H114" s="2">
        <f t="shared" ref="H114:I114" si="28">H111*H112-H113</f>
        <v>41958.983999999997</v>
      </c>
      <c r="I114" s="2">
        <f t="shared" si="28"/>
        <v>65335.940999999992</v>
      </c>
    </row>
    <row r="115" spans="1:9" x14ac:dyDescent="0.2">
      <c r="F115" s="38"/>
      <c r="G115" s="38"/>
      <c r="H115" s="38"/>
    </row>
    <row r="116" spans="1:9" x14ac:dyDescent="0.2">
      <c r="A116" s="1" t="s">
        <v>180</v>
      </c>
      <c r="B116" s="2"/>
      <c r="C116" s="2"/>
      <c r="D116" s="2"/>
      <c r="E116" s="2"/>
      <c r="F116" s="38"/>
      <c r="G116" s="38"/>
      <c r="H116" s="39"/>
    </row>
    <row r="117" spans="1:9" x14ac:dyDescent="0.2">
      <c r="A117" s="2"/>
      <c r="B117" s="2"/>
      <c r="C117" s="7">
        <v>43070</v>
      </c>
      <c r="D117" s="7">
        <v>43435</v>
      </c>
      <c r="E117" s="7">
        <v>43800</v>
      </c>
      <c r="F117" s="38"/>
      <c r="G117" s="38"/>
      <c r="H117" s="38"/>
    </row>
    <row r="118" spans="1:9" x14ac:dyDescent="0.2">
      <c r="A118" s="2" t="s">
        <v>181</v>
      </c>
      <c r="B118" s="2" t="s">
        <v>182</v>
      </c>
      <c r="C118" s="4">
        <f>(B31-B27)/B35</f>
        <v>0.76882004075098243</v>
      </c>
      <c r="D118" s="4">
        <f t="shared" ref="D118:E118" si="29">(C31-C27)/C35</f>
        <v>0.65703108988353542</v>
      </c>
      <c r="E118" s="4">
        <f t="shared" si="29"/>
        <v>0.72399961124216961</v>
      </c>
      <c r="F118" s="38"/>
      <c r="G118" s="38"/>
      <c r="H118" s="39"/>
    </row>
    <row r="119" spans="1:9" x14ac:dyDescent="0.2">
      <c r="A119" s="2" t="s">
        <v>183</v>
      </c>
      <c r="B119" s="2" t="s">
        <v>184</v>
      </c>
      <c r="C119" s="4">
        <f>B31/B35</f>
        <v>1.2932797263862612</v>
      </c>
      <c r="D119" s="4">
        <f t="shared" ref="D119:E119" si="30">C31/C35</f>
        <v>1.1571513860795024</v>
      </c>
      <c r="E119" s="4">
        <f t="shared" si="30"/>
        <v>1.2197365282158668</v>
      </c>
    </row>
    <row r="120" spans="1:9" x14ac:dyDescent="0.2">
      <c r="A120" s="2" t="s">
        <v>185</v>
      </c>
      <c r="B120" s="2" t="s">
        <v>186</v>
      </c>
      <c r="C120" s="4">
        <f>B29/B35</f>
        <v>0.10894520448260807</v>
      </c>
      <c r="D120" s="4">
        <f t="shared" ref="D120:E120" si="31">C29/C35</f>
        <v>0.10714381187457116</v>
      </c>
      <c r="E120" s="4">
        <f t="shared" si="31"/>
        <v>8.3786147851671225E-2</v>
      </c>
    </row>
    <row r="121" spans="1:9" x14ac:dyDescent="0.2">
      <c r="A121" s="2"/>
      <c r="B121" s="2"/>
      <c r="C121" s="2"/>
      <c r="D121" s="2"/>
      <c r="E121" s="2"/>
    </row>
    <row r="122" spans="1:9" x14ac:dyDescent="0.2">
      <c r="A122" s="2"/>
      <c r="B122" s="2"/>
      <c r="C122" s="2"/>
      <c r="D122" s="2"/>
      <c r="E122" s="2"/>
    </row>
    <row r="123" spans="1:9" x14ac:dyDescent="0.2">
      <c r="A123" s="1" t="s">
        <v>187</v>
      </c>
      <c r="B123" s="2"/>
      <c r="C123" s="7">
        <v>43070</v>
      </c>
      <c r="D123" s="7">
        <v>43435</v>
      </c>
      <c r="E123" s="7">
        <v>43800</v>
      </c>
    </row>
    <row r="124" spans="1:9" x14ac:dyDescent="0.2">
      <c r="A124" s="2" t="s">
        <v>188</v>
      </c>
      <c r="B124" s="2" t="s">
        <v>189</v>
      </c>
      <c r="C124" s="4">
        <f>B139/B9</f>
        <v>0.86237504808376331</v>
      </c>
      <c r="D124" s="4">
        <f t="shared" ref="D124:E124" si="32">C139/C9</f>
        <v>0.74230178182384066</v>
      </c>
      <c r="E124" s="4">
        <f t="shared" si="32"/>
        <v>0.80706854749834689</v>
      </c>
    </row>
    <row r="125" spans="1:9" x14ac:dyDescent="0.2">
      <c r="A125" s="2" t="s">
        <v>190</v>
      </c>
      <c r="B125" s="2" t="s">
        <v>191</v>
      </c>
      <c r="C125" s="4">
        <f>B9/B140</f>
        <v>0.53680144713747668</v>
      </c>
      <c r="D125" s="4">
        <f t="shared" ref="D125:E125" si="33">C9/C140</f>
        <v>0.57363396076407547</v>
      </c>
      <c r="E125" s="4">
        <f t="shared" si="33"/>
        <v>0.55306538654236015</v>
      </c>
    </row>
    <row r="126" spans="1:9" x14ac:dyDescent="0.2">
      <c r="A126" s="2" t="s">
        <v>192</v>
      </c>
      <c r="B126" s="2" t="s">
        <v>193</v>
      </c>
      <c r="C126" s="4">
        <f>B139/B140</f>
        <v>0.4629241737866151</v>
      </c>
      <c r="D126" s="4">
        <f t="shared" ref="D126:E126" si="34">C139/C140</f>
        <v>0.42580951118984034</v>
      </c>
      <c r="E126" s="4">
        <f t="shared" si="34"/>
        <v>0.44636167818835437</v>
      </c>
    </row>
    <row r="127" spans="1:9" x14ac:dyDescent="0.2">
      <c r="A127" s="2" t="s">
        <v>194</v>
      </c>
      <c r="B127" s="2" t="s">
        <v>195</v>
      </c>
      <c r="C127" s="4">
        <f>K21/K22</f>
        <v>11.839878580914439</v>
      </c>
      <c r="D127" s="4">
        <f t="shared" ref="D127:E127" si="35">L21/L22</f>
        <v>18.849037987173162</v>
      </c>
      <c r="E127" s="4">
        <f t="shared" si="35"/>
        <v>20.383663366336631</v>
      </c>
    </row>
    <row r="128" spans="1:9" x14ac:dyDescent="0.2">
      <c r="A128" s="2"/>
      <c r="B128" s="2"/>
      <c r="C128" s="4"/>
      <c r="D128" s="4"/>
      <c r="E128" s="4"/>
    </row>
    <row r="129" spans="1:5" x14ac:dyDescent="0.2">
      <c r="A129" s="2"/>
      <c r="B129" s="2"/>
      <c r="C129" s="4"/>
      <c r="D129" s="4"/>
      <c r="E129" s="4"/>
    </row>
    <row r="130" spans="1:5" x14ac:dyDescent="0.2">
      <c r="A130" s="2"/>
      <c r="B130" s="2"/>
      <c r="C130" s="4"/>
      <c r="D130" s="4"/>
      <c r="E130" s="4"/>
    </row>
    <row r="131" spans="1:5" x14ac:dyDescent="0.2">
      <c r="A131" s="1" t="s">
        <v>196</v>
      </c>
      <c r="B131" s="2"/>
      <c r="C131" s="7">
        <v>43070</v>
      </c>
      <c r="D131" s="7">
        <v>43435</v>
      </c>
      <c r="E131" s="7">
        <v>43800</v>
      </c>
    </row>
    <row r="132" spans="1:5" x14ac:dyDescent="0.2">
      <c r="A132" s="2" t="s">
        <v>197</v>
      </c>
      <c r="B132" s="2" t="s">
        <v>198</v>
      </c>
      <c r="C132" s="4">
        <f>(K8-C145)/K8</f>
        <v>0.63070881424030767</v>
      </c>
      <c r="D132" s="4">
        <f t="shared" ref="D132:E132" si="36">(L8-D145)/L8</f>
        <v>0.37944741742447519</v>
      </c>
      <c r="E132" s="4">
        <f t="shared" si="36"/>
        <v>0.33236090610072178</v>
      </c>
    </row>
    <row r="133" spans="1:5" x14ac:dyDescent="0.2">
      <c r="A133" s="2" t="s">
        <v>199</v>
      </c>
      <c r="B133" s="2" t="s">
        <v>200</v>
      </c>
      <c r="C133" s="4">
        <f>K30/K8</f>
        <v>0.16489931515654105</v>
      </c>
      <c r="D133" s="4">
        <f t="shared" ref="D133:E133" si="37">L30/L8</f>
        <v>0.12667230126733317</v>
      </c>
      <c r="E133" s="4">
        <f t="shared" si="37"/>
        <v>9.8300383159574914E-2</v>
      </c>
    </row>
    <row r="134" spans="1:5" x14ac:dyDescent="0.2">
      <c r="A134" s="2" t="s">
        <v>201</v>
      </c>
      <c r="B134" s="2" t="s">
        <v>202</v>
      </c>
      <c r="C134" s="4">
        <f>K30/B142</f>
        <v>0.20764682170641058</v>
      </c>
      <c r="D134" s="4">
        <f t="shared" ref="D134:E134" si="38">L30/C142</f>
        <v>0.10668410063740577</v>
      </c>
      <c r="E134" s="4">
        <f t="shared" si="38"/>
        <v>8.8515997366114443E-2</v>
      </c>
    </row>
    <row r="135" spans="1:5" x14ac:dyDescent="0.2">
      <c r="A135" s="2" t="s">
        <v>203</v>
      </c>
      <c r="B135" s="2" t="s">
        <v>204</v>
      </c>
      <c r="C135" s="4">
        <f>K21/B141</f>
        <v>0.20725980538673575</v>
      </c>
      <c r="D135" s="4">
        <f t="shared" ref="D135:E135" si="39">L21/C141</f>
        <v>0.18803336078401783</v>
      </c>
      <c r="E135" s="4">
        <f t="shared" si="39"/>
        <v>0.15084500255036623</v>
      </c>
    </row>
    <row r="136" spans="1:5" x14ac:dyDescent="0.2">
      <c r="A136" s="2" t="s">
        <v>205</v>
      </c>
      <c r="B136" s="2" t="s">
        <v>206</v>
      </c>
      <c r="C136" s="4">
        <f>K30/B9</f>
        <v>0.17236645887455013</v>
      </c>
      <c r="D136" s="4">
        <f t="shared" ref="D136:E136" si="40">L30/C9</f>
        <v>0.13629444833488949</v>
      </c>
      <c r="E136" s="4">
        <f t="shared" si="40"/>
        <v>0.11184923958562927</v>
      </c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 t="s">
        <v>207</v>
      </c>
      <c r="B139" s="2">
        <v>3273.11</v>
      </c>
      <c r="C139" s="2">
        <v>3052.82</v>
      </c>
      <c r="D139" s="2">
        <v>3661.67</v>
      </c>
      <c r="E139" s="2"/>
    </row>
    <row r="140" spans="1:5" x14ac:dyDescent="0.2">
      <c r="A140" s="2" t="s">
        <v>208</v>
      </c>
      <c r="B140" s="2">
        <v>7070.51</v>
      </c>
      <c r="C140" s="2">
        <v>7169.4499999999989</v>
      </c>
      <c r="D140" s="2">
        <v>8203.369999999999</v>
      </c>
      <c r="E140" s="2"/>
    </row>
    <row r="141" spans="1:5" x14ac:dyDescent="0.2">
      <c r="A141" s="2" t="s">
        <v>209</v>
      </c>
      <c r="B141" s="2">
        <v>6022.2000000000007</v>
      </c>
      <c r="C141" s="2">
        <v>6095.7799999999988</v>
      </c>
      <c r="D141" s="2">
        <v>7097.0199999999986</v>
      </c>
      <c r="E141" s="2"/>
    </row>
    <row r="142" spans="1:5" x14ac:dyDescent="0.2">
      <c r="A142" s="2" t="s">
        <v>210</v>
      </c>
      <c r="B142" s="2">
        <v>3150.5899999999997</v>
      </c>
      <c r="C142" s="2">
        <v>5254.11</v>
      </c>
      <c r="D142" s="2">
        <v>5732.9750000000004</v>
      </c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1" t="s">
        <v>308</v>
      </c>
      <c r="B144" s="7">
        <v>42705</v>
      </c>
      <c r="C144" s="7">
        <v>43070</v>
      </c>
      <c r="D144" s="7">
        <v>43435</v>
      </c>
      <c r="E144" s="7">
        <v>43800</v>
      </c>
    </row>
    <row r="145" spans="1:5" x14ac:dyDescent="0.2">
      <c r="A145" s="2" t="s">
        <v>212</v>
      </c>
      <c r="B145" s="2"/>
      <c r="C145" s="2">
        <f>K13+K14+K16</f>
        <v>1465.1000000000001</v>
      </c>
      <c r="D145" s="2">
        <f t="shared" ref="D145:E145" si="41">L13+L14+L16</f>
        <v>2745.9700000000003</v>
      </c>
      <c r="E145" s="2">
        <f t="shared" si="41"/>
        <v>3446.58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 t="s">
        <v>213</v>
      </c>
      <c r="B147" s="2"/>
      <c r="C147" s="2">
        <f>K8/B28</f>
        <v>7.1496305640655979</v>
      </c>
      <c r="D147" s="2">
        <f t="shared" ref="D147:E147" si="42">L8/C28</f>
        <v>9.9897056167599789</v>
      </c>
      <c r="E147" s="2">
        <f t="shared" si="42"/>
        <v>10.533882914685657</v>
      </c>
    </row>
    <row r="148" spans="1:5" x14ac:dyDescent="0.2">
      <c r="A148" s="2" t="s">
        <v>214</v>
      </c>
      <c r="B148" s="2"/>
      <c r="C148" s="2">
        <f>365/C147</f>
        <v>51.051588851948281</v>
      </c>
      <c r="D148" s="2">
        <f t="shared" ref="D148:E148" si="43">365/D147</f>
        <v>36.537613219315531</v>
      </c>
      <c r="E148" s="2">
        <f t="shared" si="43"/>
        <v>34.650090850273322</v>
      </c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 t="s">
        <v>326</v>
      </c>
      <c r="B150" s="2"/>
      <c r="C150" s="2">
        <v>1051.53</v>
      </c>
      <c r="D150" s="2"/>
      <c r="E150" s="2"/>
    </row>
    <row r="151" spans="1:5" x14ac:dyDescent="0.2">
      <c r="A151" s="2" t="s">
        <v>215</v>
      </c>
      <c r="B151" s="2"/>
      <c r="C151" s="2">
        <f>(B42+C150)/2</f>
        <v>3150.5899999999997</v>
      </c>
      <c r="D151" s="2">
        <f>(B42+C42)/2</f>
        <v>5254.11</v>
      </c>
      <c r="E151" s="2">
        <f>(C42+D42)/2</f>
        <v>5732.9750000000004</v>
      </c>
    </row>
    <row r="152" spans="1:5" x14ac:dyDescent="0.2">
      <c r="A152" s="2" t="s">
        <v>216</v>
      </c>
      <c r="B152" s="2"/>
      <c r="C152" s="2">
        <f>K8/C151</f>
        <v>1.2592339847457144</v>
      </c>
      <c r="D152" s="2">
        <f t="shared" ref="D152:E152" si="44">L8/D151</f>
        <v>0.84220543536393422</v>
      </c>
      <c r="E152" s="2">
        <f t="shared" si="44"/>
        <v>0.90046441856104376</v>
      </c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 t="s">
        <v>327</v>
      </c>
      <c r="B154" s="2"/>
      <c r="C154" s="2">
        <v>290.23</v>
      </c>
      <c r="D154" s="2"/>
      <c r="E154" s="2"/>
    </row>
    <row r="155" spans="1:5" x14ac:dyDescent="0.2">
      <c r="A155" s="2" t="s">
        <v>217</v>
      </c>
      <c r="B155" s="2"/>
      <c r="C155" s="2">
        <f>(C154+B27)/2</f>
        <v>433.40000000000003</v>
      </c>
      <c r="D155" s="2">
        <f>(B27+C27)/2</f>
        <v>568.91000000000008</v>
      </c>
      <c r="E155" s="2">
        <f>(C27+D27)/2</f>
        <v>561.16499999999996</v>
      </c>
    </row>
    <row r="156" spans="1:5" x14ac:dyDescent="0.2">
      <c r="A156" s="2" t="s">
        <v>218</v>
      </c>
      <c r="B156" s="2"/>
      <c r="C156" s="2">
        <f>C145/C155</f>
        <v>3.3804799261652052</v>
      </c>
      <c r="D156" s="2">
        <f t="shared" ref="D156:E156" si="45">D145/D155</f>
        <v>4.8267212740152221</v>
      </c>
      <c r="E156" s="2">
        <f t="shared" si="45"/>
        <v>6.1418299430648746</v>
      </c>
    </row>
    <row r="157" spans="1:5" x14ac:dyDescent="0.2">
      <c r="A157" s="2" t="s">
        <v>219</v>
      </c>
      <c r="B157" s="2"/>
      <c r="C157" s="2">
        <f>365/C156</f>
        <v>107.97283461879735</v>
      </c>
      <c r="D157" s="2">
        <f t="shared" ref="D157:E157" si="46">365/D156</f>
        <v>75.620691413234667</v>
      </c>
      <c r="E157" s="2">
        <f t="shared" si="46"/>
        <v>59.428542207057426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 t="s">
        <v>220</v>
      </c>
      <c r="B159" s="2"/>
      <c r="C159" s="2"/>
      <c r="D159" s="2"/>
      <c r="E159" s="2"/>
    </row>
    <row r="160" spans="1:5" x14ac:dyDescent="0.2">
      <c r="A160" s="2" t="s">
        <v>221</v>
      </c>
      <c r="B160" s="22">
        <v>4.97</v>
      </c>
      <c r="C160" s="22">
        <v>0</v>
      </c>
      <c r="D160" s="22">
        <v>3.35</v>
      </c>
      <c r="E160" s="22">
        <v>11.8</v>
      </c>
    </row>
    <row r="161" spans="1:5" x14ac:dyDescent="0.2">
      <c r="A161" s="2" t="s">
        <v>222</v>
      </c>
      <c r="B161" s="2"/>
      <c r="C161" s="2">
        <f>(B160+C160)/2</f>
        <v>2.4849999999999999</v>
      </c>
      <c r="D161" s="2">
        <f t="shared" ref="D161:E161" si="47">(C160+D160)/2</f>
        <v>1.675</v>
      </c>
      <c r="E161" s="2">
        <f t="shared" si="47"/>
        <v>7.5750000000000002</v>
      </c>
    </row>
    <row r="162" spans="1:5" x14ac:dyDescent="0.2">
      <c r="A162" s="2" t="s">
        <v>223</v>
      </c>
      <c r="B162" s="2"/>
      <c r="C162" s="2">
        <f>K8/C161</f>
        <v>1596.5110663983903</v>
      </c>
      <c r="D162" s="2">
        <f t="shared" ref="D162:E162" si="48">L8/D161</f>
        <v>2641.8149253731344</v>
      </c>
      <c r="E162" s="2">
        <f t="shared" si="48"/>
        <v>681.49702970297028</v>
      </c>
    </row>
    <row r="163" spans="1:5" x14ac:dyDescent="0.2">
      <c r="A163" s="2" t="s">
        <v>220</v>
      </c>
      <c r="B163" s="2"/>
      <c r="C163" s="2">
        <f>365/C162</f>
        <v>0.22862353270335464</v>
      </c>
      <c r="D163" s="2">
        <f t="shared" ref="D163:E163" si="49">365/D162</f>
        <v>0.13816259288051633</v>
      </c>
      <c r="E163" s="2">
        <f t="shared" si="49"/>
        <v>0.5355856065272725</v>
      </c>
    </row>
    <row r="164" spans="1:5" x14ac:dyDescent="0.2">
      <c r="A164" s="1" t="s">
        <v>309</v>
      </c>
      <c r="B164" s="2"/>
      <c r="C164" s="2"/>
      <c r="D164" s="2"/>
      <c r="E164" s="2"/>
    </row>
    <row r="165" spans="1:5" x14ac:dyDescent="0.2">
      <c r="A165" s="2" t="s">
        <v>224</v>
      </c>
      <c r="B165" s="2"/>
      <c r="C165" s="2"/>
      <c r="D165" s="2"/>
      <c r="E165" s="2"/>
    </row>
    <row r="166" spans="1:5" x14ac:dyDescent="0.2">
      <c r="A166" s="2" t="s">
        <v>225</v>
      </c>
      <c r="B166" s="2"/>
      <c r="C166" s="2">
        <f>E166</f>
        <v>235.54</v>
      </c>
      <c r="D166" s="2">
        <f>E166</f>
        <v>235.54</v>
      </c>
      <c r="E166" s="2">
        <v>235.54</v>
      </c>
    </row>
    <row r="167" spans="1:5" x14ac:dyDescent="0.2">
      <c r="A167" s="2" t="s">
        <v>226</v>
      </c>
      <c r="B167" s="2"/>
      <c r="C167" s="2">
        <f>K11/C166</f>
        <v>16.949690073872802</v>
      </c>
      <c r="D167" s="2">
        <f t="shared" ref="D167:E167" si="50">L11/D166</f>
        <v>18.993886388723784</v>
      </c>
      <c r="E167" s="2">
        <f t="shared" si="50"/>
        <v>21.945317143584955</v>
      </c>
    </row>
    <row r="168" spans="1:5" x14ac:dyDescent="0.2">
      <c r="A168" s="2" t="s">
        <v>227</v>
      </c>
      <c r="B168" s="2"/>
      <c r="C168" s="2">
        <f>C167</f>
        <v>16.949690073872802</v>
      </c>
      <c r="D168" s="2">
        <f t="shared" ref="D168:E168" si="51">D167</f>
        <v>18.993886388723784</v>
      </c>
      <c r="E168" s="2">
        <f t="shared" si="51"/>
        <v>21.945317143584955</v>
      </c>
    </row>
    <row r="169" spans="1:5" x14ac:dyDescent="0.2">
      <c r="A169" s="2" t="s">
        <v>228</v>
      </c>
      <c r="B169" s="2"/>
      <c r="C169" s="2">
        <f>S6/C166</f>
        <v>4.7440349834423037</v>
      </c>
      <c r="D169" s="2">
        <f t="shared" ref="D169:E169" si="52">T6/D166</f>
        <v>4.7729472701027431</v>
      </c>
      <c r="E169" s="2">
        <f t="shared" si="52"/>
        <v>3.3651609068523394</v>
      </c>
    </row>
    <row r="170" spans="1:5" x14ac:dyDescent="0.2">
      <c r="A170" s="2" t="s">
        <v>229</v>
      </c>
      <c r="B170" s="2"/>
      <c r="C170" s="2"/>
      <c r="D170" s="2"/>
      <c r="E170" s="2"/>
    </row>
    <row r="171" spans="1:5" x14ac:dyDescent="0.2">
      <c r="A171" s="2" t="s">
        <v>230</v>
      </c>
      <c r="B171" s="2"/>
      <c r="C171" s="2">
        <v>120.5</v>
      </c>
      <c r="D171" s="2">
        <v>195.6</v>
      </c>
      <c r="E171" s="2">
        <v>296.64999999999998</v>
      </c>
    </row>
    <row r="172" spans="1:5" x14ac:dyDescent="0.2">
      <c r="A172" s="2" t="s">
        <v>231</v>
      </c>
      <c r="B172" s="2"/>
      <c r="C172" s="2">
        <f>C171/C167</f>
        <v>7.1092745339187902</v>
      </c>
      <c r="D172" s="2">
        <f t="shared" ref="D172:E172" si="53">D171/D167</f>
        <v>10.2980504356456</v>
      </c>
      <c r="E172" s="2">
        <f t="shared" si="53"/>
        <v>13.517690268910814</v>
      </c>
    </row>
    <row r="173" spans="1:5" x14ac:dyDescent="0.2">
      <c r="A173" s="2" t="s">
        <v>232</v>
      </c>
      <c r="B173" s="2"/>
      <c r="C173" s="2">
        <v>3</v>
      </c>
      <c r="D173" s="2">
        <v>3</v>
      </c>
      <c r="E17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01CE-C996-489A-AB6F-DE2EC48D5F20}">
  <sheetPr codeName="Sheet9"/>
  <dimension ref="A1:X173"/>
  <sheetViews>
    <sheetView topLeftCell="A142" workbookViewId="0">
      <selection activeCell="B157" sqref="B157"/>
    </sheetView>
  </sheetViews>
  <sheetFormatPr defaultRowHeight="15" x14ac:dyDescent="0.2"/>
  <cols>
    <col min="1" max="1" width="41.1640625" bestFit="1" customWidth="1"/>
    <col min="2" max="2" width="54.078125" bestFit="1" customWidth="1"/>
    <col min="6" max="6" width="24.6171875" customWidth="1"/>
    <col min="10" max="10" width="45.46875" bestFit="1" customWidth="1"/>
    <col min="18" max="18" width="46.8125" bestFit="1" customWidth="1"/>
  </cols>
  <sheetData>
    <row r="1" spans="1:24" x14ac:dyDescent="0.2">
      <c r="A1" s="1" t="s">
        <v>310</v>
      </c>
      <c r="B1" s="2"/>
      <c r="C1" s="2"/>
      <c r="D1" s="2"/>
      <c r="E1" s="2"/>
      <c r="F1" s="2"/>
      <c r="G1" s="2"/>
      <c r="J1" s="1" t="s">
        <v>311</v>
      </c>
      <c r="K1" s="2"/>
      <c r="L1" s="2"/>
      <c r="M1" s="2"/>
      <c r="N1" s="2"/>
      <c r="O1" s="2"/>
      <c r="P1" s="2"/>
      <c r="R1" s="1" t="s">
        <v>312</v>
      </c>
      <c r="S1" s="2"/>
      <c r="T1" s="2"/>
      <c r="U1" s="2"/>
      <c r="V1" s="2"/>
      <c r="W1" s="2"/>
      <c r="X1" s="2"/>
    </row>
    <row r="2" spans="1:24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</row>
    <row r="3" spans="1:24" x14ac:dyDescent="0.2">
      <c r="A3" s="1" t="s">
        <v>0</v>
      </c>
      <c r="B3" s="7">
        <v>43070</v>
      </c>
      <c r="C3" s="7">
        <v>43435</v>
      </c>
      <c r="D3" s="7">
        <v>43800</v>
      </c>
      <c r="E3" s="7">
        <v>43070</v>
      </c>
      <c r="F3" s="7">
        <v>43435</v>
      </c>
      <c r="G3" s="7">
        <v>43800</v>
      </c>
      <c r="J3" s="1" t="s">
        <v>0</v>
      </c>
      <c r="K3" s="7">
        <v>43070</v>
      </c>
      <c r="L3" s="7">
        <v>43435</v>
      </c>
      <c r="M3" s="7">
        <v>43800</v>
      </c>
      <c r="N3" s="7">
        <v>43070</v>
      </c>
      <c r="O3" s="7">
        <v>43435</v>
      </c>
      <c r="P3" s="7">
        <v>43800</v>
      </c>
      <c r="R3" s="1" t="s">
        <v>96</v>
      </c>
      <c r="S3" s="7">
        <v>43070</v>
      </c>
      <c r="T3" s="7">
        <v>43435</v>
      </c>
      <c r="U3" s="7">
        <v>43800</v>
      </c>
      <c r="V3" s="7">
        <v>43070</v>
      </c>
      <c r="W3" s="7">
        <v>43435</v>
      </c>
      <c r="X3" s="7">
        <v>43800</v>
      </c>
    </row>
    <row r="4" spans="1:24" x14ac:dyDescent="0.2">
      <c r="A4" s="2" t="s">
        <v>4</v>
      </c>
      <c r="B4" s="2"/>
      <c r="C4" s="2"/>
      <c r="D4" s="2"/>
      <c r="E4" s="2"/>
      <c r="F4" s="2"/>
      <c r="G4" s="2"/>
      <c r="J4" s="2"/>
      <c r="K4" s="2"/>
      <c r="L4" s="2"/>
      <c r="M4" s="2"/>
      <c r="N4" s="2"/>
      <c r="O4" s="2"/>
      <c r="P4" s="2"/>
      <c r="R4" s="2" t="s">
        <v>97</v>
      </c>
      <c r="S4" s="2"/>
      <c r="T4" s="2"/>
      <c r="U4" s="2"/>
      <c r="V4" s="2"/>
      <c r="W4" s="2"/>
      <c r="X4" s="2"/>
    </row>
    <row r="5" spans="1:24" x14ac:dyDescent="0.2">
      <c r="A5" s="2" t="s">
        <v>5</v>
      </c>
      <c r="B5" s="2">
        <v>34.840000000000003</v>
      </c>
      <c r="C5" s="2">
        <v>34.840000000000003</v>
      </c>
      <c r="D5" s="2">
        <v>34.840000000000003</v>
      </c>
      <c r="E5" s="12">
        <f>(B5/$B$16)</f>
        <v>3.5012436248523984E-3</v>
      </c>
      <c r="F5" s="12">
        <f>C5/$C$16</f>
        <v>2.6059567503928759E-3</v>
      </c>
      <c r="G5" s="12">
        <f>D5/$D$16</f>
        <v>2.5137357186405338E-3</v>
      </c>
      <c r="J5" s="2" t="s">
        <v>47</v>
      </c>
      <c r="K5" s="2"/>
      <c r="L5" s="2"/>
      <c r="M5" s="2"/>
      <c r="N5" s="2"/>
      <c r="O5" s="2"/>
      <c r="P5" s="2"/>
      <c r="R5" s="2" t="s">
        <v>98</v>
      </c>
      <c r="S5" s="2">
        <v>36.380000000000003</v>
      </c>
      <c r="T5" s="2">
        <v>23.31</v>
      </c>
      <c r="U5" s="2">
        <v>33.520000000000003</v>
      </c>
      <c r="V5" s="12">
        <f t="shared" ref="V5:V36" si="0">S5/$K$6</f>
        <v>3.7653984925985805E-3</v>
      </c>
      <c r="W5" s="12">
        <f t="shared" ref="W5:W36" si="1">T5/$L$6</f>
        <v>2.2943974770486429E-3</v>
      </c>
      <c r="X5" s="12">
        <f t="shared" ref="X5:X36" si="2">U5/$M$6</f>
        <v>2.6699270788114369E-3</v>
      </c>
    </row>
    <row r="6" spans="1:24" x14ac:dyDescent="0.2">
      <c r="A6" s="2" t="s">
        <v>6</v>
      </c>
      <c r="B6" s="2">
        <v>7663.16</v>
      </c>
      <c r="C6" s="2">
        <v>8861.82</v>
      </c>
      <c r="D6" s="2">
        <v>9635.91</v>
      </c>
      <c r="E6" s="12">
        <f t="shared" ref="E6:E17" si="3">(B6/$B$16)</f>
        <v>0.77010878576991681</v>
      </c>
      <c r="F6" s="12">
        <f t="shared" ref="F6:F17" si="4">C6/$C$16</f>
        <v>0.66284499568790445</v>
      </c>
      <c r="G6" s="12">
        <f t="shared" ref="G6:G17" si="5">D6/$D$16</f>
        <v>0.69523912596456672</v>
      </c>
      <c r="J6" s="2" t="s">
        <v>48</v>
      </c>
      <c r="K6" s="2">
        <v>9661.66</v>
      </c>
      <c r="L6" s="2">
        <v>10159.530000000001</v>
      </c>
      <c r="M6" s="2">
        <v>12554.65</v>
      </c>
      <c r="N6" s="12">
        <f t="shared" ref="N6:N50" si="6">K6/$K$6</f>
        <v>1</v>
      </c>
      <c r="O6" s="12">
        <f t="shared" ref="O6:O50" si="7">L6/$L$6</f>
        <v>1</v>
      </c>
      <c r="P6" s="12">
        <f t="shared" ref="P6:P50" si="8">M6/$M$6</f>
        <v>1</v>
      </c>
      <c r="R6" s="2" t="s">
        <v>99</v>
      </c>
      <c r="S6" s="2">
        <v>2201.61</v>
      </c>
      <c r="T6" s="2">
        <v>1878.72</v>
      </c>
      <c r="U6" s="2">
        <v>2080.02</v>
      </c>
      <c r="V6" s="12">
        <f t="shared" si="0"/>
        <v>0.22787077996948765</v>
      </c>
      <c r="W6" s="12">
        <f t="shared" si="1"/>
        <v>0.18492194028660774</v>
      </c>
      <c r="X6" s="12">
        <f t="shared" si="2"/>
        <v>0.16567725902354904</v>
      </c>
    </row>
    <row r="7" spans="1:24" x14ac:dyDescent="0.2">
      <c r="A7" s="2" t="s">
        <v>7</v>
      </c>
      <c r="B7" s="2">
        <v>0</v>
      </c>
      <c r="C7" s="2">
        <v>0</v>
      </c>
      <c r="D7" s="2">
        <v>0</v>
      </c>
      <c r="E7" s="12">
        <f t="shared" si="3"/>
        <v>0</v>
      </c>
      <c r="F7" s="12">
        <f t="shared" si="4"/>
        <v>0</v>
      </c>
      <c r="G7" s="12">
        <f t="shared" si="5"/>
        <v>0</v>
      </c>
      <c r="J7" s="2" t="s">
        <v>49</v>
      </c>
      <c r="K7" s="2">
        <v>1067.3599999999999</v>
      </c>
      <c r="L7" s="2">
        <v>326.43</v>
      </c>
      <c r="M7" s="2">
        <v>0</v>
      </c>
      <c r="N7" s="12">
        <f t="shared" si="6"/>
        <v>0.11047376951786753</v>
      </c>
      <c r="O7" s="12">
        <f t="shared" si="7"/>
        <v>3.2130423356198562E-2</v>
      </c>
      <c r="P7" s="12">
        <f t="shared" si="8"/>
        <v>0</v>
      </c>
      <c r="R7" s="2" t="s">
        <v>100</v>
      </c>
      <c r="S7" s="2"/>
      <c r="T7" s="2"/>
      <c r="U7" s="2"/>
      <c r="V7" s="12">
        <f t="shared" si="0"/>
        <v>0</v>
      </c>
      <c r="W7" s="12">
        <f t="shared" si="1"/>
        <v>0</v>
      </c>
      <c r="X7" s="12">
        <f t="shared" si="2"/>
        <v>0</v>
      </c>
    </row>
    <row r="8" spans="1:24" x14ac:dyDescent="0.2">
      <c r="A8" s="2" t="s">
        <v>8</v>
      </c>
      <c r="B8" s="2">
        <v>0</v>
      </c>
      <c r="C8" s="2">
        <v>0</v>
      </c>
      <c r="D8" s="2">
        <v>0</v>
      </c>
      <c r="E8" s="12">
        <f t="shared" si="3"/>
        <v>0</v>
      </c>
      <c r="F8" s="12">
        <f t="shared" si="4"/>
        <v>0</v>
      </c>
      <c r="G8" s="12">
        <f t="shared" si="5"/>
        <v>0</v>
      </c>
      <c r="J8" s="2" t="s">
        <v>50</v>
      </c>
      <c r="K8" s="2">
        <v>8594.2999999999993</v>
      </c>
      <c r="L8" s="2">
        <v>9833.1</v>
      </c>
      <c r="M8" s="2">
        <v>12554.65</v>
      </c>
      <c r="N8" s="12">
        <f t="shared" si="6"/>
        <v>0.88952623048213242</v>
      </c>
      <c r="O8" s="12">
        <f t="shared" si="7"/>
        <v>0.96786957664380135</v>
      </c>
      <c r="P8" s="12">
        <f t="shared" si="8"/>
        <v>1</v>
      </c>
      <c r="R8" s="2" t="s">
        <v>101</v>
      </c>
      <c r="S8" s="2">
        <v>1530.78</v>
      </c>
      <c r="T8" s="2">
        <v>1827.13</v>
      </c>
      <c r="U8" s="2">
        <v>1323.77</v>
      </c>
      <c r="V8" s="12">
        <f t="shared" si="0"/>
        <v>0.15843861199835224</v>
      </c>
      <c r="W8" s="12">
        <f t="shared" si="1"/>
        <v>0.17984394947404062</v>
      </c>
      <c r="X8" s="12">
        <f t="shared" si="2"/>
        <v>0.10544061363717826</v>
      </c>
    </row>
    <row r="9" spans="1:24" x14ac:dyDescent="0.2">
      <c r="A9" s="2" t="s">
        <v>9</v>
      </c>
      <c r="B9" s="2">
        <v>7698</v>
      </c>
      <c r="C9" s="2">
        <v>8896.66</v>
      </c>
      <c r="D9" s="2">
        <v>9670.75</v>
      </c>
      <c r="E9" s="12">
        <f t="shared" si="3"/>
        <v>0.77361002939476919</v>
      </c>
      <c r="F9" s="12">
        <f t="shared" si="4"/>
        <v>0.66545095243829733</v>
      </c>
      <c r="G9" s="12">
        <f t="shared" si="5"/>
        <v>0.69775286168320727</v>
      </c>
      <c r="J9" s="2" t="s">
        <v>51</v>
      </c>
      <c r="K9" s="2">
        <v>361.77</v>
      </c>
      <c r="L9" s="2">
        <v>389.05</v>
      </c>
      <c r="M9" s="2">
        <v>249.76</v>
      </c>
      <c r="N9" s="12">
        <f t="shared" si="6"/>
        <v>3.7443876104106336E-2</v>
      </c>
      <c r="O9" s="12">
        <f t="shared" si="7"/>
        <v>3.8294094313418042E-2</v>
      </c>
      <c r="P9" s="12">
        <f t="shared" si="8"/>
        <v>1.9893824200595E-2</v>
      </c>
      <c r="R9" s="2" t="s">
        <v>102</v>
      </c>
      <c r="S9" s="2"/>
      <c r="T9" s="2"/>
      <c r="U9" s="2"/>
      <c r="V9" s="12">
        <f t="shared" si="0"/>
        <v>0</v>
      </c>
      <c r="W9" s="12">
        <f t="shared" si="1"/>
        <v>0</v>
      </c>
      <c r="X9" s="12">
        <f t="shared" si="2"/>
        <v>0</v>
      </c>
    </row>
    <row r="10" spans="1:24" x14ac:dyDescent="0.2">
      <c r="A10" s="2" t="s">
        <v>10</v>
      </c>
      <c r="B10" s="2">
        <v>0</v>
      </c>
      <c r="C10" s="2">
        <v>0</v>
      </c>
      <c r="D10" s="2">
        <v>62.48</v>
      </c>
      <c r="E10" s="12">
        <f t="shared" si="3"/>
        <v>0</v>
      </c>
      <c r="F10" s="12">
        <f t="shared" si="4"/>
        <v>0</v>
      </c>
      <c r="G10" s="12">
        <f t="shared" si="5"/>
        <v>4.5079852956561575E-3</v>
      </c>
      <c r="J10" s="2" t="s">
        <v>52</v>
      </c>
      <c r="K10" s="2">
        <v>53.48</v>
      </c>
      <c r="L10" s="2">
        <v>-1.29</v>
      </c>
      <c r="M10" s="2">
        <v>39.94</v>
      </c>
      <c r="N10" s="12">
        <f t="shared" si="6"/>
        <v>5.5352806867556914E-3</v>
      </c>
      <c r="O10" s="12">
        <f t="shared" si="7"/>
        <v>-1.269743777517267E-4</v>
      </c>
      <c r="P10" s="12">
        <f t="shared" si="8"/>
        <v>3.1812913940253212E-3</v>
      </c>
      <c r="R10" s="2" t="s">
        <v>103</v>
      </c>
      <c r="S10" s="2">
        <v>1214.71</v>
      </c>
      <c r="T10" s="2">
        <v>899.4</v>
      </c>
      <c r="U10" s="2">
        <v>1471.81</v>
      </c>
      <c r="V10" s="12">
        <f t="shared" si="0"/>
        <v>0.12572477193360149</v>
      </c>
      <c r="W10" s="12">
        <f t="shared" si="1"/>
        <v>8.8527717325506197E-2</v>
      </c>
      <c r="X10" s="12">
        <f t="shared" si="2"/>
        <v>0.11723226055684548</v>
      </c>
    </row>
    <row r="11" spans="1:24" x14ac:dyDescent="0.2">
      <c r="A11" s="2" t="s">
        <v>11</v>
      </c>
      <c r="B11" s="2">
        <v>685.35</v>
      </c>
      <c r="C11" s="2">
        <v>2385.12</v>
      </c>
      <c r="D11" s="2">
        <v>2802.67</v>
      </c>
      <c r="E11" s="12">
        <f t="shared" si="3"/>
        <v>6.8874205461899859E-2</v>
      </c>
      <c r="F11" s="12">
        <f t="shared" si="4"/>
        <v>0.17840182446891661</v>
      </c>
      <c r="G11" s="12">
        <f t="shared" si="5"/>
        <v>0.20221503118720621</v>
      </c>
      <c r="J11" s="2" t="s">
        <v>53</v>
      </c>
      <c r="K11" s="2">
        <v>9009.5499999999993</v>
      </c>
      <c r="L11" s="2">
        <v>10220.86</v>
      </c>
      <c r="M11" s="2">
        <v>12844.35</v>
      </c>
      <c r="N11" s="12">
        <f t="shared" si="6"/>
        <v>0.93250538727299448</v>
      </c>
      <c r="O11" s="12">
        <f t="shared" si="7"/>
        <v>1.0060366965794678</v>
      </c>
      <c r="P11" s="12">
        <f t="shared" si="8"/>
        <v>1.0230751155946203</v>
      </c>
      <c r="R11" s="2" t="s">
        <v>104</v>
      </c>
      <c r="S11" s="2">
        <v>-121.01</v>
      </c>
      <c r="T11" s="2">
        <v>-73.989999999999995</v>
      </c>
      <c r="U11" s="2">
        <v>82.59</v>
      </c>
      <c r="V11" s="12">
        <f t="shared" si="0"/>
        <v>-1.2524762825435796E-2</v>
      </c>
      <c r="W11" s="12">
        <f t="shared" si="1"/>
        <v>-7.282817216938184E-3</v>
      </c>
      <c r="X11" s="12">
        <f t="shared" si="2"/>
        <v>6.5784390644103982E-3</v>
      </c>
    </row>
    <row r="12" spans="1:24" x14ac:dyDescent="0.2">
      <c r="A12" s="2" t="s">
        <v>12</v>
      </c>
      <c r="B12" s="2">
        <v>607.17999999999995</v>
      </c>
      <c r="C12" s="2">
        <v>1017.86</v>
      </c>
      <c r="D12" s="2">
        <v>0</v>
      </c>
      <c r="E12" s="12">
        <f t="shared" si="3"/>
        <v>6.1018516192246811E-2</v>
      </c>
      <c r="F12" s="12">
        <f t="shared" si="4"/>
        <v>7.6133729562425145E-2</v>
      </c>
      <c r="G12" s="12">
        <f t="shared" si="5"/>
        <v>0</v>
      </c>
      <c r="J12" s="2" t="s">
        <v>54</v>
      </c>
      <c r="K12" s="2"/>
      <c r="L12" s="2"/>
      <c r="M12" s="2"/>
      <c r="N12" s="12">
        <f t="shared" si="6"/>
        <v>0</v>
      </c>
      <c r="O12" s="12">
        <f t="shared" si="7"/>
        <v>0</v>
      </c>
      <c r="P12" s="12">
        <f t="shared" si="8"/>
        <v>0</v>
      </c>
      <c r="R12" s="2" t="s">
        <v>105</v>
      </c>
      <c r="S12" s="2">
        <v>-58.23</v>
      </c>
      <c r="T12" s="2">
        <v>-82.52</v>
      </c>
      <c r="U12" s="2">
        <v>-52.84</v>
      </c>
      <c r="V12" s="12">
        <f t="shared" si="0"/>
        <v>-6.0269146295771122E-3</v>
      </c>
      <c r="W12" s="12">
        <f t="shared" si="1"/>
        <v>-8.1224229861027019E-3</v>
      </c>
      <c r="X12" s="12">
        <f t="shared" si="2"/>
        <v>-4.208799130202754E-3</v>
      </c>
    </row>
    <row r="13" spans="1:24" x14ac:dyDescent="0.2">
      <c r="A13" s="2" t="s">
        <v>13</v>
      </c>
      <c r="B13" s="2">
        <v>1292.53</v>
      </c>
      <c r="C13" s="2">
        <v>3402.98</v>
      </c>
      <c r="D13" s="2">
        <v>2802.67</v>
      </c>
      <c r="E13" s="12">
        <f t="shared" si="3"/>
        <v>0.12989272165414667</v>
      </c>
      <c r="F13" s="12">
        <f>C13/$C$16</f>
        <v>0.25453555403134176</v>
      </c>
      <c r="G13" s="12">
        <f t="shared" si="5"/>
        <v>0.20221503118720621</v>
      </c>
      <c r="J13" s="2" t="s">
        <v>55</v>
      </c>
      <c r="K13" s="2">
        <v>680.66</v>
      </c>
      <c r="L13" s="2">
        <v>769.06</v>
      </c>
      <c r="M13" s="2">
        <v>1055.3800000000001</v>
      </c>
      <c r="N13" s="12">
        <f t="shared" si="6"/>
        <v>7.0449591478068979E-2</v>
      </c>
      <c r="O13" s="12">
        <f t="shared" si="7"/>
        <v>7.5698383685072035E-2</v>
      </c>
      <c r="P13" s="12">
        <f t="shared" si="8"/>
        <v>8.4062877101313077E-2</v>
      </c>
      <c r="R13" s="2" t="s">
        <v>106</v>
      </c>
      <c r="S13" s="2">
        <v>4.05</v>
      </c>
      <c r="T13" s="2">
        <v>1.1000000000000001</v>
      </c>
      <c r="U13" s="2">
        <v>22.35</v>
      </c>
      <c r="V13" s="12">
        <f t="shared" si="0"/>
        <v>4.1918262493194748E-4</v>
      </c>
      <c r="W13" s="12">
        <f t="shared" si="1"/>
        <v>1.0827272521465068E-4</v>
      </c>
      <c r="X13" s="12">
        <f t="shared" si="2"/>
        <v>1.7802168917492723E-3</v>
      </c>
    </row>
    <row r="14" spans="1:24" x14ac:dyDescent="0.2">
      <c r="A14" s="2" t="s">
        <v>14</v>
      </c>
      <c r="B14" s="2">
        <v>0</v>
      </c>
      <c r="C14" s="2">
        <v>0</v>
      </c>
      <c r="D14" s="2">
        <v>0</v>
      </c>
      <c r="E14" s="12">
        <f t="shared" si="3"/>
        <v>0</v>
      </c>
      <c r="F14" s="12">
        <f t="shared" si="4"/>
        <v>0</v>
      </c>
      <c r="G14" s="12">
        <f t="shared" si="5"/>
        <v>0</v>
      </c>
      <c r="J14" s="2" t="s">
        <v>56</v>
      </c>
      <c r="K14" s="2">
        <v>1444.27</v>
      </c>
      <c r="L14" s="2">
        <v>1979.65</v>
      </c>
      <c r="M14" s="2">
        <v>3092.63</v>
      </c>
      <c r="N14" s="12">
        <f t="shared" si="6"/>
        <v>0.14948466412604045</v>
      </c>
      <c r="O14" s="12">
        <f t="shared" si="7"/>
        <v>0.19485645497380291</v>
      </c>
      <c r="P14" s="12">
        <f t="shared" si="8"/>
        <v>0.24633343024297771</v>
      </c>
      <c r="R14" s="2" t="s">
        <v>107</v>
      </c>
      <c r="S14" s="2">
        <v>-11.41</v>
      </c>
      <c r="T14" s="2">
        <v>-36.43</v>
      </c>
      <c r="U14" s="2">
        <v>-9.94</v>
      </c>
      <c r="V14" s="12">
        <f t="shared" si="0"/>
        <v>-1.1809564815984004E-3</v>
      </c>
      <c r="W14" s="12">
        <f t="shared" si="1"/>
        <v>-3.5857957996088398E-3</v>
      </c>
      <c r="X14" s="12">
        <f t="shared" si="2"/>
        <v>-7.917385191940834E-4</v>
      </c>
    </row>
    <row r="15" spans="1:24" x14ac:dyDescent="0.2">
      <c r="A15" s="2" t="s">
        <v>15</v>
      </c>
      <c r="B15" s="2">
        <v>960.22</v>
      </c>
      <c r="C15" s="2">
        <v>1069.73</v>
      </c>
      <c r="D15" s="2">
        <v>1323.95</v>
      </c>
      <c r="E15" s="12">
        <f t="shared" si="3"/>
        <v>9.6497248951084094E-2</v>
      </c>
      <c r="F15" s="12">
        <f t="shared" si="4"/>
        <v>8.0013493530360816E-2</v>
      </c>
      <c r="G15" s="12">
        <f t="shared" si="5"/>
        <v>9.5524121833930387E-2</v>
      </c>
      <c r="J15" s="2" t="s">
        <v>57</v>
      </c>
      <c r="K15" s="2">
        <v>537.17999999999995</v>
      </c>
      <c r="L15" s="2">
        <v>588.04999999999995</v>
      </c>
      <c r="M15" s="2">
        <v>767.18</v>
      </c>
      <c r="N15" s="12">
        <f t="shared" si="6"/>
        <v>5.559914134838112E-2</v>
      </c>
      <c r="O15" s="12">
        <f t="shared" si="7"/>
        <v>5.7881614602250296E-2</v>
      </c>
      <c r="P15" s="12">
        <f t="shared" si="8"/>
        <v>6.1107239150434298E-2</v>
      </c>
      <c r="R15" s="2" t="s">
        <v>108</v>
      </c>
      <c r="S15" s="2">
        <v>-14.99</v>
      </c>
      <c r="T15" s="2">
        <v>-54.46</v>
      </c>
      <c r="U15" s="2">
        <v>-4.3</v>
      </c>
      <c r="V15" s="12">
        <f t="shared" si="0"/>
        <v>-1.5514932216617022E-3</v>
      </c>
      <c r="W15" s="12">
        <f t="shared" si="1"/>
        <v>-5.3604841956271599E-3</v>
      </c>
      <c r="X15" s="12">
        <f t="shared" si="2"/>
        <v>-3.4250257872581077E-4</v>
      </c>
    </row>
    <row r="16" spans="1:24" x14ac:dyDescent="0.2">
      <c r="A16" s="2" t="s">
        <v>16</v>
      </c>
      <c r="B16" s="2">
        <v>9950.75</v>
      </c>
      <c r="C16" s="2">
        <v>13369.37</v>
      </c>
      <c r="D16" s="2">
        <v>13859.85</v>
      </c>
      <c r="E16" s="12">
        <f t="shared" si="3"/>
        <v>1</v>
      </c>
      <c r="F16" s="12">
        <f t="shared" si="4"/>
        <v>1</v>
      </c>
      <c r="G16" s="12">
        <f t="shared" si="5"/>
        <v>1</v>
      </c>
      <c r="J16" s="2" t="s">
        <v>58</v>
      </c>
      <c r="K16" s="2">
        <v>821.25</v>
      </c>
      <c r="L16" s="2">
        <v>789.68</v>
      </c>
      <c r="M16" s="2">
        <v>963.64</v>
      </c>
      <c r="N16" s="12">
        <f t="shared" si="6"/>
        <v>8.5000921166756019E-2</v>
      </c>
      <c r="O16" s="12">
        <f t="shared" si="7"/>
        <v>7.7728005134095765E-2</v>
      </c>
      <c r="P16" s="12">
        <f t="shared" si="8"/>
        <v>7.6755624410079132E-2</v>
      </c>
      <c r="R16" s="2" t="s">
        <v>109</v>
      </c>
      <c r="S16" s="2">
        <v>22.38</v>
      </c>
      <c r="T16" s="2">
        <v>21.03</v>
      </c>
      <c r="U16" s="2">
        <v>142.12</v>
      </c>
      <c r="V16" s="12">
        <f t="shared" si="0"/>
        <v>2.3163721348091323E-3</v>
      </c>
      <c r="W16" s="12">
        <f t="shared" si="1"/>
        <v>2.0699776466037308E-3</v>
      </c>
      <c r="X16" s="12">
        <f t="shared" si="2"/>
        <v>1.1320108485700519E-2</v>
      </c>
    </row>
    <row r="17" spans="1:24" x14ac:dyDescent="0.2">
      <c r="A17" s="2" t="s">
        <v>17</v>
      </c>
      <c r="B17" s="2"/>
      <c r="C17" s="2"/>
      <c r="D17" s="2"/>
      <c r="E17" s="12">
        <f t="shared" si="3"/>
        <v>0</v>
      </c>
      <c r="F17" s="12">
        <f t="shared" si="4"/>
        <v>0</v>
      </c>
      <c r="G17" s="12">
        <f t="shared" si="5"/>
        <v>0</v>
      </c>
      <c r="J17" s="2" t="s">
        <v>59</v>
      </c>
      <c r="K17" s="2">
        <v>2423.7399999999998</v>
      </c>
      <c r="L17" s="2">
        <v>3044.64</v>
      </c>
      <c r="M17" s="2">
        <v>3534.98</v>
      </c>
      <c r="N17" s="12">
        <f t="shared" si="6"/>
        <v>0.2508616531734712</v>
      </c>
      <c r="O17" s="12">
        <f t="shared" si="7"/>
        <v>0.29968315463412182</v>
      </c>
      <c r="P17" s="12">
        <f t="shared" si="8"/>
        <v>0.28156738738236431</v>
      </c>
      <c r="R17" s="2" t="s">
        <v>110</v>
      </c>
      <c r="S17" s="2">
        <v>0</v>
      </c>
      <c r="T17" s="2">
        <v>0</v>
      </c>
      <c r="U17" s="2"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</row>
    <row r="18" spans="1:24" x14ac:dyDescent="0.2">
      <c r="A18" s="2" t="s">
        <v>18</v>
      </c>
      <c r="B18" s="2">
        <v>4635.3900000000003</v>
      </c>
      <c r="C18" s="2">
        <v>6547.76</v>
      </c>
      <c r="D18" s="2">
        <v>10620.72</v>
      </c>
      <c r="E18" s="12">
        <f>(B18/$B$42)</f>
        <v>0.46583322865110671</v>
      </c>
      <c r="F18" s="12">
        <f>C18/$C$42</f>
        <v>0.48975830573916346</v>
      </c>
      <c r="G18" s="12">
        <f>D18/$D$42</f>
        <v>0.76629400751090371</v>
      </c>
      <c r="J18" s="2" t="s">
        <v>60</v>
      </c>
      <c r="K18" s="2">
        <v>227.54</v>
      </c>
      <c r="L18" s="2">
        <v>187.98</v>
      </c>
      <c r="M18" s="2">
        <v>565.23</v>
      </c>
      <c r="N18" s="12">
        <f t="shared" si="6"/>
        <v>2.3550818389386503E-2</v>
      </c>
      <c r="O18" s="12">
        <f t="shared" si="7"/>
        <v>1.8502824441681848E-2</v>
      </c>
      <c r="P18" s="12">
        <f t="shared" si="8"/>
        <v>4.5021565714695358E-2</v>
      </c>
      <c r="R18" s="2" t="s">
        <v>111</v>
      </c>
      <c r="S18" s="2">
        <v>-24.67</v>
      </c>
      <c r="T18" s="2">
        <v>-2.68</v>
      </c>
      <c r="U18" s="2">
        <v>-14.84</v>
      </c>
      <c r="V18" s="12">
        <f t="shared" si="0"/>
        <v>-2.5533914461904066E-3</v>
      </c>
      <c r="W18" s="12">
        <f t="shared" si="1"/>
        <v>-2.6379173052296708E-4</v>
      </c>
      <c r="X18" s="12">
        <f t="shared" si="2"/>
        <v>-1.182032155416519E-3</v>
      </c>
    </row>
    <row r="19" spans="1:24" x14ac:dyDescent="0.2">
      <c r="A19" s="2" t="s">
        <v>19</v>
      </c>
      <c r="B19" s="2">
        <v>2036.27</v>
      </c>
      <c r="C19" s="2">
        <v>2958.58</v>
      </c>
      <c r="D19" s="2">
        <v>4439.07</v>
      </c>
      <c r="E19" s="12">
        <f t="shared" ref="E19:E43" si="9">(B19/$B$42)</f>
        <v>0.20463482652061402</v>
      </c>
      <c r="F19" s="12">
        <f t="shared" ref="F19:F43" si="10">C19/$C$42</f>
        <v>0.22129539387420646</v>
      </c>
      <c r="G19" s="12">
        <f t="shared" ref="G19:G43" si="11">D19/$D$42</f>
        <v>0.32028268704206753</v>
      </c>
      <c r="J19" s="2" t="s">
        <v>61</v>
      </c>
      <c r="K19" s="2">
        <v>0</v>
      </c>
      <c r="L19" s="2">
        <v>0</v>
      </c>
      <c r="M19" s="2">
        <v>0</v>
      </c>
      <c r="N19" s="12">
        <f t="shared" si="6"/>
        <v>0</v>
      </c>
      <c r="O19" s="12">
        <f t="shared" si="7"/>
        <v>0</v>
      </c>
      <c r="P19" s="12">
        <f t="shared" si="8"/>
        <v>0</v>
      </c>
      <c r="R19" s="2" t="s">
        <v>112</v>
      </c>
      <c r="S19" s="2">
        <v>1010.83</v>
      </c>
      <c r="T19" s="2">
        <v>671.45</v>
      </c>
      <c r="U19" s="2">
        <v>1636.95</v>
      </c>
      <c r="V19" s="12">
        <f t="shared" si="0"/>
        <v>0.10462280808887914</v>
      </c>
      <c r="W19" s="12">
        <f t="shared" si="1"/>
        <v>6.6090655768524728E-2</v>
      </c>
      <c r="X19" s="12">
        <f t="shared" si="2"/>
        <v>0.1303859526151665</v>
      </c>
    </row>
    <row r="20" spans="1:24" x14ac:dyDescent="0.2">
      <c r="A20" s="2" t="s">
        <v>20</v>
      </c>
      <c r="B20" s="2">
        <v>0</v>
      </c>
      <c r="C20" s="2">
        <v>0</v>
      </c>
      <c r="D20" s="2">
        <v>0</v>
      </c>
      <c r="E20" s="12">
        <f t="shared" si="9"/>
        <v>0</v>
      </c>
      <c r="F20" s="12">
        <f t="shared" si="10"/>
        <v>0</v>
      </c>
      <c r="G20" s="12">
        <f t="shared" si="11"/>
        <v>0</v>
      </c>
      <c r="J20" s="2" t="s">
        <v>62</v>
      </c>
      <c r="K20" s="2">
        <v>6134.64</v>
      </c>
      <c r="L20" s="2">
        <v>7359.06</v>
      </c>
      <c r="M20" s="2">
        <v>9979.0400000000009</v>
      </c>
      <c r="N20" s="12">
        <f t="shared" si="6"/>
        <v>0.63494678968210438</v>
      </c>
      <c r="O20" s="12">
        <f t="shared" si="7"/>
        <v>0.72435043747102479</v>
      </c>
      <c r="P20" s="12">
        <f t="shared" si="8"/>
        <v>0.794848124001864</v>
      </c>
      <c r="R20" s="2" t="s">
        <v>113</v>
      </c>
      <c r="S20" s="2">
        <v>2541.61</v>
      </c>
      <c r="T20" s="2">
        <v>2498.58</v>
      </c>
      <c r="U20" s="2">
        <v>2960.72</v>
      </c>
      <c r="V20" s="12">
        <f t="shared" si="0"/>
        <v>0.26306142008723138</v>
      </c>
      <c r="W20" s="12">
        <f t="shared" si="1"/>
        <v>0.24593460524256533</v>
      </c>
      <c r="X20" s="12">
        <f t="shared" si="2"/>
        <v>0.23582656625234474</v>
      </c>
    </row>
    <row r="21" spans="1:24" x14ac:dyDescent="0.2">
      <c r="A21" s="2" t="s">
        <v>21</v>
      </c>
      <c r="B21" s="2">
        <v>2599.12</v>
      </c>
      <c r="C21" s="2">
        <v>3589.18</v>
      </c>
      <c r="D21" s="2">
        <v>6181.65</v>
      </c>
      <c r="E21" s="12">
        <f t="shared" si="9"/>
        <v>0.26119840213049267</v>
      </c>
      <c r="F21" s="12">
        <f t="shared" si="10"/>
        <v>0.26846291186495697</v>
      </c>
      <c r="G21" s="12">
        <f t="shared" si="11"/>
        <v>0.44601132046883618</v>
      </c>
      <c r="J21" s="2" t="s">
        <v>63</v>
      </c>
      <c r="K21" s="2">
        <v>2874.91</v>
      </c>
      <c r="L21" s="2">
        <v>2861.8</v>
      </c>
      <c r="M21" s="2">
        <v>2865.31</v>
      </c>
      <c r="N21" s="12">
        <f t="shared" si="6"/>
        <v>0.29755859759089015</v>
      </c>
      <c r="O21" s="12">
        <f t="shared" si="7"/>
        <v>0.28168625910844303</v>
      </c>
      <c r="P21" s="12">
        <f t="shared" si="8"/>
        <v>0.22822699159275647</v>
      </c>
      <c r="R21" s="2" t="s">
        <v>102</v>
      </c>
      <c r="S21" s="2"/>
      <c r="T21" s="2"/>
      <c r="U21" s="2"/>
      <c r="V21" s="12">
        <f t="shared" si="0"/>
        <v>0</v>
      </c>
      <c r="W21" s="12">
        <f t="shared" si="1"/>
        <v>0</v>
      </c>
      <c r="X21" s="12">
        <f t="shared" si="2"/>
        <v>0</v>
      </c>
    </row>
    <row r="22" spans="1:24" x14ac:dyDescent="0.2">
      <c r="A22" s="2" t="s">
        <v>22</v>
      </c>
      <c r="B22" s="2">
        <v>0</v>
      </c>
      <c r="C22" s="2">
        <v>0</v>
      </c>
      <c r="D22" s="2">
        <v>0</v>
      </c>
      <c r="E22" s="12">
        <f t="shared" si="9"/>
        <v>0</v>
      </c>
      <c r="F22" s="12">
        <f t="shared" si="10"/>
        <v>0</v>
      </c>
      <c r="G22" s="12">
        <f t="shared" si="11"/>
        <v>0</v>
      </c>
      <c r="J22" s="2" t="s">
        <v>64</v>
      </c>
      <c r="K22" s="2">
        <v>129.41999999999999</v>
      </c>
      <c r="L22" s="2">
        <v>135.27000000000001</v>
      </c>
      <c r="M22" s="2">
        <v>247.86</v>
      </c>
      <c r="N22" s="12">
        <f t="shared" si="6"/>
        <v>1.3395213658936455E-2</v>
      </c>
      <c r="O22" s="12">
        <f t="shared" si="7"/>
        <v>1.331459230889618E-2</v>
      </c>
      <c r="P22" s="12">
        <f t="shared" si="8"/>
        <v>1.9742485851855687E-2</v>
      </c>
      <c r="R22" s="2" t="s">
        <v>114</v>
      </c>
      <c r="S22" s="2">
        <v>16.53</v>
      </c>
      <c r="T22" s="2">
        <v>-509.92</v>
      </c>
      <c r="U22" s="2">
        <v>-356.11</v>
      </c>
      <c r="V22" s="12">
        <f t="shared" si="0"/>
        <v>1.7108861210185415E-3</v>
      </c>
      <c r="W22" s="12">
        <f t="shared" si="1"/>
        <v>-5.019129821950425E-2</v>
      </c>
      <c r="X22" s="12">
        <f t="shared" si="2"/>
        <v>-2.8364789141871738E-2</v>
      </c>
    </row>
    <row r="23" spans="1:24" x14ac:dyDescent="0.2">
      <c r="A23" s="2" t="s">
        <v>23</v>
      </c>
      <c r="B23" s="2">
        <v>710.44</v>
      </c>
      <c r="C23" s="2">
        <v>1427.15</v>
      </c>
      <c r="D23" s="2">
        <v>1129.45</v>
      </c>
      <c r="E23" s="12">
        <f t="shared" si="9"/>
        <v>7.1395623445468945E-2</v>
      </c>
      <c r="F23" s="12">
        <f t="shared" si="10"/>
        <v>0.10674773755233044</v>
      </c>
      <c r="G23" s="12">
        <f t="shared" si="11"/>
        <v>8.1490780924757478E-2</v>
      </c>
      <c r="J23" s="2" t="s">
        <v>65</v>
      </c>
      <c r="K23" s="2">
        <v>2745.49</v>
      </c>
      <c r="L23" s="2">
        <v>2726.53</v>
      </c>
      <c r="M23" s="2">
        <v>2617.4499999999998</v>
      </c>
      <c r="N23" s="12">
        <f t="shared" si="6"/>
        <v>0.28416338393195373</v>
      </c>
      <c r="O23" s="12">
        <f t="shared" si="7"/>
        <v>0.26837166679954683</v>
      </c>
      <c r="P23" s="12">
        <f t="shared" si="8"/>
        <v>0.20848450574090077</v>
      </c>
      <c r="R23" s="2" t="s">
        <v>115</v>
      </c>
      <c r="S23" s="2">
        <v>-499.31</v>
      </c>
      <c r="T23" s="2">
        <v>-254.52</v>
      </c>
      <c r="U23" s="2">
        <v>-61.91</v>
      </c>
      <c r="V23" s="12">
        <f t="shared" si="0"/>
        <v>-5.1679525050560671E-2</v>
      </c>
      <c r="W23" s="12">
        <f t="shared" si="1"/>
        <v>-2.5052340019666264E-2</v>
      </c>
      <c r="X23" s="12">
        <f t="shared" si="2"/>
        <v>-4.9312406160267313E-3</v>
      </c>
    </row>
    <row r="24" spans="1:24" x14ac:dyDescent="0.2">
      <c r="A24" s="2" t="s">
        <v>24</v>
      </c>
      <c r="B24" s="2">
        <v>0</v>
      </c>
      <c r="C24" s="2">
        <v>0</v>
      </c>
      <c r="D24" s="2">
        <v>0</v>
      </c>
      <c r="E24" s="12">
        <f t="shared" si="9"/>
        <v>0</v>
      </c>
      <c r="F24" s="12">
        <f t="shared" si="10"/>
        <v>0</v>
      </c>
      <c r="G24" s="12">
        <f t="shared" si="11"/>
        <v>0</v>
      </c>
      <c r="J24" s="2" t="s">
        <v>66</v>
      </c>
      <c r="K24" s="2">
        <v>1214.71</v>
      </c>
      <c r="L24" s="2">
        <v>899.4</v>
      </c>
      <c r="M24" s="2">
        <v>1471.81</v>
      </c>
      <c r="N24" s="12">
        <f t="shared" si="6"/>
        <v>0.12572477193360149</v>
      </c>
      <c r="O24" s="12">
        <f t="shared" si="7"/>
        <v>8.8527717325506197E-2</v>
      </c>
      <c r="P24" s="12">
        <f t="shared" si="8"/>
        <v>0.11723226055684548</v>
      </c>
      <c r="R24" s="2" t="s">
        <v>116</v>
      </c>
      <c r="S24" s="2">
        <v>431.85</v>
      </c>
      <c r="T24" s="2">
        <v>651.37</v>
      </c>
      <c r="U24" s="2">
        <v>-232.46</v>
      </c>
      <c r="V24" s="12">
        <f t="shared" si="0"/>
        <v>4.4697288043669514E-2</v>
      </c>
      <c r="W24" s="12">
        <f t="shared" si="1"/>
        <v>6.4114186384606364E-2</v>
      </c>
      <c r="X24" s="12">
        <f t="shared" si="2"/>
        <v>-1.8515848709442319E-2</v>
      </c>
    </row>
    <row r="25" spans="1:24" x14ac:dyDescent="0.2">
      <c r="A25" s="2" t="s">
        <v>25</v>
      </c>
      <c r="B25" s="2">
        <v>4042.35</v>
      </c>
      <c r="C25" s="2">
        <v>5434.08</v>
      </c>
      <c r="D25" s="2">
        <v>2285.63</v>
      </c>
      <c r="E25" s="12">
        <f t="shared" si="9"/>
        <v>0.40623571087606458</v>
      </c>
      <c r="F25" s="12">
        <f t="shared" si="10"/>
        <v>0.40645744713475651</v>
      </c>
      <c r="G25" s="12">
        <f t="shared" si="11"/>
        <v>0.16491015415029744</v>
      </c>
      <c r="J25" s="2" t="s">
        <v>67</v>
      </c>
      <c r="K25" s="2">
        <v>0</v>
      </c>
      <c r="L25" s="2">
        <v>0</v>
      </c>
      <c r="M25" s="2">
        <v>0</v>
      </c>
      <c r="N25" s="12">
        <f t="shared" si="6"/>
        <v>0</v>
      </c>
      <c r="O25" s="12">
        <f t="shared" si="7"/>
        <v>0</v>
      </c>
      <c r="P25" s="12">
        <f t="shared" si="8"/>
        <v>0</v>
      </c>
      <c r="R25" s="2" t="s">
        <v>117</v>
      </c>
      <c r="S25" s="2">
        <v>0</v>
      </c>
      <c r="T25" s="2">
        <v>0</v>
      </c>
      <c r="U25" s="2">
        <v>0</v>
      </c>
      <c r="V25" s="12">
        <f t="shared" si="0"/>
        <v>0</v>
      </c>
      <c r="W25" s="12">
        <f t="shared" si="1"/>
        <v>0</v>
      </c>
      <c r="X25" s="12">
        <f t="shared" si="2"/>
        <v>0</v>
      </c>
    </row>
    <row r="26" spans="1:24" x14ac:dyDescent="0.2">
      <c r="A26" s="2" t="s">
        <v>26</v>
      </c>
      <c r="B26" s="2"/>
      <c r="C26" s="2"/>
      <c r="D26" s="2"/>
      <c r="E26" s="12">
        <f t="shared" si="9"/>
        <v>0</v>
      </c>
      <c r="F26" s="12">
        <f t="shared" si="10"/>
        <v>0</v>
      </c>
      <c r="G26" s="12">
        <f t="shared" si="11"/>
        <v>0</v>
      </c>
      <c r="J26" s="2" t="s">
        <v>68</v>
      </c>
      <c r="K26" s="2">
        <v>1530.78</v>
      </c>
      <c r="L26" s="2">
        <v>1827.13</v>
      </c>
      <c r="M26" s="2">
        <v>1145.6400000000001</v>
      </c>
      <c r="N26" s="12">
        <f t="shared" si="6"/>
        <v>0.15843861199835224</v>
      </c>
      <c r="O26" s="12">
        <f t="shared" si="7"/>
        <v>0.17984394947404062</v>
      </c>
      <c r="P26" s="12">
        <f t="shared" si="8"/>
        <v>9.1252245184055322E-2</v>
      </c>
      <c r="R26" s="2" t="s">
        <v>118</v>
      </c>
      <c r="S26" s="2">
        <v>0</v>
      </c>
      <c r="T26" s="2">
        <v>0</v>
      </c>
      <c r="U26" s="2">
        <v>0</v>
      </c>
      <c r="V26" s="12">
        <f t="shared" si="0"/>
        <v>0</v>
      </c>
      <c r="W26" s="12">
        <f t="shared" si="1"/>
        <v>0</v>
      </c>
      <c r="X26" s="12">
        <f t="shared" si="2"/>
        <v>0</v>
      </c>
    </row>
    <row r="27" spans="1:24" x14ac:dyDescent="0.2">
      <c r="A27" s="2" t="s">
        <v>27</v>
      </c>
      <c r="B27" s="2">
        <v>1314.5</v>
      </c>
      <c r="C27" s="2">
        <v>1569.02</v>
      </c>
      <c r="D27" s="2">
        <v>1870.31</v>
      </c>
      <c r="E27" s="12">
        <f t="shared" si="9"/>
        <v>0.13210059543250507</v>
      </c>
      <c r="F27" s="12">
        <f t="shared" si="10"/>
        <v>0.11735930713264722</v>
      </c>
      <c r="G27" s="12">
        <f t="shared" si="11"/>
        <v>0.13494446188090059</v>
      </c>
      <c r="J27" s="2" t="s">
        <v>69</v>
      </c>
      <c r="K27" s="2">
        <v>326.26</v>
      </c>
      <c r="L27" s="2">
        <v>446.57</v>
      </c>
      <c r="M27" s="2">
        <v>217.87</v>
      </c>
      <c r="N27" s="12">
        <f t="shared" si="6"/>
        <v>3.3768524249456096E-2</v>
      </c>
      <c r="O27" s="12">
        <f t="shared" si="7"/>
        <v>4.3955773544642321E-2</v>
      </c>
      <c r="P27" s="12">
        <f t="shared" si="8"/>
        <v>1.7353729494649393E-2</v>
      </c>
      <c r="R27" s="2" t="s">
        <v>119</v>
      </c>
      <c r="S27" s="2">
        <v>0</v>
      </c>
      <c r="T27" s="2">
        <v>0</v>
      </c>
      <c r="U27" s="2">
        <v>0</v>
      </c>
      <c r="V27" s="12">
        <f t="shared" si="0"/>
        <v>0</v>
      </c>
      <c r="W27" s="12">
        <f t="shared" si="1"/>
        <v>0</v>
      </c>
      <c r="X27" s="12">
        <f t="shared" si="2"/>
        <v>0</v>
      </c>
    </row>
    <row r="28" spans="1:24" x14ac:dyDescent="0.2">
      <c r="A28" s="2" t="s">
        <v>28</v>
      </c>
      <c r="B28" s="2">
        <v>335.12</v>
      </c>
      <c r="C28" s="2">
        <v>459.25</v>
      </c>
      <c r="D28" s="2">
        <v>1023.71</v>
      </c>
      <c r="E28" s="12">
        <f t="shared" si="9"/>
        <v>3.3677863477627315E-2</v>
      </c>
      <c r="F28" s="12">
        <f t="shared" si="10"/>
        <v>3.4350908083178186E-2</v>
      </c>
      <c r="G28" s="12">
        <f t="shared" si="11"/>
        <v>7.386154972817166E-2</v>
      </c>
      <c r="J28" s="2" t="s">
        <v>70</v>
      </c>
      <c r="K28" s="2">
        <v>0</v>
      </c>
      <c r="L28" s="2">
        <v>0</v>
      </c>
      <c r="M28" s="2">
        <v>0</v>
      </c>
      <c r="N28" s="12">
        <f t="shared" si="6"/>
        <v>0</v>
      </c>
      <c r="O28" s="12">
        <f t="shared" si="7"/>
        <v>0</v>
      </c>
      <c r="P28" s="12">
        <f t="shared" si="8"/>
        <v>0</v>
      </c>
      <c r="R28" s="2" t="s">
        <v>120</v>
      </c>
      <c r="S28" s="2">
        <v>0</v>
      </c>
      <c r="T28" s="2">
        <v>0</v>
      </c>
      <c r="U28" s="2"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</row>
    <row r="29" spans="1:24" x14ac:dyDescent="0.2">
      <c r="A29" s="2" t="s">
        <v>29</v>
      </c>
      <c r="B29" s="2">
        <v>111.1</v>
      </c>
      <c r="C29" s="2">
        <v>120.97</v>
      </c>
      <c r="D29" s="2">
        <v>439.29</v>
      </c>
      <c r="E29" s="12">
        <f t="shared" si="9"/>
        <v>1.1164987563751476E-2</v>
      </c>
      <c r="F29" s="12">
        <f t="shared" si="10"/>
        <v>9.0482947214416236E-3</v>
      </c>
      <c r="G29" s="12">
        <f t="shared" si="11"/>
        <v>3.1695148215889785E-2</v>
      </c>
      <c r="J29" s="2" t="s">
        <v>71</v>
      </c>
      <c r="K29" s="2">
        <v>-134.56</v>
      </c>
      <c r="L29" s="2">
        <v>-3.59</v>
      </c>
      <c r="M29" s="2">
        <v>-87.28</v>
      </c>
      <c r="N29" s="12">
        <f t="shared" si="6"/>
        <v>-1.3927213336010583E-2</v>
      </c>
      <c r="O29" s="12">
        <f t="shared" si="7"/>
        <v>-3.5336280320054174E-4</v>
      </c>
      <c r="P29" s="12">
        <f t="shared" si="8"/>
        <v>-6.9520058305090147E-3</v>
      </c>
      <c r="R29" s="2" t="s">
        <v>121</v>
      </c>
      <c r="S29" s="2">
        <v>0</v>
      </c>
      <c r="T29" s="2">
        <v>0</v>
      </c>
      <c r="U29" s="2">
        <v>0</v>
      </c>
      <c r="V29" s="12">
        <f t="shared" si="0"/>
        <v>0</v>
      </c>
      <c r="W29" s="12">
        <f t="shared" si="1"/>
        <v>0</v>
      </c>
      <c r="X29" s="12">
        <f t="shared" si="2"/>
        <v>0</v>
      </c>
    </row>
    <row r="30" spans="1:24" x14ac:dyDescent="0.2">
      <c r="A30" s="2" t="s">
        <v>30</v>
      </c>
      <c r="B30" s="2">
        <v>867.35</v>
      </c>
      <c r="C30" s="2">
        <v>1239.97</v>
      </c>
      <c r="D30" s="2">
        <v>1353.17</v>
      </c>
      <c r="E30" s="12">
        <f t="shared" si="9"/>
        <v>8.7164284099188499E-2</v>
      </c>
      <c r="F30" s="12">
        <f t="shared" si="10"/>
        <v>9.2747077835380429E-2</v>
      </c>
      <c r="G30" s="12">
        <f t="shared" si="11"/>
        <v>9.7632369758691481E-2</v>
      </c>
      <c r="J30" s="2" t="s">
        <v>72</v>
      </c>
      <c r="K30" s="2">
        <v>1339.08</v>
      </c>
      <c r="L30" s="2">
        <v>1384.15</v>
      </c>
      <c r="M30" s="2">
        <v>1015.05</v>
      </c>
      <c r="N30" s="12">
        <f t="shared" si="6"/>
        <v>0.13859730108490673</v>
      </c>
      <c r="O30" s="12">
        <f t="shared" si="7"/>
        <v>0.13624153873259884</v>
      </c>
      <c r="P30" s="12">
        <f t="shared" si="8"/>
        <v>8.0850521519914925E-2</v>
      </c>
      <c r="R30" s="2" t="s">
        <v>122</v>
      </c>
      <c r="S30" s="2">
        <v>0</v>
      </c>
      <c r="T30" s="2">
        <v>0</v>
      </c>
      <c r="U30" s="2"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</row>
    <row r="31" spans="1:24" x14ac:dyDescent="0.2">
      <c r="A31" s="2" t="s">
        <v>31</v>
      </c>
      <c r="B31" s="2">
        <v>2628.07</v>
      </c>
      <c r="C31" s="2">
        <v>3389.21</v>
      </c>
      <c r="D31" s="2">
        <v>4686.4799999999996</v>
      </c>
      <c r="E31" s="12">
        <f t="shared" si="9"/>
        <v>0.26410773057307241</v>
      </c>
      <c r="F31" s="12">
        <f t="shared" si="10"/>
        <v>0.25350558777264748</v>
      </c>
      <c r="G31" s="12">
        <f t="shared" si="11"/>
        <v>0.33813352958365345</v>
      </c>
      <c r="J31" s="2" t="s">
        <v>73</v>
      </c>
      <c r="K31" s="2">
        <v>0</v>
      </c>
      <c r="L31" s="2">
        <v>0</v>
      </c>
      <c r="M31" s="2">
        <v>8.66</v>
      </c>
      <c r="N31" s="12">
        <f t="shared" si="6"/>
        <v>0</v>
      </c>
      <c r="O31" s="12">
        <f t="shared" si="7"/>
        <v>0</v>
      </c>
      <c r="P31" s="12">
        <f t="shared" si="8"/>
        <v>6.8978426320128404E-4</v>
      </c>
      <c r="R31" s="2" t="s">
        <v>123</v>
      </c>
      <c r="S31" s="2">
        <v>0</v>
      </c>
      <c r="T31" s="2">
        <v>0</v>
      </c>
      <c r="U31" s="2"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</row>
    <row r="32" spans="1:24" x14ac:dyDescent="0.2">
      <c r="A32" s="2" t="s">
        <v>32</v>
      </c>
      <c r="B32" s="2"/>
      <c r="C32" s="2"/>
      <c r="D32" s="2"/>
      <c r="E32" s="12">
        <f t="shared" si="9"/>
        <v>0</v>
      </c>
      <c r="F32" s="12">
        <f t="shared" si="10"/>
        <v>0</v>
      </c>
      <c r="G32" s="12">
        <f t="shared" si="11"/>
        <v>0</v>
      </c>
      <c r="J32" s="2" t="s">
        <v>74</v>
      </c>
      <c r="K32" s="2">
        <v>0</v>
      </c>
      <c r="L32" s="2">
        <v>0</v>
      </c>
      <c r="M32" s="2">
        <v>0</v>
      </c>
      <c r="N32" s="12">
        <f t="shared" si="6"/>
        <v>0</v>
      </c>
      <c r="O32" s="12">
        <f t="shared" si="7"/>
        <v>0</v>
      </c>
      <c r="P32" s="12">
        <f t="shared" si="8"/>
        <v>0</v>
      </c>
      <c r="R32" s="2" t="s">
        <v>111</v>
      </c>
      <c r="S32" s="2">
        <v>0</v>
      </c>
      <c r="T32" s="2">
        <v>0</v>
      </c>
      <c r="U32" s="2">
        <v>0</v>
      </c>
      <c r="V32" s="12">
        <f t="shared" si="0"/>
        <v>0</v>
      </c>
      <c r="W32" s="12">
        <f t="shared" si="1"/>
        <v>0</v>
      </c>
      <c r="X32" s="12">
        <f t="shared" si="2"/>
        <v>0</v>
      </c>
    </row>
    <row r="33" spans="1:24" x14ac:dyDescent="0.2">
      <c r="A33" s="2" t="s">
        <v>33</v>
      </c>
      <c r="B33" s="2">
        <v>1213.04</v>
      </c>
      <c r="C33" s="2">
        <v>1749.11</v>
      </c>
      <c r="D33" s="2">
        <v>1604.73</v>
      </c>
      <c r="E33" s="12">
        <f t="shared" si="9"/>
        <v>0.1219043790669045</v>
      </c>
      <c r="F33" s="12">
        <f t="shared" si="10"/>
        <v>0.13082965016302187</v>
      </c>
      <c r="G33" s="12">
        <f t="shared" si="11"/>
        <v>0.11578263834024177</v>
      </c>
      <c r="J33" s="2" t="s">
        <v>75</v>
      </c>
      <c r="K33" s="2">
        <v>1339.08</v>
      </c>
      <c r="L33" s="2">
        <v>1384.15</v>
      </c>
      <c r="M33" s="2">
        <v>1006.39</v>
      </c>
      <c r="N33" s="12">
        <f t="shared" si="6"/>
        <v>0.13859730108490673</v>
      </c>
      <c r="O33" s="12">
        <f t="shared" si="7"/>
        <v>0.13624153873259884</v>
      </c>
      <c r="P33" s="12">
        <f t="shared" si="8"/>
        <v>8.0160737256713646E-2</v>
      </c>
      <c r="R33" s="2" t="s">
        <v>124</v>
      </c>
      <c r="S33" s="2">
        <v>-50.93</v>
      </c>
      <c r="T33" s="2">
        <v>-113.07</v>
      </c>
      <c r="U33" s="2">
        <v>-650.48</v>
      </c>
      <c r="V33" s="12">
        <f t="shared" si="0"/>
        <v>-5.2713508858726141E-3</v>
      </c>
      <c r="W33" s="12">
        <f t="shared" si="1"/>
        <v>-1.1129451854564137E-2</v>
      </c>
      <c r="X33" s="12">
        <f t="shared" si="2"/>
        <v>-5.181187846734079E-2</v>
      </c>
    </row>
    <row r="34" spans="1:24" x14ac:dyDescent="0.2">
      <c r="A34" s="2" t="s">
        <v>34</v>
      </c>
      <c r="B34" s="2">
        <v>2.19</v>
      </c>
      <c r="C34" s="2">
        <v>23.19</v>
      </c>
      <c r="D34" s="2">
        <v>28.22</v>
      </c>
      <c r="E34" s="12">
        <f t="shared" si="9"/>
        <v>2.2008391327286888E-4</v>
      </c>
      <c r="F34" s="12">
        <f t="shared" si="10"/>
        <v>1.7345619127902062E-3</v>
      </c>
      <c r="G34" s="12">
        <f t="shared" si="11"/>
        <v>2.0360970717576308E-3</v>
      </c>
      <c r="J34" s="2" t="s">
        <v>76</v>
      </c>
      <c r="K34" s="2">
        <v>9.8000000000000007</v>
      </c>
      <c r="L34" s="2">
        <v>28.48</v>
      </c>
      <c r="M34" s="2">
        <v>-135.54</v>
      </c>
      <c r="N34" s="12">
        <f t="shared" si="6"/>
        <v>1.0143184504526137E-3</v>
      </c>
      <c r="O34" s="12">
        <f t="shared" si="7"/>
        <v>2.8032792855575009E-3</v>
      </c>
      <c r="P34" s="12">
        <f t="shared" si="8"/>
        <v>-1.0795999888487532E-2</v>
      </c>
      <c r="R34" s="2" t="s">
        <v>125</v>
      </c>
      <c r="S34" s="2">
        <v>2490.6799999999998</v>
      </c>
      <c r="T34" s="2">
        <v>2385.5100000000002</v>
      </c>
      <c r="U34" s="2">
        <v>2310.2399999999998</v>
      </c>
      <c r="V34" s="12">
        <f t="shared" si="0"/>
        <v>0.25779006920135877</v>
      </c>
      <c r="W34" s="12">
        <f t="shared" si="1"/>
        <v>0.23480515338800123</v>
      </c>
      <c r="X34" s="12">
        <f t="shared" si="2"/>
        <v>0.18401468778500396</v>
      </c>
    </row>
    <row r="35" spans="1:24" x14ac:dyDescent="0.2">
      <c r="A35" s="2" t="s">
        <v>35</v>
      </c>
      <c r="B35" s="2">
        <v>1215.23</v>
      </c>
      <c r="C35" s="2">
        <v>1772.3</v>
      </c>
      <c r="D35" s="2">
        <v>1632.95</v>
      </c>
      <c r="E35" s="12">
        <f t="shared" si="9"/>
        <v>0.12212446298017737</v>
      </c>
      <c r="F35" s="12">
        <f t="shared" si="10"/>
        <v>0.13256421207581209</v>
      </c>
      <c r="G35" s="12">
        <f t="shared" si="11"/>
        <v>0.11781873541199941</v>
      </c>
      <c r="J35" s="2" t="s">
        <v>77</v>
      </c>
      <c r="K35" s="2">
        <v>1329.28</v>
      </c>
      <c r="L35" s="2">
        <v>1355.67</v>
      </c>
      <c r="M35" s="2">
        <v>1141.93</v>
      </c>
      <c r="N35" s="12">
        <f t="shared" si="6"/>
        <v>0.13758298263445412</v>
      </c>
      <c r="O35" s="12">
        <f t="shared" si="7"/>
        <v>0.13343825944704135</v>
      </c>
      <c r="P35" s="12">
        <f t="shared" si="8"/>
        <v>9.0956737145201194E-2</v>
      </c>
      <c r="R35" s="2" t="s">
        <v>126</v>
      </c>
      <c r="S35" s="2">
        <v>0</v>
      </c>
      <c r="T35" s="2">
        <v>0</v>
      </c>
      <c r="U35" s="2">
        <v>0</v>
      </c>
      <c r="V35" s="12">
        <f t="shared" si="0"/>
        <v>0</v>
      </c>
      <c r="W35" s="12">
        <f t="shared" si="1"/>
        <v>0</v>
      </c>
      <c r="X35" s="12">
        <f t="shared" si="2"/>
        <v>0</v>
      </c>
    </row>
    <row r="36" spans="1:24" x14ac:dyDescent="0.2">
      <c r="A36" s="2" t="s">
        <v>36</v>
      </c>
      <c r="B36" s="2">
        <v>1412.84</v>
      </c>
      <c r="C36" s="2">
        <v>1616.91</v>
      </c>
      <c r="D36" s="2">
        <v>3053.53</v>
      </c>
      <c r="E36" s="12">
        <f t="shared" si="9"/>
        <v>0.14198326759289501</v>
      </c>
      <c r="F36" s="12">
        <f t="shared" si="10"/>
        <v>0.12094137569683537</v>
      </c>
      <c r="G36" s="12">
        <f t="shared" si="11"/>
        <v>0.22031479417165412</v>
      </c>
      <c r="J36" s="2" t="s">
        <v>78</v>
      </c>
      <c r="K36" s="2">
        <v>2.42</v>
      </c>
      <c r="L36" s="2">
        <v>2.14</v>
      </c>
      <c r="M36" s="2">
        <v>3.77</v>
      </c>
      <c r="N36" s="12">
        <f t="shared" si="6"/>
        <v>2.5047455613217605E-4</v>
      </c>
      <c r="O36" s="12">
        <f t="shared" si="7"/>
        <v>2.1063966541759314E-4</v>
      </c>
      <c r="P36" s="12">
        <f t="shared" si="8"/>
        <v>3.002871446037922E-4</v>
      </c>
      <c r="R36" s="2" t="s">
        <v>127</v>
      </c>
      <c r="S36" s="2">
        <v>-289.07</v>
      </c>
      <c r="T36" s="2">
        <v>-506.79</v>
      </c>
      <c r="U36" s="2">
        <v>-230.22</v>
      </c>
      <c r="V36" s="12">
        <f t="shared" si="0"/>
        <v>-2.9919289231871128E-2</v>
      </c>
      <c r="W36" s="12">
        <f t="shared" si="1"/>
        <v>-4.9883213101393466E-2</v>
      </c>
      <c r="X36" s="12">
        <f t="shared" si="2"/>
        <v>-1.8337428761454919E-2</v>
      </c>
    </row>
    <row r="37" spans="1:24" x14ac:dyDescent="0.2">
      <c r="A37" s="2" t="s">
        <v>37</v>
      </c>
      <c r="B37" s="2">
        <v>0</v>
      </c>
      <c r="C37" s="2">
        <v>0</v>
      </c>
      <c r="D37" s="2">
        <v>0</v>
      </c>
      <c r="E37" s="12">
        <f t="shared" si="9"/>
        <v>0</v>
      </c>
      <c r="F37" s="12">
        <f t="shared" si="10"/>
        <v>0</v>
      </c>
      <c r="G37" s="12">
        <f t="shared" si="11"/>
        <v>0</v>
      </c>
      <c r="J37" s="2" t="s">
        <v>79</v>
      </c>
      <c r="K37" s="2">
        <v>2777.02</v>
      </c>
      <c r="L37" s="2">
        <v>2632.14</v>
      </c>
      <c r="M37" s="2">
        <v>3333.95</v>
      </c>
      <c r="N37" s="12">
        <f t="shared" si="6"/>
        <v>0.28742679829346096</v>
      </c>
      <c r="O37" s="12">
        <f t="shared" si="7"/>
        <v>0.25908088267862783</v>
      </c>
      <c r="P37" s="12">
        <f t="shared" si="8"/>
        <v>0.26555499356812018</v>
      </c>
      <c r="R37" s="2" t="s">
        <v>128</v>
      </c>
      <c r="S37" s="2">
        <v>0</v>
      </c>
      <c r="T37" s="2">
        <v>0</v>
      </c>
      <c r="U37" s="2">
        <v>0</v>
      </c>
      <c r="V37" s="12">
        <f t="shared" ref="V37:V69" si="12">S37/$K$6</f>
        <v>0</v>
      </c>
      <c r="W37" s="12">
        <f t="shared" ref="W37:W69" si="13">T37/$L$6</f>
        <v>0</v>
      </c>
      <c r="X37" s="12">
        <f t="shared" ref="X37:X69" si="14">U37/$M$6</f>
        <v>0</v>
      </c>
    </row>
    <row r="38" spans="1:24" x14ac:dyDescent="0.2">
      <c r="A38" s="2" t="s">
        <v>38</v>
      </c>
      <c r="B38" s="2">
        <v>528.25</v>
      </c>
      <c r="C38" s="2">
        <v>520.76</v>
      </c>
      <c r="D38" s="2">
        <v>616.5</v>
      </c>
      <c r="E38" s="12">
        <f t="shared" si="9"/>
        <v>5.3086450770042461E-2</v>
      </c>
      <c r="F38" s="12">
        <f t="shared" si="10"/>
        <v>3.8951723230040008E-2</v>
      </c>
      <c r="G38" s="12">
        <f t="shared" si="11"/>
        <v>4.4481000876632863E-2</v>
      </c>
      <c r="J38" s="2" t="s">
        <v>80</v>
      </c>
      <c r="K38" s="2">
        <v>0</v>
      </c>
      <c r="L38" s="2">
        <v>0</v>
      </c>
      <c r="M38" s="2">
        <v>0</v>
      </c>
      <c r="N38" s="12">
        <f t="shared" si="6"/>
        <v>0</v>
      </c>
      <c r="O38" s="12">
        <f t="shared" si="7"/>
        <v>0</v>
      </c>
      <c r="P38" s="12">
        <f t="shared" si="8"/>
        <v>0</v>
      </c>
      <c r="R38" s="2" t="s">
        <v>111</v>
      </c>
      <c r="S38" s="2">
        <v>0</v>
      </c>
      <c r="T38" s="2">
        <v>0</v>
      </c>
      <c r="U38" s="2">
        <v>0</v>
      </c>
      <c r="V38" s="12">
        <f t="shared" si="12"/>
        <v>0</v>
      </c>
      <c r="W38" s="12">
        <f t="shared" si="13"/>
        <v>0</v>
      </c>
      <c r="X38" s="12">
        <f t="shared" si="14"/>
        <v>0</v>
      </c>
    </row>
    <row r="39" spans="1:24" x14ac:dyDescent="0.2">
      <c r="A39" s="2" t="s">
        <v>39</v>
      </c>
      <c r="B39" s="2">
        <v>20.56</v>
      </c>
      <c r="C39" s="2">
        <v>7.71</v>
      </c>
      <c r="D39" s="2">
        <v>4.1100000000000003</v>
      </c>
      <c r="E39" s="12">
        <f t="shared" si="9"/>
        <v>2.0661759163882118E-3</v>
      </c>
      <c r="F39" s="12">
        <f t="shared" si="10"/>
        <v>5.7669134746065069E-4</v>
      </c>
      <c r="G39" s="12">
        <f t="shared" si="11"/>
        <v>2.9654000584421913E-4</v>
      </c>
      <c r="J39" s="2" t="s">
        <v>83</v>
      </c>
      <c r="K39" s="2">
        <v>1486.38</v>
      </c>
      <c r="L39" s="2">
        <v>684.48</v>
      </c>
      <c r="M39" s="2">
        <v>436.18</v>
      </c>
      <c r="N39" s="12">
        <f t="shared" si="6"/>
        <v>0.15384312840650574</v>
      </c>
      <c r="O39" s="12">
        <f t="shared" si="7"/>
        <v>6.7373195413567358E-2</v>
      </c>
      <c r="P39" s="12">
        <f t="shared" si="8"/>
        <v>3.474250576479631E-2</v>
      </c>
      <c r="R39" s="2" t="s">
        <v>129</v>
      </c>
      <c r="S39" s="2">
        <v>-289.07</v>
      </c>
      <c r="T39" s="2">
        <v>-506.79</v>
      </c>
      <c r="U39" s="2">
        <v>-230.22</v>
      </c>
      <c r="V39" s="12">
        <f t="shared" si="12"/>
        <v>-2.9919289231871128E-2</v>
      </c>
      <c r="W39" s="12">
        <f t="shared" si="13"/>
        <v>-4.9883213101393466E-2</v>
      </c>
      <c r="X39" s="12">
        <f t="shared" si="14"/>
        <v>-1.8337428761454919E-2</v>
      </c>
    </row>
    <row r="40" spans="1:24" x14ac:dyDescent="0.2">
      <c r="A40" s="2" t="s">
        <v>40</v>
      </c>
      <c r="B40" s="2">
        <v>507.69</v>
      </c>
      <c r="C40" s="2">
        <v>513.04999999999995</v>
      </c>
      <c r="D40" s="2">
        <v>612.39</v>
      </c>
      <c r="E40" s="12">
        <f t="shared" si="9"/>
        <v>5.1020274853654249E-2</v>
      </c>
      <c r="F40" s="12">
        <f t="shared" si="10"/>
        <v>3.8375031882579354E-2</v>
      </c>
      <c r="G40" s="12">
        <f t="shared" si="11"/>
        <v>4.4184460870788644E-2</v>
      </c>
      <c r="J40" s="2" t="s">
        <v>84</v>
      </c>
      <c r="K40" s="2">
        <v>2632.14</v>
      </c>
      <c r="L40" s="2">
        <v>3333.95</v>
      </c>
      <c r="M40" s="2">
        <v>3907.93</v>
      </c>
      <c r="N40" s="12">
        <f t="shared" si="6"/>
        <v>0.27243144552799414</v>
      </c>
      <c r="O40" s="12">
        <f t="shared" si="7"/>
        <v>0.32815986566307692</v>
      </c>
      <c r="P40" s="12">
        <f t="shared" si="8"/>
        <v>0.31127351220464128</v>
      </c>
      <c r="R40" s="2" t="s">
        <v>130</v>
      </c>
      <c r="S40" s="2">
        <v>2201.61</v>
      </c>
      <c r="T40" s="2">
        <v>1878.72</v>
      </c>
      <c r="U40" s="2">
        <v>2080.02</v>
      </c>
      <c r="V40" s="12">
        <f t="shared" si="12"/>
        <v>0.22787077996948765</v>
      </c>
      <c r="W40" s="12">
        <f t="shared" si="13"/>
        <v>0.18492194028660774</v>
      </c>
      <c r="X40" s="12">
        <f t="shared" si="14"/>
        <v>0.16567725902354904</v>
      </c>
    </row>
    <row r="41" spans="1:24" x14ac:dyDescent="0.2">
      <c r="A41" s="2" t="s">
        <v>41</v>
      </c>
      <c r="B41" s="2">
        <v>678.31</v>
      </c>
      <c r="C41" s="2">
        <v>789</v>
      </c>
      <c r="D41" s="2">
        <v>597.20000000000005</v>
      </c>
      <c r="E41" s="12">
        <f t="shared" si="9"/>
        <v>6.8166721101424507E-2</v>
      </c>
      <c r="F41" s="12">
        <f t="shared" si="10"/>
        <v>5.9015495868541296E-2</v>
      </c>
      <c r="G41" s="12">
        <f t="shared" si="11"/>
        <v>4.3088489413666095E-2</v>
      </c>
      <c r="J41" s="2" t="s">
        <v>85</v>
      </c>
      <c r="K41" s="2">
        <v>404.11</v>
      </c>
      <c r="L41" s="2">
        <v>69.67</v>
      </c>
      <c r="M41" s="2">
        <v>87.09</v>
      </c>
      <c r="N41" s="12">
        <f t="shared" si="6"/>
        <v>4.1826145817592426E-2</v>
      </c>
      <c r="O41" s="12">
        <f t="shared" si="7"/>
        <v>6.8576006960951929E-3</v>
      </c>
      <c r="P41" s="12">
        <f t="shared" si="8"/>
        <v>6.9368719956350838E-3</v>
      </c>
      <c r="R41" s="2" t="s">
        <v>131</v>
      </c>
      <c r="S41" s="2"/>
      <c r="T41" s="2"/>
      <c r="U41" s="2"/>
      <c r="V41" s="12">
        <f t="shared" si="12"/>
        <v>0</v>
      </c>
      <c r="W41" s="12">
        <f t="shared" si="13"/>
        <v>0</v>
      </c>
      <c r="X41" s="12">
        <f t="shared" si="14"/>
        <v>0</v>
      </c>
    </row>
    <row r="42" spans="1:24" x14ac:dyDescent="0.2">
      <c r="A42" s="2" t="s">
        <v>42</v>
      </c>
      <c r="B42" s="2">
        <v>9950.75</v>
      </c>
      <c r="C42" s="2">
        <v>13369.37</v>
      </c>
      <c r="D42" s="2">
        <v>13859.85</v>
      </c>
      <c r="E42" s="12">
        <f t="shared" si="9"/>
        <v>1</v>
      </c>
      <c r="F42" s="12">
        <f t="shared" si="10"/>
        <v>1</v>
      </c>
      <c r="G42" s="12">
        <f t="shared" si="11"/>
        <v>1</v>
      </c>
      <c r="J42" s="2" t="s">
        <v>86</v>
      </c>
      <c r="K42" s="2">
        <v>0</v>
      </c>
      <c r="L42" s="2">
        <v>0</v>
      </c>
      <c r="M42" s="2">
        <v>0</v>
      </c>
      <c r="N42" s="12">
        <f t="shared" si="6"/>
        <v>0</v>
      </c>
      <c r="O42" s="12">
        <f t="shared" si="7"/>
        <v>0</v>
      </c>
      <c r="P42" s="12">
        <f t="shared" si="8"/>
        <v>0</v>
      </c>
      <c r="R42" s="2" t="s">
        <v>132</v>
      </c>
      <c r="S42" s="2">
        <v>0</v>
      </c>
      <c r="T42" s="2">
        <v>0</v>
      </c>
      <c r="U42" s="2">
        <v>0</v>
      </c>
      <c r="V42" s="12">
        <f t="shared" si="12"/>
        <v>0</v>
      </c>
      <c r="W42" s="12">
        <f t="shared" si="13"/>
        <v>0</v>
      </c>
      <c r="X42" s="12">
        <f t="shared" si="14"/>
        <v>0</v>
      </c>
    </row>
    <row r="43" spans="1:24" x14ac:dyDescent="0.2">
      <c r="A43" s="2" t="s">
        <v>43</v>
      </c>
      <c r="B43" s="2">
        <v>785.81</v>
      </c>
      <c r="C43" s="2">
        <v>62.1</v>
      </c>
      <c r="D43" s="2">
        <v>65.34</v>
      </c>
      <c r="E43" s="12">
        <f t="shared" si="9"/>
        <v>7.8969926889932915E-2</v>
      </c>
      <c r="F43" s="12">
        <f t="shared" si="10"/>
        <v>4.6449458725429842E-3</v>
      </c>
      <c r="G43" s="12">
        <f t="shared" si="11"/>
        <v>4.7143367352460528E-3</v>
      </c>
      <c r="J43" s="2" t="s">
        <v>87</v>
      </c>
      <c r="K43" s="2">
        <v>1400</v>
      </c>
      <c r="L43" s="2">
        <v>500</v>
      </c>
      <c r="M43" s="2">
        <v>600</v>
      </c>
      <c r="N43" s="12">
        <f t="shared" si="6"/>
        <v>0.14490263577894483</v>
      </c>
      <c r="O43" s="12">
        <f t="shared" si="7"/>
        <v>4.9214875097568486E-2</v>
      </c>
      <c r="P43" s="12">
        <f t="shared" si="8"/>
        <v>4.779105749662476E-2</v>
      </c>
      <c r="R43" s="2" t="s">
        <v>133</v>
      </c>
      <c r="S43" s="2">
        <v>0</v>
      </c>
      <c r="T43" s="2">
        <v>0</v>
      </c>
      <c r="U43" s="2">
        <v>0</v>
      </c>
      <c r="V43" s="12">
        <f t="shared" si="12"/>
        <v>0</v>
      </c>
      <c r="W43" s="12">
        <f t="shared" si="13"/>
        <v>0</v>
      </c>
      <c r="X43" s="12">
        <f t="shared" si="14"/>
        <v>0</v>
      </c>
    </row>
    <row r="44" spans="1:24" x14ac:dyDescent="0.2">
      <c r="J44" s="2" t="s">
        <v>88</v>
      </c>
      <c r="K44" s="2">
        <v>140</v>
      </c>
      <c r="L44" s="2">
        <v>50</v>
      </c>
      <c r="M44" s="2">
        <v>60</v>
      </c>
      <c r="N44" s="12">
        <f t="shared" si="6"/>
        <v>1.4490263577894482E-2</v>
      </c>
      <c r="O44" s="12">
        <f t="shared" si="7"/>
        <v>4.9214875097568483E-3</v>
      </c>
      <c r="P44" s="12">
        <f t="shared" si="8"/>
        <v>4.7791057496624758E-3</v>
      </c>
      <c r="R44" s="2" t="s">
        <v>134</v>
      </c>
      <c r="S44" s="2">
        <v>0</v>
      </c>
      <c r="T44" s="2">
        <v>0</v>
      </c>
      <c r="U44" s="2">
        <v>0</v>
      </c>
      <c r="V44" s="12">
        <f t="shared" si="12"/>
        <v>0</v>
      </c>
      <c r="W44" s="12">
        <f t="shared" si="13"/>
        <v>0</v>
      </c>
      <c r="X44" s="12">
        <f t="shared" si="14"/>
        <v>0</v>
      </c>
    </row>
    <row r="45" spans="1:24" x14ac:dyDescent="0.2">
      <c r="J45" s="2" t="s">
        <v>89</v>
      </c>
      <c r="K45" s="2">
        <v>360.74</v>
      </c>
      <c r="L45" s="2">
        <v>397.29</v>
      </c>
      <c r="M45" s="2">
        <v>291.35000000000002</v>
      </c>
      <c r="N45" s="12">
        <f t="shared" si="6"/>
        <v>3.7337269164926114E-2</v>
      </c>
      <c r="O45" s="12">
        <f t="shared" si="7"/>
        <v>3.9105155455025971E-2</v>
      </c>
      <c r="P45" s="12">
        <f t="shared" si="8"/>
        <v>2.3206541002736041E-2</v>
      </c>
      <c r="R45" s="2" t="s">
        <v>135</v>
      </c>
      <c r="S45" s="2">
        <v>0</v>
      </c>
      <c r="T45" s="2">
        <v>0</v>
      </c>
      <c r="U45" s="2">
        <v>0</v>
      </c>
      <c r="V45" s="12">
        <f t="shared" si="12"/>
        <v>0</v>
      </c>
      <c r="W45" s="12">
        <f t="shared" si="13"/>
        <v>0</v>
      </c>
      <c r="X45" s="12">
        <f t="shared" si="14"/>
        <v>0</v>
      </c>
    </row>
    <row r="46" spans="1:24" x14ac:dyDescent="0.2">
      <c r="J46" s="2" t="s">
        <v>90</v>
      </c>
      <c r="K46" s="2">
        <v>360.74</v>
      </c>
      <c r="L46" s="2">
        <v>397.29</v>
      </c>
      <c r="M46" s="2">
        <v>291.35000000000002</v>
      </c>
      <c r="N46" s="12">
        <f t="shared" si="6"/>
        <v>3.7337269164926114E-2</v>
      </c>
      <c r="O46" s="12">
        <f t="shared" si="7"/>
        <v>3.9105155455025971E-2</v>
      </c>
      <c r="P46" s="12">
        <f t="shared" si="8"/>
        <v>2.3206541002736041E-2</v>
      </c>
      <c r="R46" s="2" t="s">
        <v>136</v>
      </c>
      <c r="S46" s="2">
        <v>0</v>
      </c>
      <c r="T46" s="2">
        <v>0</v>
      </c>
      <c r="U46" s="2">
        <v>0</v>
      </c>
      <c r="V46" s="12">
        <f t="shared" si="12"/>
        <v>0</v>
      </c>
      <c r="W46" s="12">
        <f t="shared" si="13"/>
        <v>0</v>
      </c>
      <c r="X46" s="12">
        <f t="shared" si="14"/>
        <v>0</v>
      </c>
    </row>
    <row r="47" spans="1:24" x14ac:dyDescent="0.2">
      <c r="J47" s="2" t="s">
        <v>91</v>
      </c>
      <c r="K47" s="2">
        <v>360.74</v>
      </c>
      <c r="L47" s="2">
        <v>397.29</v>
      </c>
      <c r="M47" s="2">
        <v>288.86</v>
      </c>
      <c r="N47" s="12">
        <f t="shared" si="6"/>
        <v>3.7337269164926114E-2</v>
      </c>
      <c r="O47" s="12">
        <f t="shared" si="7"/>
        <v>3.9105155455025971E-2</v>
      </c>
      <c r="P47" s="12">
        <f t="shared" si="8"/>
        <v>2.3008208114125048E-2</v>
      </c>
      <c r="R47" s="2" t="s">
        <v>111</v>
      </c>
      <c r="S47" s="2">
        <v>0</v>
      </c>
      <c r="T47" s="2">
        <v>0</v>
      </c>
      <c r="U47" s="2">
        <v>0</v>
      </c>
      <c r="V47" s="12">
        <f t="shared" si="12"/>
        <v>0</v>
      </c>
      <c r="W47" s="12">
        <f t="shared" si="13"/>
        <v>0</v>
      </c>
      <c r="X47" s="12">
        <f t="shared" si="14"/>
        <v>0</v>
      </c>
    </row>
    <row r="48" spans="1:24" x14ac:dyDescent="0.2">
      <c r="J48" s="2" t="s">
        <v>92</v>
      </c>
      <c r="K48" s="2">
        <v>360.74</v>
      </c>
      <c r="L48" s="2">
        <v>397.29</v>
      </c>
      <c r="M48" s="2">
        <v>288.86</v>
      </c>
      <c r="N48" s="12">
        <f t="shared" si="6"/>
        <v>3.7337269164926114E-2</v>
      </c>
      <c r="O48" s="12">
        <f t="shared" si="7"/>
        <v>3.9105155455025971E-2</v>
      </c>
      <c r="P48" s="12">
        <f t="shared" si="8"/>
        <v>2.3008208114125048E-2</v>
      </c>
      <c r="R48" s="2" t="s">
        <v>137</v>
      </c>
      <c r="S48" s="2">
        <v>-2047.77</v>
      </c>
      <c r="T48" s="2">
        <v>-3594.73</v>
      </c>
      <c r="U48" s="2">
        <v>-719.83</v>
      </c>
      <c r="V48" s="12">
        <f t="shared" si="12"/>
        <v>-0.21194805033503561</v>
      </c>
      <c r="W48" s="12">
        <f t="shared" si="13"/>
        <v>-0.35382837591896471</v>
      </c>
      <c r="X48" s="12">
        <f t="shared" si="14"/>
        <v>-5.7335728196325667E-2</v>
      </c>
    </row>
    <row r="49" spans="1:24" x14ac:dyDescent="0.2">
      <c r="J49" s="2" t="s">
        <v>93</v>
      </c>
      <c r="K49" s="2">
        <v>2209.5300000000002</v>
      </c>
      <c r="L49" s="2">
        <v>2553.58</v>
      </c>
      <c r="M49" s="2">
        <v>2775.76</v>
      </c>
      <c r="N49" s="12">
        <f t="shared" si="6"/>
        <v>0.22869051488046571</v>
      </c>
      <c r="O49" s="12">
        <f t="shared" si="7"/>
        <v>0.25134824150329788</v>
      </c>
      <c r="P49" s="12">
        <f t="shared" si="8"/>
        <v>0.22109417626138525</v>
      </c>
      <c r="R49" s="2" t="s">
        <v>138</v>
      </c>
      <c r="S49" s="2"/>
      <c r="T49" s="2"/>
      <c r="U49" s="2"/>
      <c r="V49" s="12">
        <f t="shared" si="12"/>
        <v>0</v>
      </c>
      <c r="W49" s="12">
        <f t="shared" si="13"/>
        <v>0</v>
      </c>
      <c r="X49" s="12">
        <f t="shared" si="14"/>
        <v>0</v>
      </c>
    </row>
    <row r="50" spans="1:24" x14ac:dyDescent="0.2">
      <c r="J50" s="2" t="s">
        <v>94</v>
      </c>
      <c r="K50" s="2">
        <v>2209.5300000000002</v>
      </c>
      <c r="L50" s="2">
        <v>2553.58</v>
      </c>
      <c r="M50" s="2">
        <v>2775.76</v>
      </c>
      <c r="N50" s="12">
        <f t="shared" si="6"/>
        <v>0.22869051488046571</v>
      </c>
      <c r="O50" s="12">
        <f t="shared" si="7"/>
        <v>0.25134824150329788</v>
      </c>
      <c r="P50" s="12">
        <f t="shared" si="8"/>
        <v>0.22109417626138525</v>
      </c>
      <c r="R50" s="2" t="s">
        <v>139</v>
      </c>
      <c r="S50" s="2"/>
      <c r="T50" s="2"/>
      <c r="U50" s="2"/>
      <c r="V50" s="12">
        <f t="shared" si="12"/>
        <v>0</v>
      </c>
      <c r="W50" s="12">
        <f t="shared" si="13"/>
        <v>0</v>
      </c>
      <c r="X50" s="12">
        <f t="shared" si="14"/>
        <v>0</v>
      </c>
    </row>
    <row r="51" spans="1:24" x14ac:dyDescent="0.2">
      <c r="R51" s="2" t="s">
        <v>140</v>
      </c>
      <c r="S51" s="2">
        <v>-1280.9000000000001</v>
      </c>
      <c r="T51" s="2">
        <v>-2527.81</v>
      </c>
      <c r="U51" s="2">
        <v>-1936.42</v>
      </c>
      <c r="V51" s="12">
        <f t="shared" si="12"/>
        <v>-0.13257556154946459</v>
      </c>
      <c r="W51" s="12">
        <f t="shared" si="13"/>
        <v>-0.2488117068407692</v>
      </c>
      <c r="X51" s="12">
        <f t="shared" si="14"/>
        <v>-0.15423926592935686</v>
      </c>
    </row>
    <row r="52" spans="1:24" x14ac:dyDescent="0.2">
      <c r="R52" s="2" t="s">
        <v>141</v>
      </c>
      <c r="S52" s="2">
        <v>1.6</v>
      </c>
      <c r="T52" s="2">
        <v>1.56</v>
      </c>
      <c r="U52" s="2">
        <v>13.97</v>
      </c>
      <c r="V52" s="12">
        <f t="shared" si="12"/>
        <v>1.656030123187941E-4</v>
      </c>
      <c r="W52" s="12">
        <f t="shared" si="13"/>
        <v>1.5355041030441367E-4</v>
      </c>
      <c r="X52" s="12">
        <f t="shared" si="14"/>
        <v>1.1127351220464132E-3</v>
      </c>
    </row>
    <row r="53" spans="1:24" x14ac:dyDescent="0.2">
      <c r="R53" s="2" t="s">
        <v>142</v>
      </c>
      <c r="S53" s="2">
        <v>0</v>
      </c>
      <c r="T53" s="2">
        <v>0</v>
      </c>
      <c r="U53" s="2">
        <v>0</v>
      </c>
      <c r="V53" s="12">
        <f t="shared" si="12"/>
        <v>0</v>
      </c>
      <c r="W53" s="12">
        <f t="shared" si="13"/>
        <v>0</v>
      </c>
      <c r="X53" s="12">
        <f t="shared" si="14"/>
        <v>0</v>
      </c>
    </row>
    <row r="54" spans="1:24" x14ac:dyDescent="0.2">
      <c r="R54" s="2" t="s">
        <v>143</v>
      </c>
      <c r="S54" s="2">
        <v>0</v>
      </c>
      <c r="T54" s="2">
        <v>0</v>
      </c>
      <c r="U54" s="2">
        <v>0</v>
      </c>
      <c r="V54" s="12">
        <f t="shared" si="12"/>
        <v>0</v>
      </c>
      <c r="W54" s="12">
        <f t="shared" si="13"/>
        <v>0</v>
      </c>
      <c r="X54" s="12">
        <f t="shared" si="14"/>
        <v>0</v>
      </c>
    </row>
    <row r="55" spans="1:24" x14ac:dyDescent="0.2">
      <c r="R55" s="2" t="s">
        <v>144</v>
      </c>
      <c r="S55" s="2"/>
      <c r="T55" s="2"/>
      <c r="U55" s="2"/>
      <c r="V55" s="12">
        <f t="shared" si="12"/>
        <v>0</v>
      </c>
      <c r="W55" s="12">
        <f t="shared" si="13"/>
        <v>0</v>
      </c>
      <c r="X55" s="12">
        <f t="shared" si="14"/>
        <v>0</v>
      </c>
    </row>
    <row r="56" spans="1:24" x14ac:dyDescent="0.2">
      <c r="R56" s="2" t="s">
        <v>145</v>
      </c>
      <c r="S56" s="2">
        <v>-1494.2</v>
      </c>
      <c r="T56" s="2">
        <v>-2746.83</v>
      </c>
      <c r="U56" s="2">
        <v>0</v>
      </c>
      <c r="V56" s="12">
        <f t="shared" si="12"/>
        <v>-0.15465251312921383</v>
      </c>
      <c r="W56" s="12">
        <f t="shared" si="13"/>
        <v>-0.27036979072850809</v>
      </c>
      <c r="X56" s="12">
        <f t="shared" si="14"/>
        <v>0</v>
      </c>
    </row>
    <row r="57" spans="1:24" x14ac:dyDescent="0.2">
      <c r="R57" s="2" t="s">
        <v>146</v>
      </c>
      <c r="S57" s="2">
        <v>369.5</v>
      </c>
      <c r="T57" s="2">
        <v>913.91</v>
      </c>
      <c r="U57" s="2">
        <v>2986.93</v>
      </c>
      <c r="V57" s="12">
        <f t="shared" si="12"/>
        <v>3.8243945657371506E-2</v>
      </c>
      <c r="W57" s="12">
        <f t="shared" si="13"/>
        <v>8.9955933000837623E-2</v>
      </c>
      <c r="X57" s="12">
        <f t="shared" si="14"/>
        <v>0.2379142389473223</v>
      </c>
    </row>
    <row r="58" spans="1:24" x14ac:dyDescent="0.2">
      <c r="A58" t="s">
        <v>313</v>
      </c>
      <c r="R58" s="2" t="s">
        <v>147</v>
      </c>
      <c r="S58" s="2">
        <v>0</v>
      </c>
      <c r="T58" s="2">
        <v>0</v>
      </c>
      <c r="U58" s="2">
        <v>0</v>
      </c>
      <c r="V58" s="12">
        <f t="shared" si="12"/>
        <v>0</v>
      </c>
      <c r="W58" s="12">
        <f t="shared" si="13"/>
        <v>0</v>
      </c>
      <c r="X58" s="12">
        <f t="shared" si="14"/>
        <v>0</v>
      </c>
    </row>
    <row r="59" spans="1:24" x14ac:dyDescent="0.2">
      <c r="R59" s="2" t="s">
        <v>148</v>
      </c>
      <c r="S59" s="2">
        <v>366.67</v>
      </c>
      <c r="T59" s="2">
        <v>672.34</v>
      </c>
      <c r="U59" s="2">
        <v>191.14</v>
      </c>
      <c r="V59" s="12">
        <f t="shared" si="12"/>
        <v>3.7951035329332646E-2</v>
      </c>
      <c r="W59" s="12">
        <f t="shared" si="13"/>
        <v>6.6178258246198399E-2</v>
      </c>
      <c r="X59" s="12">
        <f t="shared" si="14"/>
        <v>1.522463788317476E-2</v>
      </c>
    </row>
    <row r="60" spans="1:24" x14ac:dyDescent="0.2">
      <c r="A60" s="1" t="s">
        <v>81</v>
      </c>
      <c r="B60" s="2"/>
      <c r="C60" s="2"/>
      <c r="F60" s="1" t="s">
        <v>82</v>
      </c>
      <c r="G60" s="2"/>
      <c r="H60" s="2"/>
      <c r="R60" s="2" t="s">
        <v>105</v>
      </c>
      <c r="S60" s="2">
        <v>37.700000000000003</v>
      </c>
      <c r="T60" s="2">
        <v>95.7</v>
      </c>
      <c r="U60" s="2">
        <v>59.43</v>
      </c>
      <c r="V60" s="12">
        <f t="shared" si="12"/>
        <v>3.9020209777615856E-3</v>
      </c>
      <c r="W60" s="12">
        <f t="shared" si="13"/>
        <v>9.419727093674609E-3</v>
      </c>
      <c r="X60" s="12">
        <f t="shared" si="14"/>
        <v>4.7337042450406822E-3</v>
      </c>
    </row>
    <row r="61" spans="1:24" x14ac:dyDescent="0.2">
      <c r="A61" s="2"/>
      <c r="B61" s="1">
        <v>2018</v>
      </c>
      <c r="C61" s="1">
        <v>2019</v>
      </c>
      <c r="F61" s="1" t="s">
        <v>314</v>
      </c>
      <c r="G61" s="1">
        <v>2018</v>
      </c>
      <c r="H61" s="1">
        <v>2019</v>
      </c>
      <c r="R61" s="2" t="s">
        <v>149</v>
      </c>
      <c r="S61" s="2">
        <v>0</v>
      </c>
      <c r="T61" s="2">
        <v>0</v>
      </c>
      <c r="U61" s="2">
        <v>0</v>
      </c>
      <c r="V61" s="12">
        <f t="shared" si="12"/>
        <v>0</v>
      </c>
      <c r="W61" s="12">
        <f t="shared" si="13"/>
        <v>0</v>
      </c>
      <c r="X61" s="12">
        <f t="shared" si="14"/>
        <v>0</v>
      </c>
    </row>
    <row r="62" spans="1:24" x14ac:dyDescent="0.2">
      <c r="A62" s="2" t="s">
        <v>5</v>
      </c>
      <c r="B62" s="2">
        <f>C5-B5</f>
        <v>0</v>
      </c>
      <c r="C62" s="2">
        <f>D5-C5</f>
        <v>0</v>
      </c>
      <c r="F62" s="2" t="s">
        <v>48</v>
      </c>
      <c r="G62" s="2">
        <f t="shared" ref="G62:G106" si="15">L6-K6</f>
        <v>497.8700000000008</v>
      </c>
      <c r="H62" s="2">
        <f t="shared" ref="H62:H106" si="16">M6-L6</f>
        <v>2395.119999999999</v>
      </c>
      <c r="R62" s="2" t="s">
        <v>150</v>
      </c>
      <c r="S62" s="2">
        <v>0</v>
      </c>
      <c r="T62" s="2">
        <v>0</v>
      </c>
      <c r="U62" s="2">
        <v>0</v>
      </c>
      <c r="V62" s="12">
        <f t="shared" si="12"/>
        <v>0</v>
      </c>
      <c r="W62" s="12">
        <f t="shared" si="13"/>
        <v>0</v>
      </c>
      <c r="X62" s="12">
        <f t="shared" si="14"/>
        <v>0</v>
      </c>
    </row>
    <row r="63" spans="1:24" x14ac:dyDescent="0.2">
      <c r="A63" s="2" t="s">
        <v>6</v>
      </c>
      <c r="B63" s="2">
        <f t="shared" ref="B63:C78" si="17">C6-B6</f>
        <v>1198.6599999999999</v>
      </c>
      <c r="C63" s="2">
        <f t="shared" si="17"/>
        <v>774.09000000000015</v>
      </c>
      <c r="F63" s="2" t="s">
        <v>49</v>
      </c>
      <c r="G63" s="2">
        <f t="shared" si="15"/>
        <v>-740.92999999999984</v>
      </c>
      <c r="H63" s="2">
        <f t="shared" si="16"/>
        <v>-326.43</v>
      </c>
      <c r="R63" s="2" t="s">
        <v>151</v>
      </c>
      <c r="S63" s="2">
        <v>0</v>
      </c>
      <c r="T63" s="2">
        <v>0</v>
      </c>
      <c r="U63" s="2">
        <v>0</v>
      </c>
      <c r="V63" s="12">
        <f t="shared" si="12"/>
        <v>0</v>
      </c>
      <c r="W63" s="12">
        <f t="shared" si="13"/>
        <v>0</v>
      </c>
      <c r="X63" s="12">
        <f t="shared" si="14"/>
        <v>0</v>
      </c>
    </row>
    <row r="64" spans="1:24" x14ac:dyDescent="0.2">
      <c r="A64" s="2" t="s">
        <v>7</v>
      </c>
      <c r="B64" s="2">
        <f t="shared" si="17"/>
        <v>0</v>
      </c>
      <c r="C64" s="2">
        <f t="shared" si="17"/>
        <v>0</v>
      </c>
      <c r="F64" s="2" t="s">
        <v>50</v>
      </c>
      <c r="G64" s="2">
        <f t="shared" si="15"/>
        <v>1238.8000000000011</v>
      </c>
      <c r="H64" s="2">
        <f t="shared" si="16"/>
        <v>2721.5499999999993</v>
      </c>
      <c r="R64" s="2" t="s">
        <v>152</v>
      </c>
      <c r="S64" s="2">
        <v>0</v>
      </c>
      <c r="T64" s="2">
        <v>0</v>
      </c>
      <c r="U64" s="2">
        <v>0</v>
      </c>
      <c r="V64" s="12">
        <f t="shared" si="12"/>
        <v>0</v>
      </c>
      <c r="W64" s="12">
        <f t="shared" si="13"/>
        <v>0</v>
      </c>
      <c r="X64" s="12">
        <f t="shared" si="14"/>
        <v>0</v>
      </c>
    </row>
    <row r="65" spans="1:24" x14ac:dyDescent="0.2">
      <c r="A65" s="2" t="s">
        <v>8</v>
      </c>
      <c r="B65" s="2">
        <f t="shared" si="17"/>
        <v>0</v>
      </c>
      <c r="C65" s="2">
        <f t="shared" si="17"/>
        <v>0</v>
      </c>
      <c r="F65" s="2" t="s">
        <v>51</v>
      </c>
      <c r="G65" s="2">
        <f t="shared" si="15"/>
        <v>27.28000000000003</v>
      </c>
      <c r="H65" s="2">
        <f t="shared" si="16"/>
        <v>-139.29000000000002</v>
      </c>
      <c r="R65" s="2" t="s">
        <v>153</v>
      </c>
      <c r="S65" s="2">
        <v>0</v>
      </c>
      <c r="T65" s="2">
        <v>0</v>
      </c>
      <c r="U65" s="2">
        <v>0</v>
      </c>
      <c r="V65" s="12">
        <f t="shared" si="12"/>
        <v>0</v>
      </c>
      <c r="W65" s="12">
        <f t="shared" si="13"/>
        <v>0</v>
      </c>
      <c r="X65" s="12">
        <f t="shared" si="14"/>
        <v>0</v>
      </c>
    </row>
    <row r="66" spans="1:24" x14ac:dyDescent="0.2">
      <c r="A66" s="2" t="s">
        <v>9</v>
      </c>
      <c r="B66" s="2">
        <f t="shared" si="17"/>
        <v>1198.6599999999999</v>
      </c>
      <c r="C66" s="2">
        <f t="shared" si="17"/>
        <v>774.09000000000015</v>
      </c>
      <c r="F66" s="2" t="s">
        <v>52</v>
      </c>
      <c r="G66" s="2">
        <f t="shared" si="15"/>
        <v>-54.769999999999996</v>
      </c>
      <c r="H66" s="2">
        <f t="shared" si="16"/>
        <v>41.23</v>
      </c>
      <c r="R66" s="2" t="s">
        <v>154</v>
      </c>
      <c r="S66" s="2">
        <v>0</v>
      </c>
      <c r="T66" s="2">
        <v>0</v>
      </c>
      <c r="U66" s="2">
        <v>0</v>
      </c>
      <c r="V66" s="12">
        <f t="shared" si="12"/>
        <v>0</v>
      </c>
      <c r="W66" s="12">
        <f t="shared" si="13"/>
        <v>0</v>
      </c>
      <c r="X66" s="12">
        <f t="shared" si="14"/>
        <v>0</v>
      </c>
    </row>
    <row r="67" spans="1:24" x14ac:dyDescent="0.2">
      <c r="A67" s="2" t="s">
        <v>10</v>
      </c>
      <c r="B67" s="2">
        <f t="shared" si="17"/>
        <v>0</v>
      </c>
      <c r="C67" s="2">
        <f t="shared" si="17"/>
        <v>62.48</v>
      </c>
      <c r="F67" s="2" t="s">
        <v>53</v>
      </c>
      <c r="G67" s="2">
        <f t="shared" si="15"/>
        <v>1211.3100000000013</v>
      </c>
      <c r="H67" s="2">
        <f t="shared" si="16"/>
        <v>2623.49</v>
      </c>
      <c r="R67" s="2" t="s">
        <v>155</v>
      </c>
      <c r="S67" s="2">
        <v>0</v>
      </c>
      <c r="T67" s="2">
        <v>0</v>
      </c>
      <c r="U67" s="2">
        <v>0</v>
      </c>
      <c r="V67" s="12">
        <f t="shared" si="12"/>
        <v>0</v>
      </c>
      <c r="W67" s="12">
        <f t="shared" si="13"/>
        <v>0</v>
      </c>
      <c r="X67" s="12">
        <f t="shared" si="14"/>
        <v>0</v>
      </c>
    </row>
    <row r="68" spans="1:24" x14ac:dyDescent="0.2">
      <c r="A68" s="2" t="s">
        <v>11</v>
      </c>
      <c r="B68" s="2">
        <f t="shared" si="17"/>
        <v>1699.77</v>
      </c>
      <c r="C68" s="2">
        <f t="shared" si="17"/>
        <v>417.55000000000018</v>
      </c>
      <c r="F68" s="2" t="s">
        <v>54</v>
      </c>
      <c r="G68" s="2">
        <f t="shared" si="15"/>
        <v>0</v>
      </c>
      <c r="H68" s="2">
        <f t="shared" si="16"/>
        <v>0</v>
      </c>
      <c r="R68" s="2" t="s">
        <v>111</v>
      </c>
      <c r="S68" s="2">
        <v>-48.14</v>
      </c>
      <c r="T68" s="2">
        <v>-3.6</v>
      </c>
      <c r="U68" s="2">
        <v>-2034.88</v>
      </c>
      <c r="V68" s="12">
        <f t="shared" si="12"/>
        <v>-4.9825806331417173E-3</v>
      </c>
      <c r="W68" s="12">
        <f t="shared" si="13"/>
        <v>-3.5434710070249314E-4</v>
      </c>
      <c r="X68" s="12">
        <f t="shared" si="14"/>
        <v>-0.16208177846455299</v>
      </c>
    </row>
    <row r="69" spans="1:24" x14ac:dyDescent="0.2">
      <c r="A69" s="2" t="s">
        <v>12</v>
      </c>
      <c r="B69" s="2">
        <f t="shared" si="17"/>
        <v>410.68000000000006</v>
      </c>
      <c r="C69" s="2">
        <f t="shared" si="17"/>
        <v>-1017.86</v>
      </c>
      <c r="F69" s="2" t="s">
        <v>55</v>
      </c>
      <c r="G69" s="2">
        <f t="shared" si="15"/>
        <v>88.399999999999977</v>
      </c>
      <c r="H69" s="2">
        <f t="shared" si="16"/>
        <v>286.32000000000016</v>
      </c>
      <c r="R69" s="2" t="s">
        <v>156</v>
      </c>
      <c r="S69" s="2">
        <v>-166.91</v>
      </c>
      <c r="T69" s="2">
        <v>1726.22</v>
      </c>
      <c r="U69" s="2">
        <v>-1275.99</v>
      </c>
      <c r="V69" s="12">
        <f t="shared" si="12"/>
        <v>-1.7275499241331201E-2</v>
      </c>
      <c r="W69" s="12">
        <f t="shared" si="13"/>
        <v>0.16991140338184935</v>
      </c>
      <c r="X69" s="12">
        <f t="shared" si="14"/>
        <v>-0.10163485242519704</v>
      </c>
    </row>
    <row r="70" spans="1:24" x14ac:dyDescent="0.2">
      <c r="A70" s="2" t="s">
        <v>13</v>
      </c>
      <c r="B70" s="2">
        <f t="shared" si="17"/>
        <v>2110.4499999999998</v>
      </c>
      <c r="C70" s="2">
        <f t="shared" si="17"/>
        <v>-600.30999999999995</v>
      </c>
      <c r="F70" s="2" t="s">
        <v>56</v>
      </c>
      <c r="G70" s="2">
        <f t="shared" si="15"/>
        <v>535.38000000000011</v>
      </c>
      <c r="H70" s="2">
        <f t="shared" si="16"/>
        <v>1112.98</v>
      </c>
      <c r="R70" s="2" t="s">
        <v>157</v>
      </c>
      <c r="S70" s="2"/>
      <c r="T70" s="2"/>
      <c r="U70" s="2"/>
      <c r="V70" s="12"/>
      <c r="W70" s="12"/>
      <c r="X70" s="12"/>
    </row>
    <row r="71" spans="1:24" x14ac:dyDescent="0.2">
      <c r="A71" s="2" t="s">
        <v>14</v>
      </c>
      <c r="B71" s="2">
        <f t="shared" si="17"/>
        <v>0</v>
      </c>
      <c r="C71" s="2">
        <f t="shared" si="17"/>
        <v>0</v>
      </c>
      <c r="F71" s="2" t="s">
        <v>57</v>
      </c>
      <c r="G71" s="2">
        <f t="shared" si="15"/>
        <v>50.870000000000005</v>
      </c>
      <c r="H71" s="2">
        <f t="shared" si="16"/>
        <v>179.13</v>
      </c>
      <c r="R71" s="2" t="s">
        <v>158</v>
      </c>
      <c r="S71" s="2"/>
      <c r="T71" s="2"/>
      <c r="U71" s="2"/>
      <c r="V71" s="12"/>
      <c r="W71" s="12"/>
      <c r="X71" s="12"/>
    </row>
    <row r="72" spans="1:24" x14ac:dyDescent="0.2">
      <c r="A72" s="2" t="s">
        <v>15</v>
      </c>
      <c r="B72" s="2">
        <f t="shared" si="17"/>
        <v>109.50999999999999</v>
      </c>
      <c r="C72" s="2">
        <f t="shared" si="17"/>
        <v>254.22000000000003</v>
      </c>
      <c r="F72" s="2" t="s">
        <v>58</v>
      </c>
      <c r="G72" s="2">
        <f t="shared" si="15"/>
        <v>-31.57000000000005</v>
      </c>
      <c r="H72" s="2">
        <f t="shared" si="16"/>
        <v>173.96000000000004</v>
      </c>
      <c r="R72" s="2" t="s">
        <v>159</v>
      </c>
      <c r="S72" s="2">
        <v>0</v>
      </c>
      <c r="T72" s="2">
        <v>0</v>
      </c>
      <c r="U72" s="2">
        <v>0</v>
      </c>
      <c r="V72" s="12">
        <f t="shared" ref="V72:V93" si="18">S72/$K$6</f>
        <v>0</v>
      </c>
      <c r="W72" s="12">
        <f t="shared" ref="W72:W93" si="19">T72/$L$6</f>
        <v>0</v>
      </c>
      <c r="X72" s="12">
        <f t="shared" ref="X72:X93" si="20">U72/$M$6</f>
        <v>0</v>
      </c>
    </row>
    <row r="73" spans="1:24" x14ac:dyDescent="0.2">
      <c r="A73" s="2" t="s">
        <v>16</v>
      </c>
      <c r="B73" s="2">
        <f t="shared" si="17"/>
        <v>3418.6200000000008</v>
      </c>
      <c r="C73" s="2">
        <f t="shared" si="17"/>
        <v>490.47999999999956</v>
      </c>
      <c r="F73" s="2" t="s">
        <v>59</v>
      </c>
      <c r="G73" s="2">
        <f t="shared" si="15"/>
        <v>620.90000000000009</v>
      </c>
      <c r="H73" s="2">
        <f t="shared" si="16"/>
        <v>490.34000000000015</v>
      </c>
      <c r="R73" s="2" t="s">
        <v>160</v>
      </c>
      <c r="S73" s="2">
        <v>0</v>
      </c>
      <c r="T73" s="2">
        <v>0</v>
      </c>
      <c r="U73" s="2">
        <v>0</v>
      </c>
      <c r="V73" s="12">
        <f t="shared" si="18"/>
        <v>0</v>
      </c>
      <c r="W73" s="12">
        <f t="shared" si="19"/>
        <v>0</v>
      </c>
      <c r="X73" s="12">
        <f t="shared" si="20"/>
        <v>0</v>
      </c>
    </row>
    <row r="74" spans="1:24" x14ac:dyDescent="0.2">
      <c r="A74" s="2" t="s">
        <v>17</v>
      </c>
      <c r="B74" s="2">
        <f t="shared" si="17"/>
        <v>0</v>
      </c>
      <c r="C74" s="2">
        <f t="shared" si="17"/>
        <v>0</v>
      </c>
      <c r="F74" s="2" t="s">
        <v>60</v>
      </c>
      <c r="G74" s="2">
        <f t="shared" si="15"/>
        <v>-39.56</v>
      </c>
      <c r="H74" s="2">
        <f t="shared" si="16"/>
        <v>377.25</v>
      </c>
      <c r="R74" s="2" t="s">
        <v>161</v>
      </c>
      <c r="S74" s="2">
        <v>0</v>
      </c>
      <c r="T74" s="2">
        <v>1684.82</v>
      </c>
      <c r="U74" s="2">
        <v>0</v>
      </c>
      <c r="V74" s="12">
        <f t="shared" si="18"/>
        <v>0</v>
      </c>
      <c r="W74" s="12">
        <f t="shared" si="19"/>
        <v>0.16583641172377067</v>
      </c>
      <c r="X74" s="12">
        <f t="shared" si="20"/>
        <v>0</v>
      </c>
    </row>
    <row r="75" spans="1:24" x14ac:dyDescent="0.2">
      <c r="A75" s="2" t="s">
        <v>18</v>
      </c>
      <c r="B75" s="2">
        <f t="shared" si="17"/>
        <v>1912.37</v>
      </c>
      <c r="C75" s="2">
        <f t="shared" si="17"/>
        <v>4072.9599999999991</v>
      </c>
      <c r="F75" s="2" t="s">
        <v>61</v>
      </c>
      <c r="G75" s="2">
        <f t="shared" si="15"/>
        <v>0</v>
      </c>
      <c r="H75" s="2">
        <f t="shared" si="16"/>
        <v>0</v>
      </c>
      <c r="R75" s="2" t="s">
        <v>162</v>
      </c>
      <c r="S75" s="2">
        <v>0</v>
      </c>
      <c r="T75" s="2">
        <v>0</v>
      </c>
      <c r="U75" s="2">
        <v>0</v>
      </c>
      <c r="V75" s="12">
        <f t="shared" si="18"/>
        <v>0</v>
      </c>
      <c r="W75" s="12">
        <f t="shared" si="19"/>
        <v>0</v>
      </c>
      <c r="X75" s="12">
        <f t="shared" si="20"/>
        <v>0</v>
      </c>
    </row>
    <row r="76" spans="1:24" x14ac:dyDescent="0.2">
      <c r="A76" s="2" t="s">
        <v>19</v>
      </c>
      <c r="B76" s="2">
        <f t="shared" si="17"/>
        <v>922.31</v>
      </c>
      <c r="C76" s="2">
        <f t="shared" si="17"/>
        <v>1480.4899999999998</v>
      </c>
      <c r="F76" s="2" t="s">
        <v>62</v>
      </c>
      <c r="G76" s="2">
        <f t="shared" si="15"/>
        <v>1224.42</v>
      </c>
      <c r="H76" s="2">
        <f t="shared" si="16"/>
        <v>2619.9800000000005</v>
      </c>
      <c r="R76" s="2" t="s">
        <v>163</v>
      </c>
      <c r="S76" s="2">
        <v>637.62</v>
      </c>
      <c r="T76" s="2">
        <v>1014.65</v>
      </c>
      <c r="U76" s="2">
        <v>298.44</v>
      </c>
      <c r="V76" s="12">
        <f t="shared" si="18"/>
        <v>6.5994870446693429E-2</v>
      </c>
      <c r="W76" s="12">
        <f t="shared" si="19"/>
        <v>9.9871746035495729E-2</v>
      </c>
      <c r="X76" s="12">
        <f t="shared" si="20"/>
        <v>2.3771271998821154E-2</v>
      </c>
    </row>
    <row r="77" spans="1:24" x14ac:dyDescent="0.2">
      <c r="A77" s="2" t="s">
        <v>20</v>
      </c>
      <c r="B77" s="2">
        <f t="shared" si="17"/>
        <v>0</v>
      </c>
      <c r="C77" s="2">
        <f t="shared" si="17"/>
        <v>0</v>
      </c>
      <c r="F77" s="2" t="s">
        <v>63</v>
      </c>
      <c r="G77" s="2">
        <f t="shared" si="15"/>
        <v>-13.109999999999673</v>
      </c>
      <c r="H77" s="2">
        <f t="shared" si="16"/>
        <v>3.5099999999997635</v>
      </c>
      <c r="R77" s="2" t="s">
        <v>164</v>
      </c>
      <c r="S77" s="2">
        <v>0</v>
      </c>
      <c r="T77" s="2">
        <v>0</v>
      </c>
      <c r="U77" s="2">
        <v>0</v>
      </c>
      <c r="V77" s="12">
        <f t="shared" si="18"/>
        <v>0</v>
      </c>
      <c r="W77" s="12">
        <f t="shared" si="19"/>
        <v>0</v>
      </c>
      <c r="X77" s="12">
        <f t="shared" si="20"/>
        <v>0</v>
      </c>
    </row>
    <row r="78" spans="1:24" x14ac:dyDescent="0.2">
      <c r="A78" s="2" t="s">
        <v>21</v>
      </c>
      <c r="B78" s="2">
        <f t="shared" si="17"/>
        <v>990.06</v>
      </c>
      <c r="C78" s="2">
        <f t="shared" si="17"/>
        <v>2592.4699999999998</v>
      </c>
      <c r="F78" s="2" t="s">
        <v>64</v>
      </c>
      <c r="G78" s="2">
        <f t="shared" si="15"/>
        <v>5.8500000000000227</v>
      </c>
      <c r="H78" s="2">
        <f t="shared" si="16"/>
        <v>112.59</v>
      </c>
      <c r="R78" s="2" t="s">
        <v>165</v>
      </c>
      <c r="S78" s="2">
        <v>0</v>
      </c>
      <c r="T78" s="2">
        <v>0</v>
      </c>
      <c r="U78" s="2">
        <v>0</v>
      </c>
      <c r="V78" s="12">
        <f t="shared" si="18"/>
        <v>0</v>
      </c>
      <c r="W78" s="12">
        <f t="shared" si="19"/>
        <v>0</v>
      </c>
      <c r="X78" s="12">
        <f t="shared" si="20"/>
        <v>0</v>
      </c>
    </row>
    <row r="79" spans="1:24" x14ac:dyDescent="0.2">
      <c r="A79" s="2" t="s">
        <v>22</v>
      </c>
      <c r="B79" s="2">
        <f t="shared" ref="B79:C94" si="21">C22-B22</f>
        <v>0</v>
      </c>
      <c r="C79" s="2">
        <f t="shared" si="21"/>
        <v>0</v>
      </c>
      <c r="F79" s="2" t="s">
        <v>65</v>
      </c>
      <c r="G79" s="2">
        <f t="shared" si="15"/>
        <v>-18.959999999999582</v>
      </c>
      <c r="H79" s="2">
        <f t="shared" si="16"/>
        <v>-109.08000000000038</v>
      </c>
      <c r="R79" s="2" t="s">
        <v>166</v>
      </c>
      <c r="S79" s="2">
        <v>0</v>
      </c>
      <c r="T79" s="2">
        <v>0</v>
      </c>
      <c r="U79" s="2">
        <v>0</v>
      </c>
      <c r="V79" s="12">
        <f t="shared" si="18"/>
        <v>0</v>
      </c>
      <c r="W79" s="12">
        <f t="shared" si="19"/>
        <v>0</v>
      </c>
      <c r="X79" s="12">
        <f t="shared" si="20"/>
        <v>0</v>
      </c>
    </row>
    <row r="80" spans="1:24" x14ac:dyDescent="0.2">
      <c r="A80" s="2" t="s">
        <v>23</v>
      </c>
      <c r="B80" s="2">
        <f t="shared" si="21"/>
        <v>716.71</v>
      </c>
      <c r="C80" s="2">
        <f t="shared" si="21"/>
        <v>-297.70000000000005</v>
      </c>
      <c r="F80" s="2" t="s">
        <v>66</v>
      </c>
      <c r="G80" s="2">
        <f t="shared" si="15"/>
        <v>-315.31000000000006</v>
      </c>
      <c r="H80" s="2">
        <f t="shared" si="16"/>
        <v>572.41</v>
      </c>
      <c r="R80" s="2" t="s">
        <v>167</v>
      </c>
      <c r="S80" s="2">
        <v>0</v>
      </c>
      <c r="T80" s="2">
        <v>0</v>
      </c>
      <c r="U80" s="2">
        <v>0</v>
      </c>
      <c r="V80" s="12">
        <f t="shared" si="18"/>
        <v>0</v>
      </c>
      <c r="W80" s="12">
        <f t="shared" si="19"/>
        <v>0</v>
      </c>
      <c r="X80" s="12">
        <f t="shared" si="20"/>
        <v>0</v>
      </c>
    </row>
    <row r="81" spans="1:24" x14ac:dyDescent="0.2">
      <c r="A81" s="2" t="s">
        <v>24</v>
      </c>
      <c r="B81" s="2">
        <f t="shared" si="21"/>
        <v>0</v>
      </c>
      <c r="C81" s="2">
        <f t="shared" si="21"/>
        <v>0</v>
      </c>
      <c r="F81" s="2" t="s">
        <v>67</v>
      </c>
      <c r="G81" s="2">
        <f t="shared" si="15"/>
        <v>0</v>
      </c>
      <c r="H81" s="2">
        <f t="shared" si="16"/>
        <v>0</v>
      </c>
      <c r="R81" s="2" t="s">
        <v>168</v>
      </c>
      <c r="S81" s="2"/>
      <c r="T81" s="2"/>
      <c r="U81" s="2"/>
      <c r="V81" s="12"/>
      <c r="W81" s="12"/>
      <c r="X81" s="12"/>
    </row>
    <row r="82" spans="1:24" x14ac:dyDescent="0.2">
      <c r="A82" s="2" t="s">
        <v>25</v>
      </c>
      <c r="B82" s="2">
        <f t="shared" si="21"/>
        <v>1391.73</v>
      </c>
      <c r="C82" s="2">
        <f t="shared" si="21"/>
        <v>-3148.45</v>
      </c>
      <c r="F82" s="2" t="s">
        <v>68</v>
      </c>
      <c r="G82" s="2">
        <f t="shared" si="15"/>
        <v>296.35000000000014</v>
      </c>
      <c r="H82" s="2">
        <f t="shared" si="16"/>
        <v>-681.49</v>
      </c>
      <c r="R82" s="2" t="s">
        <v>169</v>
      </c>
      <c r="S82" s="2">
        <v>0</v>
      </c>
      <c r="T82" s="2">
        <v>0</v>
      </c>
      <c r="U82" s="2">
        <v>0</v>
      </c>
      <c r="V82" s="12">
        <f t="shared" si="18"/>
        <v>0</v>
      </c>
      <c r="W82" s="12">
        <f t="shared" si="19"/>
        <v>0</v>
      </c>
      <c r="X82" s="12">
        <f t="shared" si="20"/>
        <v>0</v>
      </c>
    </row>
    <row r="83" spans="1:24" x14ac:dyDescent="0.2">
      <c r="A83" s="2" t="s">
        <v>26</v>
      </c>
      <c r="B83" s="2">
        <f t="shared" si="21"/>
        <v>0</v>
      </c>
      <c r="C83" s="2">
        <f t="shared" si="21"/>
        <v>0</v>
      </c>
      <c r="F83" s="2" t="s">
        <v>69</v>
      </c>
      <c r="G83" s="2">
        <f t="shared" si="15"/>
        <v>120.31</v>
      </c>
      <c r="H83" s="2">
        <f t="shared" si="16"/>
        <v>-228.7</v>
      </c>
      <c r="R83" s="2" t="s">
        <v>170</v>
      </c>
      <c r="S83" s="2">
        <v>0</v>
      </c>
      <c r="T83" s="2">
        <v>0</v>
      </c>
      <c r="U83" s="2">
        <v>0</v>
      </c>
      <c r="V83" s="12">
        <f t="shared" si="18"/>
        <v>0</v>
      </c>
      <c r="W83" s="12">
        <f t="shared" si="19"/>
        <v>0</v>
      </c>
      <c r="X83" s="12">
        <f t="shared" si="20"/>
        <v>0</v>
      </c>
    </row>
    <row r="84" spans="1:24" x14ac:dyDescent="0.2">
      <c r="A84" s="2" t="s">
        <v>27</v>
      </c>
      <c r="B84" s="2">
        <f t="shared" si="21"/>
        <v>254.51999999999998</v>
      </c>
      <c r="C84" s="2">
        <f t="shared" si="21"/>
        <v>301.28999999999996</v>
      </c>
      <c r="F84" s="2" t="s">
        <v>70</v>
      </c>
      <c r="G84" s="2">
        <f t="shared" si="15"/>
        <v>0</v>
      </c>
      <c r="H84" s="2">
        <f t="shared" si="16"/>
        <v>0</v>
      </c>
      <c r="R84" s="2" t="s">
        <v>171</v>
      </c>
      <c r="S84" s="2">
        <v>-146.33000000000001</v>
      </c>
      <c r="T84" s="2">
        <v>0</v>
      </c>
      <c r="U84" s="2">
        <v>-7.53</v>
      </c>
      <c r="V84" s="12">
        <f t="shared" si="18"/>
        <v>-1.5145430495380712E-2</v>
      </c>
      <c r="W84" s="12">
        <f t="shared" si="19"/>
        <v>0</v>
      </c>
      <c r="X84" s="12">
        <f t="shared" si="20"/>
        <v>-5.9977777158264078E-4</v>
      </c>
    </row>
    <row r="85" spans="1:24" x14ac:dyDescent="0.2">
      <c r="A85" s="2" t="s">
        <v>28</v>
      </c>
      <c r="B85" s="2">
        <f t="shared" si="21"/>
        <v>124.13</v>
      </c>
      <c r="C85" s="2">
        <f t="shared" si="21"/>
        <v>564.46</v>
      </c>
      <c r="F85" s="2" t="s">
        <v>71</v>
      </c>
      <c r="G85" s="2">
        <f t="shared" si="15"/>
        <v>130.97</v>
      </c>
      <c r="H85" s="2">
        <f t="shared" si="16"/>
        <v>-83.69</v>
      </c>
      <c r="R85" s="2" t="s">
        <v>172</v>
      </c>
      <c r="S85" s="2">
        <v>-45.82</v>
      </c>
      <c r="T85" s="2">
        <v>-660.16</v>
      </c>
      <c r="U85" s="2">
        <v>-1048.53</v>
      </c>
      <c r="V85" s="12">
        <f t="shared" si="18"/>
        <v>-4.7424562652794659E-3</v>
      </c>
      <c r="W85" s="12">
        <f t="shared" si="19"/>
        <v>-6.4979383888821615E-2</v>
      </c>
      <c r="X85" s="12">
        <f t="shared" si="20"/>
        <v>-8.3517262528226596E-2</v>
      </c>
    </row>
    <row r="86" spans="1:24" x14ac:dyDescent="0.2">
      <c r="A86" s="2" t="s">
        <v>29</v>
      </c>
      <c r="B86" s="2">
        <f t="shared" si="21"/>
        <v>9.8700000000000045</v>
      </c>
      <c r="C86" s="2">
        <f t="shared" si="21"/>
        <v>318.32000000000005</v>
      </c>
      <c r="F86" s="2" t="s">
        <v>72</v>
      </c>
      <c r="G86" s="2">
        <f t="shared" si="15"/>
        <v>45.070000000000164</v>
      </c>
      <c r="H86" s="2">
        <f t="shared" si="16"/>
        <v>-369.10000000000014</v>
      </c>
      <c r="R86" s="2" t="s">
        <v>173</v>
      </c>
      <c r="S86" s="2">
        <v>0</v>
      </c>
      <c r="T86" s="2">
        <v>-3.98</v>
      </c>
      <c r="U86" s="2">
        <v>-1.52</v>
      </c>
      <c r="V86" s="12">
        <f t="shared" si="18"/>
        <v>0</v>
      </c>
      <c r="W86" s="12">
        <f t="shared" si="19"/>
        <v>-3.9175040577664515E-4</v>
      </c>
      <c r="X86" s="12">
        <f t="shared" si="20"/>
        <v>-1.2107067899144939E-4</v>
      </c>
    </row>
    <row r="87" spans="1:24" x14ac:dyDescent="0.2">
      <c r="A87" s="2" t="s">
        <v>30</v>
      </c>
      <c r="B87" s="2">
        <f t="shared" si="21"/>
        <v>372.62</v>
      </c>
      <c r="C87" s="2">
        <f t="shared" si="21"/>
        <v>113.20000000000005</v>
      </c>
      <c r="F87" s="2" t="s">
        <v>73</v>
      </c>
      <c r="G87" s="2">
        <f t="shared" si="15"/>
        <v>0</v>
      </c>
      <c r="H87" s="2">
        <f t="shared" si="16"/>
        <v>8.66</v>
      </c>
      <c r="R87" s="2" t="s">
        <v>174</v>
      </c>
      <c r="S87" s="2">
        <v>-484.61</v>
      </c>
      <c r="T87" s="2">
        <v>-184.33</v>
      </c>
      <c r="U87" s="2">
        <v>-240.71</v>
      </c>
      <c r="V87" s="12">
        <f t="shared" si="18"/>
        <v>-5.0158047374881748E-2</v>
      </c>
      <c r="W87" s="12">
        <f t="shared" si="19"/>
        <v>-1.8143555853469599E-2</v>
      </c>
      <c r="X87" s="12">
        <f t="shared" si="20"/>
        <v>-1.9172975750020908E-2</v>
      </c>
    </row>
    <row r="88" spans="1:24" x14ac:dyDescent="0.2">
      <c r="A88" s="2" t="s">
        <v>31</v>
      </c>
      <c r="B88" s="2">
        <f t="shared" si="21"/>
        <v>761.13999999999987</v>
      </c>
      <c r="C88" s="2">
        <f t="shared" si="21"/>
        <v>1297.2699999999995</v>
      </c>
      <c r="F88" s="2" t="s">
        <v>74</v>
      </c>
      <c r="G88" s="2">
        <f t="shared" si="15"/>
        <v>0</v>
      </c>
      <c r="H88" s="2">
        <f t="shared" si="16"/>
        <v>0</v>
      </c>
      <c r="R88" s="2" t="s">
        <v>175</v>
      </c>
      <c r="S88" s="2">
        <v>0</v>
      </c>
      <c r="T88" s="2">
        <v>0</v>
      </c>
      <c r="U88" s="2">
        <v>0</v>
      </c>
      <c r="V88" s="12">
        <f t="shared" si="18"/>
        <v>0</v>
      </c>
      <c r="W88" s="12">
        <f t="shared" si="19"/>
        <v>0</v>
      </c>
      <c r="X88" s="12">
        <f t="shared" si="20"/>
        <v>0</v>
      </c>
    </row>
    <row r="89" spans="1:24" x14ac:dyDescent="0.2">
      <c r="A89" s="2" t="s">
        <v>32</v>
      </c>
      <c r="B89" s="2">
        <f t="shared" si="21"/>
        <v>0</v>
      </c>
      <c r="C89" s="2">
        <f t="shared" si="21"/>
        <v>0</v>
      </c>
      <c r="F89" s="2" t="s">
        <v>75</v>
      </c>
      <c r="G89" s="2">
        <f t="shared" si="15"/>
        <v>45.070000000000164</v>
      </c>
      <c r="H89" s="2">
        <f t="shared" si="16"/>
        <v>-377.7600000000001</v>
      </c>
      <c r="R89" s="2" t="s">
        <v>176</v>
      </c>
      <c r="S89" s="2">
        <v>-127.77</v>
      </c>
      <c r="T89" s="2">
        <v>-124.78</v>
      </c>
      <c r="U89" s="2">
        <v>-276.14</v>
      </c>
      <c r="V89" s="12">
        <f t="shared" si="18"/>
        <v>-1.32244355524827E-2</v>
      </c>
      <c r="W89" s="12">
        <f t="shared" si="19"/>
        <v>-1.2282064229349191E-2</v>
      </c>
      <c r="X89" s="12">
        <f t="shared" si="20"/>
        <v>-2.19950376951966E-2</v>
      </c>
    </row>
    <row r="90" spans="1:24" x14ac:dyDescent="0.2">
      <c r="A90" s="2" t="s">
        <v>33</v>
      </c>
      <c r="B90" s="2">
        <f t="shared" si="21"/>
        <v>536.06999999999994</v>
      </c>
      <c r="C90" s="2">
        <f t="shared" si="21"/>
        <v>-144.37999999999988</v>
      </c>
      <c r="F90" s="2" t="s">
        <v>76</v>
      </c>
      <c r="G90" s="2">
        <f t="shared" si="15"/>
        <v>18.68</v>
      </c>
      <c r="H90" s="2">
        <f t="shared" si="16"/>
        <v>-164.01999999999998</v>
      </c>
      <c r="R90" s="2" t="s">
        <v>111</v>
      </c>
      <c r="S90" s="2">
        <v>0</v>
      </c>
      <c r="T90" s="2">
        <v>0</v>
      </c>
      <c r="U90" s="2">
        <v>0</v>
      </c>
      <c r="V90" s="12">
        <f t="shared" si="18"/>
        <v>0</v>
      </c>
      <c r="W90" s="12">
        <f t="shared" si="19"/>
        <v>0</v>
      </c>
      <c r="X90" s="12">
        <f t="shared" si="20"/>
        <v>0</v>
      </c>
    </row>
    <row r="91" spans="1:24" x14ac:dyDescent="0.2">
      <c r="A91" s="2" t="s">
        <v>34</v>
      </c>
      <c r="B91" s="2">
        <f t="shared" si="21"/>
        <v>21</v>
      </c>
      <c r="C91" s="2">
        <f t="shared" si="21"/>
        <v>5.0299999999999976</v>
      </c>
      <c r="F91" s="2" t="s">
        <v>77</v>
      </c>
      <c r="G91" s="2">
        <f t="shared" si="15"/>
        <v>26.3900000000001</v>
      </c>
      <c r="H91" s="2">
        <f t="shared" si="16"/>
        <v>-213.74</v>
      </c>
      <c r="R91" s="2" t="s">
        <v>177</v>
      </c>
      <c r="S91" s="2">
        <v>-166.91</v>
      </c>
      <c r="T91" s="2">
        <v>1726.22</v>
      </c>
      <c r="U91" s="2">
        <v>-1275.99</v>
      </c>
      <c r="V91" s="12">
        <f t="shared" si="18"/>
        <v>-1.7275499241331201E-2</v>
      </c>
      <c r="W91" s="12">
        <f t="shared" si="19"/>
        <v>0.16991140338184935</v>
      </c>
      <c r="X91" s="12">
        <f t="shared" si="20"/>
        <v>-0.10163485242519704</v>
      </c>
    </row>
    <row r="92" spans="1:24" x14ac:dyDescent="0.2">
      <c r="A92" s="2" t="s">
        <v>35</v>
      </c>
      <c r="B92" s="2">
        <f t="shared" si="21"/>
        <v>557.06999999999994</v>
      </c>
      <c r="C92" s="2">
        <f t="shared" si="21"/>
        <v>-139.34999999999991</v>
      </c>
      <c r="F92" s="2" t="s">
        <v>78</v>
      </c>
      <c r="G92" s="2">
        <f t="shared" si="15"/>
        <v>-0.2799999999999998</v>
      </c>
      <c r="H92" s="2">
        <f t="shared" si="16"/>
        <v>1.63</v>
      </c>
      <c r="R92" s="2" t="s">
        <v>178</v>
      </c>
      <c r="S92" s="2">
        <v>-13.07</v>
      </c>
      <c r="T92" s="2">
        <v>10.210000000000001</v>
      </c>
      <c r="U92" s="2">
        <v>84.2</v>
      </c>
      <c r="V92" s="12">
        <f t="shared" si="18"/>
        <v>-1.3527696068791491E-3</v>
      </c>
      <c r="W92" s="12">
        <f t="shared" si="19"/>
        <v>1.0049677494923487E-3</v>
      </c>
      <c r="X92" s="12">
        <f t="shared" si="20"/>
        <v>6.7066784020263417E-3</v>
      </c>
    </row>
    <row r="93" spans="1:24" x14ac:dyDescent="0.2">
      <c r="A93" s="2" t="s">
        <v>36</v>
      </c>
      <c r="B93" s="2">
        <f t="shared" si="21"/>
        <v>204.07000000000016</v>
      </c>
      <c r="C93" s="2">
        <f t="shared" si="21"/>
        <v>1436.6200000000001</v>
      </c>
      <c r="F93" s="2" t="s">
        <v>79</v>
      </c>
      <c r="G93" s="2">
        <f t="shared" si="15"/>
        <v>-144.88000000000011</v>
      </c>
      <c r="H93" s="2">
        <f t="shared" si="16"/>
        <v>701.81</v>
      </c>
      <c r="R93" s="2" t="s">
        <v>179</v>
      </c>
      <c r="S93" s="2">
        <v>23.31</v>
      </c>
      <c r="T93" s="2">
        <v>33.520000000000003</v>
      </c>
      <c r="U93" s="2">
        <v>117.72</v>
      </c>
      <c r="V93" s="12">
        <f t="shared" si="18"/>
        <v>2.412628885719431E-3</v>
      </c>
      <c r="W93" s="12">
        <f t="shared" si="19"/>
        <v>3.2993652265409915E-3</v>
      </c>
      <c r="X93" s="12">
        <f t="shared" si="20"/>
        <v>9.3766054808377772E-3</v>
      </c>
    </row>
    <row r="94" spans="1:24" x14ac:dyDescent="0.2">
      <c r="A94" s="2" t="s">
        <v>37</v>
      </c>
      <c r="B94" s="2">
        <f t="shared" si="21"/>
        <v>0</v>
      </c>
      <c r="C94" s="2">
        <f t="shared" si="21"/>
        <v>0</v>
      </c>
      <c r="F94" s="2" t="s">
        <v>80</v>
      </c>
      <c r="G94" s="2">
        <f t="shared" si="15"/>
        <v>0</v>
      </c>
      <c r="H94" s="2">
        <f t="shared" si="16"/>
        <v>0</v>
      </c>
    </row>
    <row r="95" spans="1:24" x14ac:dyDescent="0.2">
      <c r="A95" s="2" t="s">
        <v>38</v>
      </c>
      <c r="B95" s="2">
        <f t="shared" ref="B95:C100" si="22">C38-B38</f>
        <v>-7.4900000000000091</v>
      </c>
      <c r="C95" s="2">
        <f t="shared" si="22"/>
        <v>95.740000000000009</v>
      </c>
      <c r="F95" s="2" t="s">
        <v>83</v>
      </c>
      <c r="G95" s="2">
        <f t="shared" si="15"/>
        <v>-801.90000000000009</v>
      </c>
      <c r="H95" s="2">
        <f t="shared" si="16"/>
        <v>-248.3</v>
      </c>
    </row>
    <row r="96" spans="1:24" x14ac:dyDescent="0.2">
      <c r="A96" s="2" t="s">
        <v>39</v>
      </c>
      <c r="B96" s="2">
        <f t="shared" si="22"/>
        <v>-12.849999999999998</v>
      </c>
      <c r="C96" s="2">
        <f t="shared" si="22"/>
        <v>-3.5999999999999996</v>
      </c>
      <c r="F96" s="2" t="s">
        <v>84</v>
      </c>
      <c r="G96" s="2">
        <f t="shared" si="15"/>
        <v>701.81</v>
      </c>
      <c r="H96" s="2">
        <f t="shared" si="16"/>
        <v>573.98</v>
      </c>
    </row>
    <row r="97" spans="1:9" x14ac:dyDescent="0.2">
      <c r="A97" s="2" t="s">
        <v>40</v>
      </c>
      <c r="B97" s="2">
        <f t="shared" si="22"/>
        <v>5.3599999999999568</v>
      </c>
      <c r="C97" s="2">
        <f t="shared" si="22"/>
        <v>99.340000000000032</v>
      </c>
      <c r="F97" s="2" t="s">
        <v>85</v>
      </c>
      <c r="G97" s="2">
        <f t="shared" si="15"/>
        <v>-334.44</v>
      </c>
      <c r="H97" s="2">
        <f t="shared" si="16"/>
        <v>17.420000000000002</v>
      </c>
    </row>
    <row r="98" spans="1:9" x14ac:dyDescent="0.2">
      <c r="A98" s="2" t="s">
        <v>41</v>
      </c>
      <c r="B98" s="2">
        <f t="shared" si="22"/>
        <v>110.69000000000005</v>
      </c>
      <c r="C98" s="2">
        <f t="shared" si="22"/>
        <v>-191.79999999999995</v>
      </c>
      <c r="F98" s="2" t="s">
        <v>86</v>
      </c>
      <c r="G98" s="2">
        <f t="shared" si="15"/>
        <v>0</v>
      </c>
      <c r="H98" s="2">
        <f t="shared" si="16"/>
        <v>0</v>
      </c>
    </row>
    <row r="99" spans="1:9" x14ac:dyDescent="0.2">
      <c r="A99" s="2" t="s">
        <v>42</v>
      </c>
      <c r="B99" s="2">
        <f t="shared" si="22"/>
        <v>3418.6200000000008</v>
      </c>
      <c r="C99" s="2">
        <f t="shared" si="22"/>
        <v>490.47999999999956</v>
      </c>
      <c r="F99" s="2" t="s">
        <v>87</v>
      </c>
      <c r="G99" s="2">
        <f t="shared" si="15"/>
        <v>-900</v>
      </c>
      <c r="H99" s="2">
        <f t="shared" si="16"/>
        <v>100</v>
      </c>
    </row>
    <row r="100" spans="1:9" x14ac:dyDescent="0.2">
      <c r="A100" s="2" t="s">
        <v>43</v>
      </c>
      <c r="B100" s="2">
        <f t="shared" si="22"/>
        <v>-723.70999999999992</v>
      </c>
      <c r="C100" s="2">
        <f t="shared" si="22"/>
        <v>3.240000000000002</v>
      </c>
      <c r="F100" s="2" t="s">
        <v>88</v>
      </c>
      <c r="G100" s="2">
        <f t="shared" si="15"/>
        <v>-90</v>
      </c>
      <c r="H100" s="2">
        <f t="shared" si="16"/>
        <v>10</v>
      </c>
    </row>
    <row r="101" spans="1:9" x14ac:dyDescent="0.2">
      <c r="F101" s="2" t="s">
        <v>89</v>
      </c>
      <c r="G101" s="2">
        <f t="shared" si="15"/>
        <v>36.550000000000011</v>
      </c>
      <c r="H101" s="2">
        <f t="shared" si="16"/>
        <v>-105.94</v>
      </c>
    </row>
    <row r="102" spans="1:9" x14ac:dyDescent="0.2">
      <c r="F102" s="2" t="s">
        <v>90</v>
      </c>
      <c r="G102" s="2">
        <f t="shared" si="15"/>
        <v>36.550000000000011</v>
      </c>
      <c r="H102" s="2">
        <f t="shared" si="16"/>
        <v>-105.94</v>
      </c>
    </row>
    <row r="103" spans="1:9" x14ac:dyDescent="0.2">
      <c r="F103" s="2" t="s">
        <v>91</v>
      </c>
      <c r="G103" s="2">
        <f t="shared" si="15"/>
        <v>36.550000000000011</v>
      </c>
      <c r="H103" s="2">
        <f t="shared" si="16"/>
        <v>-108.43</v>
      </c>
    </row>
    <row r="104" spans="1:9" x14ac:dyDescent="0.2">
      <c r="F104" s="2" t="s">
        <v>92</v>
      </c>
      <c r="G104" s="2">
        <f t="shared" si="15"/>
        <v>36.550000000000011</v>
      </c>
      <c r="H104" s="2">
        <f t="shared" si="16"/>
        <v>-108.43</v>
      </c>
    </row>
    <row r="105" spans="1:9" x14ac:dyDescent="0.2">
      <c r="F105" s="2" t="s">
        <v>93</v>
      </c>
      <c r="G105" s="2">
        <f t="shared" si="15"/>
        <v>344.04999999999973</v>
      </c>
      <c r="H105" s="2">
        <f t="shared" si="16"/>
        <v>222.18000000000029</v>
      </c>
    </row>
    <row r="106" spans="1:9" x14ac:dyDescent="0.2">
      <c r="F106" s="2" t="s">
        <v>94</v>
      </c>
      <c r="G106" s="2">
        <f t="shared" si="15"/>
        <v>344.04999999999973</v>
      </c>
      <c r="H106" s="2">
        <f t="shared" si="16"/>
        <v>222.18000000000029</v>
      </c>
    </row>
    <row r="109" spans="1:9" x14ac:dyDescent="0.2">
      <c r="A109" s="1" t="s">
        <v>315</v>
      </c>
      <c r="B109" s="2"/>
      <c r="C109" s="2"/>
      <c r="D109" s="2"/>
      <c r="F109" s="1" t="s">
        <v>316</v>
      </c>
      <c r="G109" s="2"/>
      <c r="H109" s="2"/>
      <c r="I109" s="2"/>
    </row>
    <row r="110" spans="1:9" x14ac:dyDescent="0.2">
      <c r="A110" s="2"/>
      <c r="B110" s="1">
        <v>2017</v>
      </c>
      <c r="C110" s="1">
        <v>2018</v>
      </c>
      <c r="D110" s="1">
        <v>2019</v>
      </c>
      <c r="F110" s="2"/>
      <c r="G110" s="1">
        <v>2017</v>
      </c>
      <c r="H110" s="1">
        <v>2018</v>
      </c>
      <c r="I110" s="1">
        <v>2019</v>
      </c>
    </row>
    <row r="111" spans="1:9" x14ac:dyDescent="0.2">
      <c r="A111" s="2" t="s">
        <v>317</v>
      </c>
      <c r="B111" s="37">
        <f>B42/B9</f>
        <v>1.292640945700182</v>
      </c>
      <c r="C111" s="37">
        <f t="shared" ref="C111:D111" si="23">C42/C9</f>
        <v>1.5027403542453011</v>
      </c>
      <c r="D111" s="37">
        <f t="shared" si="23"/>
        <v>1.4331721945040456</v>
      </c>
      <c r="F111" s="2" t="s">
        <v>323</v>
      </c>
      <c r="G111" s="2">
        <f>C166</f>
        <v>36.08</v>
      </c>
      <c r="H111" s="2">
        <f t="shared" ref="H111:I111" si="24">D166</f>
        <v>36.08</v>
      </c>
      <c r="I111" s="2">
        <f t="shared" si="24"/>
        <v>36.08</v>
      </c>
    </row>
    <row r="112" spans="1:9" x14ac:dyDescent="0.2">
      <c r="A112" s="2" t="s">
        <v>318</v>
      </c>
      <c r="B112" s="37">
        <f>K6/B42</f>
        <v>0.97094791849860562</v>
      </c>
      <c r="C112" s="37">
        <f>L6/C42</f>
        <v>0.75991090081282808</v>
      </c>
      <c r="D112" s="37">
        <f>M6/D42</f>
        <v>0.90582870665988446</v>
      </c>
      <c r="F112" s="2" t="s">
        <v>324</v>
      </c>
      <c r="G112" s="2">
        <f>C171</f>
        <v>11430</v>
      </c>
      <c r="H112" s="2">
        <f t="shared" ref="H112:I112" si="25">D171</f>
        <v>14850</v>
      </c>
      <c r="I112" s="2">
        <f t="shared" si="25"/>
        <v>18400</v>
      </c>
    </row>
    <row r="113" spans="1:9" x14ac:dyDescent="0.2">
      <c r="A113" s="2" t="s">
        <v>319</v>
      </c>
      <c r="B113" s="37">
        <f>B112*B111</f>
        <v>1.2550870355936607</v>
      </c>
      <c r="C113" s="37">
        <f t="shared" ref="C113:D113" si="26">C112*C111</f>
        <v>1.141948776282335</v>
      </c>
      <c r="D113" s="37">
        <f t="shared" si="26"/>
        <v>1.2982085153685081</v>
      </c>
      <c r="F113" s="26" t="s">
        <v>325</v>
      </c>
      <c r="G113" s="2">
        <f>B9</f>
        <v>7698</v>
      </c>
      <c r="H113" s="2">
        <f t="shared" ref="H113:I113" si="27">C9</f>
        <v>8896.66</v>
      </c>
      <c r="I113" s="2">
        <f t="shared" si="27"/>
        <v>9670.75</v>
      </c>
    </row>
    <row r="114" spans="1:9" x14ac:dyDescent="0.2">
      <c r="F114" s="26" t="s">
        <v>320</v>
      </c>
      <c r="G114" s="2">
        <f>G111*G112-G113</f>
        <v>404696.39999999997</v>
      </c>
      <c r="H114" s="2">
        <f t="shared" ref="H114:I114" si="28">H111*H112-H113</f>
        <v>526891.34</v>
      </c>
      <c r="I114" s="2">
        <f t="shared" si="28"/>
        <v>654201.25</v>
      </c>
    </row>
    <row r="115" spans="1:9" x14ac:dyDescent="0.2">
      <c r="F115" s="38"/>
      <c r="G115" s="38"/>
      <c r="H115" s="38"/>
    </row>
    <row r="116" spans="1:9" x14ac:dyDescent="0.2">
      <c r="A116" s="1" t="s">
        <v>180</v>
      </c>
      <c r="B116" s="2"/>
      <c r="C116" s="2"/>
      <c r="D116" s="2"/>
      <c r="E116" s="2"/>
      <c r="F116" s="38"/>
      <c r="G116" s="38"/>
      <c r="H116" s="39"/>
    </row>
    <row r="117" spans="1:9" x14ac:dyDescent="0.2">
      <c r="A117" s="2"/>
      <c r="B117" s="2"/>
      <c r="C117" s="7">
        <v>43070</v>
      </c>
      <c r="D117" s="7">
        <v>43435</v>
      </c>
      <c r="E117" s="7">
        <v>43800</v>
      </c>
      <c r="F117" s="38"/>
      <c r="G117" s="38"/>
      <c r="H117" s="38"/>
    </row>
    <row r="118" spans="1:9" x14ac:dyDescent="0.2">
      <c r="A118" s="2" t="s">
        <v>181</v>
      </c>
      <c r="B118" s="2" t="s">
        <v>182</v>
      </c>
      <c r="C118" s="4">
        <f>(B31-B27)/B35</f>
        <v>1.0809229528566611</v>
      </c>
      <c r="D118" s="4">
        <f t="shared" ref="D118:E118" si="29">(C31-C27)/C35</f>
        <v>1.0270213846414264</v>
      </c>
      <c r="E118" s="4">
        <f t="shared" si="29"/>
        <v>1.7245904651091579</v>
      </c>
      <c r="F118" s="38"/>
      <c r="G118" s="38"/>
      <c r="H118" s="39"/>
    </row>
    <row r="119" spans="1:9" x14ac:dyDescent="0.2">
      <c r="A119" s="2" t="s">
        <v>183</v>
      </c>
      <c r="B119" s="2" t="s">
        <v>184</v>
      </c>
      <c r="C119" s="4">
        <f>B31/B35</f>
        <v>2.1626111929428999</v>
      </c>
      <c r="D119" s="4">
        <f t="shared" ref="D119:E119" si="30">C31/C35</f>
        <v>1.9123229701517803</v>
      </c>
      <c r="E119" s="4">
        <f t="shared" si="30"/>
        <v>2.8699470283842121</v>
      </c>
    </row>
    <row r="120" spans="1:9" x14ac:dyDescent="0.2">
      <c r="A120" s="2" t="s">
        <v>185</v>
      </c>
      <c r="B120" s="2" t="s">
        <v>186</v>
      </c>
      <c r="C120" s="4">
        <f>B29/B35</f>
        <v>9.1423022802267884E-2</v>
      </c>
      <c r="D120" s="4">
        <f t="shared" ref="D120:E120" si="31">C29/C35</f>
        <v>6.8255938610844669E-2</v>
      </c>
      <c r="E120" s="4">
        <f t="shared" si="31"/>
        <v>0.26901619767904711</v>
      </c>
    </row>
    <row r="121" spans="1:9" x14ac:dyDescent="0.2">
      <c r="A121" s="2"/>
      <c r="B121" s="2"/>
      <c r="C121" s="2"/>
      <c r="D121" s="2"/>
      <c r="E121" s="2"/>
    </row>
    <row r="122" spans="1:9" x14ac:dyDescent="0.2">
      <c r="A122" s="2"/>
      <c r="B122" s="2"/>
      <c r="C122" s="2"/>
      <c r="D122" s="2"/>
      <c r="E122" s="2"/>
    </row>
    <row r="123" spans="1:9" x14ac:dyDescent="0.2">
      <c r="A123" s="1" t="s">
        <v>187</v>
      </c>
      <c r="B123" s="2"/>
      <c r="C123" s="7">
        <v>43070</v>
      </c>
      <c r="D123" s="7">
        <v>43435</v>
      </c>
      <c r="E123" s="7">
        <v>43800</v>
      </c>
    </row>
    <row r="124" spans="1:9" x14ac:dyDescent="0.2">
      <c r="A124" s="2" t="s">
        <v>188</v>
      </c>
      <c r="B124" s="2" t="s">
        <v>189</v>
      </c>
      <c r="C124" s="4">
        <f>B139/B9</f>
        <v>0.38455313068329433</v>
      </c>
      <c r="D124" s="4">
        <f t="shared" ref="D124:E124" si="32">C139/C9</f>
        <v>0.64428223625495407</v>
      </c>
      <c r="E124" s="4">
        <f t="shared" si="32"/>
        <v>0.53224207016001868</v>
      </c>
    </row>
    <row r="125" spans="1:9" x14ac:dyDescent="0.2">
      <c r="A125" s="2" t="s">
        <v>190</v>
      </c>
      <c r="B125" s="2" t="s">
        <v>191</v>
      </c>
      <c r="C125" s="4">
        <f>B9/B140</f>
        <v>0.99999999999999989</v>
      </c>
      <c r="D125" s="4">
        <f t="shared" ref="D125:E125" si="33">C9/C140</f>
        <v>0.99999999999999978</v>
      </c>
      <c r="E125" s="4">
        <f t="shared" si="33"/>
        <v>0.99358075376827637</v>
      </c>
    </row>
    <row r="126" spans="1:9" x14ac:dyDescent="0.2">
      <c r="A126" s="2" t="s">
        <v>192</v>
      </c>
      <c r="B126" s="2" t="s">
        <v>193</v>
      </c>
      <c r="C126" s="4">
        <f>B139/B140</f>
        <v>0.38455313068329433</v>
      </c>
      <c r="D126" s="4">
        <f t="shared" ref="D126:E126" si="34">C139/C140</f>
        <v>0.64428223625495384</v>
      </c>
      <c r="E126" s="4">
        <f t="shared" si="34"/>
        <v>0.5288254772567792</v>
      </c>
    </row>
    <row r="127" spans="1:9" x14ac:dyDescent="0.2">
      <c r="A127" s="2" t="s">
        <v>194</v>
      </c>
      <c r="B127" s="2" t="s">
        <v>195</v>
      </c>
      <c r="C127" s="4">
        <f>K21/K22</f>
        <v>22.213800030907127</v>
      </c>
      <c r="D127" s="4">
        <f t="shared" ref="D127:E127" si="35">L21/L22</f>
        <v>21.156206106305905</v>
      </c>
      <c r="E127" s="4">
        <f t="shared" si="35"/>
        <v>11.560195271524247</v>
      </c>
    </row>
    <row r="128" spans="1:9" x14ac:dyDescent="0.2">
      <c r="A128" s="2"/>
      <c r="B128" s="2"/>
      <c r="C128" s="4"/>
      <c r="D128" s="4"/>
      <c r="E128" s="4"/>
    </row>
    <row r="129" spans="1:5" x14ac:dyDescent="0.2">
      <c r="A129" s="2"/>
      <c r="B129" s="2"/>
      <c r="C129" s="4"/>
      <c r="D129" s="4"/>
      <c r="E129" s="4"/>
    </row>
    <row r="130" spans="1:5" x14ac:dyDescent="0.2">
      <c r="A130" s="2"/>
      <c r="B130" s="2"/>
      <c r="C130" s="4"/>
      <c r="D130" s="4"/>
      <c r="E130" s="4"/>
    </row>
    <row r="131" spans="1:5" x14ac:dyDescent="0.2">
      <c r="A131" s="1" t="s">
        <v>196</v>
      </c>
      <c r="B131" s="2"/>
      <c r="C131" s="7">
        <v>43070</v>
      </c>
      <c r="D131" s="7">
        <v>43435</v>
      </c>
      <c r="E131" s="7">
        <v>43800</v>
      </c>
    </row>
    <row r="132" spans="1:5" x14ac:dyDescent="0.2">
      <c r="A132" s="2" t="s">
        <v>197</v>
      </c>
      <c r="B132" s="2" t="s">
        <v>198</v>
      </c>
      <c r="C132" s="4">
        <f>(K8-C145)/K8</f>
        <v>0.65719372142001087</v>
      </c>
      <c r="D132" s="4">
        <f t="shared" ref="D132:E132" si="36">(L8-D145)/L8</f>
        <v>0.64015519012315558</v>
      </c>
      <c r="E132" s="4">
        <f t="shared" si="36"/>
        <v>0.59284806824563008</v>
      </c>
    </row>
    <row r="133" spans="1:5" x14ac:dyDescent="0.2">
      <c r="A133" s="2" t="s">
        <v>199</v>
      </c>
      <c r="B133" s="2" t="s">
        <v>200</v>
      </c>
      <c r="C133" s="4">
        <f>K30/K8</f>
        <v>0.15581024632605331</v>
      </c>
      <c r="D133" s="4">
        <f t="shared" ref="D133:E133" si="37">L30/L8</f>
        <v>0.14076435712033844</v>
      </c>
      <c r="E133" s="4">
        <f t="shared" si="37"/>
        <v>8.0850521519914925E-2</v>
      </c>
    </row>
    <row r="134" spans="1:5" x14ac:dyDescent="0.2">
      <c r="A134" s="2" t="s">
        <v>201</v>
      </c>
      <c r="B134" s="2" t="s">
        <v>202</v>
      </c>
      <c r="C134" s="4">
        <f>K30/B142</f>
        <v>0.15739947869680077</v>
      </c>
      <c r="D134" s="4">
        <f t="shared" ref="D134:E134" si="38">L30/C142</f>
        <v>0.11870865158498328</v>
      </c>
      <c r="E134" s="4">
        <f t="shared" si="38"/>
        <v>7.4555936600460823E-2</v>
      </c>
    </row>
    <row r="135" spans="1:5" x14ac:dyDescent="0.2">
      <c r="A135" s="2" t="s">
        <v>203</v>
      </c>
      <c r="B135" s="2" t="s">
        <v>204</v>
      </c>
      <c r="C135" s="4">
        <f>K21/B141</f>
        <v>0.44331961955046745</v>
      </c>
      <c r="D135" s="4">
        <f t="shared" ref="D135:E135" si="39">L21/C141</f>
        <v>0.40038894446348738</v>
      </c>
      <c r="E135" s="4">
        <f t="shared" si="39"/>
        <v>0.35250169157901212</v>
      </c>
    </row>
    <row r="136" spans="1:5" x14ac:dyDescent="0.2">
      <c r="A136" s="2" t="s">
        <v>205</v>
      </c>
      <c r="B136" s="2" t="s">
        <v>206</v>
      </c>
      <c r="C136" s="4">
        <f>K30/B9</f>
        <v>0.17395167575993764</v>
      </c>
      <c r="D136" s="4">
        <f t="shared" ref="D136:E136" si="40">L30/C9</f>
        <v>0.15558085843451364</v>
      </c>
      <c r="E136" s="4">
        <f t="shared" si="40"/>
        <v>0.10496083550913837</v>
      </c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 t="s">
        <v>207</v>
      </c>
      <c r="B139" s="2">
        <v>2960.29</v>
      </c>
      <c r="C139" s="2">
        <v>5731.9599999999991</v>
      </c>
      <c r="D139" s="2">
        <v>5147.18</v>
      </c>
      <c r="E139" s="2"/>
    </row>
    <row r="140" spans="1:5" x14ac:dyDescent="0.2">
      <c r="A140" s="2" t="s">
        <v>208</v>
      </c>
      <c r="B140" s="2">
        <v>7698.0000000000009</v>
      </c>
      <c r="C140" s="2">
        <v>8896.6600000000017</v>
      </c>
      <c r="D140" s="2">
        <v>9733.23</v>
      </c>
      <c r="E140" s="2"/>
    </row>
    <row r="141" spans="1:5" x14ac:dyDescent="0.2">
      <c r="A141" s="2" t="s">
        <v>209</v>
      </c>
      <c r="B141" s="2">
        <v>6484.9600000000009</v>
      </c>
      <c r="C141" s="2">
        <v>7147.550000000002</v>
      </c>
      <c r="D141" s="2">
        <v>8128.5</v>
      </c>
      <c r="E141" s="2"/>
    </row>
    <row r="142" spans="1:5" x14ac:dyDescent="0.2">
      <c r="A142" s="2" t="s">
        <v>210</v>
      </c>
      <c r="B142" s="4">
        <v>8507.5249999999996</v>
      </c>
      <c r="C142" s="4">
        <v>11660.06</v>
      </c>
      <c r="D142" s="4">
        <v>13614.61</v>
      </c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1" t="s">
        <v>308</v>
      </c>
      <c r="B144" s="7">
        <v>42705</v>
      </c>
      <c r="C144" s="7">
        <v>43070</v>
      </c>
      <c r="D144" s="7">
        <v>43435</v>
      </c>
      <c r="E144" s="7">
        <v>43800</v>
      </c>
    </row>
    <row r="145" spans="1:5" x14ac:dyDescent="0.2">
      <c r="A145" s="2" t="s">
        <v>212</v>
      </c>
      <c r="B145" s="2"/>
      <c r="C145" s="2">
        <f>K13+K14+K16</f>
        <v>2946.18</v>
      </c>
      <c r="D145" s="2">
        <f t="shared" ref="D145:E145" si="41">L13+L14+L16</f>
        <v>3538.39</v>
      </c>
      <c r="E145" s="2">
        <f t="shared" si="41"/>
        <v>5111.6500000000005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 t="s">
        <v>213</v>
      </c>
      <c r="B147" s="2"/>
      <c r="C147" s="2">
        <f>K8/B28</f>
        <v>25.64544043924564</v>
      </c>
      <c r="D147" s="2">
        <f t="shared" ref="D147:E147" si="42">L8/C28</f>
        <v>21.411213935764835</v>
      </c>
      <c r="E147" s="2">
        <f t="shared" si="42"/>
        <v>12.263873557941213</v>
      </c>
    </row>
    <row r="148" spans="1:5" x14ac:dyDescent="0.2">
      <c r="A148" s="2" t="s">
        <v>214</v>
      </c>
      <c r="B148" s="2"/>
      <c r="C148" s="2">
        <f>365/C147</f>
        <v>14.232549480469615</v>
      </c>
      <c r="D148" s="2">
        <f t="shared" ref="D148:E148" si="43">365/D147</f>
        <v>17.047141796585002</v>
      </c>
      <c r="E148" s="2">
        <f t="shared" si="43"/>
        <v>29.762211610837419</v>
      </c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 t="s">
        <v>326</v>
      </c>
      <c r="B150" s="2"/>
      <c r="C150" s="2">
        <v>7064.3</v>
      </c>
      <c r="D150" s="2"/>
      <c r="E150" s="2"/>
    </row>
    <row r="151" spans="1:5" x14ac:dyDescent="0.2">
      <c r="A151" s="2" t="s">
        <v>215</v>
      </c>
      <c r="B151" s="2"/>
      <c r="C151" s="2">
        <f>(B42+C150)/2</f>
        <v>8507.5249999999996</v>
      </c>
      <c r="D151" s="2">
        <f>(B42+C42)/2</f>
        <v>11660.060000000001</v>
      </c>
      <c r="E151" s="2">
        <f>(C42+D42)/2</f>
        <v>13614.61</v>
      </c>
    </row>
    <row r="152" spans="1:5" x14ac:dyDescent="0.2">
      <c r="A152" s="2" t="s">
        <v>216</v>
      </c>
      <c r="B152" s="2"/>
      <c r="C152" s="2">
        <f>K8/C151</f>
        <v>1.0101997937120373</v>
      </c>
      <c r="D152" s="2">
        <f t="shared" ref="D152:E152" si="44">L8/D151</f>
        <v>0.84331469992435715</v>
      </c>
      <c r="E152" s="2">
        <f t="shared" si="44"/>
        <v>0.92214540115361354</v>
      </c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 t="s">
        <v>327</v>
      </c>
      <c r="B154" s="2"/>
      <c r="C154" s="2">
        <v>918.86</v>
      </c>
      <c r="D154" s="2"/>
      <c r="E154" s="2"/>
    </row>
    <row r="155" spans="1:5" x14ac:dyDescent="0.2">
      <c r="A155" s="2" t="s">
        <v>217</v>
      </c>
      <c r="B155" s="2"/>
      <c r="C155" s="2">
        <f>(C154+B27)/2</f>
        <v>1116.68</v>
      </c>
      <c r="D155" s="2">
        <f>(B27+C27)/2</f>
        <v>1441.76</v>
      </c>
      <c r="E155" s="2">
        <f>(C27+D27)/2</f>
        <v>1719.665</v>
      </c>
    </row>
    <row r="156" spans="1:5" x14ac:dyDescent="0.2">
      <c r="A156" s="2" t="s">
        <v>218</v>
      </c>
      <c r="B156" s="2"/>
      <c r="C156" s="2">
        <f>C145/C155</f>
        <v>2.6383386467027257</v>
      </c>
      <c r="D156" s="2">
        <f t="shared" ref="D156:E156" si="45">D145/D155</f>
        <v>2.4542156808345355</v>
      </c>
      <c r="E156" s="2">
        <f t="shared" si="45"/>
        <v>2.9724684749646011</v>
      </c>
    </row>
    <row r="157" spans="1:5" x14ac:dyDescent="0.2">
      <c r="A157" s="2" t="s">
        <v>219</v>
      </c>
      <c r="B157" s="2"/>
      <c r="C157" s="2">
        <f>365/C156</f>
        <v>138.3446361050581</v>
      </c>
      <c r="D157" s="2">
        <f t="shared" ref="D157:E157" si="46">365/D156</f>
        <v>148.72368506580676</v>
      </c>
      <c r="E157" s="2">
        <f t="shared" si="46"/>
        <v>122.79356470024355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 t="s">
        <v>220</v>
      </c>
      <c r="B159" s="2"/>
      <c r="C159" s="2"/>
      <c r="D159" s="2"/>
      <c r="E159" s="2"/>
    </row>
    <row r="160" spans="1:5" x14ac:dyDescent="0.2">
      <c r="A160" s="2" t="s">
        <v>221</v>
      </c>
      <c r="B160" s="2">
        <v>476.39</v>
      </c>
      <c r="C160" s="2">
        <v>328.62</v>
      </c>
      <c r="D160" s="2">
        <v>335.12</v>
      </c>
      <c r="E160" s="2">
        <v>459.25</v>
      </c>
    </row>
    <row r="161" spans="1:5" x14ac:dyDescent="0.2">
      <c r="A161" s="2" t="s">
        <v>222</v>
      </c>
      <c r="B161" s="2"/>
      <c r="C161" s="2">
        <f>(B160+C160)/2</f>
        <v>402.505</v>
      </c>
      <c r="D161" s="2">
        <f t="shared" ref="D161:E161" si="47">(C160+D160)/2</f>
        <v>331.87</v>
      </c>
      <c r="E161" s="2">
        <f t="shared" si="47"/>
        <v>397.185</v>
      </c>
    </row>
    <row r="162" spans="1:5" x14ac:dyDescent="0.2">
      <c r="A162" s="2" t="s">
        <v>223</v>
      </c>
      <c r="B162" s="2"/>
      <c r="C162" s="2">
        <f>K8/C161</f>
        <v>21.352032894001315</v>
      </c>
      <c r="D162" s="2">
        <f t="shared" ref="D162:E162" si="48">L8/D161</f>
        <v>29.629372947238377</v>
      </c>
      <c r="E162" s="2">
        <f t="shared" si="48"/>
        <v>31.609073857270541</v>
      </c>
    </row>
    <row r="163" spans="1:5" x14ac:dyDescent="0.2">
      <c r="A163" s="2" t="s">
        <v>220</v>
      </c>
      <c r="B163" s="2"/>
      <c r="C163" s="2">
        <f>365/C162</f>
        <v>17.094391049881899</v>
      </c>
      <c r="D163" s="2">
        <f t="shared" ref="D163:E163" si="49">365/D162</f>
        <v>12.318856718634001</v>
      </c>
      <c r="E163" s="2">
        <f t="shared" si="49"/>
        <v>11.547317129509784</v>
      </c>
    </row>
    <row r="164" spans="1:5" x14ac:dyDescent="0.2">
      <c r="A164" s="1" t="s">
        <v>309</v>
      </c>
      <c r="B164" s="2"/>
      <c r="C164" s="2"/>
      <c r="D164" s="2"/>
      <c r="E164" s="2"/>
    </row>
    <row r="165" spans="1:5" x14ac:dyDescent="0.2">
      <c r="A165" s="2" t="s">
        <v>224</v>
      </c>
      <c r="B165" s="2"/>
      <c r="C165" s="2"/>
      <c r="D165" s="2"/>
      <c r="E165" s="2"/>
    </row>
    <row r="166" spans="1:5" x14ac:dyDescent="0.2">
      <c r="A166" s="2" t="s">
        <v>225</v>
      </c>
      <c r="B166" s="2"/>
      <c r="C166" s="2">
        <f>E166</f>
        <v>36.08</v>
      </c>
      <c r="D166" s="2">
        <f>E166</f>
        <v>36.08</v>
      </c>
      <c r="E166" s="2">
        <v>36.08</v>
      </c>
    </row>
    <row r="167" spans="1:5" x14ac:dyDescent="0.2">
      <c r="A167" s="2" t="s">
        <v>226</v>
      </c>
      <c r="B167" s="2"/>
      <c r="C167" s="2">
        <f>K11/C166</f>
        <v>249.71036585365852</v>
      </c>
      <c r="D167" s="2">
        <f t="shared" ref="D167:E167" si="50">L11/D166</f>
        <v>283.28325942350335</v>
      </c>
      <c r="E167" s="2">
        <f t="shared" si="50"/>
        <v>355.99639689578714</v>
      </c>
    </row>
    <row r="168" spans="1:5" x14ac:dyDescent="0.2">
      <c r="A168" s="2" t="s">
        <v>227</v>
      </c>
      <c r="B168" s="2"/>
      <c r="C168" s="2">
        <f>C167</f>
        <v>249.71036585365852</v>
      </c>
      <c r="D168" s="2">
        <f t="shared" ref="D168:E168" si="51">D167</f>
        <v>283.28325942350335</v>
      </c>
      <c r="E168" s="2">
        <f t="shared" si="51"/>
        <v>355.99639689578714</v>
      </c>
    </row>
    <row r="169" spans="1:5" x14ac:dyDescent="0.2">
      <c r="A169" s="2" t="s">
        <v>228</v>
      </c>
      <c r="B169" s="2"/>
      <c r="C169" s="2">
        <f>S6/C166</f>
        <v>61.020232815964526</v>
      </c>
      <c r="D169" s="2">
        <f t="shared" ref="D169:E169" si="52">T6/D166</f>
        <v>52.070953436807102</v>
      </c>
      <c r="E169" s="2">
        <f t="shared" si="52"/>
        <v>57.650221729490028</v>
      </c>
    </row>
    <row r="170" spans="1:5" x14ac:dyDescent="0.2">
      <c r="A170" s="2" t="s">
        <v>229</v>
      </c>
      <c r="B170" s="2"/>
      <c r="C170" s="2"/>
      <c r="D170" s="2"/>
      <c r="E170" s="2"/>
    </row>
    <row r="171" spans="1:5" x14ac:dyDescent="0.2">
      <c r="A171" s="2" t="s">
        <v>230</v>
      </c>
      <c r="B171" s="2"/>
      <c r="C171" s="2">
        <v>11430</v>
      </c>
      <c r="D171" s="2">
        <v>14850</v>
      </c>
      <c r="E171" s="2">
        <v>18400</v>
      </c>
    </row>
    <row r="172" spans="1:5" x14ac:dyDescent="0.2">
      <c r="A172" s="2" t="s">
        <v>231</v>
      </c>
      <c r="B172" s="2"/>
      <c r="C172" s="2">
        <f>C171/C167</f>
        <v>45.77302972956474</v>
      </c>
      <c r="D172" s="2">
        <f t="shared" ref="D172:E172" si="53">D171/D167</f>
        <v>52.421029150188922</v>
      </c>
      <c r="E172" s="2">
        <f t="shared" si="53"/>
        <v>51.685916375682694</v>
      </c>
    </row>
    <row r="173" spans="1:5" x14ac:dyDescent="0.2">
      <c r="A173" s="2" t="s">
        <v>232</v>
      </c>
      <c r="B173" s="2"/>
      <c r="C173" s="2">
        <v>40</v>
      </c>
      <c r="D173" s="2">
        <v>124</v>
      </c>
      <c r="E173" s="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ACC</vt:lpstr>
      <vt:lpstr>Ambuja</vt:lpstr>
      <vt:lpstr>Ramco</vt:lpstr>
      <vt:lpstr>Shree</vt:lpstr>
      <vt:lpstr>Ultratech</vt:lpstr>
      <vt:lpstr>ACC_Ratios</vt:lpstr>
      <vt:lpstr>Ambuja_Ratios</vt:lpstr>
      <vt:lpstr>Ramco_Ratios</vt:lpstr>
      <vt:lpstr>Shree_Ratios</vt:lpstr>
      <vt:lpstr>Ultratech_Ratios</vt:lpstr>
      <vt:lpstr>ACC_Forecasting</vt:lpstr>
      <vt:lpstr>Ambuja_Forecasting</vt:lpstr>
      <vt:lpstr>Ramco_Forecasting</vt:lpstr>
      <vt:lpstr>Shree_Forecasting</vt:lpstr>
      <vt:lpstr>Ultratech_Forecasting</vt:lpstr>
      <vt:lpstr>ACC_WCM</vt:lpstr>
      <vt:lpstr>Ambuja_WCM</vt:lpstr>
      <vt:lpstr>Ramco_WCM</vt:lpstr>
      <vt:lpstr>Shree_WCM</vt:lpstr>
      <vt:lpstr>Ultratech_WCM</vt:lpstr>
      <vt:lpstr>Impact on WC</vt:lpstr>
      <vt:lpstr>GP VS WC</vt:lpstr>
      <vt:lpstr>OP VS WC</vt:lpstr>
      <vt:lpstr>NP VS WC</vt:lpstr>
      <vt:lpstr>ROCE VS WC</vt:lpstr>
      <vt:lpstr>ROE VS WC</vt:lpstr>
      <vt:lpstr>ROA VS 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makkina</dc:creator>
  <cp:lastModifiedBy>charan makkina</cp:lastModifiedBy>
  <dcterms:created xsi:type="dcterms:W3CDTF">2020-02-21T10:11:32Z</dcterms:created>
  <dcterms:modified xsi:type="dcterms:W3CDTF">2020-03-15T11:18:07Z</dcterms:modified>
</cp:coreProperties>
</file>