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\Dropbox\Dropbox_Charl\Computer_Technical\Programming_GitHub\SpreadsheetPowerAmortisationTable\"/>
    </mc:Choice>
  </mc:AlternateContent>
  <xr:revisionPtr revIDLastSave="0" documentId="13_ncr:1_{9437FBFE-2391-4B1A-8BF6-4F0A04420E9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Amortisation" sheetId="1" r:id="rId1"/>
  </sheets>
  <definedNames>
    <definedName name="FirstMonthEnd">Amortisation!$C$9</definedName>
    <definedName name="InterestPerMonth">Amortisation!$C$12</definedName>
    <definedName name="InterestRatePerYear">Amortisation!$C$8</definedName>
    <definedName name="ItemName">Amortisation!$B1</definedName>
    <definedName name="PaymentsPerMonth">Amortisation!$C$13</definedName>
    <definedName name="Principal">Amortisation!$C$6</definedName>
    <definedName name="SheetCategory" localSheetId="0">Amortisation!$A$1</definedName>
    <definedName name="SheetHeading" localSheetId="0">Amortisation!$B$2</definedName>
    <definedName name="TermInYears">Amortisation!$C$7</definedName>
  </definedNames>
  <calcPr calcId="191029"/>
  <pivotCaches>
    <pivotCache cacheId="24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ssumptions_e5b157ff-d2b4-4b7f-8223-492a4342a698" name="Assumptions" connection="Query - Assump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D17" i="1" a="1"/>
  <c r="D17" i="1" s="1"/>
  <c r="C13" i="1"/>
  <c r="B256" i="1" a="1"/>
  <c r="B256" i="1" s="1"/>
  <c r="C256" i="1" s="1"/>
  <c r="B255" i="1" a="1"/>
  <c r="B255" i="1" s="1"/>
  <c r="C255" i="1" s="1"/>
  <c r="B254" i="1" a="1"/>
  <c r="B254" i="1" s="1"/>
  <c r="C254" i="1" s="1"/>
  <c r="B253" i="1" a="1"/>
  <c r="B253" i="1" s="1"/>
  <c r="C253" i="1" s="1"/>
  <c r="B252" i="1" a="1"/>
  <c r="B252" i="1" s="1"/>
  <c r="C252" i="1" s="1"/>
  <c r="B251" i="1" a="1"/>
  <c r="B251" i="1" s="1"/>
  <c r="C251" i="1" s="1"/>
  <c r="B250" i="1" a="1"/>
  <c r="B250" i="1" s="1"/>
  <c r="C250" i="1" s="1"/>
  <c r="B249" i="1" a="1"/>
  <c r="B249" i="1" s="1"/>
  <c r="C249" i="1" s="1"/>
  <c r="B248" i="1" a="1"/>
  <c r="B248" i="1" s="1"/>
  <c r="C248" i="1" s="1"/>
  <c r="B247" i="1" a="1"/>
  <c r="B247" i="1" s="1"/>
  <c r="C247" i="1" s="1"/>
  <c r="B246" i="1" a="1"/>
  <c r="B246" i="1" s="1"/>
  <c r="C246" i="1" s="1"/>
  <c r="B245" i="1" a="1"/>
  <c r="B245" i="1" s="1"/>
  <c r="C245" i="1" s="1"/>
  <c r="B244" i="1" a="1"/>
  <c r="B244" i="1" s="1"/>
  <c r="C244" i="1" s="1"/>
  <c r="B243" i="1" a="1"/>
  <c r="B243" i="1" s="1"/>
  <c r="C243" i="1" s="1"/>
  <c r="B242" i="1" a="1"/>
  <c r="B242" i="1" s="1"/>
  <c r="C242" i="1" s="1"/>
  <c r="B241" i="1" a="1"/>
  <c r="B241" i="1" s="1"/>
  <c r="C241" i="1" s="1"/>
  <c r="B240" i="1" a="1"/>
  <c r="B240" i="1" s="1"/>
  <c r="C240" i="1" s="1"/>
  <c r="B239" i="1" a="1"/>
  <c r="B239" i="1" s="1"/>
  <c r="C239" i="1" s="1"/>
  <c r="B238" i="1" a="1"/>
  <c r="B238" i="1" s="1"/>
  <c r="C238" i="1" s="1"/>
  <c r="B237" i="1" a="1"/>
  <c r="B237" i="1" s="1"/>
  <c r="C237" i="1" s="1"/>
  <c r="B236" i="1" a="1"/>
  <c r="B236" i="1" s="1"/>
  <c r="C236" i="1" s="1"/>
  <c r="B235" i="1" a="1"/>
  <c r="B235" i="1" s="1"/>
  <c r="C235" i="1" s="1"/>
  <c r="B234" i="1" a="1"/>
  <c r="B234" i="1" s="1"/>
  <c r="C234" i="1" s="1"/>
  <c r="B233" i="1" a="1"/>
  <c r="B233" i="1" s="1"/>
  <c r="C233" i="1" s="1"/>
  <c r="B232" i="1" a="1"/>
  <c r="B232" i="1" s="1"/>
  <c r="C232" i="1" s="1"/>
  <c r="B231" i="1" a="1"/>
  <c r="B231" i="1" s="1"/>
  <c r="C231" i="1" s="1"/>
  <c r="B230" i="1" a="1"/>
  <c r="B230" i="1" s="1"/>
  <c r="C230" i="1" s="1"/>
  <c r="B229" i="1" a="1"/>
  <c r="B229" i="1" s="1"/>
  <c r="C229" i="1" s="1"/>
  <c r="B228" i="1" a="1"/>
  <c r="B228" i="1" s="1"/>
  <c r="C228" i="1" s="1"/>
  <c r="B227" i="1" a="1"/>
  <c r="B227" i="1" s="1"/>
  <c r="C227" i="1" s="1"/>
  <c r="B226" i="1" a="1"/>
  <c r="B226" i="1" s="1"/>
  <c r="C226" i="1" s="1"/>
  <c r="B225" i="1" a="1"/>
  <c r="B225" i="1" s="1"/>
  <c r="C225" i="1" s="1"/>
  <c r="B224" i="1" a="1"/>
  <c r="B224" i="1" s="1"/>
  <c r="C224" i="1" s="1"/>
  <c r="B223" i="1" a="1"/>
  <c r="B223" i="1" s="1"/>
  <c r="C223" i="1" s="1"/>
  <c r="B222" i="1" a="1"/>
  <c r="B222" i="1" s="1"/>
  <c r="C222" i="1" s="1"/>
  <c r="B221" i="1" a="1"/>
  <c r="B221" i="1" s="1"/>
  <c r="C221" i="1" s="1"/>
  <c r="B220" i="1" a="1"/>
  <c r="B220" i="1" s="1"/>
  <c r="C220" i="1" s="1"/>
  <c r="B219" i="1" a="1"/>
  <c r="B219" i="1" s="1"/>
  <c r="C219" i="1" s="1"/>
  <c r="B218" i="1" a="1"/>
  <c r="B218" i="1" s="1"/>
  <c r="C218" i="1" s="1"/>
  <c r="B217" i="1" a="1"/>
  <c r="B217" i="1" s="1"/>
  <c r="C217" i="1" s="1"/>
  <c r="B216" i="1" a="1"/>
  <c r="B216" i="1" s="1"/>
  <c r="C216" i="1" s="1"/>
  <c r="B215" i="1" a="1"/>
  <c r="B215" i="1" s="1"/>
  <c r="C215" i="1" s="1"/>
  <c r="B214" i="1" a="1"/>
  <c r="B214" i="1" s="1"/>
  <c r="C214" i="1" s="1"/>
  <c r="B213" i="1" a="1"/>
  <c r="B213" i="1" s="1"/>
  <c r="C213" i="1" s="1"/>
  <c r="B212" i="1" a="1"/>
  <c r="B212" i="1" s="1"/>
  <c r="C212" i="1" s="1"/>
  <c r="B211" i="1" a="1"/>
  <c r="B211" i="1" s="1"/>
  <c r="C211" i="1" s="1"/>
  <c r="B210" i="1" a="1"/>
  <c r="B210" i="1" s="1"/>
  <c r="C210" i="1" s="1"/>
  <c r="B209" i="1" a="1"/>
  <c r="B209" i="1" s="1"/>
  <c r="C209" i="1" s="1"/>
  <c r="B208" i="1" a="1"/>
  <c r="B208" i="1" s="1"/>
  <c r="C208" i="1" s="1"/>
  <c r="B207" i="1" a="1"/>
  <c r="B207" i="1" s="1"/>
  <c r="C207" i="1" s="1"/>
  <c r="B206" i="1" a="1"/>
  <c r="B206" i="1" s="1"/>
  <c r="C206" i="1" s="1"/>
  <c r="B205" i="1" a="1"/>
  <c r="B205" i="1" s="1"/>
  <c r="C205" i="1" s="1"/>
  <c r="B204" i="1" a="1"/>
  <c r="B204" i="1" s="1"/>
  <c r="C204" i="1" s="1"/>
  <c r="B203" i="1" a="1"/>
  <c r="B203" i="1" s="1"/>
  <c r="C203" i="1" s="1"/>
  <c r="B202" i="1" a="1"/>
  <c r="B202" i="1" s="1"/>
  <c r="C202" i="1" s="1"/>
  <c r="B201" i="1" a="1"/>
  <c r="B201" i="1" s="1"/>
  <c r="C201" i="1" s="1"/>
  <c r="B200" i="1" a="1"/>
  <c r="B200" i="1" s="1"/>
  <c r="C200" i="1" s="1"/>
  <c r="B199" i="1" a="1"/>
  <c r="B199" i="1" s="1"/>
  <c r="C199" i="1" s="1"/>
  <c r="B198" i="1" a="1"/>
  <c r="B198" i="1" s="1"/>
  <c r="C198" i="1" s="1"/>
  <c r="B197" i="1" a="1"/>
  <c r="B197" i="1" s="1"/>
  <c r="C197" i="1" s="1"/>
  <c r="B196" i="1" a="1"/>
  <c r="B196" i="1" s="1"/>
  <c r="C196" i="1" s="1"/>
  <c r="B195" i="1" a="1"/>
  <c r="B195" i="1" s="1"/>
  <c r="C195" i="1" s="1"/>
  <c r="B194" i="1" a="1"/>
  <c r="B194" i="1" s="1"/>
  <c r="C194" i="1" s="1"/>
  <c r="B193" i="1" a="1"/>
  <c r="B193" i="1" s="1"/>
  <c r="C193" i="1" s="1"/>
  <c r="B192" i="1" a="1"/>
  <c r="B192" i="1" s="1"/>
  <c r="C192" i="1" s="1"/>
  <c r="B191" i="1" a="1"/>
  <c r="B191" i="1" s="1"/>
  <c r="C191" i="1" s="1"/>
  <c r="B190" i="1" a="1"/>
  <c r="B190" i="1" s="1"/>
  <c r="C190" i="1" s="1"/>
  <c r="B189" i="1" a="1"/>
  <c r="B189" i="1" s="1"/>
  <c r="C189" i="1" s="1"/>
  <c r="B188" i="1" a="1"/>
  <c r="B188" i="1" s="1"/>
  <c r="C188" i="1" s="1"/>
  <c r="B187" i="1" a="1"/>
  <c r="B187" i="1" s="1"/>
  <c r="C187" i="1" s="1"/>
  <c r="B186" i="1" a="1"/>
  <c r="B186" i="1" s="1"/>
  <c r="C186" i="1" s="1"/>
  <c r="B185" i="1" a="1"/>
  <c r="B185" i="1" s="1"/>
  <c r="C185" i="1" s="1"/>
  <c r="B184" i="1" a="1"/>
  <c r="B184" i="1" s="1"/>
  <c r="C184" i="1" s="1"/>
  <c r="B183" i="1" a="1"/>
  <c r="B183" i="1" s="1"/>
  <c r="C183" i="1" s="1"/>
  <c r="B182" i="1" a="1"/>
  <c r="B182" i="1" s="1"/>
  <c r="C182" i="1" s="1"/>
  <c r="B181" i="1" a="1"/>
  <c r="B181" i="1" s="1"/>
  <c r="C181" i="1" s="1"/>
  <c r="B180" i="1" a="1"/>
  <c r="B180" i="1" s="1"/>
  <c r="C180" i="1" s="1"/>
  <c r="B179" i="1" a="1"/>
  <c r="B179" i="1" s="1"/>
  <c r="C179" i="1" s="1"/>
  <c r="B178" i="1" a="1"/>
  <c r="B178" i="1" s="1"/>
  <c r="C178" i="1" s="1"/>
  <c r="B177" i="1" a="1"/>
  <c r="B177" i="1" s="1"/>
  <c r="C177" i="1" s="1"/>
  <c r="B176" i="1" a="1"/>
  <c r="B176" i="1" s="1"/>
  <c r="C176" i="1" s="1"/>
  <c r="B175" i="1" a="1"/>
  <c r="B175" i="1" s="1"/>
  <c r="C175" i="1" s="1"/>
  <c r="B174" i="1" a="1"/>
  <c r="B174" i="1" s="1"/>
  <c r="C174" i="1" s="1"/>
  <c r="B173" i="1" a="1"/>
  <c r="B173" i="1" s="1"/>
  <c r="C173" i="1" s="1"/>
  <c r="B172" i="1" a="1"/>
  <c r="B172" i="1" s="1"/>
  <c r="C172" i="1" s="1"/>
  <c r="B171" i="1" a="1"/>
  <c r="B171" i="1" s="1"/>
  <c r="C171" i="1" s="1"/>
  <c r="B170" i="1" a="1"/>
  <c r="B170" i="1" s="1"/>
  <c r="C170" i="1" s="1"/>
  <c r="B169" i="1" a="1"/>
  <c r="B169" i="1" s="1"/>
  <c r="C169" i="1" s="1"/>
  <c r="B168" i="1" a="1"/>
  <c r="B168" i="1" s="1"/>
  <c r="C168" i="1" s="1"/>
  <c r="B167" i="1" a="1"/>
  <c r="B167" i="1" s="1"/>
  <c r="C167" i="1" s="1"/>
  <c r="B166" i="1" a="1"/>
  <c r="B166" i="1" s="1"/>
  <c r="C166" i="1" s="1"/>
  <c r="B165" i="1" a="1"/>
  <c r="B165" i="1" s="1"/>
  <c r="C165" i="1" s="1"/>
  <c r="B164" i="1" a="1"/>
  <c r="B164" i="1" s="1"/>
  <c r="C164" i="1" s="1"/>
  <c r="B163" i="1" a="1"/>
  <c r="B163" i="1" s="1"/>
  <c r="C163" i="1" s="1"/>
  <c r="B162" i="1" a="1"/>
  <c r="B162" i="1" s="1"/>
  <c r="C162" i="1" s="1"/>
  <c r="B161" i="1" a="1"/>
  <c r="B161" i="1" s="1"/>
  <c r="C161" i="1" s="1"/>
  <c r="B160" i="1" a="1"/>
  <c r="B160" i="1" s="1"/>
  <c r="C160" i="1" s="1"/>
  <c r="B159" i="1" a="1"/>
  <c r="B159" i="1" s="1"/>
  <c r="C159" i="1" s="1"/>
  <c r="B158" i="1" a="1"/>
  <c r="B158" i="1" s="1"/>
  <c r="C158" i="1" s="1"/>
  <c r="B157" i="1" a="1"/>
  <c r="B157" i="1" s="1"/>
  <c r="C157" i="1" s="1"/>
  <c r="B156" i="1" a="1"/>
  <c r="B156" i="1" s="1"/>
  <c r="C156" i="1" s="1"/>
  <c r="B155" i="1" a="1"/>
  <c r="B155" i="1" s="1"/>
  <c r="C155" i="1" s="1"/>
  <c r="B154" i="1" a="1"/>
  <c r="B154" i="1" s="1"/>
  <c r="C154" i="1" s="1"/>
  <c r="B153" i="1" a="1"/>
  <c r="B153" i="1" s="1"/>
  <c r="C153" i="1" s="1"/>
  <c r="B152" i="1" a="1"/>
  <c r="B152" i="1" s="1"/>
  <c r="C152" i="1" s="1"/>
  <c r="B151" i="1" a="1"/>
  <c r="B151" i="1" s="1"/>
  <c r="C151" i="1" s="1"/>
  <c r="B150" i="1" a="1"/>
  <c r="B150" i="1" s="1"/>
  <c r="C150" i="1" s="1"/>
  <c r="B149" i="1" a="1"/>
  <c r="B149" i="1" s="1"/>
  <c r="C149" i="1" s="1"/>
  <c r="B148" i="1" a="1"/>
  <c r="B148" i="1" s="1"/>
  <c r="C148" i="1" s="1"/>
  <c r="B147" i="1" a="1"/>
  <c r="B147" i="1" s="1"/>
  <c r="C147" i="1" s="1"/>
  <c r="B146" i="1" a="1"/>
  <c r="B146" i="1" s="1"/>
  <c r="C146" i="1" s="1"/>
  <c r="B145" i="1" a="1"/>
  <c r="B145" i="1" s="1"/>
  <c r="C145" i="1" s="1"/>
  <c r="B144" i="1" a="1"/>
  <c r="B144" i="1" s="1"/>
  <c r="C144" i="1" s="1"/>
  <c r="B143" i="1" a="1"/>
  <c r="B143" i="1" s="1"/>
  <c r="C143" i="1" s="1"/>
  <c r="B142" i="1" a="1"/>
  <c r="B142" i="1" s="1"/>
  <c r="C142" i="1" s="1"/>
  <c r="B141" i="1" a="1"/>
  <c r="B141" i="1" s="1"/>
  <c r="C141" i="1" s="1"/>
  <c r="B140" i="1" a="1"/>
  <c r="B140" i="1" s="1"/>
  <c r="C140" i="1" s="1"/>
  <c r="B139" i="1" a="1"/>
  <c r="B139" i="1" s="1"/>
  <c r="C139" i="1" s="1"/>
  <c r="B138" i="1" a="1"/>
  <c r="B138" i="1" s="1"/>
  <c r="C138" i="1" s="1"/>
  <c r="B137" i="1" a="1"/>
  <c r="B137" i="1" s="1"/>
  <c r="C137" i="1" s="1"/>
  <c r="B136" i="1" a="1"/>
  <c r="B136" i="1" s="1"/>
  <c r="C136" i="1" s="1"/>
  <c r="B135" i="1" a="1"/>
  <c r="B135" i="1" s="1"/>
  <c r="C135" i="1" s="1"/>
  <c r="B134" i="1" a="1"/>
  <c r="B134" i="1" s="1"/>
  <c r="C134" i="1" s="1"/>
  <c r="B133" i="1" a="1"/>
  <c r="B133" i="1" s="1"/>
  <c r="C133" i="1" s="1"/>
  <c r="B132" i="1" a="1"/>
  <c r="B132" i="1" s="1"/>
  <c r="C132" i="1" s="1"/>
  <c r="B131" i="1" a="1"/>
  <c r="B131" i="1" s="1"/>
  <c r="C131" i="1" s="1"/>
  <c r="B130" i="1" a="1"/>
  <c r="B130" i="1" s="1"/>
  <c r="C130" i="1" s="1"/>
  <c r="B129" i="1" a="1"/>
  <c r="B129" i="1" s="1"/>
  <c r="C129" i="1" s="1"/>
  <c r="B128" i="1" a="1"/>
  <c r="B128" i="1" s="1"/>
  <c r="C128" i="1" s="1"/>
  <c r="B127" i="1" a="1"/>
  <c r="B127" i="1" s="1"/>
  <c r="C127" i="1" s="1"/>
  <c r="B126" i="1" a="1"/>
  <c r="B126" i="1" s="1"/>
  <c r="C126" i="1" s="1"/>
  <c r="B125" i="1" a="1"/>
  <c r="B125" i="1" s="1"/>
  <c r="C125" i="1" s="1"/>
  <c r="B124" i="1" a="1"/>
  <c r="B124" i="1" s="1"/>
  <c r="C124" i="1" s="1"/>
  <c r="B123" i="1" a="1"/>
  <c r="B123" i="1" s="1"/>
  <c r="C123" i="1" s="1"/>
  <c r="B122" i="1" a="1"/>
  <c r="B122" i="1" s="1"/>
  <c r="C122" i="1" s="1"/>
  <c r="B121" i="1" a="1"/>
  <c r="B121" i="1" s="1"/>
  <c r="C121" i="1" s="1"/>
  <c r="B120" i="1" a="1"/>
  <c r="B120" i="1" s="1"/>
  <c r="C120" i="1" s="1"/>
  <c r="B119" i="1" a="1"/>
  <c r="B119" i="1" s="1"/>
  <c r="C119" i="1" s="1"/>
  <c r="B118" i="1" a="1"/>
  <c r="B118" i="1" s="1"/>
  <c r="C118" i="1" s="1"/>
  <c r="B117" i="1" a="1"/>
  <c r="B117" i="1" s="1"/>
  <c r="C117" i="1" s="1"/>
  <c r="B116" i="1" a="1"/>
  <c r="B116" i="1" s="1"/>
  <c r="C116" i="1" s="1"/>
  <c r="B115" i="1" a="1"/>
  <c r="B115" i="1" s="1"/>
  <c r="C115" i="1" s="1"/>
  <c r="B114" i="1" a="1"/>
  <c r="B114" i="1" s="1"/>
  <c r="C114" i="1" s="1"/>
  <c r="B113" i="1" a="1"/>
  <c r="B113" i="1" s="1"/>
  <c r="C113" i="1" s="1"/>
  <c r="B112" i="1" a="1"/>
  <c r="B112" i="1" s="1"/>
  <c r="C112" i="1" s="1"/>
  <c r="B111" i="1" a="1"/>
  <c r="B111" i="1" s="1"/>
  <c r="C111" i="1" s="1"/>
  <c r="B110" i="1" a="1"/>
  <c r="B110" i="1" s="1"/>
  <c r="C110" i="1" s="1"/>
  <c r="B109" i="1" a="1"/>
  <c r="B109" i="1" s="1"/>
  <c r="C109" i="1" s="1"/>
  <c r="B108" i="1" a="1"/>
  <c r="B108" i="1" s="1"/>
  <c r="C108" i="1" s="1"/>
  <c r="B107" i="1" a="1"/>
  <c r="B107" i="1" s="1"/>
  <c r="C107" i="1" s="1"/>
  <c r="B106" i="1" a="1"/>
  <c r="B106" i="1" s="1"/>
  <c r="C106" i="1" s="1"/>
  <c r="B105" i="1" a="1"/>
  <c r="B105" i="1" s="1"/>
  <c r="C105" i="1" s="1"/>
  <c r="B104" i="1" a="1"/>
  <c r="B104" i="1" s="1"/>
  <c r="C104" i="1" s="1"/>
  <c r="B103" i="1" a="1"/>
  <c r="B103" i="1" s="1"/>
  <c r="C103" i="1" s="1"/>
  <c r="B102" i="1" a="1"/>
  <c r="B102" i="1" s="1"/>
  <c r="C102" i="1" s="1"/>
  <c r="B101" i="1" a="1"/>
  <c r="B101" i="1" s="1"/>
  <c r="C101" i="1" s="1"/>
  <c r="B100" i="1" a="1"/>
  <c r="B100" i="1" s="1"/>
  <c r="C100" i="1" s="1"/>
  <c r="B99" i="1" a="1"/>
  <c r="B99" i="1" s="1"/>
  <c r="C99" i="1" s="1"/>
  <c r="B98" i="1" a="1"/>
  <c r="B98" i="1" s="1"/>
  <c r="C98" i="1" s="1"/>
  <c r="B97" i="1" a="1"/>
  <c r="B97" i="1" s="1"/>
  <c r="C97" i="1" s="1"/>
  <c r="B96" i="1" a="1"/>
  <c r="B96" i="1" s="1"/>
  <c r="C96" i="1" s="1"/>
  <c r="B95" i="1" a="1"/>
  <c r="B95" i="1" s="1"/>
  <c r="C95" i="1" s="1"/>
  <c r="B94" i="1" a="1"/>
  <c r="B94" i="1" s="1"/>
  <c r="C94" i="1" s="1"/>
  <c r="B93" i="1" a="1"/>
  <c r="B93" i="1" s="1"/>
  <c r="C93" i="1" s="1"/>
  <c r="B92" i="1" a="1"/>
  <c r="B92" i="1" s="1"/>
  <c r="C92" i="1" s="1"/>
  <c r="B91" i="1" a="1"/>
  <c r="B91" i="1" s="1"/>
  <c r="C91" i="1" s="1"/>
  <c r="B90" i="1" a="1"/>
  <c r="B90" i="1" s="1"/>
  <c r="C90" i="1" s="1"/>
  <c r="B89" i="1" a="1"/>
  <c r="B89" i="1" s="1"/>
  <c r="C89" i="1" s="1"/>
  <c r="B88" i="1" a="1"/>
  <c r="B88" i="1" s="1"/>
  <c r="C88" i="1" s="1"/>
  <c r="B87" i="1" a="1"/>
  <c r="B87" i="1" s="1"/>
  <c r="C87" i="1" s="1"/>
  <c r="B86" i="1" a="1"/>
  <c r="B86" i="1" s="1"/>
  <c r="C86" i="1" s="1"/>
  <c r="B85" i="1" a="1"/>
  <c r="B85" i="1" s="1"/>
  <c r="C85" i="1" s="1"/>
  <c r="B84" i="1" a="1"/>
  <c r="B84" i="1" s="1"/>
  <c r="C84" i="1" s="1"/>
  <c r="B83" i="1" a="1"/>
  <c r="B83" i="1" s="1"/>
  <c r="C83" i="1" s="1"/>
  <c r="B82" i="1" a="1"/>
  <c r="B82" i="1" s="1"/>
  <c r="C82" i="1" s="1"/>
  <c r="B81" i="1" a="1"/>
  <c r="B81" i="1" s="1"/>
  <c r="C81" i="1" s="1"/>
  <c r="B80" i="1" a="1"/>
  <c r="B80" i="1" s="1"/>
  <c r="C80" i="1" s="1"/>
  <c r="B79" i="1" a="1"/>
  <c r="B79" i="1" s="1"/>
  <c r="C79" i="1" s="1"/>
  <c r="B78" i="1" a="1"/>
  <c r="B78" i="1" s="1"/>
  <c r="C78" i="1" s="1"/>
  <c r="B77" i="1" a="1"/>
  <c r="B77" i="1" s="1"/>
  <c r="C77" i="1" s="1"/>
  <c r="B76" i="1" a="1"/>
  <c r="B76" i="1" s="1"/>
  <c r="C76" i="1" s="1"/>
  <c r="B75" i="1" a="1"/>
  <c r="B75" i="1" s="1"/>
  <c r="C75" i="1" s="1"/>
  <c r="B74" i="1" a="1"/>
  <c r="B74" i="1" s="1"/>
  <c r="C74" i="1" s="1"/>
  <c r="B73" i="1" a="1"/>
  <c r="B73" i="1" s="1"/>
  <c r="C73" i="1" s="1"/>
  <c r="B72" i="1" a="1"/>
  <c r="B72" i="1" s="1"/>
  <c r="C72" i="1" s="1"/>
  <c r="B71" i="1" a="1"/>
  <c r="B71" i="1" s="1"/>
  <c r="C71" i="1" s="1"/>
  <c r="B70" i="1" a="1"/>
  <c r="B70" i="1" s="1"/>
  <c r="C70" i="1" s="1"/>
  <c r="B69" i="1" a="1"/>
  <c r="B69" i="1" s="1"/>
  <c r="C69" i="1" s="1"/>
  <c r="B68" i="1" a="1"/>
  <c r="B68" i="1" s="1"/>
  <c r="C68" i="1" s="1"/>
  <c r="B67" i="1" a="1"/>
  <c r="B67" i="1" s="1"/>
  <c r="C67" i="1" s="1"/>
  <c r="B66" i="1" a="1"/>
  <c r="B66" i="1" s="1"/>
  <c r="C66" i="1" s="1"/>
  <c r="B65" i="1" a="1"/>
  <c r="B65" i="1" s="1"/>
  <c r="C65" i="1" s="1"/>
  <c r="B64" i="1" a="1"/>
  <c r="B64" i="1" s="1"/>
  <c r="C64" i="1" s="1"/>
  <c r="B63" i="1" a="1"/>
  <c r="B63" i="1" s="1"/>
  <c r="C63" i="1" s="1"/>
  <c r="B62" i="1" a="1"/>
  <c r="B62" i="1" s="1"/>
  <c r="C62" i="1" s="1"/>
  <c r="B61" i="1" a="1"/>
  <c r="B61" i="1" s="1"/>
  <c r="C61" i="1" s="1"/>
  <c r="B60" i="1" a="1"/>
  <c r="B60" i="1" s="1"/>
  <c r="C60" i="1" s="1"/>
  <c r="B59" i="1" a="1"/>
  <c r="B59" i="1" s="1"/>
  <c r="C59" i="1" s="1"/>
  <c r="B58" i="1" a="1"/>
  <c r="B58" i="1" s="1"/>
  <c r="C58" i="1" s="1"/>
  <c r="B57" i="1" a="1"/>
  <c r="B57" i="1" s="1"/>
  <c r="C57" i="1" s="1"/>
  <c r="B56" i="1" a="1"/>
  <c r="B56" i="1" s="1"/>
  <c r="C56" i="1" s="1"/>
  <c r="B55" i="1" a="1"/>
  <c r="B55" i="1" s="1"/>
  <c r="C55" i="1" s="1"/>
  <c r="B54" i="1" a="1"/>
  <c r="B54" i="1" s="1"/>
  <c r="C54" i="1" s="1"/>
  <c r="B53" i="1" a="1"/>
  <c r="B53" i="1" s="1"/>
  <c r="C53" i="1" s="1"/>
  <c r="B52" i="1" a="1"/>
  <c r="B52" i="1" s="1"/>
  <c r="C52" i="1" s="1"/>
  <c r="B51" i="1" a="1"/>
  <c r="B51" i="1" s="1"/>
  <c r="C51" i="1" s="1"/>
  <c r="B50" i="1" a="1"/>
  <c r="B50" i="1" s="1"/>
  <c r="C50" i="1" s="1"/>
  <c r="B49" i="1" a="1"/>
  <c r="B49" i="1" s="1"/>
  <c r="C49" i="1" s="1"/>
  <c r="B48" i="1" a="1"/>
  <c r="B48" i="1" s="1"/>
  <c r="C48" i="1" s="1"/>
  <c r="B47" i="1" a="1"/>
  <c r="B47" i="1" s="1"/>
  <c r="C47" i="1" s="1"/>
  <c r="B46" i="1" a="1"/>
  <c r="B46" i="1" s="1"/>
  <c r="C46" i="1" s="1"/>
  <c r="B45" i="1" a="1"/>
  <c r="B45" i="1" s="1"/>
  <c r="C45" i="1" s="1"/>
  <c r="B44" i="1" a="1"/>
  <c r="B44" i="1" s="1"/>
  <c r="C44" i="1" s="1"/>
  <c r="B43" i="1" a="1"/>
  <c r="B43" i="1" s="1"/>
  <c r="C43" i="1" s="1"/>
  <c r="B42" i="1" a="1"/>
  <c r="B42" i="1" s="1"/>
  <c r="C42" i="1" s="1"/>
  <c r="B41" i="1" a="1"/>
  <c r="B41" i="1" s="1"/>
  <c r="C41" i="1" s="1"/>
  <c r="B40" i="1" a="1"/>
  <c r="B40" i="1" s="1"/>
  <c r="C40" i="1" s="1"/>
  <c r="B39" i="1" a="1"/>
  <c r="B39" i="1" s="1"/>
  <c r="C39" i="1" s="1"/>
  <c r="B38" i="1" a="1"/>
  <c r="B38" i="1" s="1"/>
  <c r="C38" i="1" s="1"/>
  <c r="B37" i="1" a="1"/>
  <c r="B37" i="1" s="1"/>
  <c r="C37" i="1" s="1"/>
  <c r="B17" i="1" a="1"/>
  <c r="B17" i="1" s="1"/>
  <c r="C17" i="1" s="1"/>
  <c r="B18" i="1" a="1"/>
  <c r="B18" i="1" s="1"/>
  <c r="C18" i="1" s="1"/>
  <c r="B19" i="1" a="1"/>
  <c r="B19" i="1" s="1"/>
  <c r="C19" i="1" s="1"/>
  <c r="B20" i="1" a="1"/>
  <c r="B20" i="1" s="1"/>
  <c r="C20" i="1" s="1"/>
  <c r="B21" i="1" a="1"/>
  <c r="B21" i="1" s="1"/>
  <c r="C21" i="1" s="1"/>
  <c r="B22" i="1" a="1"/>
  <c r="B22" i="1" s="1"/>
  <c r="C22" i="1" s="1"/>
  <c r="B23" i="1" a="1"/>
  <c r="B23" i="1" s="1"/>
  <c r="C23" i="1" s="1"/>
  <c r="B24" i="1" a="1"/>
  <c r="B24" i="1" s="1"/>
  <c r="C24" i="1" s="1"/>
  <c r="B25" i="1" a="1"/>
  <c r="B25" i="1" s="1"/>
  <c r="C25" i="1" s="1"/>
  <c r="B26" i="1" a="1"/>
  <c r="B26" i="1" s="1"/>
  <c r="C26" i="1" s="1"/>
  <c r="B27" i="1" a="1"/>
  <c r="B27" i="1" s="1"/>
  <c r="C27" i="1" s="1"/>
  <c r="B28" i="1" a="1"/>
  <c r="B28" i="1" s="1"/>
  <c r="C28" i="1" s="1"/>
  <c r="B29" i="1" a="1"/>
  <c r="B29" i="1" s="1"/>
  <c r="C29" i="1" s="1"/>
  <c r="B30" i="1" a="1"/>
  <c r="B30" i="1" s="1"/>
  <c r="C30" i="1" s="1"/>
  <c r="B31" i="1" a="1"/>
  <c r="B31" i="1" s="1"/>
  <c r="C31" i="1" s="1"/>
  <c r="B32" i="1" a="1"/>
  <c r="B32" i="1" s="1"/>
  <c r="C32" i="1" s="1"/>
  <c r="B33" i="1" a="1"/>
  <c r="B33" i="1" s="1"/>
  <c r="C33" i="1" s="1"/>
  <c r="B34" i="1" a="1"/>
  <c r="B34" i="1" s="1"/>
  <c r="C34" i="1" s="1"/>
  <c r="B35" i="1" a="1"/>
  <c r="B35" i="1" s="1"/>
  <c r="C35" i="1" s="1"/>
  <c r="B36" i="1" a="1"/>
  <c r="B36" i="1" s="1"/>
  <c r="C36" i="1" s="1"/>
  <c r="C12" i="1"/>
  <c r="C9" i="1"/>
  <c r="C8" i="1"/>
  <c r="C7" i="1"/>
  <c r="C6" i="1"/>
  <c r="E17" i="1" l="1"/>
  <c r="G17" i="1" s="1"/>
  <c r="D18" i="1" s="1" a="1"/>
  <c r="D18" i="1" s="1"/>
  <c r="E18" i="1" l="1"/>
  <c r="G18" i="1" s="1"/>
  <c r="D19" i="1" s="1" a="1"/>
  <c r="D19" i="1" s="1"/>
  <c r="E19" i="1" l="1"/>
  <c r="G19" i="1" s="1"/>
  <c r="D20" i="1" s="1" a="1"/>
  <c r="D20" i="1" s="1"/>
  <c r="E20" i="1" l="1"/>
  <c r="G20" i="1" s="1"/>
  <c r="D21" i="1" s="1" a="1"/>
  <c r="D21" i="1" s="1"/>
  <c r="E21" i="1" l="1"/>
  <c r="G21" i="1" s="1"/>
  <c r="D22" i="1" s="1" a="1"/>
  <c r="D22" i="1" s="1"/>
  <c r="E22" i="1" l="1"/>
  <c r="G22" i="1" s="1"/>
  <c r="D23" i="1" s="1" a="1"/>
  <c r="D23" i="1" s="1"/>
  <c r="E23" i="1" l="1"/>
  <c r="G23" i="1" s="1"/>
  <c r="D24" i="1" s="1" a="1"/>
  <c r="D24" i="1" s="1"/>
  <c r="E24" i="1" l="1"/>
  <c r="G24" i="1" s="1"/>
  <c r="D25" i="1" s="1" a="1"/>
  <c r="D25" i="1" s="1"/>
  <c r="E25" i="1" l="1"/>
  <c r="G25" i="1" s="1"/>
  <c r="D26" i="1" s="1" a="1"/>
  <c r="D26" i="1" s="1"/>
  <c r="E26" i="1" l="1"/>
  <c r="G26" i="1" s="1"/>
  <c r="D27" i="1" s="1" a="1"/>
  <c r="D27" i="1" s="1"/>
  <c r="E27" i="1" l="1"/>
  <c r="G27" i="1" s="1"/>
  <c r="D28" i="1" s="1" a="1"/>
  <c r="D28" i="1" s="1"/>
  <c r="E28" i="1" l="1"/>
  <c r="G28" i="1" s="1"/>
  <c r="D29" i="1" s="1" a="1"/>
  <c r="D29" i="1" s="1"/>
  <c r="E29" i="1" l="1"/>
  <c r="G29" i="1" s="1"/>
  <c r="D30" i="1" s="1" a="1"/>
  <c r="D30" i="1" s="1"/>
  <c r="E30" i="1" l="1"/>
  <c r="G30" i="1"/>
  <c r="D31" i="1" s="1" a="1"/>
  <c r="D31" i="1" s="1"/>
  <c r="E31" i="1" l="1"/>
  <c r="G31" i="1" s="1"/>
  <c r="D32" i="1" s="1" a="1"/>
  <c r="D32" i="1" s="1"/>
  <c r="E32" i="1" l="1"/>
  <c r="G32" i="1" s="1"/>
  <c r="D33" i="1" s="1" a="1"/>
  <c r="D33" i="1" s="1"/>
  <c r="E33" i="1" l="1"/>
  <c r="G33" i="1" s="1"/>
  <c r="D34" i="1" s="1" a="1"/>
  <c r="D34" i="1" s="1"/>
  <c r="E34" i="1" l="1"/>
  <c r="G34" i="1" s="1"/>
  <c r="D35" i="1" s="1" a="1"/>
  <c r="D35" i="1" s="1"/>
  <c r="E35" i="1" l="1"/>
  <c r="G35" i="1" s="1"/>
  <c r="D36" i="1" s="1" a="1"/>
  <c r="D36" i="1" s="1"/>
  <c r="E36" i="1" l="1"/>
  <c r="G36" i="1" s="1"/>
  <c r="D37" i="1" s="1" a="1"/>
  <c r="D37" i="1" s="1"/>
  <c r="E37" i="1" l="1"/>
  <c r="G37" i="1" s="1"/>
  <c r="D38" i="1" s="1" a="1"/>
  <c r="D38" i="1" s="1"/>
  <c r="E38" i="1" l="1"/>
  <c r="G38" i="1" s="1"/>
  <c r="D39" i="1" s="1" a="1"/>
  <c r="D39" i="1" s="1"/>
  <c r="E39" i="1" l="1"/>
  <c r="G39" i="1" s="1"/>
  <c r="D40" i="1" s="1" a="1"/>
  <c r="D40" i="1" s="1"/>
  <c r="E40" i="1" l="1"/>
  <c r="G40" i="1" s="1"/>
  <c r="D41" i="1" s="1" a="1"/>
  <c r="D41" i="1" s="1"/>
  <c r="E41" i="1" l="1"/>
  <c r="G41" i="1" s="1"/>
  <c r="D42" i="1" s="1" a="1"/>
  <c r="D42" i="1" s="1"/>
  <c r="E42" i="1" l="1"/>
  <c r="G42" i="1" s="1"/>
  <c r="D43" i="1" s="1" a="1"/>
  <c r="D43" i="1" s="1"/>
  <c r="E43" i="1" l="1"/>
  <c r="G43" i="1" s="1"/>
  <c r="D44" i="1" s="1" a="1"/>
  <c r="D44" i="1" s="1"/>
  <c r="E44" i="1" l="1"/>
  <c r="G44" i="1" s="1"/>
  <c r="D45" i="1" s="1" a="1"/>
  <c r="D45" i="1" s="1"/>
  <c r="E45" i="1" l="1"/>
  <c r="G45" i="1" s="1"/>
  <c r="D46" i="1" s="1" a="1"/>
  <c r="D46" i="1" s="1"/>
  <c r="E46" i="1" l="1"/>
  <c r="G46" i="1"/>
  <c r="D47" i="1" s="1" a="1"/>
  <c r="D47" i="1" s="1"/>
  <c r="E47" i="1" l="1"/>
  <c r="G47" i="1" s="1"/>
  <c r="D48" i="1" s="1" a="1"/>
  <c r="D48" i="1" s="1"/>
  <c r="E48" i="1" l="1"/>
  <c r="G48" i="1" s="1"/>
  <c r="D49" i="1" s="1" a="1"/>
  <c r="D49" i="1" s="1"/>
  <c r="E49" i="1" l="1"/>
  <c r="G49" i="1" s="1"/>
  <c r="D50" i="1" s="1" a="1"/>
  <c r="D50" i="1" s="1"/>
  <c r="E50" i="1" l="1"/>
  <c r="G50" i="1" s="1"/>
  <c r="D51" i="1" s="1" a="1"/>
  <c r="D51" i="1" s="1"/>
  <c r="E51" i="1" l="1"/>
  <c r="G51" i="1" s="1"/>
  <c r="D52" i="1" s="1" a="1"/>
  <c r="D52" i="1" s="1"/>
  <c r="E52" i="1" l="1"/>
  <c r="G52" i="1" s="1"/>
  <c r="D53" i="1" s="1" a="1"/>
  <c r="D53" i="1" s="1"/>
  <c r="E53" i="1" l="1"/>
  <c r="G53" i="1" s="1"/>
  <c r="D54" i="1" s="1" a="1"/>
  <c r="D54" i="1" s="1"/>
  <c r="E54" i="1" l="1"/>
  <c r="G54" i="1" s="1"/>
  <c r="D55" i="1" s="1" a="1"/>
  <c r="D55" i="1" s="1"/>
  <c r="E55" i="1" l="1"/>
  <c r="G55" i="1" s="1"/>
  <c r="D56" i="1" s="1" a="1"/>
  <c r="D56" i="1" s="1"/>
  <c r="E56" i="1" l="1"/>
  <c r="G56" i="1" s="1"/>
  <c r="D57" i="1" s="1" a="1"/>
  <c r="D57" i="1" s="1"/>
  <c r="E57" i="1" l="1"/>
  <c r="G57" i="1" s="1"/>
  <c r="D58" i="1" s="1" a="1"/>
  <c r="D58" i="1" s="1"/>
  <c r="E58" i="1" l="1"/>
  <c r="G58" i="1" s="1"/>
  <c r="D59" i="1" s="1" a="1"/>
  <c r="D59" i="1" s="1"/>
  <c r="E59" i="1" l="1"/>
  <c r="G59" i="1" s="1"/>
  <c r="D60" i="1" s="1" a="1"/>
  <c r="D60" i="1" s="1"/>
  <c r="E60" i="1" l="1"/>
  <c r="G60" i="1" s="1"/>
  <c r="D61" i="1" s="1" a="1"/>
  <c r="D61" i="1" s="1"/>
  <c r="E61" i="1" l="1"/>
  <c r="G61" i="1" s="1"/>
  <c r="D62" i="1" s="1" a="1"/>
  <c r="D62" i="1" s="1"/>
  <c r="E62" i="1" l="1"/>
  <c r="G62" i="1"/>
  <c r="D63" i="1" s="1" a="1"/>
  <c r="D63" i="1" s="1"/>
  <c r="E63" i="1" l="1"/>
  <c r="G63" i="1" s="1"/>
  <c r="D64" i="1" s="1" a="1"/>
  <c r="D64" i="1" s="1"/>
  <c r="E64" i="1" l="1"/>
  <c r="G64" i="1" s="1"/>
  <c r="D65" i="1" s="1" a="1"/>
  <c r="D65" i="1" s="1"/>
  <c r="E65" i="1" l="1"/>
  <c r="G65" i="1" s="1"/>
  <c r="D66" i="1" s="1" a="1"/>
  <c r="D66" i="1" s="1"/>
  <c r="E66" i="1" l="1"/>
  <c r="G66" i="1" s="1"/>
  <c r="D67" i="1" s="1" a="1"/>
  <c r="D67" i="1" s="1"/>
  <c r="E67" i="1" l="1"/>
  <c r="G67" i="1" s="1"/>
  <c r="D68" i="1" s="1" a="1"/>
  <c r="D68" i="1" s="1"/>
  <c r="E68" i="1" l="1"/>
  <c r="G68" i="1" s="1"/>
  <c r="D69" i="1" s="1" a="1"/>
  <c r="D69" i="1" s="1"/>
  <c r="E69" i="1" l="1"/>
  <c r="G69" i="1" s="1"/>
  <c r="D70" i="1" s="1" a="1"/>
  <c r="D70" i="1" s="1"/>
  <c r="E70" i="1" l="1"/>
  <c r="G70" i="1" s="1"/>
  <c r="D71" i="1" s="1" a="1"/>
  <c r="D71" i="1" s="1"/>
  <c r="E71" i="1" l="1"/>
  <c r="G71" i="1" s="1"/>
  <c r="D72" i="1" s="1" a="1"/>
  <c r="D72" i="1" s="1"/>
  <c r="E72" i="1" l="1"/>
  <c r="G72" i="1" s="1"/>
  <c r="D73" i="1" s="1" a="1"/>
  <c r="D73" i="1" s="1"/>
  <c r="E73" i="1" l="1"/>
  <c r="G73" i="1" s="1"/>
  <c r="D74" i="1" s="1" a="1"/>
  <c r="D74" i="1" s="1"/>
  <c r="E74" i="1" l="1"/>
  <c r="G74" i="1" s="1"/>
  <c r="D75" i="1" s="1" a="1"/>
  <c r="D75" i="1" s="1"/>
  <c r="E75" i="1" l="1"/>
  <c r="G75" i="1" s="1"/>
  <c r="D76" i="1" s="1" a="1"/>
  <c r="D76" i="1" s="1"/>
  <c r="E76" i="1" l="1"/>
  <c r="G76" i="1" s="1"/>
  <c r="D77" i="1" s="1" a="1"/>
  <c r="D77" i="1" s="1"/>
  <c r="E77" i="1" l="1"/>
  <c r="G77" i="1" s="1"/>
  <c r="D78" i="1" s="1" a="1"/>
  <c r="D78" i="1" s="1"/>
  <c r="E78" i="1" l="1"/>
  <c r="G78" i="1"/>
  <c r="D79" i="1" s="1" a="1"/>
  <c r="D79" i="1" s="1"/>
  <c r="E79" i="1" l="1"/>
  <c r="G79" i="1" s="1"/>
  <c r="D80" i="1" s="1" a="1"/>
  <c r="D80" i="1" s="1"/>
  <c r="E80" i="1" l="1"/>
  <c r="G80" i="1" s="1"/>
  <c r="D81" i="1" s="1" a="1"/>
  <c r="D81" i="1" s="1"/>
  <c r="E81" i="1" l="1"/>
  <c r="G81" i="1" s="1"/>
  <c r="D82" i="1" s="1" a="1"/>
  <c r="D82" i="1" s="1"/>
  <c r="E82" i="1" l="1"/>
  <c r="G82" i="1" s="1"/>
  <c r="D83" i="1" s="1" a="1"/>
  <c r="D83" i="1" s="1"/>
  <c r="E83" i="1" l="1"/>
  <c r="G83" i="1" s="1"/>
  <c r="D84" i="1" s="1" a="1"/>
  <c r="D84" i="1" s="1"/>
  <c r="E84" i="1" l="1"/>
  <c r="G84" i="1" s="1"/>
  <c r="D85" i="1" s="1" a="1"/>
  <c r="D85" i="1" s="1"/>
  <c r="E85" i="1" l="1"/>
  <c r="G85" i="1" s="1"/>
  <c r="D86" i="1" s="1" a="1"/>
  <c r="D86" i="1" s="1"/>
  <c r="E86" i="1" l="1"/>
  <c r="G86" i="1" s="1"/>
  <c r="D87" i="1" s="1" a="1"/>
  <c r="D87" i="1" s="1"/>
  <c r="E87" i="1" l="1"/>
  <c r="G87" i="1" s="1"/>
  <c r="D88" i="1" s="1" a="1"/>
  <c r="D88" i="1" s="1"/>
  <c r="E88" i="1" l="1"/>
  <c r="G88" i="1" s="1"/>
  <c r="D89" i="1" s="1" a="1"/>
  <c r="D89" i="1" s="1"/>
  <c r="E89" i="1" l="1"/>
  <c r="G89" i="1" s="1"/>
  <c r="D90" i="1" s="1" a="1"/>
  <c r="D90" i="1" s="1"/>
  <c r="E90" i="1" l="1"/>
  <c r="G90" i="1" s="1"/>
  <c r="D91" i="1" s="1" a="1"/>
  <c r="D91" i="1" s="1"/>
  <c r="E91" i="1" l="1"/>
  <c r="G91" i="1" s="1"/>
  <c r="D92" i="1" s="1" a="1"/>
  <c r="D92" i="1" s="1"/>
  <c r="E92" i="1" l="1"/>
  <c r="G92" i="1" s="1"/>
  <c r="D93" i="1" s="1" a="1"/>
  <c r="D93" i="1" s="1"/>
  <c r="E93" i="1" l="1"/>
  <c r="G93" i="1" s="1"/>
  <c r="D94" i="1" s="1" a="1"/>
  <c r="D94" i="1" s="1"/>
  <c r="E94" i="1" l="1"/>
  <c r="G94" i="1"/>
  <c r="D95" i="1" s="1" a="1"/>
  <c r="D95" i="1" s="1"/>
  <c r="E95" i="1" l="1"/>
  <c r="G95" i="1" s="1"/>
  <c r="D96" i="1" s="1" a="1"/>
  <c r="D96" i="1" s="1"/>
  <c r="E96" i="1" l="1"/>
  <c r="G96" i="1" s="1"/>
  <c r="D97" i="1" s="1" a="1"/>
  <c r="D97" i="1" s="1"/>
  <c r="E97" i="1" l="1"/>
  <c r="G97" i="1" s="1"/>
  <c r="D98" i="1" s="1" a="1"/>
  <c r="D98" i="1" s="1"/>
  <c r="E98" i="1" l="1"/>
  <c r="G98" i="1" s="1"/>
  <c r="D99" i="1" s="1" a="1"/>
  <c r="D99" i="1" s="1"/>
  <c r="E99" i="1" l="1"/>
  <c r="G99" i="1" s="1"/>
  <c r="D100" i="1" s="1" a="1"/>
  <c r="D100" i="1" s="1"/>
  <c r="E100" i="1" l="1"/>
  <c r="G100" i="1" s="1"/>
  <c r="D101" i="1" s="1" a="1"/>
  <c r="D101" i="1" s="1"/>
  <c r="E101" i="1" l="1"/>
  <c r="G101" i="1" s="1"/>
  <c r="D102" i="1" s="1" a="1"/>
  <c r="D102" i="1" s="1"/>
  <c r="E102" i="1" l="1"/>
  <c r="G102" i="1" s="1"/>
  <c r="D103" i="1" s="1" a="1"/>
  <c r="D103" i="1" s="1"/>
  <c r="E103" i="1" l="1"/>
  <c r="G103" i="1" s="1"/>
  <c r="D104" i="1" s="1" a="1"/>
  <c r="D104" i="1" s="1"/>
  <c r="E104" i="1" l="1"/>
  <c r="G104" i="1" s="1"/>
  <c r="D105" i="1" s="1" a="1"/>
  <c r="D105" i="1" s="1"/>
  <c r="E105" i="1" l="1"/>
  <c r="G105" i="1" s="1"/>
  <c r="D106" i="1" s="1" a="1"/>
  <c r="D106" i="1" s="1"/>
  <c r="E106" i="1" l="1"/>
  <c r="G106" i="1" s="1"/>
  <c r="D107" i="1" s="1" a="1"/>
  <c r="D107" i="1" s="1"/>
  <c r="E107" i="1" l="1"/>
  <c r="G107" i="1" s="1"/>
  <c r="D108" i="1" s="1" a="1"/>
  <c r="D108" i="1" s="1"/>
  <c r="E108" i="1" l="1"/>
  <c r="G108" i="1" s="1"/>
  <c r="D109" i="1" s="1" a="1"/>
  <c r="D109" i="1" s="1"/>
  <c r="E109" i="1" l="1"/>
  <c r="G109" i="1" s="1"/>
  <c r="D110" i="1" s="1" a="1"/>
  <c r="D110" i="1" s="1"/>
  <c r="E110" i="1" l="1"/>
  <c r="G110" i="1"/>
  <c r="D111" i="1" s="1" a="1"/>
  <c r="D111" i="1" s="1"/>
  <c r="E111" i="1" l="1"/>
  <c r="G111" i="1" s="1"/>
  <c r="D112" i="1" s="1" a="1"/>
  <c r="D112" i="1" s="1"/>
  <c r="E112" i="1" l="1"/>
  <c r="G112" i="1" s="1"/>
  <c r="D113" i="1" s="1" a="1"/>
  <c r="D113" i="1" s="1"/>
  <c r="E113" i="1" l="1"/>
  <c r="G113" i="1" s="1"/>
  <c r="D114" i="1" s="1" a="1"/>
  <c r="D114" i="1" s="1"/>
  <c r="E114" i="1" l="1"/>
  <c r="G114" i="1" s="1"/>
  <c r="D115" i="1" s="1" a="1"/>
  <c r="D115" i="1" s="1"/>
  <c r="E115" i="1" l="1"/>
  <c r="G115" i="1" s="1"/>
  <c r="D116" i="1" s="1" a="1"/>
  <c r="D116" i="1" s="1"/>
  <c r="E116" i="1" l="1"/>
  <c r="G116" i="1" s="1"/>
  <c r="D117" i="1" s="1" a="1"/>
  <c r="D117" i="1" s="1"/>
  <c r="E117" i="1" l="1"/>
  <c r="G117" i="1" s="1"/>
  <c r="D118" i="1" s="1" a="1"/>
  <c r="D118" i="1" s="1"/>
  <c r="E118" i="1" l="1"/>
  <c r="G118" i="1" s="1"/>
  <c r="D119" i="1" s="1" a="1"/>
  <c r="D119" i="1" s="1"/>
  <c r="E119" i="1" l="1"/>
  <c r="G119" i="1" s="1"/>
  <c r="D120" i="1" s="1" a="1"/>
  <c r="D120" i="1" s="1"/>
  <c r="E120" i="1" l="1"/>
  <c r="G120" i="1" s="1"/>
  <c r="D121" i="1" s="1" a="1"/>
  <c r="D121" i="1" s="1"/>
  <c r="E121" i="1" l="1"/>
  <c r="G121" i="1" s="1"/>
  <c r="D122" i="1" s="1" a="1"/>
  <c r="D122" i="1" s="1"/>
  <c r="E122" i="1" l="1"/>
  <c r="G122" i="1" s="1"/>
  <c r="D123" i="1" s="1" a="1"/>
  <c r="D123" i="1" s="1"/>
  <c r="E123" i="1" l="1"/>
  <c r="G123" i="1" s="1"/>
  <c r="D124" i="1" s="1" a="1"/>
  <c r="D124" i="1" s="1"/>
  <c r="E124" i="1" l="1"/>
  <c r="G124" i="1" s="1"/>
  <c r="D125" i="1" s="1" a="1"/>
  <c r="D125" i="1" s="1"/>
  <c r="E125" i="1" l="1"/>
  <c r="G125" i="1" s="1"/>
  <c r="D126" i="1" s="1" a="1"/>
  <c r="D126" i="1" s="1"/>
  <c r="E126" i="1" l="1"/>
  <c r="G126" i="1"/>
  <c r="D127" i="1" s="1" a="1"/>
  <c r="D127" i="1" s="1"/>
  <c r="E127" i="1" l="1"/>
  <c r="G127" i="1" s="1"/>
  <c r="D128" i="1" s="1" a="1"/>
  <c r="D128" i="1" s="1"/>
  <c r="E128" i="1" l="1"/>
  <c r="G128" i="1" s="1"/>
  <c r="D129" i="1" s="1" a="1"/>
  <c r="D129" i="1" s="1"/>
  <c r="E129" i="1" l="1"/>
  <c r="G129" i="1" s="1"/>
  <c r="D130" i="1" s="1" a="1"/>
  <c r="D130" i="1" s="1"/>
  <c r="E130" i="1" l="1"/>
  <c r="G130" i="1" s="1"/>
  <c r="D131" i="1" s="1" a="1"/>
  <c r="D131" i="1" s="1"/>
  <c r="E131" i="1" l="1"/>
  <c r="G131" i="1" s="1"/>
  <c r="D132" i="1" s="1" a="1"/>
  <c r="D132" i="1" s="1"/>
  <c r="E132" i="1" l="1"/>
  <c r="G132" i="1" s="1"/>
  <c r="D133" i="1" s="1" a="1"/>
  <c r="D133" i="1" s="1"/>
  <c r="E133" i="1" l="1"/>
  <c r="G133" i="1" s="1"/>
  <c r="D134" i="1" s="1" a="1"/>
  <c r="D134" i="1" s="1"/>
  <c r="E134" i="1" l="1"/>
  <c r="G134" i="1" s="1"/>
  <c r="D135" i="1" s="1" a="1"/>
  <c r="D135" i="1" s="1"/>
  <c r="E135" i="1" l="1"/>
  <c r="G135" i="1" s="1"/>
  <c r="D136" i="1" s="1" a="1"/>
  <c r="D136" i="1" s="1"/>
  <c r="E136" i="1" l="1"/>
  <c r="G136" i="1" s="1"/>
  <c r="D137" i="1" s="1" a="1"/>
  <c r="D137" i="1" s="1"/>
  <c r="E137" i="1" l="1"/>
  <c r="G137" i="1"/>
  <c r="D138" i="1" s="1" a="1"/>
  <c r="D138" i="1" s="1"/>
  <c r="E138" i="1" l="1"/>
  <c r="G138" i="1"/>
  <c r="D139" i="1" s="1" a="1"/>
  <c r="D139" i="1" s="1"/>
  <c r="E139" i="1" l="1"/>
  <c r="G139" i="1" s="1"/>
  <c r="D140" i="1" s="1" a="1"/>
  <c r="D140" i="1" s="1"/>
  <c r="E140" i="1" l="1"/>
  <c r="G140" i="1" s="1"/>
  <c r="D141" i="1" s="1" a="1"/>
  <c r="D141" i="1" s="1"/>
  <c r="E141" i="1" l="1"/>
  <c r="G141" i="1" s="1"/>
  <c r="D142" i="1" s="1" a="1"/>
  <c r="D142" i="1" s="1"/>
  <c r="E142" i="1" l="1"/>
  <c r="G142" i="1" s="1"/>
  <c r="D143" i="1" s="1" a="1"/>
  <c r="D143" i="1" s="1"/>
  <c r="E143" i="1" l="1"/>
  <c r="G143" i="1" s="1"/>
  <c r="D144" i="1" s="1" a="1"/>
  <c r="D144" i="1" s="1"/>
  <c r="E144" i="1" l="1"/>
  <c r="G144" i="1" s="1"/>
  <c r="D145" i="1" s="1" a="1"/>
  <c r="D145" i="1" s="1"/>
  <c r="E145" i="1" l="1"/>
  <c r="G145" i="1"/>
  <c r="D146" i="1" s="1" a="1"/>
  <c r="D146" i="1" s="1"/>
  <c r="E146" i="1" l="1"/>
  <c r="G146" i="1"/>
  <c r="D147" i="1" s="1" a="1"/>
  <c r="D147" i="1" s="1"/>
  <c r="E147" i="1" l="1"/>
  <c r="G147" i="1" s="1"/>
  <c r="D148" i="1" s="1" a="1"/>
  <c r="D148" i="1" s="1"/>
  <c r="E148" i="1" l="1"/>
  <c r="G148" i="1" s="1"/>
  <c r="D149" i="1" s="1" a="1"/>
  <c r="D149" i="1" s="1"/>
  <c r="E149" i="1" l="1"/>
  <c r="G149" i="1" s="1"/>
  <c r="D150" i="1" s="1" a="1"/>
  <c r="D150" i="1" s="1"/>
  <c r="E150" i="1" l="1"/>
  <c r="G150" i="1" s="1"/>
  <c r="D151" i="1" s="1" a="1"/>
  <c r="D151" i="1" s="1"/>
  <c r="E151" i="1" l="1"/>
  <c r="G151" i="1" s="1"/>
  <c r="D152" i="1" s="1" a="1"/>
  <c r="D152" i="1" s="1"/>
  <c r="E152" i="1" l="1"/>
  <c r="G152" i="1" s="1"/>
  <c r="D153" i="1" s="1" a="1"/>
  <c r="D153" i="1" s="1"/>
  <c r="E153" i="1" l="1"/>
  <c r="G153" i="1"/>
  <c r="D154" i="1" s="1" a="1"/>
  <c r="D154" i="1" s="1"/>
  <c r="E154" i="1" l="1"/>
  <c r="G154" i="1"/>
  <c r="D155" i="1" s="1" a="1"/>
  <c r="D155" i="1" s="1"/>
  <c r="E155" i="1" l="1"/>
  <c r="G155" i="1" s="1"/>
  <c r="D156" i="1" s="1" a="1"/>
  <c r="D156" i="1" s="1"/>
  <c r="E156" i="1" l="1"/>
  <c r="G156" i="1" s="1"/>
  <c r="D157" i="1" s="1" a="1"/>
  <c r="D157" i="1" s="1"/>
  <c r="E157" i="1" l="1"/>
  <c r="G157" i="1" s="1"/>
  <c r="D158" i="1" s="1" a="1"/>
  <c r="D158" i="1" s="1"/>
  <c r="E158" i="1" l="1"/>
  <c r="G158" i="1" s="1"/>
  <c r="D159" i="1" s="1" a="1"/>
  <c r="D159" i="1" s="1"/>
  <c r="E159" i="1" l="1"/>
  <c r="G159" i="1" s="1"/>
  <c r="D160" i="1" s="1" a="1"/>
  <c r="D160" i="1" s="1"/>
  <c r="E160" i="1" l="1"/>
  <c r="G160" i="1" s="1"/>
  <c r="D161" i="1" s="1" a="1"/>
  <c r="D161" i="1" s="1"/>
  <c r="E161" i="1" l="1"/>
  <c r="G161" i="1"/>
  <c r="D162" i="1" s="1" a="1"/>
  <c r="D162" i="1" s="1"/>
  <c r="E162" i="1" l="1"/>
  <c r="G162" i="1"/>
  <c r="D163" i="1" s="1" a="1"/>
  <c r="D163" i="1" s="1"/>
  <c r="E163" i="1" l="1"/>
  <c r="G163" i="1" s="1"/>
  <c r="D164" i="1" s="1" a="1"/>
  <c r="D164" i="1" s="1"/>
  <c r="E164" i="1" l="1"/>
  <c r="G164" i="1" s="1"/>
  <c r="D165" i="1" s="1" a="1"/>
  <c r="D165" i="1" s="1"/>
  <c r="E165" i="1" l="1"/>
  <c r="G165" i="1" s="1"/>
  <c r="D166" i="1" s="1" a="1"/>
  <c r="D166" i="1" s="1"/>
  <c r="E166" i="1" l="1"/>
  <c r="G166" i="1" s="1"/>
  <c r="D167" i="1" s="1" a="1"/>
  <c r="D167" i="1" s="1"/>
  <c r="E167" i="1" l="1"/>
  <c r="G167" i="1" s="1"/>
  <c r="D168" i="1" s="1" a="1"/>
  <c r="D168" i="1" s="1"/>
  <c r="E168" i="1" l="1"/>
  <c r="G168" i="1" s="1"/>
  <c r="D169" i="1" s="1" a="1"/>
  <c r="D169" i="1" s="1"/>
  <c r="E169" i="1" l="1"/>
  <c r="G169" i="1"/>
  <c r="D170" i="1" s="1" a="1"/>
  <c r="D170" i="1" s="1"/>
  <c r="E170" i="1" l="1"/>
  <c r="G170" i="1"/>
  <c r="D171" i="1" s="1" a="1"/>
  <c r="D171" i="1" s="1"/>
  <c r="E171" i="1" l="1"/>
  <c r="G171" i="1" s="1"/>
  <c r="D172" i="1" s="1" a="1"/>
  <c r="D172" i="1" s="1"/>
  <c r="E172" i="1" l="1"/>
  <c r="G172" i="1" s="1"/>
  <c r="D173" i="1" s="1" a="1"/>
  <c r="D173" i="1" s="1"/>
  <c r="E173" i="1" l="1"/>
  <c r="G173" i="1" s="1"/>
  <c r="D174" i="1" s="1" a="1"/>
  <c r="D174" i="1" s="1"/>
  <c r="E174" i="1" l="1"/>
  <c r="G174" i="1" s="1"/>
  <c r="D175" i="1" s="1" a="1"/>
  <c r="D175" i="1" s="1"/>
  <c r="E175" i="1" l="1"/>
  <c r="G175" i="1" s="1"/>
  <c r="D176" i="1" s="1" a="1"/>
  <c r="D176" i="1" s="1"/>
  <c r="E176" i="1" l="1"/>
  <c r="G176" i="1" s="1"/>
  <c r="D177" i="1" s="1" a="1"/>
  <c r="D177" i="1" s="1"/>
  <c r="E177" i="1" l="1"/>
  <c r="G177" i="1"/>
  <c r="D178" i="1" s="1" a="1"/>
  <c r="D178" i="1" s="1"/>
  <c r="E178" i="1" l="1"/>
  <c r="G178" i="1"/>
  <c r="D179" i="1" s="1" a="1"/>
  <c r="D179" i="1" s="1"/>
  <c r="E179" i="1" l="1"/>
  <c r="G179" i="1" s="1"/>
  <c r="D180" i="1" s="1" a="1"/>
  <c r="D180" i="1" s="1"/>
  <c r="E180" i="1" l="1"/>
  <c r="G180" i="1" s="1"/>
  <c r="D181" i="1" s="1" a="1"/>
  <c r="D181" i="1" s="1"/>
  <c r="E181" i="1" l="1"/>
  <c r="G181" i="1" s="1"/>
  <c r="D182" i="1" s="1" a="1"/>
  <c r="D182" i="1" s="1"/>
  <c r="E182" i="1" l="1"/>
  <c r="G182" i="1" s="1"/>
  <c r="D183" i="1" s="1" a="1"/>
  <c r="D183" i="1" s="1"/>
  <c r="E183" i="1" l="1"/>
  <c r="G183" i="1" s="1"/>
  <c r="D184" i="1" s="1" a="1"/>
  <c r="D184" i="1" s="1"/>
  <c r="E184" i="1" l="1"/>
  <c r="G184" i="1" s="1"/>
  <c r="D185" i="1" s="1" a="1"/>
  <c r="D185" i="1" s="1"/>
  <c r="E185" i="1" l="1"/>
  <c r="G185" i="1"/>
  <c r="D186" i="1" s="1" a="1"/>
  <c r="D186" i="1" s="1"/>
  <c r="E186" i="1" l="1"/>
  <c r="G186" i="1"/>
  <c r="D187" i="1" s="1" a="1"/>
  <c r="D187" i="1" s="1"/>
  <c r="E187" i="1" l="1"/>
  <c r="G187" i="1" s="1"/>
  <c r="D188" i="1" s="1" a="1"/>
  <c r="D188" i="1" s="1"/>
  <c r="E188" i="1" l="1"/>
  <c r="G188" i="1" s="1"/>
  <c r="D189" i="1" s="1" a="1"/>
  <c r="D189" i="1" s="1"/>
  <c r="E189" i="1" l="1"/>
  <c r="G189" i="1" s="1"/>
  <c r="D190" i="1" s="1" a="1"/>
  <c r="D190" i="1" s="1"/>
  <c r="E190" i="1" l="1"/>
  <c r="G190" i="1" s="1"/>
  <c r="D191" i="1" s="1" a="1"/>
  <c r="D191" i="1" s="1"/>
  <c r="E191" i="1" l="1"/>
  <c r="G191" i="1" s="1"/>
  <c r="D192" i="1" s="1" a="1"/>
  <c r="D192" i="1" s="1"/>
  <c r="E192" i="1" l="1"/>
  <c r="G192" i="1" s="1"/>
  <c r="D193" i="1" s="1" a="1"/>
  <c r="D193" i="1" s="1"/>
  <c r="E193" i="1" l="1"/>
  <c r="G193" i="1"/>
  <c r="D194" i="1" s="1" a="1"/>
  <c r="D194" i="1" s="1"/>
  <c r="E194" i="1" l="1"/>
  <c r="G194" i="1"/>
  <c r="D195" i="1" s="1" a="1"/>
  <c r="D195" i="1" s="1"/>
  <c r="E195" i="1" l="1"/>
  <c r="G195" i="1" s="1"/>
  <c r="D196" i="1" s="1" a="1"/>
  <c r="D196" i="1" s="1"/>
  <c r="E196" i="1" l="1"/>
  <c r="G196" i="1" s="1"/>
  <c r="D197" i="1" s="1" a="1"/>
  <c r="D197" i="1" s="1"/>
  <c r="E197" i="1" l="1"/>
  <c r="G197" i="1" s="1"/>
  <c r="D198" i="1" s="1" a="1"/>
  <c r="D198" i="1" s="1"/>
  <c r="E198" i="1" l="1"/>
  <c r="G198" i="1" s="1"/>
  <c r="D199" i="1" s="1" a="1"/>
  <c r="D199" i="1" s="1"/>
  <c r="E199" i="1" l="1"/>
  <c r="G199" i="1" s="1"/>
  <c r="D200" i="1" s="1" a="1"/>
  <c r="D200" i="1" s="1"/>
  <c r="E200" i="1" l="1"/>
  <c r="G200" i="1" s="1"/>
  <c r="D201" i="1" s="1" a="1"/>
  <c r="D201" i="1" s="1"/>
  <c r="E201" i="1" l="1"/>
  <c r="G201" i="1"/>
  <c r="D202" i="1" s="1" a="1"/>
  <c r="D202" i="1" s="1"/>
  <c r="E202" i="1" l="1"/>
  <c r="G202" i="1"/>
  <c r="D203" i="1" s="1" a="1"/>
  <c r="D203" i="1" s="1"/>
  <c r="E203" i="1" l="1"/>
  <c r="G203" i="1" s="1"/>
  <c r="D204" i="1" s="1" a="1"/>
  <c r="D204" i="1" s="1"/>
  <c r="E204" i="1" l="1"/>
  <c r="G204" i="1" s="1"/>
  <c r="D205" i="1" s="1" a="1"/>
  <c r="D205" i="1" s="1"/>
  <c r="E205" i="1" l="1"/>
  <c r="G205" i="1" s="1"/>
  <c r="D206" i="1" s="1" a="1"/>
  <c r="D206" i="1" s="1"/>
  <c r="E206" i="1" l="1"/>
  <c r="G206" i="1" s="1"/>
  <c r="D207" i="1" s="1" a="1"/>
  <c r="D207" i="1" s="1"/>
  <c r="E207" i="1" l="1"/>
  <c r="G207" i="1" s="1"/>
  <c r="D208" i="1" s="1" a="1"/>
  <c r="D208" i="1" s="1"/>
  <c r="E208" i="1" l="1"/>
  <c r="G208" i="1" s="1"/>
  <c r="D209" i="1" s="1" a="1"/>
  <c r="D209" i="1" s="1"/>
  <c r="E209" i="1" l="1"/>
  <c r="G209" i="1"/>
  <c r="D210" i="1" s="1" a="1"/>
  <c r="D210" i="1" s="1"/>
  <c r="E210" i="1" l="1"/>
  <c r="G210" i="1"/>
  <c r="D211" i="1" s="1" a="1"/>
  <c r="D211" i="1" s="1"/>
  <c r="E211" i="1" l="1"/>
  <c r="G211" i="1" s="1"/>
  <c r="D212" i="1" s="1" a="1"/>
  <c r="D212" i="1" s="1"/>
  <c r="E212" i="1" l="1"/>
  <c r="G212" i="1" s="1"/>
  <c r="D213" i="1" s="1" a="1"/>
  <c r="D213" i="1" s="1"/>
  <c r="E213" i="1" l="1"/>
  <c r="G213" i="1" s="1"/>
  <c r="D214" i="1" s="1" a="1"/>
  <c r="D214" i="1" s="1"/>
  <c r="E214" i="1" l="1"/>
  <c r="G214" i="1" s="1"/>
  <c r="D215" i="1" s="1" a="1"/>
  <c r="D215" i="1" s="1"/>
  <c r="E215" i="1" l="1"/>
  <c r="G215" i="1" s="1"/>
  <c r="D216" i="1" s="1" a="1"/>
  <c r="D216" i="1" s="1"/>
  <c r="E216" i="1" l="1"/>
  <c r="G216" i="1" s="1"/>
  <c r="D217" i="1" s="1" a="1"/>
  <c r="D217" i="1" s="1"/>
  <c r="E217" i="1" l="1"/>
  <c r="G217" i="1"/>
  <c r="D218" i="1" s="1" a="1"/>
  <c r="D218" i="1" s="1"/>
  <c r="E218" i="1" l="1"/>
  <c r="G218" i="1"/>
  <c r="D219" i="1" s="1" a="1"/>
  <c r="D219" i="1" s="1"/>
  <c r="E219" i="1" l="1"/>
  <c r="G219" i="1" s="1"/>
  <c r="D220" i="1" s="1" a="1"/>
  <c r="D220" i="1" s="1"/>
  <c r="E220" i="1" l="1"/>
  <c r="G220" i="1" s="1"/>
  <c r="D221" i="1" s="1" a="1"/>
  <c r="D221" i="1" s="1"/>
  <c r="E221" i="1" l="1"/>
  <c r="G221" i="1" s="1"/>
  <c r="D222" i="1" s="1" a="1"/>
  <c r="D222" i="1" s="1"/>
  <c r="E222" i="1" l="1"/>
  <c r="G222" i="1" s="1"/>
  <c r="D223" i="1" s="1" a="1"/>
  <c r="D223" i="1" s="1"/>
  <c r="E223" i="1" l="1"/>
  <c r="G223" i="1" s="1"/>
  <c r="D224" i="1" s="1" a="1"/>
  <c r="D224" i="1" s="1"/>
  <c r="E224" i="1" l="1"/>
  <c r="G224" i="1" s="1"/>
  <c r="D225" i="1" s="1" a="1"/>
  <c r="D225" i="1" s="1"/>
  <c r="E225" i="1" l="1"/>
  <c r="G225" i="1"/>
  <c r="D226" i="1" s="1" a="1"/>
  <c r="D226" i="1" s="1"/>
  <c r="E226" i="1" l="1"/>
  <c r="G226" i="1" s="1"/>
  <c r="D227" i="1" s="1" a="1"/>
  <c r="D227" i="1" s="1"/>
  <c r="E227" i="1" l="1"/>
  <c r="G227" i="1" s="1"/>
  <c r="D228" i="1" s="1" a="1"/>
  <c r="D228" i="1" s="1"/>
  <c r="E228" i="1" l="1"/>
  <c r="G228" i="1" s="1"/>
  <c r="D229" i="1" s="1" a="1"/>
  <c r="D229" i="1" s="1"/>
  <c r="E229" i="1" l="1"/>
  <c r="G229" i="1" s="1"/>
  <c r="D230" i="1" s="1" a="1"/>
  <c r="D230" i="1" s="1"/>
  <c r="E230" i="1" l="1"/>
  <c r="G230" i="1" s="1"/>
  <c r="D231" i="1" s="1" a="1"/>
  <c r="D231" i="1" s="1"/>
  <c r="E231" i="1" l="1"/>
  <c r="G231" i="1" s="1"/>
  <c r="D232" i="1" s="1" a="1"/>
  <c r="D232" i="1" s="1"/>
  <c r="E232" i="1" l="1"/>
  <c r="G232" i="1" s="1"/>
  <c r="D233" i="1" s="1" a="1"/>
  <c r="D233" i="1" s="1"/>
  <c r="E233" i="1" l="1"/>
  <c r="G233" i="1"/>
  <c r="D234" i="1" s="1" a="1"/>
  <c r="D234" i="1" s="1"/>
  <c r="E234" i="1" l="1"/>
  <c r="G234" i="1"/>
  <c r="D235" i="1" s="1" a="1"/>
  <c r="D235" i="1" s="1"/>
  <c r="E235" i="1" l="1"/>
  <c r="G235" i="1" s="1"/>
  <c r="D236" i="1" s="1" a="1"/>
  <c r="D236" i="1" s="1"/>
  <c r="E236" i="1" l="1"/>
  <c r="G236" i="1" s="1"/>
  <c r="D237" i="1" s="1" a="1"/>
  <c r="D237" i="1" s="1"/>
  <c r="E237" i="1" l="1"/>
  <c r="G237" i="1" s="1"/>
  <c r="D238" i="1" s="1" a="1"/>
  <c r="D238" i="1" s="1"/>
  <c r="E238" i="1" l="1"/>
  <c r="G238" i="1" s="1"/>
  <c r="D239" i="1" s="1" a="1"/>
  <c r="D239" i="1" s="1"/>
  <c r="E239" i="1" l="1"/>
  <c r="G239" i="1" s="1"/>
  <c r="D240" i="1" s="1" a="1"/>
  <c r="D240" i="1" s="1"/>
  <c r="E240" i="1" l="1"/>
  <c r="G240" i="1" s="1"/>
  <c r="D241" i="1" s="1" a="1"/>
  <c r="D241" i="1" s="1"/>
  <c r="E241" i="1" l="1"/>
  <c r="G241" i="1"/>
  <c r="D242" i="1" s="1" a="1"/>
  <c r="D242" i="1" s="1"/>
  <c r="E242" i="1" l="1"/>
  <c r="G242" i="1" s="1"/>
  <c r="D243" i="1" s="1" a="1"/>
  <c r="D243" i="1" s="1"/>
  <c r="E243" i="1" l="1"/>
  <c r="G243" i="1" s="1"/>
  <c r="D244" i="1" s="1" a="1"/>
  <c r="D244" i="1" s="1"/>
  <c r="E244" i="1" l="1"/>
  <c r="G244" i="1" s="1"/>
  <c r="D245" i="1" s="1" a="1"/>
  <c r="D245" i="1" s="1"/>
  <c r="E245" i="1" l="1"/>
  <c r="G245" i="1" s="1"/>
  <c r="D246" i="1" s="1" a="1"/>
  <c r="D246" i="1" s="1"/>
  <c r="E246" i="1" l="1"/>
  <c r="G246" i="1" s="1"/>
  <c r="D247" i="1" s="1" a="1"/>
  <c r="D247" i="1" s="1"/>
  <c r="E247" i="1" l="1"/>
  <c r="G247" i="1" s="1"/>
  <c r="D248" i="1" s="1" a="1"/>
  <c r="D248" i="1" s="1"/>
  <c r="E248" i="1" l="1"/>
  <c r="G248" i="1" s="1"/>
  <c r="D249" i="1" s="1" a="1"/>
  <c r="D249" i="1" s="1"/>
  <c r="E249" i="1" l="1"/>
  <c r="G249" i="1"/>
  <c r="D250" i="1" s="1" a="1"/>
  <c r="D250" i="1" s="1"/>
  <c r="E250" i="1" l="1"/>
  <c r="G250" i="1"/>
  <c r="D251" i="1" s="1" a="1"/>
  <c r="D251" i="1" s="1"/>
  <c r="E251" i="1" l="1"/>
  <c r="G251" i="1" s="1"/>
  <c r="D252" i="1" s="1" a="1"/>
  <c r="D252" i="1" s="1"/>
  <c r="E252" i="1" l="1"/>
  <c r="G252" i="1" s="1"/>
  <c r="D253" i="1" s="1" a="1"/>
  <c r="D253" i="1" s="1"/>
  <c r="E253" i="1" l="1"/>
  <c r="G253" i="1" s="1"/>
  <c r="D254" i="1" s="1" a="1"/>
  <c r="D254" i="1" s="1"/>
  <c r="E254" i="1" l="1"/>
  <c r="G254" i="1" s="1"/>
  <c r="D255" i="1" s="1" a="1"/>
  <c r="D255" i="1" s="1"/>
  <c r="E255" i="1" l="1"/>
  <c r="G255" i="1" s="1"/>
  <c r="D256" i="1" s="1" a="1"/>
  <c r="D256" i="1" s="1"/>
  <c r="E256" i="1" l="1"/>
  <c r="G25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CA2E7-E579-4287-A1F5-67BFC70E781A}" name="Query - Assumptions" description="Connection to the 'Assumptions' query in the workbook." type="100" refreshedVersion="6" minRefreshableVersion="5">
    <extLst>
      <ext xmlns:x15="http://schemas.microsoft.com/office/spreadsheetml/2010/11/main" uri="{DE250136-89BD-433C-8126-D09CA5730AF9}">
        <x15:connection id="f9e8ab3d-02d0-421e-9c06-ca3ff0d17da6"/>
      </ext>
    </extLst>
  </connection>
  <connection id="2" xr16:uid="{C3166075-42E3-4D49-ABD7-2F55C4ECCBF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<sst xmlns="http://schemas.openxmlformats.org/spreadsheetml/2006/main" count="15" uniqueCount="15">
  <si>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Term in years</t>
  </si>
  <si>
    <t>Principal</t>
  </si>
  <si>
    <t>Assumptions</t>
  </si>
  <si>
    <t>Amortisation Table</t>
  </si>
  <si>
    <t>Interest rate per year</t>
  </si>
  <si>
    <t>First month end</t>
  </si>
  <si>
    <t>Index</t>
  </si>
  <si>
    <t>End Of Month</t>
  </si>
  <si>
    <t>Calculations</t>
  </si>
  <si>
    <t>Interest per month</t>
  </si>
  <si>
    <t>Payments per month</t>
  </si>
  <si>
    <t>Opening Balance</t>
  </si>
  <si>
    <t>Interest</t>
  </si>
  <si>
    <t>Payment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</si>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</sst>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);\(#,##0\);\-??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AAAAA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horizontal="center" vertical="top" wrapText="1"/>
    </xf>
    <xf numFmtId="164" fontId="4" fillId="0" borderId="0" xfId="0" applyNumberFormat="1" applyFont="1"/>
    <xf numFmtId="10" fontId="0" fillId="0" borderId="0" xfId="1" applyNumberFormat="1" applyFont="1"/>
    <xf numFmtId="0" fontId="0" fillId="0" borderId="0" xfId="0" applyFont="1" applyAlignment="1">
      <alignment horizontal="left" indent="1"/>
    </xf>
    <xf numFmtId="164" fontId="0" fillId="0" borderId="0" xfId="1" applyNumberFormat="1" applyFont="1"/>
    <xf numFmtId="15" fontId="4" fillId="0" borderId="0" xfId="0" applyNumberFormat="1" applyFont="1"/>
    <xf numFmtId="10" fontId="4" fillId="0" borderId="0" xfId="1" applyNumberFormat="1" applyFont="1"/>
    <xf numFmtId="0" fontId="0" fillId="0" borderId="0" xfId="0" applyFont="1" applyAlignment="1">
      <alignment horizontal="center"/>
    </xf>
    <xf numFmtId="15" fontId="0" fillId="0" borderId="0" xfId="0" applyNumberFormat="1" applyFont="1"/>
    <xf numFmtId="164" fontId="0" fillId="0" borderId="0" xfId="0" applyNumberFormat="1" applyFont="1"/>
  </cellXfs>
  <cellStyles count="2">
    <cellStyle name="Normal" xfId="0" builtinId="0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);\(#,##0\);\-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);\(#,##0\);\-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);\(#,##0\);\-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_);\(#,##0\);\-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EC1B5594-71F7-44E4-8681-B86E832021E3}">
      <tableStyleElement type="wholeTable" dxfId="10"/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C6" s="1"/>
        <tr r="C6" s="1"/>
        <tr r="C6" s="1"/>
        <tr r="C9" s="1"/>
        <tr r="C9" s="1"/>
        <tr r="C9" s="1"/>
        <tr r="C8" s="1"/>
        <tr r="C8" s="1"/>
        <tr r="C8" s="1"/>
        <tr r="C7" s="1"/>
        <tr r="C7" s="1"/>
        <tr r="C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volatileDependencies" Target="volatileDependenci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saveData="0" refreshedBy="charl" refreshedDate="44118.492533449076" backgroundQuery="1" createdVersion="3" refreshedVersion="6" minRefreshableVersion="3" recordCount="0" tupleCache="1" xr:uid="{ED931FDB-0C86-4E55-882F-7DB944533A29}">
  <cacheSource type="external" connectionId="2"/>
  <cacheFields count="2">
    <cacheField name="[Assumptions].[Item].[Item]" caption="Item" numFmtId="0" level="1">
      <sharedItems count="4">
        <s v="[Assumptions].[Item].&amp;[Interest rate per year]" c="Interest rate per year"/>
        <s v="[Assumptions].[Item].&amp;[Term in years]" c="Term in years"/>
        <s v="[Assumptions].[Item].&amp;[Principal]" c="Principal"/>
        <s v="[Assumptions].[Item].&amp;[First month end]" c="First month end"/>
      </sharedItems>
    </cacheField>
    <cacheField name="[Measures].[MeasuresLevel]" caption="MeasuresLevel" numFmtId="0" hierarchy="1">
      <sharedItems count="1">
        <s v="[Measures].[AssumptionValue]" c="AssumptionValue"/>
      </sharedItems>
    </cacheField>
  </cacheFields>
  <cacheHierarchies count="6">
    <cacheHierarchy uniqueName="[Assumptions].[Item]" caption="Item" attribute="1" defaultMemberUniqueName="[Assumptions].[Item].[All]" allUniqueName="[Assumptions].[Item].[All]" dimensionUniqueName="[Assumptions]" displayFolder="" count="2" memberValueDatatype="130" unbalanced="0">
      <fieldsUsage count="2">
        <fieldUsage x="-1"/>
        <fieldUsage x="0"/>
      </fieldsUsage>
    </cacheHierarchy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1"/>
      </fieldsUsage>
    </cacheHierarchy>
    <cacheHierarchy uniqueName="[Assumptions].[Value]" caption="Value" attribute="1" defaultMemberUniqueName="[Assumptions].[Value].[All]" allUniqueName="[Assumptions].[Value].[All]" dimensionUniqueName="[Assumptions]" displayFolder="" count="2" memberValueDatatype="130" unbalanced="0" hidden="1"/>
    <cacheHierarchy uniqueName="[Measures].[AssumptionValue]" caption="AssumptionValue" measure="1" displayFolder="" measureGroup="Assumptions" count="0"/>
    <cacheHierarchy uniqueName="[Measures].[__XL_Count Assumptions]" caption="__XL_Count Assumptions" measure="1" displayFolder="" measureGroup="Assumptions" count="0" hidden="1"/>
    <cacheHierarchy uniqueName="[Measures].[__No measures defined]" caption="__No measures defined" measure="1" displayFolder="" count="0" hidden="1"/>
  </cacheHierarchies>
  <kpis count="0"/>
  <tupleCache>
    <entries count="4">
      <s v="0.045" in="0">
        <tpls c="2">
          <tpl fld="0" item="0"/>
          <tpl fld="1" item="0"/>
        </tpls>
      </s>
      <s v="20" in="0">
        <tpls c="2">
          <tpl fld="0" item="1"/>
          <tpl fld="1" item="0"/>
        </tpls>
      </s>
      <s v="500000" in="0">
        <tpls c="2">
          <tpl fld="0" item="2"/>
          <tpl fld="1" item="0"/>
        </tpls>
      </s>
      <s v="31/01/2020" in="0">
        <tpls c="2">
          <tpl fld="0" item="3"/>
          <tpl fld="1" item="0"/>
        </tpls>
      </s>
    </entries>
    <queryCache count="5">
      <query mdx="[Assumptions].[Item].&amp;[Interest rate per year]">
        <tpls c="1">
          <tpl fld="0" item="0"/>
        </tpls>
      </query>
      <query mdx="[Measures].[AssumptionValue]">
        <tpls c="1">
          <tpl fld="1" item="0"/>
        </tpls>
      </query>
      <query mdx="[Assumptions].[Item].&amp;[Term in years]">
        <tpls c="1">
          <tpl fld="0" item="1"/>
        </tpls>
      </query>
      <query mdx="[Assumptions].[Item].&amp;[Principal]">
        <tpls c="1">
          <tpl fld="0" item="2"/>
        </tpls>
      </query>
      <query mdx="[Assumptions].[Item].&amp;[First month end]">
        <tpls c="1">
          <tpl fld="0" item="3"/>
        </tpls>
      </query>
    </queryCache>
    <serverFormats count="1">
      <serverFormat format=""/>
    </serverFormats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104B3-290F-4CAF-A3D9-EE0CF2F510B1}" name="tbl_Amort" displayName="tbl_Amort" ref="B16:G256" totalsRowShown="0" headerRowDxfId="6">
  <autoFilter ref="B16:G256" xr:uid="{AD2DBA76-1B58-45E7-82F0-17D8EA9CC422}"/>
  <tableColumns count="6">
    <tableColumn id="1" xr3:uid="{76E4B1E0-F57F-490D-B7B4-31E52EA9773C}" name="Index" dataDxfId="5">
      <calculatedColumnFormula array="1">ROW()  - ROW(tbl_Amort[#Headers])</calculatedColumnFormula>
    </tableColumn>
    <tableColumn id="2" xr3:uid="{124A49AC-F0DB-4859-837C-A44BF21C0A74}" name="End Of Month" dataDxfId="4">
      <calculatedColumnFormula>EOMONTH(FirstMonthEnd, tbl_Amort[[#This Row],[Index]] - 1)</calculatedColumnFormula>
    </tableColumn>
    <tableColumn id="3" xr3:uid="{6F642FC8-D7C6-4978-A9C2-6D6689E013A9}" name="Opening Balance" dataDxfId="3">
      <calculatedColumnFormula array="1">IF(
    tbl_Amort[[#This Row],[Index]] = 1,
    Principal,
    INDEX(tbl_Amort[Closing Balance], tbl_Amort[[#This Row],[Index]] -1)
)</calculatedColumnFormula>
    </tableColumn>
    <tableColumn id="4" xr3:uid="{3C576DB6-9403-4D4F-B0B5-22A05F1B93D1}" name="Interest" dataDxfId="2">
      <calculatedColumnFormula>tbl_Amort[[#This Row],[Opening Balance]] * InterestPerMonth</calculatedColumnFormula>
    </tableColumn>
    <tableColumn id="5" xr3:uid="{61346193-CC6A-41A8-9C91-0EC6B7E4299A}" name="Payment" dataDxfId="1">
      <calculatedColumnFormula>PaymentsPerMonth</calculatedColumnFormula>
    </tableColumn>
    <tableColumn id="6" xr3:uid="{B203F730-0B8C-4EBF-AF7D-1F62767EBC35}" name="Closing Balance" dataDxfId="0">
      <calculatedColumnFormula>tbl_Amort[[#This Row],[Opening Balance]]+tbl_Amort[[#This Row],[Interest]]+tbl_Amort[[#This Row],[Payment]]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6"/>
  <sheetViews>
    <sheetView showGridLines="0" tabSelected="1" zoomScale="80" zoomScaleNormal="80" workbookViewId="0">
      <pane ySplit="16" topLeftCell="A17" activePane="bottomLeft" state="frozen"/>
      <selection pane="bottomLeft" activeCell="P39" sqref="P39"/>
    </sheetView>
  </sheetViews>
  <sheetFormatPr defaultRowHeight="14.5" x14ac:dyDescent="0.35"/>
  <cols>
    <col min="1" max="1" width="4.6328125" style="1" customWidth="1"/>
    <col min="2" max="2" width="18.453125" style="1" customWidth="1"/>
    <col min="3" max="3" width="20.453125" style="1" customWidth="1"/>
    <col min="4" max="7" width="16.7265625" style="1" customWidth="1"/>
    <col min="8" max="16384" width="8.7265625" style="1"/>
  </cols>
  <sheetData>
    <row r="1" spans="1:10" x14ac:dyDescent="0.35">
      <c r="A1" s="2"/>
    </row>
    <row r="2" spans="1:10" ht="21" x14ac:dyDescent="0.5">
      <c r="B2" s="4" t="s">
        <v>3</v>
      </c>
    </row>
    <row r="5" spans="1:10" x14ac:dyDescent="0.35">
      <c r="B5" s="3" t="s">
        <v>2</v>
      </c>
    </row>
    <row r="6" spans="1:10" x14ac:dyDescent="0.35">
      <c r="B6" s="8" t="s">
        <v>1</v>
      </c>
      <c r="C6" s="6">
        <f>CUBEVALUE(
    "ThisWorkbookDataModel",
    CUBEMEMBER("ThisWorkbookDataModel", "[Assumptions].[Item].&amp;[" &amp; ItemName &amp; "]"),
    CUBEMEMBER("ThisWorkbookDataModel","[Measures].[AssumptionValue]")
) * 1</f>
        <v>500000</v>
      </c>
      <c r="J6"/>
    </row>
    <row r="7" spans="1:10" x14ac:dyDescent="0.35">
      <c r="B7" s="8" t="s">
        <v>0</v>
      </c>
      <c r="C7" s="6">
        <f>CUBEVALUE(
    "ThisWorkbookDataModel",
    CUBEMEMBER("ThisWorkbookDataModel", "[Assumptions].[Item].&amp;[" &amp; ItemName &amp; "]"),
    CUBEMEMBER("ThisWorkbookDataModel","[Measures].[AssumptionValue]")
) * 1</f>
        <v>20</v>
      </c>
      <c r="J7"/>
    </row>
    <row r="8" spans="1:10" x14ac:dyDescent="0.35">
      <c r="B8" s="8" t="s">
        <v>4</v>
      </c>
      <c r="C8" s="11">
        <f>CUBEVALUE(
    "ThisWorkbookDataModel",
    CUBEMEMBER("ThisWorkbookDataModel", "[Assumptions].[Item].&amp;[" &amp; ItemName &amp; "]"),
    CUBEMEMBER("ThisWorkbookDataModel","[Measures].[AssumptionValue]")
) * 1</f>
        <v>4.4999999999999998E-2</v>
      </c>
      <c r="J8"/>
    </row>
    <row r="9" spans="1:10" x14ac:dyDescent="0.35">
      <c r="B9" s="8" t="s">
        <v>5</v>
      </c>
      <c r="C9" s="10">
        <f>CUBEVALUE(
    "ThisWorkbookDataModel",
    CUBEMEMBER("ThisWorkbookDataModel", "[Assumptions].[Item].&amp;[" &amp; ItemName &amp; "]"),
    CUBEMEMBER("ThisWorkbookDataModel","[Measures].[AssumptionValue]")
) * 1</f>
        <v>43861</v>
      </c>
      <c r="J9"/>
    </row>
    <row r="10" spans="1:10" x14ac:dyDescent="0.35">
      <c r="J10"/>
    </row>
    <row r="11" spans="1:10" x14ac:dyDescent="0.35">
      <c r="B11" s="3" t="s">
        <v>8</v>
      </c>
      <c r="J11"/>
    </row>
    <row r="12" spans="1:10" x14ac:dyDescent="0.35">
      <c r="B12" s="8" t="s">
        <v>9</v>
      </c>
      <c r="C12" s="7">
        <f>(1+InterestRatePerYear)^(1/12) - 1</f>
        <v>3.6748094004368514E-3</v>
      </c>
      <c r="J12"/>
    </row>
    <row r="13" spans="1:10" x14ac:dyDescent="0.35">
      <c r="B13" s="8" t="s">
        <v>10</v>
      </c>
      <c r="C13" s="9">
        <f>PMT(InterestPerMonth, TermInYears*12, Principal)</f>
        <v>-3138.9464203483094</v>
      </c>
      <c r="J13"/>
    </row>
    <row r="14" spans="1:10" x14ac:dyDescent="0.35">
      <c r="J14"/>
    </row>
    <row r="15" spans="1:10" x14ac:dyDescent="0.35">
      <c r="J15"/>
    </row>
    <row r="16" spans="1:10" ht="29" x14ac:dyDescent="0.35">
      <c r="B16" s="5" t="s">
        <v>6</v>
      </c>
      <c r="C16" s="5" t="s">
        <v>7</v>
      </c>
      <c r="D16" s="5" t="s">
        <v>11</v>
      </c>
      <c r="E16" s="5" t="s">
        <v>12</v>
      </c>
      <c r="F16" s="5" t="s">
        <v>13</v>
      </c>
      <c r="G16" s="5" t="s">
        <v>14</v>
      </c>
      <c r="J16"/>
    </row>
    <row r="17" spans="2:10" x14ac:dyDescent="0.35">
      <c r="B17" s="12" cm="1">
        <f t="array" ref="B17">ROW()  - ROW(tbl_Amort[#Headers])</f>
        <v>1</v>
      </c>
      <c r="C17" s="13">
        <f>EOMONTH(FirstMonthEnd, tbl_Amort[[#This Row],[Index]] - 1)</f>
        <v>43861</v>
      </c>
      <c r="D17" s="14" cm="1">
        <f t="array" ref="D17">IF(
    tbl_Amort[[#This Row],[Index]] = 1,
    Principal,
    INDEX(tbl_Amort[Closing Balance], tbl_Amort[[#This Row],[Index]] -1)
)</f>
        <v>500000</v>
      </c>
      <c r="E17" s="14">
        <f>tbl_Amort[[#This Row],[Opening Balance]] * InterestPerMonth</f>
        <v>1837.4047002184257</v>
      </c>
      <c r="F17" s="14">
        <f t="shared" ref="F17:F80" si="0">PaymentsPerMonth</f>
        <v>-3138.9464203483094</v>
      </c>
      <c r="G17" s="14">
        <f>tbl_Amort[[#This Row],[Opening Balance]]+tbl_Amort[[#This Row],[Interest]]+tbl_Amort[[#This Row],[Payment]]</f>
        <v>498698.4582798701</v>
      </c>
      <c r="J17"/>
    </row>
    <row r="18" spans="2:10" x14ac:dyDescent="0.35">
      <c r="B18" s="12" cm="1">
        <f t="array" ref="B18">ROW()  - ROW(tbl_Amort[#Headers])</f>
        <v>2</v>
      </c>
      <c r="C18" s="13">
        <f>EOMONTH(FirstMonthEnd, tbl_Amort[[#This Row],[Index]] - 1)</f>
        <v>43890</v>
      </c>
      <c r="D18" s="14" cm="1">
        <f t="array" ref="D18">IF(
    tbl_Amort[[#This Row],[Index]] = 1,
    Principal,
    INDEX(tbl_Amort[Closing Balance], tbl_Amort[[#This Row],[Index]] -1)
)</f>
        <v>498698.4582798701</v>
      </c>
      <c r="E18" s="14">
        <f>tbl_Amort[[#This Row],[Opening Balance]] * InterestPerMonth</f>
        <v>1832.6217824702317</v>
      </c>
      <c r="F18" s="14">
        <f t="shared" si="0"/>
        <v>-3138.9464203483094</v>
      </c>
      <c r="G18" s="14">
        <f>tbl_Amort[[#This Row],[Opening Balance]]+tbl_Amort[[#This Row],[Interest]]+tbl_Amort[[#This Row],[Payment]]</f>
        <v>497392.133641992</v>
      </c>
      <c r="J18"/>
    </row>
    <row r="19" spans="2:10" x14ac:dyDescent="0.35">
      <c r="B19" s="12" cm="1">
        <f t="array" ref="B19">ROW()  - ROW(tbl_Amort[#Headers])</f>
        <v>3</v>
      </c>
      <c r="C19" s="13">
        <f>EOMONTH(FirstMonthEnd, tbl_Amort[[#This Row],[Index]] - 1)</f>
        <v>43921</v>
      </c>
      <c r="D19" s="14" cm="1">
        <f t="array" ref="D19">IF(
    tbl_Amort[[#This Row],[Index]] = 1,
    Principal,
    INDEX(tbl_Amort[Closing Balance], tbl_Amort[[#This Row],[Index]] -1)
)</f>
        <v>497392.133641992</v>
      </c>
      <c r="E19" s="14">
        <f>tbl_Amort[[#This Row],[Opening Balance]] * InterestPerMonth</f>
        <v>1827.8212884109348</v>
      </c>
      <c r="F19" s="14">
        <f t="shared" si="0"/>
        <v>-3138.9464203483094</v>
      </c>
      <c r="G19" s="14">
        <f>tbl_Amort[[#This Row],[Opening Balance]]+tbl_Amort[[#This Row],[Interest]]+tbl_Amort[[#This Row],[Payment]]</f>
        <v>496081.00851005461</v>
      </c>
      <c r="J19"/>
    </row>
    <row r="20" spans="2:10" x14ac:dyDescent="0.35">
      <c r="B20" s="12" cm="1">
        <f t="array" ref="B20">ROW()  - ROW(tbl_Amort[#Headers])</f>
        <v>4</v>
      </c>
      <c r="C20" s="13">
        <f>EOMONTH(FirstMonthEnd, tbl_Amort[[#This Row],[Index]] - 1)</f>
        <v>43951</v>
      </c>
      <c r="D20" s="14" cm="1">
        <f t="array" ref="D20">IF(
    tbl_Amort[[#This Row],[Index]] = 1,
    Principal,
    INDEX(tbl_Amort[Closing Balance], tbl_Amort[[#This Row],[Index]] -1)
)</f>
        <v>496081.00851005461</v>
      </c>
      <c r="E20" s="14">
        <f>tbl_Amort[[#This Row],[Opening Balance]] * InterestPerMonth</f>
        <v>1823.0031534509424</v>
      </c>
      <c r="F20" s="14">
        <f t="shared" si="0"/>
        <v>-3138.9464203483094</v>
      </c>
      <c r="G20" s="14">
        <f>tbl_Amort[[#This Row],[Opening Balance]]+tbl_Amort[[#This Row],[Interest]]+tbl_Amort[[#This Row],[Payment]]</f>
        <v>494765.06524315727</v>
      </c>
      <c r="J20"/>
    </row>
    <row r="21" spans="2:10" x14ac:dyDescent="0.35">
      <c r="B21" s="12" cm="1">
        <f t="array" ref="B21">ROW()  - ROW(tbl_Amort[#Headers])</f>
        <v>5</v>
      </c>
      <c r="C21" s="13">
        <f>EOMONTH(FirstMonthEnd, tbl_Amort[[#This Row],[Index]] - 1)</f>
        <v>43982</v>
      </c>
      <c r="D21" s="14" cm="1">
        <f t="array" ref="D21">IF(
    tbl_Amort[[#This Row],[Index]] = 1,
    Principal,
    INDEX(tbl_Amort[Closing Balance], tbl_Amort[[#This Row],[Index]] -1)
)</f>
        <v>494765.06524315727</v>
      </c>
      <c r="E21" s="14">
        <f>tbl_Amort[[#This Row],[Opening Balance]] * InterestPerMonth</f>
        <v>1818.1673127633064</v>
      </c>
      <c r="F21" s="14">
        <f t="shared" si="0"/>
        <v>-3138.9464203483094</v>
      </c>
      <c r="G21" s="14">
        <f>tbl_Amort[[#This Row],[Opening Balance]]+tbl_Amort[[#This Row],[Interest]]+tbl_Amort[[#This Row],[Payment]]</f>
        <v>493444.28613557224</v>
      </c>
      <c r="J21"/>
    </row>
    <row r="22" spans="2:10" x14ac:dyDescent="0.35">
      <c r="B22" s="12" cm="1">
        <f t="array" ref="B22">ROW()  - ROW(tbl_Amort[#Headers])</f>
        <v>6</v>
      </c>
      <c r="C22" s="13">
        <f>EOMONTH(FirstMonthEnd, tbl_Amort[[#This Row],[Index]] - 1)</f>
        <v>44012</v>
      </c>
      <c r="D22" s="14" cm="1">
        <f t="array" ref="D22">IF(
    tbl_Amort[[#This Row],[Index]] = 1,
    Principal,
    INDEX(tbl_Amort[Closing Balance], tbl_Amort[[#This Row],[Index]] -1)
)</f>
        <v>493444.28613557224</v>
      </c>
      <c r="E22" s="14">
        <f>tbl_Amort[[#This Row],[Opening Balance]] * InterestPerMonth</f>
        <v>1813.3137012828524</v>
      </c>
      <c r="F22" s="14">
        <f t="shared" si="0"/>
        <v>-3138.9464203483094</v>
      </c>
      <c r="G22" s="14">
        <f>tbl_Amort[[#This Row],[Opening Balance]]+tbl_Amort[[#This Row],[Interest]]+tbl_Amort[[#This Row],[Payment]]</f>
        <v>492118.65341650677</v>
      </c>
      <c r="J22"/>
    </row>
    <row r="23" spans="2:10" x14ac:dyDescent="0.35">
      <c r="B23" s="12" cm="1">
        <f t="array" ref="B23">ROW()  - ROW(tbl_Amort[#Headers])</f>
        <v>7</v>
      </c>
      <c r="C23" s="13">
        <f>EOMONTH(FirstMonthEnd, tbl_Amort[[#This Row],[Index]] - 1)</f>
        <v>44043</v>
      </c>
      <c r="D23" s="14" cm="1">
        <f t="array" ref="D23">IF(
    tbl_Amort[[#This Row],[Index]] = 1,
    Principal,
    INDEX(tbl_Amort[Closing Balance], tbl_Amort[[#This Row],[Index]] -1)
)</f>
        <v>492118.65341650677</v>
      </c>
      <c r="E23" s="14">
        <f>tbl_Amort[[#This Row],[Opening Balance]] * InterestPerMonth</f>
        <v>1808.442253705304</v>
      </c>
      <c r="F23" s="14">
        <f t="shared" si="0"/>
        <v>-3138.9464203483094</v>
      </c>
      <c r="G23" s="14">
        <f>tbl_Amort[[#This Row],[Opening Balance]]+tbl_Amort[[#This Row],[Interest]]+tbl_Amort[[#This Row],[Payment]]</f>
        <v>490788.14924986375</v>
      </c>
      <c r="J23"/>
    </row>
    <row r="24" spans="2:10" x14ac:dyDescent="0.35">
      <c r="B24" s="12" cm="1">
        <f t="array" ref="B24">ROW()  - ROW(tbl_Amort[#Headers])</f>
        <v>8</v>
      </c>
      <c r="C24" s="13">
        <f>EOMONTH(FirstMonthEnd, tbl_Amort[[#This Row],[Index]] - 1)</f>
        <v>44074</v>
      </c>
      <c r="D24" s="14" cm="1">
        <f t="array" ref="D24">IF(
    tbl_Amort[[#This Row],[Index]] = 1,
    Principal,
    INDEX(tbl_Amort[Closing Balance], tbl_Amort[[#This Row],[Index]] -1)
)</f>
        <v>490788.14924986375</v>
      </c>
      <c r="E24" s="14">
        <f>tbl_Amort[[#This Row],[Opening Balance]] * InterestPerMonth</f>
        <v>1803.5529044864038</v>
      </c>
      <c r="F24" s="14">
        <f t="shared" si="0"/>
        <v>-3138.9464203483094</v>
      </c>
      <c r="G24" s="14">
        <f>tbl_Amort[[#This Row],[Opening Balance]]+tbl_Amort[[#This Row],[Interest]]+tbl_Amort[[#This Row],[Payment]]</f>
        <v>489452.75573400187</v>
      </c>
      <c r="J24"/>
    </row>
    <row r="25" spans="2:10" x14ac:dyDescent="0.35">
      <c r="B25" s="12" cm="1">
        <f t="array" ref="B25">ROW()  - ROW(tbl_Amort[#Headers])</f>
        <v>9</v>
      </c>
      <c r="C25" s="13">
        <f>EOMONTH(FirstMonthEnd, tbl_Amort[[#This Row],[Index]] - 1)</f>
        <v>44104</v>
      </c>
      <c r="D25" s="14" cm="1">
        <f t="array" ref="D25">IF(
    tbl_Amort[[#This Row],[Index]] = 1,
    Principal,
    INDEX(tbl_Amort[Closing Balance], tbl_Amort[[#This Row],[Index]] -1)
)</f>
        <v>489452.75573400187</v>
      </c>
      <c r="E25" s="14">
        <f>tbl_Amort[[#This Row],[Opening Balance]] * InterestPerMonth</f>
        <v>1798.645587841032</v>
      </c>
      <c r="F25" s="14">
        <f t="shared" si="0"/>
        <v>-3138.9464203483094</v>
      </c>
      <c r="G25" s="14">
        <f>tbl_Amort[[#This Row],[Opening Balance]]+tbl_Amort[[#This Row],[Interest]]+tbl_Amort[[#This Row],[Payment]]</f>
        <v>488112.45490149461</v>
      </c>
      <c r="J25"/>
    </row>
    <row r="26" spans="2:10" x14ac:dyDescent="0.35">
      <c r="B26" s="12" cm="1">
        <f t="array" ref="B26">ROW()  - ROW(tbl_Amort[#Headers])</f>
        <v>10</v>
      </c>
      <c r="C26" s="13">
        <f>EOMONTH(FirstMonthEnd, tbl_Amort[[#This Row],[Index]] - 1)</f>
        <v>44135</v>
      </c>
      <c r="D26" s="14" cm="1">
        <f t="array" ref="D26">IF(
    tbl_Amort[[#This Row],[Index]] = 1,
    Principal,
    INDEX(tbl_Amort[Closing Balance], tbl_Amort[[#This Row],[Index]] -1)
)</f>
        <v>488112.45490149461</v>
      </c>
      <c r="E26" s="14">
        <f>tbl_Amort[[#This Row],[Opening Balance]] * InterestPerMonth</f>
        <v>1793.7202377423212</v>
      </c>
      <c r="F26" s="14">
        <f t="shared" si="0"/>
        <v>-3138.9464203483094</v>
      </c>
      <c r="G26" s="14">
        <f>tbl_Amort[[#This Row],[Opening Balance]]+tbl_Amort[[#This Row],[Interest]]+tbl_Amort[[#This Row],[Payment]]</f>
        <v>486767.2287188886</v>
      </c>
    </row>
    <row r="27" spans="2:10" x14ac:dyDescent="0.35">
      <c r="B27" s="12" cm="1">
        <f t="array" ref="B27">ROW()  - ROW(tbl_Amort[#Headers])</f>
        <v>11</v>
      </c>
      <c r="C27" s="13">
        <f>EOMONTH(FirstMonthEnd, tbl_Amort[[#This Row],[Index]] - 1)</f>
        <v>44165</v>
      </c>
      <c r="D27" s="14" cm="1">
        <f t="array" ref="D27">IF(
    tbl_Amort[[#This Row],[Index]] = 1,
    Principal,
    INDEX(tbl_Amort[Closing Balance], tbl_Amort[[#This Row],[Index]] -1)
)</f>
        <v>486767.2287188886</v>
      </c>
      <c r="E27" s="14">
        <f>tbl_Amort[[#This Row],[Opening Balance]] * InterestPerMonth</f>
        <v>1788.7767879207668</v>
      </c>
      <c r="F27" s="14">
        <f t="shared" si="0"/>
        <v>-3138.9464203483094</v>
      </c>
      <c r="G27" s="14">
        <f>tbl_Amort[[#This Row],[Opening Balance]]+tbl_Amort[[#This Row],[Interest]]+tbl_Amort[[#This Row],[Payment]]</f>
        <v>485417.05908646103</v>
      </c>
    </row>
    <row r="28" spans="2:10" x14ac:dyDescent="0.35">
      <c r="B28" s="12" cm="1">
        <f t="array" ref="B28">ROW()  - ROW(tbl_Amort[#Headers])</f>
        <v>12</v>
      </c>
      <c r="C28" s="13">
        <f>EOMONTH(FirstMonthEnd, tbl_Amort[[#This Row],[Index]] - 1)</f>
        <v>44196</v>
      </c>
      <c r="D28" s="14" cm="1">
        <f t="array" ref="D28">IF(
    tbl_Amort[[#This Row],[Index]] = 1,
    Principal,
    INDEX(tbl_Amort[Closing Balance], tbl_Amort[[#This Row],[Index]] -1)
)</f>
        <v>485417.05908646103</v>
      </c>
      <c r="E28" s="14">
        <f>tbl_Amort[[#This Row],[Opening Balance]] * InterestPerMonth</f>
        <v>1783.8151718633376</v>
      </c>
      <c r="F28" s="14">
        <f t="shared" si="0"/>
        <v>-3138.9464203483094</v>
      </c>
      <c r="G28" s="14">
        <f>tbl_Amort[[#This Row],[Opening Balance]]+tbl_Amort[[#This Row],[Interest]]+tbl_Amort[[#This Row],[Payment]]</f>
        <v>484061.92783797608</v>
      </c>
    </row>
    <row r="29" spans="2:10" x14ac:dyDescent="0.35">
      <c r="B29" s="12" cm="1">
        <f t="array" ref="B29">ROW()  - ROW(tbl_Amort[#Headers])</f>
        <v>13</v>
      </c>
      <c r="C29" s="13">
        <f>EOMONTH(FirstMonthEnd, tbl_Amort[[#This Row],[Index]] - 1)</f>
        <v>44227</v>
      </c>
      <c r="D29" s="14" cm="1">
        <f t="array" ref="D29">IF(
    tbl_Amort[[#This Row],[Index]] = 1,
    Principal,
    INDEX(tbl_Amort[Closing Balance], tbl_Amort[[#This Row],[Index]] -1)
)</f>
        <v>484061.92783797608</v>
      </c>
      <c r="E29" s="14">
        <f>tbl_Amort[[#This Row],[Opening Balance]] * InterestPerMonth</f>
        <v>1778.8353228125793</v>
      </c>
      <c r="F29" s="14">
        <f t="shared" si="0"/>
        <v>-3138.9464203483094</v>
      </c>
      <c r="G29" s="14">
        <f>tbl_Amort[[#This Row],[Opening Balance]]+tbl_Amort[[#This Row],[Interest]]+tbl_Amort[[#This Row],[Payment]]</f>
        <v>482701.81674044038</v>
      </c>
    </row>
    <row r="30" spans="2:10" x14ac:dyDescent="0.35">
      <c r="B30" s="12" cm="1">
        <f t="array" ref="B30">ROW()  - ROW(tbl_Amort[#Headers])</f>
        <v>14</v>
      </c>
      <c r="C30" s="13">
        <f>EOMONTH(FirstMonthEnd, tbl_Amort[[#This Row],[Index]] - 1)</f>
        <v>44255</v>
      </c>
      <c r="D30" s="14" cm="1">
        <f t="array" ref="D30">IF(
    tbl_Amort[[#This Row],[Index]] = 1,
    Principal,
    INDEX(tbl_Amort[Closing Balance], tbl_Amort[[#This Row],[Index]] -1)
)</f>
        <v>482701.81674044038</v>
      </c>
      <c r="E30" s="14">
        <f>tbl_Amort[[#This Row],[Opening Balance]] * InterestPerMonth</f>
        <v>1773.8371737657167</v>
      </c>
      <c r="F30" s="14">
        <f t="shared" si="0"/>
        <v>-3138.9464203483094</v>
      </c>
      <c r="G30" s="14">
        <f>tbl_Amort[[#This Row],[Opening Balance]]+tbl_Amort[[#This Row],[Interest]]+tbl_Amort[[#This Row],[Payment]]</f>
        <v>481336.70749385777</v>
      </c>
    </row>
    <row r="31" spans="2:10" x14ac:dyDescent="0.35">
      <c r="B31" s="12" cm="1">
        <f t="array" ref="B31">ROW()  - ROW(tbl_Amort[#Headers])</f>
        <v>15</v>
      </c>
      <c r="C31" s="13">
        <f>EOMONTH(FirstMonthEnd, tbl_Amort[[#This Row],[Index]] - 1)</f>
        <v>44286</v>
      </c>
      <c r="D31" s="14" cm="1">
        <f t="array" ref="D31">IF(
    tbl_Amort[[#This Row],[Index]] = 1,
    Principal,
    INDEX(tbl_Amort[Closing Balance], tbl_Amort[[#This Row],[Index]] -1)
)</f>
        <v>481336.70749385777</v>
      </c>
      <c r="E31" s="14">
        <f>tbl_Amort[[#This Row],[Opening Balance]] * InterestPerMonth</f>
        <v>1768.8206574737517</v>
      </c>
      <c r="F31" s="14">
        <f t="shared" si="0"/>
        <v>-3138.9464203483094</v>
      </c>
      <c r="G31" s="14">
        <f>tbl_Amort[[#This Row],[Opening Balance]]+tbl_Amort[[#This Row],[Interest]]+tbl_Amort[[#This Row],[Payment]]</f>
        <v>479966.58173098322</v>
      </c>
    </row>
    <row r="32" spans="2:10" x14ac:dyDescent="0.35">
      <c r="B32" s="12" cm="1">
        <f t="array" ref="B32">ROW()  - ROW(tbl_Amort[#Headers])</f>
        <v>16</v>
      </c>
      <c r="C32" s="13">
        <f>EOMONTH(FirstMonthEnd, tbl_Amort[[#This Row],[Index]] - 1)</f>
        <v>44316</v>
      </c>
      <c r="D32" s="14" cm="1">
        <f t="array" ref="D32">IF(
    tbl_Amort[[#This Row],[Index]] = 1,
    Principal,
    INDEX(tbl_Amort[Closing Balance], tbl_Amort[[#This Row],[Index]] -1)
)</f>
        <v>479966.58173098322</v>
      </c>
      <c r="E32" s="14">
        <f>tbl_Amort[[#This Row],[Opening Balance]] * InterestPerMonth</f>
        <v>1763.7857064405596</v>
      </c>
      <c r="F32" s="14">
        <f t="shared" si="0"/>
        <v>-3138.9464203483094</v>
      </c>
      <c r="G32" s="14">
        <f>tbl_Amort[[#This Row],[Opening Balance]]+tbl_Amort[[#This Row],[Interest]]+tbl_Amort[[#This Row],[Payment]]</f>
        <v>478591.42101707548</v>
      </c>
    </row>
    <row r="33" spans="2:7" x14ac:dyDescent="0.35">
      <c r="B33" s="12" cm="1">
        <f t="array" ref="B33">ROW()  - ROW(tbl_Amort[#Headers])</f>
        <v>17</v>
      </c>
      <c r="C33" s="13">
        <f>EOMONTH(FirstMonthEnd, tbl_Amort[[#This Row],[Index]] - 1)</f>
        <v>44347</v>
      </c>
      <c r="D33" s="14" cm="1">
        <f t="array" ref="D33">IF(
    tbl_Amort[[#This Row],[Index]] = 1,
    Principal,
    INDEX(tbl_Amort[Closing Balance], tbl_Amort[[#This Row],[Index]] -1)
)</f>
        <v>478591.42101707548</v>
      </c>
      <c r="E33" s="14">
        <f>tbl_Amort[[#This Row],[Opening Balance]] * InterestPerMonth</f>
        <v>1758.7322529219798</v>
      </c>
      <c r="F33" s="14">
        <f t="shared" si="0"/>
        <v>-3138.9464203483094</v>
      </c>
      <c r="G33" s="14">
        <f>tbl_Amort[[#This Row],[Opening Balance]]+tbl_Amort[[#This Row],[Interest]]+tbl_Amort[[#This Row],[Payment]]</f>
        <v>477211.20684964914</v>
      </c>
    </row>
    <row r="34" spans="2:7" x14ac:dyDescent="0.35">
      <c r="B34" s="12" cm="1">
        <f t="array" ref="B34">ROW()  - ROW(tbl_Amort[#Headers])</f>
        <v>18</v>
      </c>
      <c r="C34" s="13">
        <f>EOMONTH(FirstMonthEnd, tbl_Amort[[#This Row],[Index]] - 1)</f>
        <v>44377</v>
      </c>
      <c r="D34" s="14" cm="1">
        <f t="array" ref="D34">IF(
    tbl_Amort[[#This Row],[Index]] = 1,
    Principal,
    INDEX(tbl_Amort[Closing Balance], tbl_Amort[[#This Row],[Index]] -1)
)</f>
        <v>477211.20684964914</v>
      </c>
      <c r="E34" s="14">
        <f>tbl_Amort[[#This Row],[Opening Balance]] * InterestPerMonth</f>
        <v>1753.6602289249054</v>
      </c>
      <c r="F34" s="14">
        <f t="shared" si="0"/>
        <v>-3138.9464203483094</v>
      </c>
      <c r="G34" s="14">
        <f>tbl_Amort[[#This Row],[Opening Balance]]+tbl_Amort[[#This Row],[Interest]]+tbl_Amort[[#This Row],[Payment]]</f>
        <v>475825.92065822572</v>
      </c>
    </row>
    <row r="35" spans="2:7" x14ac:dyDescent="0.35">
      <c r="B35" s="12" cm="1">
        <f t="array" ref="B35">ROW()  - ROW(tbl_Amort[#Headers])</f>
        <v>19</v>
      </c>
      <c r="C35" s="13">
        <f>EOMONTH(FirstMonthEnd, tbl_Amort[[#This Row],[Index]] - 1)</f>
        <v>44408</v>
      </c>
      <c r="D35" s="14" cm="1">
        <f t="array" ref="D35">IF(
    tbl_Amort[[#This Row],[Index]] = 1,
    Principal,
    INDEX(tbl_Amort[Closing Balance], tbl_Amort[[#This Row],[Index]] -1)
)</f>
        <v>475825.92065822572</v>
      </c>
      <c r="E35" s="14">
        <f>tbl_Amort[[#This Row],[Opening Balance]] * InterestPerMonth</f>
        <v>1748.5695662063672</v>
      </c>
      <c r="F35" s="14">
        <f t="shared" si="0"/>
        <v>-3138.9464203483094</v>
      </c>
      <c r="G35" s="14">
        <f>tbl_Amort[[#This Row],[Opening Balance]]+tbl_Amort[[#This Row],[Interest]]+tbl_Amort[[#This Row],[Payment]]</f>
        <v>474435.54380408378</v>
      </c>
    </row>
    <row r="36" spans="2:7" x14ac:dyDescent="0.35">
      <c r="B36" s="12" cm="1">
        <f t="array" ref="B36">ROW()  - ROW(tbl_Amort[#Headers])</f>
        <v>20</v>
      </c>
      <c r="C36" s="13">
        <f>EOMONTH(FirstMonthEnd, tbl_Amort[[#This Row],[Index]] - 1)</f>
        <v>44439</v>
      </c>
      <c r="D36" s="14" cm="1">
        <f t="array" ref="D36">IF(
    tbl_Amort[[#This Row],[Index]] = 1,
    Principal,
    INDEX(tbl_Amort[Closing Balance], tbl_Amort[[#This Row],[Index]] -1)
)</f>
        <v>474435.54380408378</v>
      </c>
      <c r="E36" s="14">
        <f>tbl_Amort[[#This Row],[Opening Balance]] * InterestPerMonth</f>
        <v>1743.4601962726167</v>
      </c>
      <c r="F36" s="14">
        <f t="shared" si="0"/>
        <v>-3138.9464203483094</v>
      </c>
      <c r="G36" s="14">
        <f>tbl_Amort[[#This Row],[Opening Balance]]+tbl_Amort[[#This Row],[Interest]]+tbl_Amort[[#This Row],[Payment]]</f>
        <v>473040.05758000811</v>
      </c>
    </row>
    <row r="37" spans="2:7" x14ac:dyDescent="0.35">
      <c r="B37" s="12" cm="1">
        <f t="array" ref="B37">ROW()  - ROW(tbl_Amort[#Headers])</f>
        <v>21</v>
      </c>
      <c r="C37" s="13">
        <f>EOMONTH(FirstMonthEnd, tbl_Amort[[#This Row],[Index]] - 1)</f>
        <v>44469</v>
      </c>
      <c r="D37" s="14" cm="1">
        <f t="array" ref="D37">IF(
    tbl_Amort[[#This Row],[Index]] = 1,
    Principal,
    INDEX(tbl_Amort[Closing Balance], tbl_Amort[[#This Row],[Index]] -1)
)</f>
        <v>473040.05758000811</v>
      </c>
      <c r="E37" s="14">
        <f>tbl_Amort[[#This Row],[Opening Balance]] * InterestPerMonth</f>
        <v>1738.3320503782033</v>
      </c>
      <c r="F37" s="14">
        <f t="shared" si="0"/>
        <v>-3138.9464203483094</v>
      </c>
      <c r="G37" s="14">
        <f>tbl_Amort[[#This Row],[Opening Balance]]+tbl_Amort[[#This Row],[Interest]]+tbl_Amort[[#This Row],[Payment]]</f>
        <v>471639.44321003801</v>
      </c>
    </row>
    <row r="38" spans="2:7" x14ac:dyDescent="0.35">
      <c r="B38" s="12" cm="1">
        <f t="array" ref="B38">ROW()  - ROW(tbl_Amort[#Headers])</f>
        <v>22</v>
      </c>
      <c r="C38" s="13">
        <f>EOMONTH(FirstMonthEnd, tbl_Amort[[#This Row],[Index]] - 1)</f>
        <v>44500</v>
      </c>
      <c r="D38" s="14" cm="1">
        <f t="array" ref="D38">IF(
    tbl_Amort[[#This Row],[Index]] = 1,
    Principal,
    INDEX(tbl_Amort[Closing Balance], tbl_Amort[[#This Row],[Index]] -1)
)</f>
        <v>471639.44321003801</v>
      </c>
      <c r="E38" s="14">
        <f>tbl_Amort[[#This Row],[Opening Balance]] * InterestPerMonth</f>
        <v>1733.1850595250503</v>
      </c>
      <c r="F38" s="14">
        <f t="shared" si="0"/>
        <v>-3138.9464203483094</v>
      </c>
      <c r="G38" s="14">
        <f>tbl_Amort[[#This Row],[Opening Balance]]+tbl_Amort[[#This Row],[Interest]]+tbl_Amort[[#This Row],[Payment]]</f>
        <v>470233.68184921477</v>
      </c>
    </row>
    <row r="39" spans="2:7" x14ac:dyDescent="0.35">
      <c r="B39" s="12" cm="1">
        <f t="array" ref="B39">ROW()  - ROW(tbl_Amort[#Headers])</f>
        <v>23</v>
      </c>
      <c r="C39" s="13">
        <f>EOMONTH(FirstMonthEnd, tbl_Amort[[#This Row],[Index]] - 1)</f>
        <v>44530</v>
      </c>
      <c r="D39" s="14" cm="1">
        <f t="array" ref="D39">IF(
    tbl_Amort[[#This Row],[Index]] = 1,
    Principal,
    INDEX(tbl_Amort[Closing Balance], tbl_Amort[[#This Row],[Index]] -1)
)</f>
        <v>470233.68184921477</v>
      </c>
      <c r="E39" s="14">
        <f>tbl_Amort[[#This Row],[Opening Balance]] * InterestPerMonth</f>
        <v>1728.0191544615261</v>
      </c>
      <c r="F39" s="14">
        <f t="shared" si="0"/>
        <v>-3138.9464203483094</v>
      </c>
      <c r="G39" s="14">
        <f>tbl_Amort[[#This Row],[Opening Balance]]+tbl_Amort[[#This Row],[Interest]]+tbl_Amort[[#This Row],[Payment]]</f>
        <v>468822.75458332797</v>
      </c>
    </row>
    <row r="40" spans="2:7" x14ac:dyDescent="0.35">
      <c r="B40" s="12" cm="1">
        <f t="array" ref="B40">ROW()  - ROW(tbl_Amort[#Headers])</f>
        <v>24</v>
      </c>
      <c r="C40" s="13">
        <f>EOMONTH(FirstMonthEnd, tbl_Amort[[#This Row],[Index]] - 1)</f>
        <v>44561</v>
      </c>
      <c r="D40" s="14" cm="1">
        <f t="array" ref="D40">IF(
    tbl_Amort[[#This Row],[Index]] = 1,
    Principal,
    INDEX(tbl_Amort[Closing Balance], tbl_Amort[[#This Row],[Index]] -1)
)</f>
        <v>468822.75458332797</v>
      </c>
      <c r="E40" s="14">
        <f>tbl_Amort[[#This Row],[Opening Balance]] * InterestPerMonth</f>
        <v>1722.8342656815125</v>
      </c>
      <c r="F40" s="14">
        <f t="shared" si="0"/>
        <v>-3138.9464203483094</v>
      </c>
      <c r="G40" s="14">
        <f>tbl_Amort[[#This Row],[Opening Balance]]+tbl_Amort[[#This Row],[Interest]]+tbl_Amort[[#This Row],[Payment]]</f>
        <v>467406.64242866117</v>
      </c>
    </row>
    <row r="41" spans="2:7" x14ac:dyDescent="0.35">
      <c r="B41" s="12" cm="1">
        <f t="array" ref="B41">ROW()  - ROW(tbl_Amort[#Headers])</f>
        <v>25</v>
      </c>
      <c r="C41" s="13">
        <f>EOMONTH(FirstMonthEnd, tbl_Amort[[#This Row],[Index]] - 1)</f>
        <v>44592</v>
      </c>
      <c r="D41" s="14" cm="1">
        <f t="array" ref="D41">IF(
    tbl_Amort[[#This Row],[Index]] = 1,
    Principal,
    INDEX(tbl_Amort[Closing Balance], tbl_Amort[[#This Row],[Index]] -1)
)</f>
        <v>467406.64242866117</v>
      </c>
      <c r="E41" s="14">
        <f>tbl_Amort[[#This Row],[Opening Balance]] * InterestPerMonth</f>
        <v>1717.6303234234701</v>
      </c>
      <c r="F41" s="14">
        <f t="shared" si="0"/>
        <v>-3138.9464203483094</v>
      </c>
      <c r="G41" s="14">
        <f>tbl_Amort[[#This Row],[Opening Balance]]+tbl_Amort[[#This Row],[Interest]]+tbl_Amort[[#This Row],[Payment]]</f>
        <v>465985.32633173635</v>
      </c>
    </row>
    <row r="42" spans="2:7" x14ac:dyDescent="0.35">
      <c r="B42" s="12" cm="1">
        <f t="array" ref="B42">ROW()  - ROW(tbl_Amort[#Headers])</f>
        <v>26</v>
      </c>
      <c r="C42" s="13">
        <f>EOMONTH(FirstMonthEnd, tbl_Amort[[#This Row],[Index]] - 1)</f>
        <v>44620</v>
      </c>
      <c r="D42" s="14" cm="1">
        <f t="array" ref="D42">IF(
    tbl_Amort[[#This Row],[Index]] = 1,
    Principal,
    INDEX(tbl_Amort[Closing Balance], tbl_Amort[[#This Row],[Index]] -1)
)</f>
        <v>465985.32633173635</v>
      </c>
      <c r="E42" s="14">
        <f>tbl_Amort[[#This Row],[Opening Balance]] * InterestPerMonth</f>
        <v>1712.4072576694987</v>
      </c>
      <c r="F42" s="14">
        <f t="shared" si="0"/>
        <v>-3138.9464203483094</v>
      </c>
      <c r="G42" s="14">
        <f>tbl_Amort[[#This Row],[Opening Balance]]+tbl_Amort[[#This Row],[Interest]]+tbl_Amort[[#This Row],[Payment]]</f>
        <v>464558.78716905753</v>
      </c>
    </row>
    <row r="43" spans="2:7" x14ac:dyDescent="0.35">
      <c r="B43" s="12" cm="1">
        <f t="array" ref="B43">ROW()  - ROW(tbl_Amort[#Headers])</f>
        <v>27</v>
      </c>
      <c r="C43" s="13">
        <f>EOMONTH(FirstMonthEnd, tbl_Amort[[#This Row],[Index]] - 1)</f>
        <v>44651</v>
      </c>
      <c r="D43" s="14" cm="1">
        <f t="array" ref="D43">IF(
    tbl_Amort[[#This Row],[Index]] = 1,
    Principal,
    INDEX(tbl_Amort[Closing Balance], tbl_Amort[[#This Row],[Index]] -1)
)</f>
        <v>464558.78716905753</v>
      </c>
      <c r="E43" s="14">
        <f>tbl_Amort[[#This Row],[Opening Balance]] * InterestPerMonth</f>
        <v>1707.1649981443952</v>
      </c>
      <c r="F43" s="14">
        <f t="shared" si="0"/>
        <v>-3138.9464203483094</v>
      </c>
      <c r="G43" s="14">
        <f>tbl_Amort[[#This Row],[Opening Balance]]+tbl_Amort[[#This Row],[Interest]]+tbl_Amort[[#This Row],[Payment]]</f>
        <v>463127.0057468536</v>
      </c>
    </row>
    <row r="44" spans="2:7" x14ac:dyDescent="0.35">
      <c r="B44" s="12" cm="1">
        <f t="array" ref="B44">ROW()  - ROW(tbl_Amort[#Headers])</f>
        <v>28</v>
      </c>
      <c r="C44" s="13">
        <f>EOMONTH(FirstMonthEnd, tbl_Amort[[#This Row],[Index]] - 1)</f>
        <v>44681</v>
      </c>
      <c r="D44" s="14" cm="1">
        <f t="array" ref="D44">IF(
    tbl_Amort[[#This Row],[Index]] = 1,
    Principal,
    INDEX(tbl_Amort[Closing Balance], tbl_Amort[[#This Row],[Index]] -1)
)</f>
        <v>463127.0057468536</v>
      </c>
      <c r="E44" s="14">
        <f>tbl_Amort[[#This Row],[Opening Balance]] * InterestPerMonth</f>
        <v>1701.9034743147092</v>
      </c>
      <c r="F44" s="14">
        <f t="shared" si="0"/>
        <v>-3138.9464203483094</v>
      </c>
      <c r="G44" s="14">
        <f>tbl_Amort[[#This Row],[Opening Balance]]+tbl_Amort[[#This Row],[Interest]]+tbl_Amort[[#This Row],[Payment]]</f>
        <v>461689.96280082001</v>
      </c>
    </row>
    <row r="45" spans="2:7" x14ac:dyDescent="0.35">
      <c r="B45" s="12" cm="1">
        <f t="array" ref="B45">ROW()  - ROW(tbl_Amort[#Headers])</f>
        <v>29</v>
      </c>
      <c r="C45" s="13">
        <f>EOMONTH(FirstMonthEnd, tbl_Amort[[#This Row],[Index]] - 1)</f>
        <v>44712</v>
      </c>
      <c r="D45" s="14" cm="1">
        <f t="array" ref="D45">IF(
    tbl_Amort[[#This Row],[Index]] = 1,
    Principal,
    INDEX(tbl_Amort[Closing Balance], tbl_Amort[[#This Row],[Index]] -1)
)</f>
        <v>461689.96280082001</v>
      </c>
      <c r="E45" s="14">
        <f>tbl_Amort[[#This Row],[Opening Balance]] * InterestPerMonth</f>
        <v>1696.6226153877935</v>
      </c>
      <c r="F45" s="14">
        <f t="shared" si="0"/>
        <v>-3138.9464203483094</v>
      </c>
      <c r="G45" s="14">
        <f>tbl_Amort[[#This Row],[Opening Balance]]+tbl_Amort[[#This Row],[Interest]]+tbl_Amort[[#This Row],[Payment]]</f>
        <v>460247.63899585948</v>
      </c>
    </row>
    <row r="46" spans="2:7" x14ac:dyDescent="0.35">
      <c r="B46" s="12" cm="1">
        <f t="array" ref="B46">ROW()  - ROW(tbl_Amort[#Headers])</f>
        <v>30</v>
      </c>
      <c r="C46" s="13">
        <f>EOMONTH(FirstMonthEnd, tbl_Amort[[#This Row],[Index]] - 1)</f>
        <v>44742</v>
      </c>
      <c r="D46" s="14" cm="1">
        <f t="array" ref="D46">IF(
    tbl_Amort[[#This Row],[Index]] = 1,
    Principal,
    INDEX(tbl_Amort[Closing Balance], tbl_Amort[[#This Row],[Index]] -1)
)</f>
        <v>460247.63899585948</v>
      </c>
      <c r="E46" s="14">
        <f>tbl_Amort[[#This Row],[Opening Balance]] * InterestPerMonth</f>
        <v>1691.3223503108509</v>
      </c>
      <c r="F46" s="14">
        <f t="shared" si="0"/>
        <v>-3138.9464203483094</v>
      </c>
      <c r="G46" s="14">
        <f>tbl_Amort[[#This Row],[Opening Balance]]+tbl_Amort[[#This Row],[Interest]]+tbl_Amort[[#This Row],[Payment]]</f>
        <v>458800.01492582203</v>
      </c>
    </row>
    <row r="47" spans="2:7" x14ac:dyDescent="0.35">
      <c r="B47" s="12" cm="1">
        <f t="array" ref="B47">ROW()  - ROW(tbl_Amort[#Headers])</f>
        <v>31</v>
      </c>
      <c r="C47" s="13">
        <f>EOMONTH(FirstMonthEnd, tbl_Amort[[#This Row],[Index]] - 1)</f>
        <v>44773</v>
      </c>
      <c r="D47" s="14" cm="1">
        <f t="array" ref="D47">IF(
    tbl_Amort[[#This Row],[Index]] = 1,
    Principal,
    INDEX(tbl_Amort[Closing Balance], tbl_Amort[[#This Row],[Index]] -1)
)</f>
        <v>458800.01492582203</v>
      </c>
      <c r="E47" s="14">
        <f>tbl_Amort[[#This Row],[Opening Balance]] * InterestPerMonth</f>
        <v>1686.0026077699786</v>
      </c>
      <c r="F47" s="14">
        <f t="shared" si="0"/>
        <v>-3138.9464203483094</v>
      </c>
      <c r="G47" s="14">
        <f>tbl_Amort[[#This Row],[Opening Balance]]+tbl_Amort[[#This Row],[Interest]]+tbl_Amort[[#This Row],[Payment]]</f>
        <v>457347.0711132437</v>
      </c>
    </row>
    <row r="48" spans="2:7" x14ac:dyDescent="0.35">
      <c r="B48" s="12" cm="1">
        <f t="array" ref="B48">ROW()  - ROW(tbl_Amort[#Headers])</f>
        <v>32</v>
      </c>
      <c r="C48" s="13">
        <f>EOMONTH(FirstMonthEnd, tbl_Amort[[#This Row],[Index]] - 1)</f>
        <v>44804</v>
      </c>
      <c r="D48" s="14" cm="1">
        <f t="array" ref="D48">IF(
    tbl_Amort[[#This Row],[Index]] = 1,
    Principal,
    INDEX(tbl_Amort[Closing Balance], tbl_Amort[[#This Row],[Index]] -1)
)</f>
        <v>457347.0711132437</v>
      </c>
      <c r="E48" s="14">
        <f>tbl_Amort[[#This Row],[Opening Balance]] * InterestPerMonth</f>
        <v>1680.6633161892091</v>
      </c>
      <c r="F48" s="14">
        <f t="shared" si="0"/>
        <v>-3138.9464203483094</v>
      </c>
      <c r="G48" s="14">
        <f>tbl_Amort[[#This Row],[Opening Balance]]+tbl_Amort[[#This Row],[Interest]]+tbl_Amort[[#This Row],[Payment]]</f>
        <v>455888.78800908459</v>
      </c>
    </row>
    <row r="49" spans="2:7" x14ac:dyDescent="0.35">
      <c r="B49" s="12" cm="1">
        <f t="array" ref="B49">ROW()  - ROW(tbl_Amort[#Headers])</f>
        <v>33</v>
      </c>
      <c r="C49" s="13">
        <f>EOMONTH(FirstMonthEnd, tbl_Amort[[#This Row],[Index]] - 1)</f>
        <v>44834</v>
      </c>
      <c r="D49" s="14" cm="1">
        <f t="array" ref="D49">IF(
    tbl_Amort[[#This Row],[Index]] = 1,
    Principal,
    INDEX(tbl_Amort[Closing Balance], tbl_Amort[[#This Row],[Index]] -1)
)</f>
        <v>455888.78800908459</v>
      </c>
      <c r="E49" s="14">
        <f>tbl_Amort[[#This Row],[Opening Balance]] * InterestPerMonth</f>
        <v>1675.3044037295469</v>
      </c>
      <c r="F49" s="14">
        <f t="shared" si="0"/>
        <v>-3138.9464203483094</v>
      </c>
      <c r="G49" s="14">
        <f>tbl_Amort[[#This Row],[Opening Balance]]+tbl_Amort[[#This Row],[Interest]]+tbl_Amort[[#This Row],[Payment]]</f>
        <v>454425.14599246584</v>
      </c>
    </row>
    <row r="50" spans="2:7" x14ac:dyDescent="0.35">
      <c r="B50" s="12" cm="1">
        <f t="array" ref="B50">ROW()  - ROW(tbl_Amort[#Headers])</f>
        <v>34</v>
      </c>
      <c r="C50" s="13">
        <f>EOMONTH(FirstMonthEnd, tbl_Amort[[#This Row],[Index]] - 1)</f>
        <v>44865</v>
      </c>
      <c r="D50" s="14" cm="1">
        <f t="array" ref="D50">IF(
    tbl_Amort[[#This Row],[Index]] = 1,
    Principal,
    INDEX(tbl_Amort[Closing Balance], tbl_Amort[[#This Row],[Index]] -1)
)</f>
        <v>454425.14599246584</v>
      </c>
      <c r="E50" s="14">
        <f>tbl_Amort[[#This Row],[Opening Balance]] * InterestPerMonth</f>
        <v>1669.9257982880022</v>
      </c>
      <c r="F50" s="14">
        <f t="shared" si="0"/>
        <v>-3138.9464203483094</v>
      </c>
      <c r="G50" s="14">
        <f>tbl_Amort[[#This Row],[Opening Balance]]+tbl_Amort[[#This Row],[Interest]]+tbl_Amort[[#This Row],[Payment]]</f>
        <v>452956.12537040556</v>
      </c>
    </row>
    <row r="51" spans="2:7" x14ac:dyDescent="0.35">
      <c r="B51" s="12" cm="1">
        <f t="array" ref="B51">ROW()  - ROW(tbl_Amort[#Headers])</f>
        <v>35</v>
      </c>
      <c r="C51" s="13">
        <f>EOMONTH(FirstMonthEnd, tbl_Amort[[#This Row],[Index]] - 1)</f>
        <v>44895</v>
      </c>
      <c r="D51" s="14" cm="1">
        <f t="array" ref="D51">IF(
    tbl_Amort[[#This Row],[Index]] = 1,
    Principal,
    INDEX(tbl_Amort[Closing Balance], tbl_Amort[[#This Row],[Index]] -1)
)</f>
        <v>452956.12537040556</v>
      </c>
      <c r="E51" s="14">
        <f>tbl_Amort[[#This Row],[Opening Balance]] * InterestPerMonth</f>
        <v>1664.5274274966193</v>
      </c>
      <c r="F51" s="14">
        <f t="shared" si="0"/>
        <v>-3138.9464203483094</v>
      </c>
      <c r="G51" s="14">
        <f>tbl_Amort[[#This Row],[Opening Balance]]+tbl_Amort[[#This Row],[Interest]]+tbl_Amort[[#This Row],[Payment]]</f>
        <v>451481.70637755387</v>
      </c>
    </row>
    <row r="52" spans="2:7" x14ac:dyDescent="0.35">
      <c r="B52" s="12" cm="1">
        <f t="array" ref="B52">ROW()  - ROW(tbl_Amort[#Headers])</f>
        <v>36</v>
      </c>
      <c r="C52" s="13">
        <f>EOMONTH(FirstMonthEnd, tbl_Amort[[#This Row],[Index]] - 1)</f>
        <v>44926</v>
      </c>
      <c r="D52" s="14" cm="1">
        <f t="array" ref="D52">IF(
    tbl_Amort[[#This Row],[Index]] = 1,
    Principal,
    INDEX(tbl_Amort[Closing Balance], tbl_Amort[[#This Row],[Index]] -1)
)</f>
        <v>451481.70637755387</v>
      </c>
      <c r="E52" s="14">
        <f>tbl_Amort[[#This Row],[Opening Balance]] * InterestPerMonth</f>
        <v>1659.1092187215054</v>
      </c>
      <c r="F52" s="14">
        <f t="shared" si="0"/>
        <v>-3138.9464203483094</v>
      </c>
      <c r="G52" s="14">
        <f>tbl_Amort[[#This Row],[Opening Balance]]+tbl_Amort[[#This Row],[Interest]]+tbl_Amort[[#This Row],[Payment]]</f>
        <v>450001.86917592707</v>
      </c>
    </row>
    <row r="53" spans="2:7" x14ac:dyDescent="0.35">
      <c r="B53" s="12" cm="1">
        <f t="array" ref="B53">ROW()  - ROW(tbl_Amort[#Headers])</f>
        <v>37</v>
      </c>
      <c r="C53" s="13">
        <f>EOMONTH(FirstMonthEnd, tbl_Amort[[#This Row],[Index]] - 1)</f>
        <v>44957</v>
      </c>
      <c r="D53" s="14" cm="1">
        <f t="array" ref="D53">IF(
    tbl_Amort[[#This Row],[Index]] = 1,
    Principal,
    INDEX(tbl_Amort[Closing Balance], tbl_Amort[[#This Row],[Index]] -1)
)</f>
        <v>450001.86917592707</v>
      </c>
      <c r="E53" s="14">
        <f>tbl_Amort[[#This Row],[Opening Balance]] * InterestPerMonth</f>
        <v>1653.671099061851</v>
      </c>
      <c r="F53" s="14">
        <f t="shared" si="0"/>
        <v>-3138.9464203483094</v>
      </c>
      <c r="G53" s="14">
        <f>tbl_Amort[[#This Row],[Opening Balance]]+tbl_Amort[[#This Row],[Interest]]+tbl_Amort[[#This Row],[Payment]]</f>
        <v>448516.59385464061</v>
      </c>
    </row>
    <row r="54" spans="2:7" x14ac:dyDescent="0.35">
      <c r="B54" s="12" cm="1">
        <f t="array" ref="B54">ROW()  - ROW(tbl_Amort[#Headers])</f>
        <v>38</v>
      </c>
      <c r="C54" s="13">
        <f>EOMONTH(FirstMonthEnd, tbl_Amort[[#This Row],[Index]] - 1)</f>
        <v>44985</v>
      </c>
      <c r="D54" s="14" cm="1">
        <f t="array" ref="D54">IF(
    tbl_Amort[[#This Row],[Index]] = 1,
    Principal,
    INDEX(tbl_Amort[Closing Balance], tbl_Amort[[#This Row],[Index]] -1)
)</f>
        <v>448516.59385464061</v>
      </c>
      <c r="E54" s="14">
        <f>tbl_Amort[[#This Row],[Opening Balance]] * InterestPerMonth</f>
        <v>1648.2129953489507</v>
      </c>
      <c r="F54" s="14">
        <f t="shared" si="0"/>
        <v>-3138.9464203483094</v>
      </c>
      <c r="G54" s="14">
        <f>tbl_Amort[[#This Row],[Opening Balance]]+tbl_Amort[[#This Row],[Interest]]+tbl_Amort[[#This Row],[Payment]]</f>
        <v>447025.86042964127</v>
      </c>
    </row>
    <row r="55" spans="2:7" x14ac:dyDescent="0.35">
      <c r="B55" s="12" cm="1">
        <f t="array" ref="B55">ROW()  - ROW(tbl_Amort[#Headers])</f>
        <v>39</v>
      </c>
      <c r="C55" s="13">
        <f>EOMONTH(FirstMonthEnd, tbl_Amort[[#This Row],[Index]] - 1)</f>
        <v>45016</v>
      </c>
      <c r="D55" s="14" cm="1">
        <f t="array" ref="D55">IF(
    tbl_Amort[[#This Row],[Index]] = 1,
    Principal,
    INDEX(tbl_Amort[Closing Balance], tbl_Amort[[#This Row],[Index]] -1)
)</f>
        <v>447025.86042964127</v>
      </c>
      <c r="E55" s="14">
        <f>tbl_Amort[[#This Row],[Opening Balance]] * InterestPerMonth</f>
        <v>1642.7348341452177</v>
      </c>
      <c r="F55" s="14">
        <f t="shared" si="0"/>
        <v>-3138.9464203483094</v>
      </c>
      <c r="G55" s="14">
        <f>tbl_Amort[[#This Row],[Opening Balance]]+tbl_Amort[[#This Row],[Interest]]+tbl_Amort[[#This Row],[Payment]]</f>
        <v>445529.64884343819</v>
      </c>
    </row>
    <row r="56" spans="2:7" x14ac:dyDescent="0.35">
      <c r="B56" s="12" cm="1">
        <f t="array" ref="B56">ROW()  - ROW(tbl_Amort[#Headers])</f>
        <v>40</v>
      </c>
      <c r="C56" s="13">
        <f>EOMONTH(FirstMonthEnd, tbl_Amort[[#This Row],[Index]] - 1)</f>
        <v>45046</v>
      </c>
      <c r="D56" s="14" cm="1">
        <f t="array" ref="D56">IF(
    tbl_Amort[[#This Row],[Index]] = 1,
    Principal,
    INDEX(tbl_Amort[Closing Balance], tbl_Amort[[#This Row],[Index]] -1)
)</f>
        <v>445529.64884343819</v>
      </c>
      <c r="E56" s="14">
        <f>tbl_Amort[[#This Row],[Opening Balance]] * InterestPerMonth</f>
        <v>1637.2365417431961</v>
      </c>
      <c r="F56" s="14">
        <f t="shared" si="0"/>
        <v>-3138.9464203483094</v>
      </c>
      <c r="G56" s="14">
        <f>tbl_Amort[[#This Row],[Opening Balance]]+tbl_Amort[[#This Row],[Interest]]+tbl_Amort[[#This Row],[Payment]]</f>
        <v>444027.9389648331</v>
      </c>
    </row>
    <row r="57" spans="2:7" x14ac:dyDescent="0.35">
      <c r="B57" s="12" cm="1">
        <f t="array" ref="B57">ROW()  - ROW(tbl_Amort[#Headers])</f>
        <v>41</v>
      </c>
      <c r="C57" s="13">
        <f>EOMONTH(FirstMonthEnd, tbl_Amort[[#This Row],[Index]] - 1)</f>
        <v>45077</v>
      </c>
      <c r="D57" s="14" cm="1">
        <f t="array" ref="D57">IF(
    tbl_Amort[[#This Row],[Index]] = 1,
    Principal,
    INDEX(tbl_Amort[Closing Balance], tbl_Amort[[#This Row],[Index]] -1)
)</f>
        <v>444027.9389648331</v>
      </c>
      <c r="E57" s="14">
        <f>tbl_Amort[[#This Row],[Opening Balance]] * InterestPerMonth</f>
        <v>1631.7180441645692</v>
      </c>
      <c r="F57" s="14">
        <f t="shared" si="0"/>
        <v>-3138.9464203483094</v>
      </c>
      <c r="G57" s="14">
        <f>tbl_Amort[[#This Row],[Opening Balance]]+tbl_Amort[[#This Row],[Interest]]+tbl_Amort[[#This Row],[Payment]]</f>
        <v>442520.71058864938</v>
      </c>
    </row>
    <row r="58" spans="2:7" x14ac:dyDescent="0.35">
      <c r="B58" s="12" cm="1">
        <f t="array" ref="B58">ROW()  - ROW(tbl_Amort[#Headers])</f>
        <v>42</v>
      </c>
      <c r="C58" s="13">
        <f>EOMONTH(FirstMonthEnd, tbl_Amort[[#This Row],[Index]] - 1)</f>
        <v>45107</v>
      </c>
      <c r="D58" s="14" cm="1">
        <f t="array" ref="D58">IF(
    tbl_Amort[[#This Row],[Index]] = 1,
    Principal,
    INDEX(tbl_Amort[Closing Balance], tbl_Amort[[#This Row],[Index]] -1)
)</f>
        <v>442520.71058864938</v>
      </c>
      <c r="E58" s="14">
        <f>tbl_Amort[[#This Row],[Opening Balance]] * InterestPerMonth</f>
        <v>1626.1792671591641</v>
      </c>
      <c r="F58" s="14">
        <f t="shared" si="0"/>
        <v>-3138.9464203483094</v>
      </c>
      <c r="G58" s="14">
        <f>tbl_Amort[[#This Row],[Opening Balance]]+tbl_Amort[[#This Row],[Interest]]+tbl_Amort[[#This Row],[Payment]]</f>
        <v>441007.94343546021</v>
      </c>
    </row>
    <row r="59" spans="2:7" x14ac:dyDescent="0.35">
      <c r="B59" s="12" cm="1">
        <f t="array" ref="B59">ROW()  - ROW(tbl_Amort[#Headers])</f>
        <v>43</v>
      </c>
      <c r="C59" s="13">
        <f>EOMONTH(FirstMonthEnd, tbl_Amort[[#This Row],[Index]] - 1)</f>
        <v>45138</v>
      </c>
      <c r="D59" s="14" cm="1">
        <f t="array" ref="D59">IF(
    tbl_Amort[[#This Row],[Index]] = 1,
    Principal,
    INDEX(tbl_Amort[Closing Balance], tbl_Amort[[#This Row],[Index]] -1)
)</f>
        <v>441007.94343546021</v>
      </c>
      <c r="E59" s="14">
        <f>tbl_Amort[[#This Row],[Opening Balance]] * InterestPerMonth</f>
        <v>1620.6201362039524</v>
      </c>
      <c r="F59" s="14">
        <f t="shared" si="0"/>
        <v>-3138.9464203483094</v>
      </c>
      <c r="G59" s="14">
        <f>tbl_Amort[[#This Row],[Opening Balance]]+tbl_Amort[[#This Row],[Interest]]+tbl_Amort[[#This Row],[Payment]]</f>
        <v>439489.61715131585</v>
      </c>
    </row>
    <row r="60" spans="2:7" x14ac:dyDescent="0.35">
      <c r="B60" s="12" cm="1">
        <f t="array" ref="B60">ROW()  - ROW(tbl_Amort[#Headers])</f>
        <v>44</v>
      </c>
      <c r="C60" s="13">
        <f>EOMONTH(FirstMonthEnd, tbl_Amort[[#This Row],[Index]] - 1)</f>
        <v>45169</v>
      </c>
      <c r="D60" s="14" cm="1">
        <f t="array" ref="D60">IF(
    tbl_Amort[[#This Row],[Index]] = 1,
    Principal,
    INDEX(tbl_Amort[Closing Balance], tbl_Amort[[#This Row],[Index]] -1)
)</f>
        <v>439489.61715131585</v>
      </c>
      <c r="E60" s="14">
        <f>tbl_Amort[[#This Row],[Opening Balance]] * InterestPerMonth</f>
        <v>1615.0405765020485</v>
      </c>
      <c r="F60" s="14">
        <f t="shared" si="0"/>
        <v>-3138.9464203483094</v>
      </c>
      <c r="G60" s="14">
        <f>tbl_Amort[[#This Row],[Opening Balance]]+tbl_Amort[[#This Row],[Interest]]+tbl_Amort[[#This Row],[Payment]]</f>
        <v>437965.71130746958</v>
      </c>
    </row>
    <row r="61" spans="2:7" x14ac:dyDescent="0.35">
      <c r="B61" s="12" cm="1">
        <f t="array" ref="B61">ROW()  - ROW(tbl_Amort[#Headers])</f>
        <v>45</v>
      </c>
      <c r="C61" s="13">
        <f>EOMONTH(FirstMonthEnd, tbl_Amort[[#This Row],[Index]] - 1)</f>
        <v>45199</v>
      </c>
      <c r="D61" s="14" cm="1">
        <f t="array" ref="D61">IF(
    tbl_Amort[[#This Row],[Index]] = 1,
    Principal,
    INDEX(tbl_Amort[Closing Balance], tbl_Amort[[#This Row],[Index]] -1)
)</f>
        <v>437965.71130746958</v>
      </c>
      <c r="E61" s="14">
        <f>tbl_Amort[[#This Row],[Opening Balance]] * InterestPerMonth</f>
        <v>1609.4405129817014</v>
      </c>
      <c r="F61" s="14">
        <f t="shared" si="0"/>
        <v>-3138.9464203483094</v>
      </c>
      <c r="G61" s="14">
        <f>tbl_Amort[[#This Row],[Opening Balance]]+tbl_Amort[[#This Row],[Interest]]+tbl_Amort[[#This Row],[Payment]]</f>
        <v>436436.20540010295</v>
      </c>
    </row>
    <row r="62" spans="2:7" x14ac:dyDescent="0.35">
      <c r="B62" s="12" cm="1">
        <f t="array" ref="B62">ROW()  - ROW(tbl_Amort[#Headers])</f>
        <v>46</v>
      </c>
      <c r="C62" s="13">
        <f>EOMONTH(FirstMonthEnd, tbl_Amort[[#This Row],[Index]] - 1)</f>
        <v>45230</v>
      </c>
      <c r="D62" s="14" cm="1">
        <f t="array" ref="D62">IF(
    tbl_Amort[[#This Row],[Index]] = 1,
    Principal,
    INDEX(tbl_Amort[Closing Balance], tbl_Amort[[#This Row],[Index]] -1)
)</f>
        <v>436436.20540010295</v>
      </c>
      <c r="E62" s="14">
        <f>tbl_Amort[[#This Row],[Opening Balance]] * InterestPerMonth</f>
        <v>1603.8198702952868</v>
      </c>
      <c r="F62" s="14">
        <f t="shared" si="0"/>
        <v>-3138.9464203483094</v>
      </c>
      <c r="G62" s="14">
        <f>tbl_Amort[[#This Row],[Opening Balance]]+tbl_Amort[[#This Row],[Interest]]+tbl_Amort[[#This Row],[Payment]]</f>
        <v>434901.07885004993</v>
      </c>
    </row>
    <row r="63" spans="2:7" x14ac:dyDescent="0.35">
      <c r="B63" s="12" cm="1">
        <f t="array" ref="B63">ROW()  - ROW(tbl_Amort[#Headers])</f>
        <v>47</v>
      </c>
      <c r="C63" s="13">
        <f>EOMONTH(FirstMonthEnd, tbl_Amort[[#This Row],[Index]] - 1)</f>
        <v>45260</v>
      </c>
      <c r="D63" s="14" cm="1">
        <f t="array" ref="D63">IF(
    tbl_Amort[[#This Row],[Index]] = 1,
    Principal,
    INDEX(tbl_Amort[Closing Balance], tbl_Amort[[#This Row],[Index]] -1)
)</f>
        <v>434901.07885004993</v>
      </c>
      <c r="E63" s="14">
        <f>tbl_Amort[[#This Row],[Opening Balance]] * InterestPerMonth</f>
        <v>1598.1785728182917</v>
      </c>
      <c r="F63" s="14">
        <f t="shared" si="0"/>
        <v>-3138.9464203483094</v>
      </c>
      <c r="G63" s="14">
        <f>tbl_Amort[[#This Row],[Opening Balance]]+tbl_Amort[[#This Row],[Interest]]+tbl_Amort[[#This Row],[Payment]]</f>
        <v>433360.31100251991</v>
      </c>
    </row>
    <row r="64" spans="2:7" x14ac:dyDescent="0.35">
      <c r="B64" s="12" cm="1">
        <f t="array" ref="B64">ROW()  - ROW(tbl_Amort[#Headers])</f>
        <v>48</v>
      </c>
      <c r="C64" s="13">
        <f>EOMONTH(FirstMonthEnd, tbl_Amort[[#This Row],[Index]] - 1)</f>
        <v>45291</v>
      </c>
      <c r="D64" s="14" cm="1">
        <f t="array" ref="D64">IF(
    tbl_Amort[[#This Row],[Index]] = 1,
    Principal,
    INDEX(tbl_Amort[Closing Balance], tbl_Amort[[#This Row],[Index]] -1)
)</f>
        <v>433360.31100251991</v>
      </c>
      <c r="E64" s="14">
        <f>tbl_Amort[[#This Row],[Opening Balance]] * InterestPerMonth</f>
        <v>1592.5165446482977</v>
      </c>
      <c r="F64" s="14">
        <f t="shared" si="0"/>
        <v>-3138.9464203483094</v>
      </c>
      <c r="G64" s="14">
        <f>tbl_Amort[[#This Row],[Opening Balance]]+tbl_Amort[[#This Row],[Interest]]+tbl_Amort[[#This Row],[Payment]]</f>
        <v>431813.88112681988</v>
      </c>
    </row>
    <row r="65" spans="2:7" x14ac:dyDescent="0.35">
      <c r="B65" s="12" cm="1">
        <f t="array" ref="B65">ROW()  - ROW(tbl_Amort[#Headers])</f>
        <v>49</v>
      </c>
      <c r="C65" s="13">
        <f>EOMONTH(FirstMonthEnd, tbl_Amort[[#This Row],[Index]] - 1)</f>
        <v>45322</v>
      </c>
      <c r="D65" s="14" cm="1">
        <f t="array" ref="D65">IF(
    tbl_Amort[[#This Row],[Index]] = 1,
    Principal,
    INDEX(tbl_Amort[Closing Balance], tbl_Amort[[#This Row],[Index]] -1)
)</f>
        <v>431813.88112681988</v>
      </c>
      <c r="E65" s="14">
        <f>tbl_Amort[[#This Row],[Opening Balance]] * InterestPerMonth</f>
        <v>1586.8337096039588</v>
      </c>
      <c r="F65" s="14">
        <f t="shared" si="0"/>
        <v>-3138.9464203483094</v>
      </c>
      <c r="G65" s="14">
        <f>tbl_Amort[[#This Row],[Opening Balance]]+tbl_Amort[[#This Row],[Interest]]+tbl_Amort[[#This Row],[Payment]]</f>
        <v>430261.7684160755</v>
      </c>
    </row>
    <row r="66" spans="2:7" x14ac:dyDescent="0.35">
      <c r="B66" s="12" cm="1">
        <f t="array" ref="B66">ROW()  - ROW(tbl_Amort[#Headers])</f>
        <v>50</v>
      </c>
      <c r="C66" s="13">
        <f>EOMONTH(FirstMonthEnd, tbl_Amort[[#This Row],[Index]] - 1)</f>
        <v>45351</v>
      </c>
      <c r="D66" s="14" cm="1">
        <f t="array" ref="D66">IF(
    tbl_Amort[[#This Row],[Index]] = 1,
    Principal,
    INDEX(tbl_Amort[Closing Balance], tbl_Amort[[#This Row],[Index]] -1)
)</f>
        <v>430261.7684160755</v>
      </c>
      <c r="E66" s="14">
        <f>tbl_Amort[[#This Row],[Opening Balance]] * InterestPerMonth</f>
        <v>1581.1299912239779</v>
      </c>
      <c r="F66" s="14">
        <f t="shared" si="0"/>
        <v>-3138.9464203483094</v>
      </c>
      <c r="G66" s="14">
        <f>tbl_Amort[[#This Row],[Opening Balance]]+tbl_Amort[[#This Row],[Interest]]+tbl_Amort[[#This Row],[Payment]]</f>
        <v>428703.95198695117</v>
      </c>
    </row>
    <row r="67" spans="2:7" x14ac:dyDescent="0.35">
      <c r="B67" s="12" cm="1">
        <f t="array" ref="B67">ROW()  - ROW(tbl_Amort[#Headers])</f>
        <v>51</v>
      </c>
      <c r="C67" s="13">
        <f>EOMONTH(FirstMonthEnd, tbl_Amort[[#This Row],[Index]] - 1)</f>
        <v>45382</v>
      </c>
      <c r="D67" s="14" cm="1">
        <f t="array" ref="D67">IF(
    tbl_Amort[[#This Row],[Index]] = 1,
    Principal,
    INDEX(tbl_Amort[Closing Balance], tbl_Amort[[#This Row],[Index]] -1)
)</f>
        <v>428703.95198695117</v>
      </c>
      <c r="E67" s="14">
        <f>tbl_Amort[[#This Row],[Opening Balance]] * InterestPerMonth</f>
        <v>1575.4053127660768</v>
      </c>
      <c r="F67" s="14">
        <f t="shared" si="0"/>
        <v>-3138.9464203483094</v>
      </c>
      <c r="G67" s="14">
        <f>tbl_Amort[[#This Row],[Opening Balance]]+tbl_Amort[[#This Row],[Interest]]+tbl_Amort[[#This Row],[Payment]]</f>
        <v>427140.41087936895</v>
      </c>
    </row>
    <row r="68" spans="2:7" x14ac:dyDescent="0.35">
      <c r="B68" s="12" cm="1">
        <f t="array" ref="B68">ROW()  - ROW(tbl_Amort[#Headers])</f>
        <v>52</v>
      </c>
      <c r="C68" s="13">
        <f>EOMONTH(FirstMonthEnd, tbl_Amort[[#This Row],[Index]] - 1)</f>
        <v>45412</v>
      </c>
      <c r="D68" s="14" cm="1">
        <f t="array" ref="D68">IF(
    tbl_Amort[[#This Row],[Index]] = 1,
    Principal,
    INDEX(tbl_Amort[Closing Balance], tbl_Amort[[#This Row],[Index]] -1)
)</f>
        <v>427140.41087936895</v>
      </c>
      <c r="E68" s="14">
        <f>tbl_Amort[[#This Row],[Opening Balance]] * InterestPerMonth</f>
        <v>1569.6595972059642</v>
      </c>
      <c r="F68" s="14">
        <f t="shared" si="0"/>
        <v>-3138.9464203483094</v>
      </c>
      <c r="G68" s="14">
        <f>tbl_Amort[[#This Row],[Opening Balance]]+tbl_Amort[[#This Row],[Interest]]+tbl_Amort[[#This Row],[Payment]]</f>
        <v>425571.12405622663</v>
      </c>
    </row>
    <row r="69" spans="2:7" x14ac:dyDescent="0.35">
      <c r="B69" s="12" cm="1">
        <f t="array" ref="B69">ROW()  - ROW(tbl_Amort[#Headers])</f>
        <v>53</v>
      </c>
      <c r="C69" s="13">
        <f>EOMONTH(FirstMonthEnd, tbl_Amort[[#This Row],[Index]] - 1)</f>
        <v>45443</v>
      </c>
      <c r="D69" s="14" cm="1">
        <f t="array" ref="D69">IF(
    tbl_Amort[[#This Row],[Index]] = 1,
    Principal,
    INDEX(tbl_Amort[Closing Balance], tbl_Amort[[#This Row],[Index]] -1)
)</f>
        <v>425571.12405622663</v>
      </c>
      <c r="E69" s="14">
        <f>tbl_Amort[[#This Row],[Opening Balance]] * InterestPerMonth</f>
        <v>1563.8927672362991</v>
      </c>
      <c r="F69" s="14">
        <f t="shared" si="0"/>
        <v>-3138.9464203483094</v>
      </c>
      <c r="G69" s="14">
        <f>tbl_Amort[[#This Row],[Opening Balance]]+tbl_Amort[[#This Row],[Interest]]+tbl_Amort[[#This Row],[Payment]]</f>
        <v>423996.0704031146</v>
      </c>
    </row>
    <row r="70" spans="2:7" x14ac:dyDescent="0.35">
      <c r="B70" s="12" cm="1">
        <f t="array" ref="B70">ROW()  - ROW(tbl_Amort[#Headers])</f>
        <v>54</v>
      </c>
      <c r="C70" s="13">
        <f>EOMONTH(FirstMonthEnd, tbl_Amort[[#This Row],[Index]] - 1)</f>
        <v>45473</v>
      </c>
      <c r="D70" s="14" cm="1">
        <f t="array" ref="D70">IF(
    tbl_Amort[[#This Row],[Index]] = 1,
    Principal,
    INDEX(tbl_Amort[Closing Balance], tbl_Amort[[#This Row],[Index]] -1)
)</f>
        <v>423996.0704031146</v>
      </c>
      <c r="E70" s="14">
        <f>tbl_Amort[[#This Row],[Opening Balance]] * InterestPerMonth</f>
        <v>1558.1047452656505</v>
      </c>
      <c r="F70" s="14">
        <f t="shared" si="0"/>
        <v>-3138.9464203483094</v>
      </c>
      <c r="G70" s="14">
        <f>tbl_Amort[[#This Row],[Opening Balance]]+tbl_Amort[[#This Row],[Interest]]+tbl_Amort[[#This Row],[Payment]]</f>
        <v>422415.22872803197</v>
      </c>
    </row>
    <row r="71" spans="2:7" x14ac:dyDescent="0.35">
      <c r="B71" s="12" cm="1">
        <f t="array" ref="B71">ROW()  - ROW(tbl_Amort[#Headers])</f>
        <v>55</v>
      </c>
      <c r="C71" s="13">
        <f>EOMONTH(FirstMonthEnd, tbl_Amort[[#This Row],[Index]] - 1)</f>
        <v>45504</v>
      </c>
      <c r="D71" s="14" cm="1">
        <f t="array" ref="D71">IF(
    tbl_Amort[[#This Row],[Index]] = 1,
    Principal,
    INDEX(tbl_Amort[Closing Balance], tbl_Amort[[#This Row],[Index]] -1)
)</f>
        <v>422415.22872803197</v>
      </c>
      <c r="E71" s="14">
        <f>tbl_Amort[[#This Row],[Opening Balance]] * InterestPerMonth</f>
        <v>1552.2954534174546</v>
      </c>
      <c r="F71" s="14">
        <f t="shared" si="0"/>
        <v>-3138.9464203483094</v>
      </c>
      <c r="G71" s="14">
        <f>tbl_Amort[[#This Row],[Opening Balance]]+tbl_Amort[[#This Row],[Interest]]+tbl_Amort[[#This Row],[Payment]]</f>
        <v>420828.57776110113</v>
      </c>
    </row>
    <row r="72" spans="2:7" x14ac:dyDescent="0.35">
      <c r="B72" s="12" cm="1">
        <f t="array" ref="B72">ROW()  - ROW(tbl_Amort[#Headers])</f>
        <v>56</v>
      </c>
      <c r="C72" s="13">
        <f>EOMONTH(FirstMonthEnd, tbl_Amort[[#This Row],[Index]] - 1)</f>
        <v>45535</v>
      </c>
      <c r="D72" s="14" cm="1">
        <f t="array" ref="D72">IF(
    tbl_Amort[[#This Row],[Index]] = 1,
    Principal,
    INDEX(tbl_Amort[Closing Balance], tbl_Amort[[#This Row],[Index]] -1)
)</f>
        <v>420828.57776110113</v>
      </c>
      <c r="E72" s="14">
        <f>tbl_Amort[[#This Row],[Opening Balance]] * InterestPerMonth</f>
        <v>1546.4648135289649</v>
      </c>
      <c r="F72" s="14">
        <f t="shared" si="0"/>
        <v>-3138.9464203483094</v>
      </c>
      <c r="G72" s="14">
        <f>tbl_Amort[[#This Row],[Opening Balance]]+tbl_Amort[[#This Row],[Interest]]+tbl_Amort[[#This Row],[Payment]]</f>
        <v>419236.09615428181</v>
      </c>
    </row>
    <row r="73" spans="2:7" x14ac:dyDescent="0.35">
      <c r="B73" s="12" cm="1">
        <f t="array" ref="B73">ROW()  - ROW(tbl_Amort[#Headers])</f>
        <v>57</v>
      </c>
      <c r="C73" s="13">
        <f>EOMONTH(FirstMonthEnd, tbl_Amort[[#This Row],[Index]] - 1)</f>
        <v>45565</v>
      </c>
      <c r="D73" s="14" cm="1">
        <f t="array" ref="D73">IF(
    tbl_Amort[[#This Row],[Index]] = 1,
    Principal,
    INDEX(tbl_Amort[Closing Balance], tbl_Amort[[#This Row],[Index]] -1)
)</f>
        <v>419236.09615428181</v>
      </c>
      <c r="E73" s="14">
        <f>tbl_Amort[[#This Row],[Opening Balance]] * InterestPerMonth</f>
        <v>1540.6127471502025</v>
      </c>
      <c r="F73" s="14">
        <f t="shared" si="0"/>
        <v>-3138.9464203483094</v>
      </c>
      <c r="G73" s="14">
        <f>tbl_Amort[[#This Row],[Opening Balance]]+tbl_Amort[[#This Row],[Interest]]+tbl_Amort[[#This Row],[Payment]]</f>
        <v>417637.76248108369</v>
      </c>
    </row>
    <row r="74" spans="2:7" x14ac:dyDescent="0.35">
      <c r="B74" s="12" cm="1">
        <f t="array" ref="B74">ROW()  - ROW(tbl_Amort[#Headers])</f>
        <v>58</v>
      </c>
      <c r="C74" s="13">
        <f>EOMONTH(FirstMonthEnd, tbl_Amort[[#This Row],[Index]] - 1)</f>
        <v>45596</v>
      </c>
      <c r="D74" s="14" cm="1">
        <f t="array" ref="D74">IF(
    tbl_Amort[[#This Row],[Index]] = 1,
    Principal,
    INDEX(tbl_Amort[Closing Balance], tbl_Amort[[#This Row],[Index]] -1)
)</f>
        <v>417637.76248108369</v>
      </c>
      <c r="E74" s="14">
        <f>tbl_Amort[[#This Row],[Opening Balance]] * InterestPerMonth</f>
        <v>1534.7391755428994</v>
      </c>
      <c r="F74" s="14">
        <f t="shared" si="0"/>
        <v>-3138.9464203483094</v>
      </c>
      <c r="G74" s="14">
        <f>tbl_Amort[[#This Row],[Opening Balance]]+tbl_Amort[[#This Row],[Interest]]+tbl_Amort[[#This Row],[Payment]]</f>
        <v>416033.55523627828</v>
      </c>
    </row>
    <row r="75" spans="2:7" x14ac:dyDescent="0.35">
      <c r="B75" s="12" cm="1">
        <f t="array" ref="B75">ROW()  - ROW(tbl_Amort[#Headers])</f>
        <v>59</v>
      </c>
      <c r="C75" s="13">
        <f>EOMONTH(FirstMonthEnd, tbl_Amort[[#This Row],[Index]] - 1)</f>
        <v>45626</v>
      </c>
      <c r="D75" s="14" cm="1">
        <f t="array" ref="D75">IF(
    tbl_Amort[[#This Row],[Index]] = 1,
    Principal,
    INDEX(tbl_Amort[Closing Balance], tbl_Amort[[#This Row],[Index]] -1)
)</f>
        <v>416033.55523627828</v>
      </c>
      <c r="E75" s="14">
        <f>tbl_Amort[[#This Row],[Opening Balance]] * InterestPerMonth</f>
        <v>1528.8440196794395</v>
      </c>
      <c r="F75" s="14">
        <f t="shared" si="0"/>
        <v>-3138.9464203483094</v>
      </c>
      <c r="G75" s="14">
        <f>tbl_Amort[[#This Row],[Opening Balance]]+tbl_Amort[[#This Row],[Interest]]+tbl_Amort[[#This Row],[Payment]]</f>
        <v>414423.45283560938</v>
      </c>
    </row>
    <row r="76" spans="2:7" x14ac:dyDescent="0.35">
      <c r="B76" s="12" cm="1">
        <f t="array" ref="B76">ROW()  - ROW(tbl_Amort[#Headers])</f>
        <v>60</v>
      </c>
      <c r="C76" s="13">
        <f>EOMONTH(FirstMonthEnd, tbl_Amort[[#This Row],[Index]] - 1)</f>
        <v>45657</v>
      </c>
      <c r="D76" s="14" cm="1">
        <f t="array" ref="D76">IF(
    tbl_Amort[[#This Row],[Index]] = 1,
    Principal,
    INDEX(tbl_Amort[Closing Balance], tbl_Amort[[#This Row],[Index]] -1)
)</f>
        <v>414423.45283560938</v>
      </c>
      <c r="E76" s="14">
        <f>tbl_Amort[[#This Row],[Opening Balance]] * InterestPerMonth</f>
        <v>1522.9272002417954</v>
      </c>
      <c r="F76" s="14">
        <f t="shared" si="0"/>
        <v>-3138.9464203483094</v>
      </c>
      <c r="G76" s="14">
        <f>tbl_Amort[[#This Row],[Opening Balance]]+tbl_Amort[[#This Row],[Interest]]+tbl_Amort[[#This Row],[Payment]]</f>
        <v>412807.43361550284</v>
      </c>
    </row>
    <row r="77" spans="2:7" x14ac:dyDescent="0.35">
      <c r="B77" s="12" cm="1">
        <f t="array" ref="B77">ROW()  - ROW(tbl_Amort[#Headers])</f>
        <v>61</v>
      </c>
      <c r="C77" s="13">
        <f>EOMONTH(FirstMonthEnd, tbl_Amort[[#This Row],[Index]] - 1)</f>
        <v>45688</v>
      </c>
      <c r="D77" s="14" cm="1">
        <f t="array" ref="D77">IF(
    tbl_Amort[[#This Row],[Index]] = 1,
    Principal,
    INDEX(tbl_Amort[Closing Balance], tbl_Amort[[#This Row],[Index]] -1)
)</f>
        <v>412807.43361550284</v>
      </c>
      <c r="E77" s="14">
        <f>tbl_Amort[[#This Row],[Opening Balance]] * InterestPerMonth</f>
        <v>1516.9886376204613</v>
      </c>
      <c r="F77" s="14">
        <f t="shared" si="0"/>
        <v>-3138.9464203483094</v>
      </c>
      <c r="G77" s="14">
        <f>tbl_Amort[[#This Row],[Opening Balance]]+tbl_Amort[[#This Row],[Interest]]+tbl_Amort[[#This Row],[Payment]]</f>
        <v>411185.475832775</v>
      </c>
    </row>
    <row r="78" spans="2:7" x14ac:dyDescent="0.35">
      <c r="B78" s="12" cm="1">
        <f t="array" ref="B78">ROW()  - ROW(tbl_Amort[#Headers])</f>
        <v>62</v>
      </c>
      <c r="C78" s="13">
        <f>EOMONTH(FirstMonthEnd, tbl_Amort[[#This Row],[Index]] - 1)</f>
        <v>45716</v>
      </c>
      <c r="D78" s="14" cm="1">
        <f t="array" ref="D78">IF(
    tbl_Amort[[#This Row],[Index]] = 1,
    Principal,
    INDEX(tbl_Amort[Closing Balance], tbl_Amort[[#This Row],[Index]] -1)
)</f>
        <v>411185.475832775</v>
      </c>
      <c r="E78" s="14">
        <f>tbl_Amort[[#This Row],[Opening Balance]] * InterestPerMonth</f>
        <v>1511.0282519133814</v>
      </c>
      <c r="F78" s="14">
        <f t="shared" si="0"/>
        <v>-3138.9464203483094</v>
      </c>
      <c r="G78" s="14">
        <f>tbl_Amort[[#This Row],[Opening Balance]]+tbl_Amort[[#This Row],[Interest]]+tbl_Amort[[#This Row],[Payment]]</f>
        <v>409557.55766434007</v>
      </c>
    </row>
    <row r="79" spans="2:7" x14ac:dyDescent="0.35">
      <c r="B79" s="12" cm="1">
        <f t="array" ref="B79">ROW()  - ROW(tbl_Amort[#Headers])</f>
        <v>63</v>
      </c>
      <c r="C79" s="13">
        <f>EOMONTH(FirstMonthEnd, tbl_Amort[[#This Row],[Index]] - 1)</f>
        <v>45747</v>
      </c>
      <c r="D79" s="14" cm="1">
        <f t="array" ref="D79">IF(
    tbl_Amort[[#This Row],[Index]] = 1,
    Principal,
    INDEX(tbl_Amort[Closing Balance], tbl_Amort[[#This Row],[Index]] -1)
)</f>
        <v>409557.55766434007</v>
      </c>
      <c r="E79" s="14">
        <f>tbl_Amort[[#This Row],[Opening Balance]] * InterestPerMonth</f>
        <v>1505.0459629248749</v>
      </c>
      <c r="F79" s="14">
        <f t="shared" si="0"/>
        <v>-3138.9464203483094</v>
      </c>
      <c r="G79" s="14">
        <f>tbl_Amort[[#This Row],[Opening Balance]]+tbl_Amort[[#This Row],[Interest]]+tbl_Amort[[#This Row],[Payment]]</f>
        <v>407923.65720691666</v>
      </c>
    </row>
    <row r="80" spans="2:7" x14ac:dyDescent="0.35">
      <c r="B80" s="12" cm="1">
        <f t="array" ref="B80">ROW()  - ROW(tbl_Amort[#Headers])</f>
        <v>64</v>
      </c>
      <c r="C80" s="13">
        <f>EOMONTH(FirstMonthEnd, tbl_Amort[[#This Row],[Index]] - 1)</f>
        <v>45777</v>
      </c>
      <c r="D80" s="14" cm="1">
        <f t="array" ref="D80">IF(
    tbl_Amort[[#This Row],[Index]] = 1,
    Principal,
    INDEX(tbl_Amort[Closing Balance], tbl_Amort[[#This Row],[Index]] -1)
)</f>
        <v>407923.65720691666</v>
      </c>
      <c r="E80" s="14">
        <f>tbl_Amort[[#This Row],[Opening Balance]] * InterestPerMonth</f>
        <v>1499.0416901645572</v>
      </c>
      <c r="F80" s="14">
        <f t="shared" si="0"/>
        <v>-3138.9464203483094</v>
      </c>
      <c r="G80" s="14">
        <f>tbl_Amort[[#This Row],[Opening Balance]]+tbl_Amort[[#This Row],[Interest]]+tbl_Amort[[#This Row],[Payment]]</f>
        <v>406283.75247673289</v>
      </c>
    </row>
    <row r="81" spans="2:7" x14ac:dyDescent="0.35">
      <c r="B81" s="12" cm="1">
        <f t="array" ref="B81">ROW()  - ROW(tbl_Amort[#Headers])</f>
        <v>65</v>
      </c>
      <c r="C81" s="13">
        <f>EOMONTH(FirstMonthEnd, tbl_Amort[[#This Row],[Index]] - 1)</f>
        <v>45808</v>
      </c>
      <c r="D81" s="14" cm="1">
        <f t="array" ref="D81">IF(
    tbl_Amort[[#This Row],[Index]] = 1,
    Principal,
    INDEX(tbl_Amort[Closing Balance], tbl_Amort[[#This Row],[Index]] -1)
)</f>
        <v>406283.75247673289</v>
      </c>
      <c r="E81" s="14">
        <f>tbl_Amort[[#This Row],[Opening Balance]] * InterestPerMonth</f>
        <v>1493.015352846257</v>
      </c>
      <c r="F81" s="14">
        <f t="shared" ref="F81:F144" si="1">PaymentsPerMonth</f>
        <v>-3138.9464203483094</v>
      </c>
      <c r="G81" s="14">
        <f>tbl_Amort[[#This Row],[Opening Balance]]+tbl_Amort[[#This Row],[Interest]]+tbl_Amort[[#This Row],[Payment]]</f>
        <v>404637.82140923082</v>
      </c>
    </row>
    <row r="82" spans="2:7" x14ac:dyDescent="0.35">
      <c r="B82" s="12" cm="1">
        <f t="array" ref="B82">ROW()  - ROW(tbl_Amort[#Headers])</f>
        <v>66</v>
      </c>
      <c r="C82" s="13">
        <f>EOMONTH(FirstMonthEnd, tbl_Amort[[#This Row],[Index]] - 1)</f>
        <v>45838</v>
      </c>
      <c r="D82" s="14" cm="1">
        <f t="array" ref="D82">IF(
    tbl_Amort[[#This Row],[Index]] = 1,
    Principal,
    INDEX(tbl_Amort[Closing Balance], tbl_Amort[[#This Row],[Index]] -1)
)</f>
        <v>404637.82140923082</v>
      </c>
      <c r="E82" s="14">
        <f>tbl_Amort[[#This Row],[Opening Balance]] * InterestPerMonth</f>
        <v>1486.9668698869293</v>
      </c>
      <c r="F82" s="14">
        <f t="shared" si="1"/>
        <v>-3138.9464203483094</v>
      </c>
      <c r="G82" s="14">
        <f>tbl_Amort[[#This Row],[Opening Balance]]+tbl_Amort[[#This Row],[Interest]]+tbl_Amort[[#This Row],[Payment]]</f>
        <v>402985.84185876942</v>
      </c>
    </row>
    <row r="83" spans="2:7" x14ac:dyDescent="0.35">
      <c r="B83" s="12" cm="1">
        <f t="array" ref="B83">ROW()  - ROW(tbl_Amort[#Headers])</f>
        <v>67</v>
      </c>
      <c r="C83" s="13">
        <f>EOMONTH(FirstMonthEnd, tbl_Amort[[#This Row],[Index]] - 1)</f>
        <v>45869</v>
      </c>
      <c r="D83" s="14" cm="1">
        <f t="array" ref="D83">IF(
    tbl_Amort[[#This Row],[Index]] = 1,
    Principal,
    INDEX(tbl_Amort[Closing Balance], tbl_Amort[[#This Row],[Index]] -1)
)</f>
        <v>402985.84185876942</v>
      </c>
      <c r="E83" s="14">
        <f>tbl_Amort[[#This Row],[Opening Balance]] * InterestPerMonth</f>
        <v>1480.8961599055642</v>
      </c>
      <c r="F83" s="14">
        <f t="shared" si="1"/>
        <v>-3138.9464203483094</v>
      </c>
      <c r="G83" s="14">
        <f>tbl_Amort[[#This Row],[Opening Balance]]+tbl_Amort[[#This Row],[Interest]]+tbl_Amort[[#This Row],[Payment]]</f>
        <v>401327.7915983267</v>
      </c>
    </row>
    <row r="84" spans="2:7" x14ac:dyDescent="0.35">
      <c r="B84" s="12" cm="1">
        <f t="array" ref="B84">ROW()  - ROW(tbl_Amort[#Headers])</f>
        <v>68</v>
      </c>
      <c r="C84" s="13">
        <f>EOMONTH(FirstMonthEnd, tbl_Amort[[#This Row],[Index]] - 1)</f>
        <v>45900</v>
      </c>
      <c r="D84" s="14" cm="1">
        <f t="array" ref="D84">IF(
    tbl_Amort[[#This Row],[Index]] = 1,
    Principal,
    INDEX(tbl_Amort[Closing Balance], tbl_Amort[[#This Row],[Index]] -1)
)</f>
        <v>401327.7915983267</v>
      </c>
      <c r="E84" s="14">
        <f>tbl_Amort[[#This Row],[Opening Balance]] * InterestPerMonth</f>
        <v>1474.8031412220926</v>
      </c>
      <c r="F84" s="14">
        <f t="shared" si="1"/>
        <v>-3138.9464203483094</v>
      </c>
      <c r="G84" s="14">
        <f>tbl_Amort[[#This Row],[Opening Balance]]+tbl_Amort[[#This Row],[Interest]]+tbl_Amort[[#This Row],[Payment]]</f>
        <v>399663.6483192005</v>
      </c>
    </row>
    <row r="85" spans="2:7" x14ac:dyDescent="0.35">
      <c r="B85" s="12" cm="1">
        <f t="array" ref="B85">ROW()  - ROW(tbl_Amort[#Headers])</f>
        <v>69</v>
      </c>
      <c r="C85" s="13">
        <f>EOMONTH(FirstMonthEnd, tbl_Amort[[#This Row],[Index]] - 1)</f>
        <v>45930</v>
      </c>
      <c r="D85" s="14" cm="1">
        <f t="array" ref="D85">IF(
    tbl_Amort[[#This Row],[Index]] = 1,
    Principal,
    INDEX(tbl_Amort[Closing Balance], tbl_Amort[[#This Row],[Index]] -1)
)</f>
        <v>399663.6483192005</v>
      </c>
      <c r="E85" s="14">
        <f>tbl_Amort[[#This Row],[Opening Balance]] * InterestPerMonth</f>
        <v>1468.6877318562858</v>
      </c>
      <c r="F85" s="14">
        <f t="shared" si="1"/>
        <v>-3138.9464203483094</v>
      </c>
      <c r="G85" s="14">
        <f>tbl_Amort[[#This Row],[Opening Balance]]+tbl_Amort[[#This Row],[Interest]]+tbl_Amort[[#This Row],[Payment]]</f>
        <v>397993.38963070849</v>
      </c>
    </row>
    <row r="86" spans="2:7" x14ac:dyDescent="0.35">
      <c r="B86" s="12" cm="1">
        <f t="array" ref="B86">ROW()  - ROW(tbl_Amort[#Headers])</f>
        <v>70</v>
      </c>
      <c r="C86" s="13">
        <f>EOMONTH(FirstMonthEnd, tbl_Amort[[#This Row],[Index]] - 1)</f>
        <v>45961</v>
      </c>
      <c r="D86" s="14" cm="1">
        <f t="array" ref="D86">IF(
    tbl_Amort[[#This Row],[Index]] = 1,
    Principal,
    INDEX(tbl_Amort[Closing Balance], tbl_Amort[[#This Row],[Index]] -1)
)</f>
        <v>397993.38963070849</v>
      </c>
      <c r="E86" s="14">
        <f>tbl_Amort[[#This Row],[Opening Balance]] * InterestPerMonth</f>
        <v>1462.549849526654</v>
      </c>
      <c r="F86" s="14">
        <f t="shared" si="1"/>
        <v>-3138.9464203483094</v>
      </c>
      <c r="G86" s="14">
        <f>tbl_Amort[[#This Row],[Opening Balance]]+tbl_Amort[[#This Row],[Interest]]+tbl_Amort[[#This Row],[Payment]]</f>
        <v>396316.99305988685</v>
      </c>
    </row>
    <row r="87" spans="2:7" x14ac:dyDescent="0.35">
      <c r="B87" s="12" cm="1">
        <f t="array" ref="B87">ROW()  - ROW(tbl_Amort[#Headers])</f>
        <v>71</v>
      </c>
      <c r="C87" s="13">
        <f>EOMONTH(FirstMonthEnd, tbl_Amort[[#This Row],[Index]] - 1)</f>
        <v>45991</v>
      </c>
      <c r="D87" s="14" cm="1">
        <f t="array" ref="D87">IF(
    tbl_Amort[[#This Row],[Index]] = 1,
    Principal,
    INDEX(tbl_Amort[Closing Balance], tbl_Amort[[#This Row],[Index]] -1)
)</f>
        <v>396316.99305988685</v>
      </c>
      <c r="E87" s="14">
        <f>tbl_Amort[[#This Row],[Opening Balance]] * InterestPerMonth</f>
        <v>1456.3894116493386</v>
      </c>
      <c r="F87" s="14">
        <f t="shared" si="1"/>
        <v>-3138.9464203483094</v>
      </c>
      <c r="G87" s="14">
        <f>tbl_Amort[[#This Row],[Opening Balance]]+tbl_Amort[[#This Row],[Interest]]+tbl_Amort[[#This Row],[Payment]]</f>
        <v>394634.43605118786</v>
      </c>
    </row>
    <row r="88" spans="2:7" x14ac:dyDescent="0.35">
      <c r="B88" s="12" cm="1">
        <f t="array" ref="B88">ROW()  - ROW(tbl_Amort[#Headers])</f>
        <v>72</v>
      </c>
      <c r="C88" s="13">
        <f>EOMONTH(FirstMonthEnd, tbl_Amort[[#This Row],[Index]] - 1)</f>
        <v>46022</v>
      </c>
      <c r="D88" s="14" cm="1">
        <f t="array" ref="D88">IF(
    tbl_Amort[[#This Row],[Index]] = 1,
    Principal,
    INDEX(tbl_Amort[Closing Balance], tbl_Amort[[#This Row],[Index]] -1)
)</f>
        <v>394634.43605118786</v>
      </c>
      <c r="E88" s="14">
        <f>tbl_Amort[[#This Row],[Opening Balance]] * InterestPerMonth</f>
        <v>1450.2063353370006</v>
      </c>
      <c r="F88" s="14">
        <f t="shared" si="1"/>
        <v>-3138.9464203483094</v>
      </c>
      <c r="G88" s="14">
        <f>tbl_Amort[[#This Row],[Opening Balance]]+tbl_Amort[[#This Row],[Interest]]+tbl_Amort[[#This Row],[Payment]]</f>
        <v>392945.69596617657</v>
      </c>
    </row>
    <row r="89" spans="2:7" x14ac:dyDescent="0.35">
      <c r="B89" s="12" cm="1">
        <f t="array" ref="B89">ROW()  - ROW(tbl_Amort[#Headers])</f>
        <v>73</v>
      </c>
      <c r="C89" s="13">
        <f>EOMONTH(FirstMonthEnd, tbl_Amort[[#This Row],[Index]] - 1)</f>
        <v>46053</v>
      </c>
      <c r="D89" s="14" cm="1">
        <f t="array" ref="D89">IF(
    tbl_Amort[[#This Row],[Index]] = 1,
    Principal,
    INDEX(tbl_Amort[Closing Balance], tbl_Amort[[#This Row],[Index]] -1)
)</f>
        <v>392945.69596617657</v>
      </c>
      <c r="E89" s="14">
        <f>tbl_Amort[[#This Row],[Opening Balance]] * InterestPerMonth</f>
        <v>1444.0005373977067</v>
      </c>
      <c r="F89" s="14">
        <f t="shared" si="1"/>
        <v>-3138.9464203483094</v>
      </c>
      <c r="G89" s="14">
        <f>tbl_Amort[[#This Row],[Opening Balance]]+tbl_Amort[[#This Row],[Interest]]+tbl_Amort[[#This Row],[Payment]]</f>
        <v>391250.75008322595</v>
      </c>
    </row>
    <row r="90" spans="2:7" x14ac:dyDescent="0.35">
      <c r="B90" s="12" cm="1">
        <f t="array" ref="B90">ROW()  - ROW(tbl_Amort[#Headers])</f>
        <v>74</v>
      </c>
      <c r="C90" s="13">
        <f>EOMONTH(FirstMonthEnd, tbl_Amort[[#This Row],[Index]] - 1)</f>
        <v>46081</v>
      </c>
      <c r="D90" s="14" cm="1">
        <f t="array" ref="D90">IF(
    tbl_Amort[[#This Row],[Index]] = 1,
    Principal,
    INDEX(tbl_Amort[Closing Balance], tbl_Amort[[#This Row],[Index]] -1)
)</f>
        <v>391250.75008322595</v>
      </c>
      <c r="E90" s="14">
        <f>tbl_Amort[[#This Row],[Opening Balance]] * InterestPerMonth</f>
        <v>1437.7719343338081</v>
      </c>
      <c r="F90" s="14">
        <f t="shared" si="1"/>
        <v>-3138.9464203483094</v>
      </c>
      <c r="G90" s="14">
        <f>tbl_Amort[[#This Row],[Opening Balance]]+tbl_Amort[[#This Row],[Interest]]+tbl_Amort[[#This Row],[Payment]]</f>
        <v>389549.57559721143</v>
      </c>
    </row>
    <row r="91" spans="2:7" x14ac:dyDescent="0.35">
      <c r="B91" s="12" cm="1">
        <f t="array" ref="B91">ROW()  - ROW(tbl_Amort[#Headers])</f>
        <v>75</v>
      </c>
      <c r="C91" s="13">
        <f>EOMONTH(FirstMonthEnd, tbl_Amort[[#This Row],[Index]] - 1)</f>
        <v>46112</v>
      </c>
      <c r="D91" s="14" cm="1">
        <f t="array" ref="D91">IF(
    tbl_Amort[[#This Row],[Index]] = 1,
    Principal,
    INDEX(tbl_Amort[Closing Balance], tbl_Amort[[#This Row],[Index]] -1)
)</f>
        <v>389549.57559721143</v>
      </c>
      <c r="E91" s="14">
        <f>tbl_Amort[[#This Row],[Opening Balance]] * InterestPerMonth</f>
        <v>1431.5204423408184</v>
      </c>
      <c r="F91" s="14">
        <f t="shared" si="1"/>
        <v>-3138.9464203483094</v>
      </c>
      <c r="G91" s="14">
        <f>tbl_Amort[[#This Row],[Opening Balance]]+tbl_Amort[[#This Row],[Interest]]+tbl_Amort[[#This Row],[Payment]]</f>
        <v>387842.14961920393</v>
      </c>
    </row>
    <row r="92" spans="2:7" x14ac:dyDescent="0.35">
      <c r="B92" s="12" cm="1">
        <f t="array" ref="B92">ROW()  - ROW(tbl_Amort[#Headers])</f>
        <v>76</v>
      </c>
      <c r="C92" s="13">
        <f>EOMONTH(FirstMonthEnd, tbl_Amort[[#This Row],[Index]] - 1)</f>
        <v>46142</v>
      </c>
      <c r="D92" s="14" cm="1">
        <f t="array" ref="D92">IF(
    tbl_Amort[[#This Row],[Index]] = 1,
    Principal,
    INDEX(tbl_Amort[Closing Balance], tbl_Amort[[#This Row],[Index]] -1)
)</f>
        <v>387842.14961920393</v>
      </c>
      <c r="E92" s="14">
        <f>tbl_Amort[[#This Row],[Opening Balance]] * InterestPerMonth</f>
        <v>1425.2459773062865</v>
      </c>
      <c r="F92" s="14">
        <f t="shared" si="1"/>
        <v>-3138.9464203483094</v>
      </c>
      <c r="G92" s="14">
        <f>tbl_Amort[[#This Row],[Opening Balance]]+tbl_Amort[[#This Row],[Interest]]+tbl_Amort[[#This Row],[Payment]]</f>
        <v>386128.4491761619</v>
      </c>
    </row>
    <row r="93" spans="2:7" x14ac:dyDescent="0.35">
      <c r="B93" s="12" cm="1">
        <f t="array" ref="B93">ROW()  - ROW(tbl_Amort[#Headers])</f>
        <v>77</v>
      </c>
      <c r="C93" s="13">
        <f>EOMONTH(FirstMonthEnd, tbl_Amort[[#This Row],[Index]] - 1)</f>
        <v>46173</v>
      </c>
      <c r="D93" s="14" cm="1">
        <f t="array" ref="D93">IF(
    tbl_Amort[[#This Row],[Index]] = 1,
    Principal,
    INDEX(tbl_Amort[Closing Balance], tbl_Amort[[#This Row],[Index]] -1)
)</f>
        <v>386128.4491761619</v>
      </c>
      <c r="E93" s="14">
        <f>tbl_Amort[[#This Row],[Opening Balance]] * InterestPerMonth</f>
        <v>1418.9484548086627</v>
      </c>
      <c r="F93" s="14">
        <f t="shared" si="1"/>
        <v>-3138.9464203483094</v>
      </c>
      <c r="G93" s="14">
        <f>tbl_Amort[[#This Row],[Opening Balance]]+tbl_Amort[[#This Row],[Interest]]+tbl_Amort[[#This Row],[Payment]]</f>
        <v>384408.45121062227</v>
      </c>
    </row>
    <row r="94" spans="2:7" x14ac:dyDescent="0.35">
      <c r="B94" s="12" cm="1">
        <f t="array" ref="B94">ROW()  - ROW(tbl_Amort[#Headers])</f>
        <v>78</v>
      </c>
      <c r="C94" s="13">
        <f>EOMONTH(FirstMonthEnd, tbl_Amort[[#This Row],[Index]] - 1)</f>
        <v>46203</v>
      </c>
      <c r="D94" s="14" cm="1">
        <f t="array" ref="D94">IF(
    tbl_Amort[[#This Row],[Index]] = 1,
    Principal,
    INDEX(tbl_Amort[Closing Balance], tbl_Amort[[#This Row],[Index]] -1)
)</f>
        <v>384408.45121062227</v>
      </c>
      <c r="E94" s="14">
        <f>tbl_Amort[[#This Row],[Opening Balance]] * InterestPerMonth</f>
        <v>1412.6277901161654</v>
      </c>
      <c r="F94" s="14">
        <f t="shared" si="1"/>
        <v>-3138.9464203483094</v>
      </c>
      <c r="G94" s="14">
        <f>tbl_Amort[[#This Row],[Opening Balance]]+tbl_Amort[[#This Row],[Interest]]+tbl_Amort[[#This Row],[Payment]]</f>
        <v>382682.13258039014</v>
      </c>
    </row>
    <row r="95" spans="2:7" x14ac:dyDescent="0.35">
      <c r="B95" s="12" cm="1">
        <f t="array" ref="B95">ROW()  - ROW(tbl_Amort[#Headers])</f>
        <v>79</v>
      </c>
      <c r="C95" s="13">
        <f>EOMONTH(FirstMonthEnd, tbl_Amort[[#This Row],[Index]] - 1)</f>
        <v>46234</v>
      </c>
      <c r="D95" s="14" cm="1">
        <f t="array" ref="D95">IF(
    tbl_Amort[[#This Row],[Index]] = 1,
    Principal,
    INDEX(tbl_Amort[Closing Balance], tbl_Amort[[#This Row],[Index]] -1)
)</f>
        <v>382682.13258039014</v>
      </c>
      <c r="E95" s="14">
        <f>tbl_Amort[[#This Row],[Opening Balance]] * InterestPerMonth</f>
        <v>1406.2838981856391</v>
      </c>
      <c r="F95" s="14">
        <f t="shared" si="1"/>
        <v>-3138.9464203483094</v>
      </c>
      <c r="G95" s="14">
        <f>tbl_Amort[[#This Row],[Opening Balance]]+tbl_Amort[[#This Row],[Interest]]+tbl_Amort[[#This Row],[Payment]]</f>
        <v>380949.47005822748</v>
      </c>
    </row>
    <row r="96" spans="2:7" x14ac:dyDescent="0.35">
      <c r="B96" s="12" cm="1">
        <f t="array" ref="B96">ROW()  - ROW(tbl_Amort[#Headers])</f>
        <v>80</v>
      </c>
      <c r="C96" s="13">
        <f>EOMONTH(FirstMonthEnd, tbl_Amort[[#This Row],[Index]] - 1)</f>
        <v>46265</v>
      </c>
      <c r="D96" s="14" cm="1">
        <f t="array" ref="D96">IF(
    tbl_Amort[[#This Row],[Index]] = 1,
    Principal,
    INDEX(tbl_Amort[Closing Balance], tbl_Amort[[#This Row],[Index]] -1)
)</f>
        <v>380949.47005822748</v>
      </c>
      <c r="E96" s="14">
        <f>tbl_Amort[[#This Row],[Opening Balance]] * InterestPerMonth</f>
        <v>1399.9166936614113</v>
      </c>
      <c r="F96" s="14">
        <f t="shared" si="1"/>
        <v>-3138.9464203483094</v>
      </c>
      <c r="G96" s="14">
        <f>tbl_Amort[[#This Row],[Opening Balance]]+tbl_Amort[[#This Row],[Interest]]+tbl_Amort[[#This Row],[Payment]]</f>
        <v>379210.44033154059</v>
      </c>
    </row>
    <row r="97" spans="2:7" x14ac:dyDescent="0.35">
      <c r="B97" s="12" cm="1">
        <f t="array" ref="B97">ROW()  - ROW(tbl_Amort[#Headers])</f>
        <v>81</v>
      </c>
      <c r="C97" s="13">
        <f>EOMONTH(FirstMonthEnd, tbl_Amort[[#This Row],[Index]] - 1)</f>
        <v>46295</v>
      </c>
      <c r="D97" s="14" cm="1">
        <f t="array" ref="D97">IF(
    tbl_Amort[[#This Row],[Index]] = 1,
    Principal,
    INDEX(tbl_Amort[Closing Balance], tbl_Amort[[#This Row],[Index]] -1)
)</f>
        <v>379210.44033154059</v>
      </c>
      <c r="E97" s="14">
        <f>tbl_Amort[[#This Row],[Opening Balance]] * InterestPerMonth</f>
        <v>1393.5260908741432</v>
      </c>
      <c r="F97" s="14">
        <f t="shared" si="1"/>
        <v>-3138.9464203483094</v>
      </c>
      <c r="G97" s="14">
        <f>tbl_Amort[[#This Row],[Opening Balance]]+tbl_Amort[[#This Row],[Interest]]+tbl_Amort[[#This Row],[Payment]]</f>
        <v>377465.02000206645</v>
      </c>
    </row>
    <row r="98" spans="2:7" x14ac:dyDescent="0.35">
      <c r="B98" s="12" cm="1">
        <f t="array" ref="B98">ROW()  - ROW(tbl_Amort[#Headers])</f>
        <v>82</v>
      </c>
      <c r="C98" s="13">
        <f>EOMONTH(FirstMonthEnd, tbl_Amort[[#This Row],[Index]] - 1)</f>
        <v>46326</v>
      </c>
      <c r="D98" s="14" cm="1">
        <f t="array" ref="D98">IF(
    tbl_Amort[[#This Row],[Index]] = 1,
    Principal,
    INDEX(tbl_Amort[Closing Balance], tbl_Amort[[#This Row],[Index]] -1)
)</f>
        <v>377465.02000206645</v>
      </c>
      <c r="E98" s="14">
        <f>tbl_Amort[[#This Row],[Opening Balance]] * InterestPerMonth</f>
        <v>1387.112003839678</v>
      </c>
      <c r="F98" s="14">
        <f t="shared" si="1"/>
        <v>-3138.9464203483094</v>
      </c>
      <c r="G98" s="14">
        <f>tbl_Amort[[#This Row],[Opening Balance]]+tbl_Amort[[#This Row],[Interest]]+tbl_Amort[[#This Row],[Payment]]</f>
        <v>375713.18558555783</v>
      </c>
    </row>
    <row r="99" spans="2:7" x14ac:dyDescent="0.35">
      <c r="B99" s="12" cm="1">
        <f t="array" ref="B99">ROW()  - ROW(tbl_Amort[#Headers])</f>
        <v>83</v>
      </c>
      <c r="C99" s="13">
        <f>EOMONTH(FirstMonthEnd, tbl_Amort[[#This Row],[Index]] - 1)</f>
        <v>46356</v>
      </c>
      <c r="D99" s="14" cm="1">
        <f t="array" ref="D99">IF(
    tbl_Amort[[#This Row],[Index]] = 1,
    Principal,
    INDEX(tbl_Amort[Closing Balance], tbl_Amort[[#This Row],[Index]] -1)
)</f>
        <v>375713.18558555783</v>
      </c>
      <c r="E99" s="14">
        <f>tbl_Amort[[#This Row],[Opening Balance]] * InterestPerMonth</f>
        <v>1380.6743462578834</v>
      </c>
      <c r="F99" s="14">
        <f t="shared" si="1"/>
        <v>-3138.9464203483094</v>
      </c>
      <c r="G99" s="14">
        <f>tbl_Amort[[#This Row],[Opening Balance]]+tbl_Amort[[#This Row],[Interest]]+tbl_Amort[[#This Row],[Payment]]</f>
        <v>373954.9135114674</v>
      </c>
    </row>
    <row r="100" spans="2:7" x14ac:dyDescent="0.35">
      <c r="B100" s="12" cm="1">
        <f t="array" ref="B100">ROW()  - ROW(tbl_Amort[#Headers])</f>
        <v>84</v>
      </c>
      <c r="C100" s="13">
        <f>EOMONTH(FirstMonthEnd, tbl_Amort[[#This Row],[Index]] - 1)</f>
        <v>46387</v>
      </c>
      <c r="D100" s="14" cm="1">
        <f t="array" ref="D100">IF(
    tbl_Amort[[#This Row],[Index]] = 1,
    Principal,
    INDEX(tbl_Amort[Closing Balance], tbl_Amort[[#This Row],[Index]] -1)
)</f>
        <v>373954.9135114674</v>
      </c>
      <c r="E100" s="14">
        <f>tbl_Amort[[#This Row],[Opening Balance]] * InterestPerMonth</f>
        <v>1374.21303151149</v>
      </c>
      <c r="F100" s="14">
        <f t="shared" si="1"/>
        <v>-3138.9464203483094</v>
      </c>
      <c r="G100" s="14">
        <f>tbl_Amort[[#This Row],[Opening Balance]]+tbl_Amort[[#This Row],[Interest]]+tbl_Amort[[#This Row],[Payment]]</f>
        <v>372190.18012263055</v>
      </c>
    </row>
    <row r="101" spans="2:7" x14ac:dyDescent="0.35">
      <c r="B101" s="12" cm="1">
        <f t="array" ref="B101">ROW()  - ROW(tbl_Amort[#Headers])</f>
        <v>85</v>
      </c>
      <c r="C101" s="13">
        <f>EOMONTH(FirstMonthEnd, tbl_Amort[[#This Row],[Index]] - 1)</f>
        <v>46418</v>
      </c>
      <c r="D101" s="14" cm="1">
        <f t="array" ref="D101">IF(
    tbl_Amort[[#This Row],[Index]] = 1,
    Principal,
    INDEX(tbl_Amort[Closing Balance], tbl_Amort[[#This Row],[Index]] -1)
)</f>
        <v>372190.18012263055</v>
      </c>
      <c r="E101" s="14">
        <f>tbl_Amort[[#This Row],[Opening Balance]] * InterestPerMonth</f>
        <v>1367.7279726649276</v>
      </c>
      <c r="F101" s="14">
        <f t="shared" si="1"/>
        <v>-3138.9464203483094</v>
      </c>
      <c r="G101" s="14">
        <f>tbl_Amort[[#This Row],[Opening Balance]]+tbl_Amort[[#This Row],[Interest]]+tbl_Amort[[#This Row],[Payment]]</f>
        <v>370418.96167494718</v>
      </c>
    </row>
    <row r="102" spans="2:7" x14ac:dyDescent="0.35">
      <c r="B102" s="12" cm="1">
        <f t="array" ref="B102">ROW()  - ROW(tbl_Amort[#Headers])</f>
        <v>86</v>
      </c>
      <c r="C102" s="13">
        <f>EOMONTH(FirstMonthEnd, tbl_Amort[[#This Row],[Index]] - 1)</f>
        <v>46446</v>
      </c>
      <c r="D102" s="14" cm="1">
        <f t="array" ref="D102">IF(
    tbl_Amort[[#This Row],[Index]] = 1,
    Principal,
    INDEX(tbl_Amort[Closing Balance], tbl_Amort[[#This Row],[Index]] -1)
)</f>
        <v>370418.96167494718</v>
      </c>
      <c r="E102" s="14">
        <f>tbl_Amort[[#This Row],[Opening Balance]] * InterestPerMonth</f>
        <v>1361.2190824631537</v>
      </c>
      <c r="F102" s="14">
        <f t="shared" si="1"/>
        <v>-3138.9464203483094</v>
      </c>
      <c r="G102" s="14">
        <f>tbl_Amort[[#This Row],[Opening Balance]]+tbl_Amort[[#This Row],[Interest]]+tbl_Amort[[#This Row],[Payment]]</f>
        <v>368641.23433706199</v>
      </c>
    </row>
    <row r="103" spans="2:7" x14ac:dyDescent="0.35">
      <c r="B103" s="12" cm="1">
        <f t="array" ref="B103">ROW()  - ROW(tbl_Amort[#Headers])</f>
        <v>87</v>
      </c>
      <c r="C103" s="13">
        <f>EOMONTH(FirstMonthEnd, tbl_Amort[[#This Row],[Index]] - 1)</f>
        <v>46477</v>
      </c>
      <c r="D103" s="14" cm="1">
        <f t="array" ref="D103">IF(
    tbl_Amort[[#This Row],[Index]] = 1,
    Principal,
    INDEX(tbl_Amort[Closing Balance], tbl_Amort[[#This Row],[Index]] -1)
)</f>
        <v>368641.23433706199</v>
      </c>
      <c r="E103" s="14">
        <f>tbl_Amort[[#This Row],[Opening Balance]] * InterestPerMonth</f>
        <v>1354.6862733304797</v>
      </c>
      <c r="F103" s="14">
        <f t="shared" si="1"/>
        <v>-3138.9464203483094</v>
      </c>
      <c r="G103" s="14">
        <f>tbl_Amort[[#This Row],[Opening Balance]]+tbl_Amort[[#This Row],[Interest]]+tbl_Amort[[#This Row],[Payment]]</f>
        <v>366856.97419004416</v>
      </c>
    </row>
    <row r="104" spans="2:7" x14ac:dyDescent="0.35">
      <c r="B104" s="12" cm="1">
        <f t="array" ref="B104">ROW()  - ROW(tbl_Amort[#Headers])</f>
        <v>88</v>
      </c>
      <c r="C104" s="13">
        <f>EOMONTH(FirstMonthEnd, tbl_Amort[[#This Row],[Index]] - 1)</f>
        <v>46507</v>
      </c>
      <c r="D104" s="14" cm="1">
        <f t="array" ref="D104">IF(
    tbl_Amort[[#This Row],[Index]] = 1,
    Principal,
    INDEX(tbl_Amort[Closing Balance], tbl_Amort[[#This Row],[Index]] -1)
)</f>
        <v>366856.97419004416</v>
      </c>
      <c r="E104" s="14">
        <f>tbl_Amort[[#This Row],[Opening Balance]] * InterestPerMonth</f>
        <v>1348.1294573693935</v>
      </c>
      <c r="F104" s="14">
        <f t="shared" si="1"/>
        <v>-3138.9464203483094</v>
      </c>
      <c r="G104" s="14">
        <f>tbl_Amort[[#This Row],[Opening Balance]]+tbl_Amort[[#This Row],[Interest]]+tbl_Amort[[#This Row],[Payment]]</f>
        <v>365066.15722706524</v>
      </c>
    </row>
    <row r="105" spans="2:7" x14ac:dyDescent="0.35">
      <c r="B105" s="12" cm="1">
        <f t="array" ref="B105">ROW()  - ROW(tbl_Amort[#Headers])</f>
        <v>89</v>
      </c>
      <c r="C105" s="13">
        <f>EOMONTH(FirstMonthEnd, tbl_Amort[[#This Row],[Index]] - 1)</f>
        <v>46538</v>
      </c>
      <c r="D105" s="14" cm="1">
        <f t="array" ref="D105">IF(
    tbl_Amort[[#This Row],[Index]] = 1,
    Principal,
    INDEX(tbl_Amort[Closing Balance], tbl_Amort[[#This Row],[Index]] -1)
)</f>
        <v>365066.15722706524</v>
      </c>
      <c r="E105" s="14">
        <f>tbl_Amort[[#This Row],[Opening Balance]] * InterestPerMonth</f>
        <v>1341.548546359377</v>
      </c>
      <c r="F105" s="14">
        <f t="shared" si="1"/>
        <v>-3138.9464203483094</v>
      </c>
      <c r="G105" s="14">
        <f>tbl_Amort[[#This Row],[Opening Balance]]+tbl_Amort[[#This Row],[Interest]]+tbl_Amort[[#This Row],[Payment]]</f>
        <v>363268.75935307628</v>
      </c>
    </row>
    <row r="106" spans="2:7" x14ac:dyDescent="0.35">
      <c r="B106" s="12" cm="1">
        <f t="array" ref="B106">ROW()  - ROW(tbl_Amort[#Headers])</f>
        <v>90</v>
      </c>
      <c r="C106" s="13">
        <f>EOMONTH(FirstMonthEnd, tbl_Amort[[#This Row],[Index]] - 1)</f>
        <v>46568</v>
      </c>
      <c r="D106" s="14" cm="1">
        <f t="array" ref="D106">IF(
    tbl_Amort[[#This Row],[Index]] = 1,
    Principal,
    INDEX(tbl_Amort[Closing Balance], tbl_Amort[[#This Row],[Index]] -1)
)</f>
        <v>363268.75935307628</v>
      </c>
      <c r="E106" s="14">
        <f>tbl_Amort[[#This Row],[Opening Balance]] * InterestPerMonth</f>
        <v>1334.9434517557172</v>
      </c>
      <c r="F106" s="14">
        <f t="shared" si="1"/>
        <v>-3138.9464203483094</v>
      </c>
      <c r="G106" s="14">
        <f>tbl_Amort[[#This Row],[Opening Balance]]+tbl_Amort[[#This Row],[Interest]]+tbl_Amort[[#This Row],[Payment]]</f>
        <v>361464.75638448371</v>
      </c>
    </row>
    <row r="107" spans="2:7" x14ac:dyDescent="0.35">
      <c r="B107" s="12" cm="1">
        <f t="array" ref="B107">ROW()  - ROW(tbl_Amort[#Headers])</f>
        <v>91</v>
      </c>
      <c r="C107" s="13">
        <f>EOMONTH(FirstMonthEnd, tbl_Amort[[#This Row],[Index]] - 1)</f>
        <v>46599</v>
      </c>
      <c r="D107" s="14" cm="1">
        <f t="array" ref="D107">IF(
    tbl_Amort[[#This Row],[Index]] = 1,
    Principal,
    INDEX(tbl_Amort[Closing Balance], tbl_Amort[[#This Row],[Index]] -1)
)</f>
        <v>361464.75638448371</v>
      </c>
      <c r="E107" s="14">
        <f>tbl_Amort[[#This Row],[Opening Balance]] * InterestPerMonth</f>
        <v>1328.3140846883171</v>
      </c>
      <c r="F107" s="14">
        <f t="shared" si="1"/>
        <v>-3138.9464203483094</v>
      </c>
      <c r="G107" s="14">
        <f>tbl_Amort[[#This Row],[Opening Balance]]+tbl_Amort[[#This Row],[Interest]]+tbl_Amort[[#This Row],[Payment]]</f>
        <v>359654.12404882372</v>
      </c>
    </row>
    <row r="108" spans="2:7" x14ac:dyDescent="0.35">
      <c r="B108" s="12" cm="1">
        <f t="array" ref="B108">ROW()  - ROW(tbl_Amort[#Headers])</f>
        <v>92</v>
      </c>
      <c r="C108" s="13">
        <f>EOMONTH(FirstMonthEnd, tbl_Amort[[#This Row],[Index]] - 1)</f>
        <v>46630</v>
      </c>
      <c r="D108" s="14" cm="1">
        <f t="array" ref="D108">IF(
    tbl_Amort[[#This Row],[Index]] = 1,
    Principal,
    INDEX(tbl_Amort[Closing Balance], tbl_Amort[[#This Row],[Index]] -1)
)</f>
        <v>359654.12404882372</v>
      </c>
      <c r="E108" s="14">
        <f>tbl_Amort[[#This Row],[Opening Balance]] * InterestPerMonth</f>
        <v>1321.6603559604989</v>
      </c>
      <c r="F108" s="14">
        <f t="shared" si="1"/>
        <v>-3138.9464203483094</v>
      </c>
      <c r="G108" s="14">
        <f>tbl_Amort[[#This Row],[Opening Balance]]+tbl_Amort[[#This Row],[Interest]]+tbl_Amort[[#This Row],[Payment]]</f>
        <v>357836.8379844359</v>
      </c>
    </row>
    <row r="109" spans="2:7" x14ac:dyDescent="0.35">
      <c r="B109" s="12" cm="1">
        <f t="array" ref="B109">ROW()  - ROW(tbl_Amort[#Headers])</f>
        <v>93</v>
      </c>
      <c r="C109" s="13">
        <f>EOMONTH(FirstMonthEnd, tbl_Amort[[#This Row],[Index]] - 1)</f>
        <v>46660</v>
      </c>
      <c r="D109" s="14" cm="1">
        <f t="array" ref="D109">IF(
    tbl_Amort[[#This Row],[Index]] = 1,
    Principal,
    INDEX(tbl_Amort[Closing Balance], tbl_Amort[[#This Row],[Index]] -1)
)</f>
        <v>357836.8379844359</v>
      </c>
      <c r="E109" s="14">
        <f>tbl_Amort[[#This Row],[Opening Balance]] * InterestPerMonth</f>
        <v>1314.9821760478037</v>
      </c>
      <c r="F109" s="14">
        <f t="shared" si="1"/>
        <v>-3138.9464203483094</v>
      </c>
      <c r="G109" s="14">
        <f>tbl_Amort[[#This Row],[Opening Balance]]+tbl_Amort[[#This Row],[Interest]]+tbl_Amort[[#This Row],[Payment]]</f>
        <v>356012.8737401354</v>
      </c>
    </row>
    <row r="110" spans="2:7" x14ac:dyDescent="0.35">
      <c r="B110" s="12" cm="1">
        <f t="array" ref="B110">ROW()  - ROW(tbl_Amort[#Headers])</f>
        <v>94</v>
      </c>
      <c r="C110" s="13">
        <f>EOMONTH(FirstMonthEnd, tbl_Amort[[#This Row],[Index]] - 1)</f>
        <v>46691</v>
      </c>
      <c r="D110" s="14" cm="1">
        <f t="array" ref="D110">IF(
    tbl_Amort[[#This Row],[Index]] = 1,
    Principal,
    INDEX(tbl_Amort[Closing Balance], tbl_Amort[[#This Row],[Index]] -1)
)</f>
        <v>356012.8737401354</v>
      </c>
      <c r="E110" s="14">
        <f>tbl_Amort[[#This Row],[Opening Balance]] * InterestPerMonth</f>
        <v>1308.2794550967874</v>
      </c>
      <c r="F110" s="14">
        <f t="shared" si="1"/>
        <v>-3138.9464203483094</v>
      </c>
      <c r="G110" s="14">
        <f>tbl_Amort[[#This Row],[Opening Balance]]+tbl_Amort[[#This Row],[Interest]]+tbl_Amort[[#This Row],[Payment]]</f>
        <v>354182.2067748839</v>
      </c>
    </row>
    <row r="111" spans="2:7" x14ac:dyDescent="0.35">
      <c r="B111" s="12" cm="1">
        <f t="array" ref="B111">ROW()  - ROW(tbl_Amort[#Headers])</f>
        <v>95</v>
      </c>
      <c r="C111" s="13">
        <f>EOMONTH(FirstMonthEnd, tbl_Amort[[#This Row],[Index]] - 1)</f>
        <v>46721</v>
      </c>
      <c r="D111" s="14" cm="1">
        <f t="array" ref="D111">IF(
    tbl_Amort[[#This Row],[Index]] = 1,
    Principal,
    INDEX(tbl_Amort[Closing Balance], tbl_Amort[[#This Row],[Index]] -1)
)</f>
        <v>354182.2067748839</v>
      </c>
      <c r="E111" s="14">
        <f>tbl_Amort[[#This Row],[Opening Balance]] * InterestPerMonth</f>
        <v>1301.5521029238121</v>
      </c>
      <c r="F111" s="14">
        <f t="shared" si="1"/>
        <v>-3138.9464203483094</v>
      </c>
      <c r="G111" s="14">
        <f>tbl_Amort[[#This Row],[Opening Balance]]+tbl_Amort[[#This Row],[Interest]]+tbl_Amort[[#This Row],[Payment]]</f>
        <v>352344.8124574594</v>
      </c>
    </row>
    <row r="112" spans="2:7" x14ac:dyDescent="0.35">
      <c r="B112" s="12" cm="1">
        <f t="array" ref="B112">ROW()  - ROW(tbl_Amort[#Headers])</f>
        <v>96</v>
      </c>
      <c r="C112" s="13">
        <f>EOMONTH(FirstMonthEnd, tbl_Amort[[#This Row],[Index]] - 1)</f>
        <v>46752</v>
      </c>
      <c r="D112" s="14" cm="1">
        <f t="array" ref="D112">IF(
    tbl_Amort[[#This Row],[Index]] = 1,
    Principal,
    INDEX(tbl_Amort[Closing Balance], tbl_Amort[[#This Row],[Index]] -1)
)</f>
        <v>352344.8124574594</v>
      </c>
      <c r="E112" s="14">
        <f>tbl_Amort[[#This Row],[Opening Balance]] * InterestPerMonth</f>
        <v>1294.8000290138311</v>
      </c>
      <c r="F112" s="14">
        <f t="shared" si="1"/>
        <v>-3138.9464203483094</v>
      </c>
      <c r="G112" s="14">
        <f>tbl_Amort[[#This Row],[Opening Balance]]+tbl_Amort[[#This Row],[Interest]]+tbl_Amort[[#This Row],[Payment]]</f>
        <v>350500.66606612492</v>
      </c>
    </row>
    <row r="113" spans="2:7" x14ac:dyDescent="0.35">
      <c r="B113" s="12" cm="1">
        <f t="array" ref="B113">ROW()  - ROW(tbl_Amort[#Headers])</f>
        <v>97</v>
      </c>
      <c r="C113" s="13">
        <f>EOMONTH(FirstMonthEnd, tbl_Amort[[#This Row],[Index]] - 1)</f>
        <v>46783</v>
      </c>
      <c r="D113" s="14" cm="1">
        <f t="array" ref="D113">IF(
    tbl_Amort[[#This Row],[Index]] = 1,
    Principal,
    INDEX(tbl_Amort[Closing Balance], tbl_Amort[[#This Row],[Index]] -1)
)</f>
        <v>350500.66606612492</v>
      </c>
      <c r="E113" s="14">
        <f>tbl_Amort[[#This Row],[Opening Balance]] * InterestPerMonth</f>
        <v>1288.0231425191737</v>
      </c>
      <c r="F113" s="14">
        <f t="shared" si="1"/>
        <v>-3138.9464203483094</v>
      </c>
      <c r="G113" s="14">
        <f>tbl_Amort[[#This Row],[Opening Balance]]+tbl_Amort[[#This Row],[Interest]]+tbl_Amort[[#This Row],[Payment]]</f>
        <v>348649.74278829579</v>
      </c>
    </row>
    <row r="114" spans="2:7" x14ac:dyDescent="0.35">
      <c r="B114" s="12" cm="1">
        <f t="array" ref="B114">ROW()  - ROW(tbl_Amort[#Headers])</f>
        <v>98</v>
      </c>
      <c r="C114" s="13">
        <f>EOMONTH(FirstMonthEnd, tbl_Amort[[#This Row],[Index]] - 1)</f>
        <v>46812</v>
      </c>
      <c r="D114" s="14" cm="1">
        <f t="array" ref="D114">IF(
    tbl_Amort[[#This Row],[Index]] = 1,
    Principal,
    INDEX(tbl_Amort[Closing Balance], tbl_Amort[[#This Row],[Index]] -1)
)</f>
        <v>348649.74278829579</v>
      </c>
      <c r="E114" s="14">
        <f>tbl_Amort[[#This Row],[Opening Balance]] * InterestPerMonth</f>
        <v>1281.2213522583197</v>
      </c>
      <c r="F114" s="14">
        <f t="shared" si="1"/>
        <v>-3138.9464203483094</v>
      </c>
      <c r="G114" s="14">
        <f>tbl_Amort[[#This Row],[Opening Balance]]+tbl_Amort[[#This Row],[Interest]]+tbl_Amort[[#This Row],[Payment]]</f>
        <v>346792.01772020583</v>
      </c>
    </row>
    <row r="115" spans="2:7" x14ac:dyDescent="0.35">
      <c r="B115" s="12" cm="1">
        <f t="array" ref="B115">ROW()  - ROW(tbl_Amort[#Headers])</f>
        <v>99</v>
      </c>
      <c r="C115" s="13">
        <f>EOMONTH(FirstMonthEnd, tbl_Amort[[#This Row],[Index]] - 1)</f>
        <v>46843</v>
      </c>
      <c r="D115" s="14" cm="1">
        <f t="array" ref="D115">IF(
    tbl_Amort[[#This Row],[Index]] = 1,
    Principal,
    INDEX(tbl_Amort[Closing Balance], tbl_Amort[[#This Row],[Index]] -1)
)</f>
        <v>346792.01772020583</v>
      </c>
      <c r="E115" s="14">
        <f>tbl_Amort[[#This Row],[Opening Balance]] * InterestPerMonth</f>
        <v>1274.3945667146754</v>
      </c>
      <c r="F115" s="14">
        <f t="shared" si="1"/>
        <v>-3138.9464203483094</v>
      </c>
      <c r="G115" s="14">
        <f>tbl_Amort[[#This Row],[Opening Balance]]+tbl_Amort[[#This Row],[Interest]]+tbl_Amort[[#This Row],[Payment]]</f>
        <v>344927.46586657217</v>
      </c>
    </row>
    <row r="116" spans="2:7" x14ac:dyDescent="0.35">
      <c r="B116" s="12" cm="1">
        <f t="array" ref="B116">ROW()  - ROW(tbl_Amort[#Headers])</f>
        <v>100</v>
      </c>
      <c r="C116" s="13">
        <f>EOMONTH(FirstMonthEnd, tbl_Amort[[#This Row],[Index]] - 1)</f>
        <v>46873</v>
      </c>
      <c r="D116" s="14" cm="1">
        <f t="array" ref="D116">IF(
    tbl_Amort[[#This Row],[Index]] = 1,
    Principal,
    INDEX(tbl_Amort[Closing Balance], tbl_Amort[[#This Row],[Index]] -1)
)</f>
        <v>344927.46586657217</v>
      </c>
      <c r="E116" s="14">
        <f>tbl_Amort[[#This Row],[Opening Balance]] * InterestPerMonth</f>
        <v>1267.5426940353407</v>
      </c>
      <c r="F116" s="14">
        <f t="shared" si="1"/>
        <v>-3138.9464203483094</v>
      </c>
      <c r="G116" s="14">
        <f>tbl_Amort[[#This Row],[Opening Balance]]+tbl_Amort[[#This Row],[Interest]]+tbl_Amort[[#This Row],[Payment]]</f>
        <v>343056.06214025919</v>
      </c>
    </row>
    <row r="117" spans="2:7" x14ac:dyDescent="0.35">
      <c r="B117" s="12" cm="1">
        <f t="array" ref="B117">ROW()  - ROW(tbl_Amort[#Headers])</f>
        <v>101</v>
      </c>
      <c r="C117" s="13">
        <f>EOMONTH(FirstMonthEnd, tbl_Amort[[#This Row],[Index]] - 1)</f>
        <v>46904</v>
      </c>
      <c r="D117" s="14" cm="1">
        <f t="array" ref="D117">IF(
    tbl_Amort[[#This Row],[Index]] = 1,
    Principal,
    INDEX(tbl_Amort[Closing Balance], tbl_Amort[[#This Row],[Index]] -1)
)</f>
        <v>343056.06214025919</v>
      </c>
      <c r="E117" s="14">
        <f>tbl_Amort[[#This Row],[Opening Balance]] * InterestPerMonth</f>
        <v>1260.6656420298732</v>
      </c>
      <c r="F117" s="14">
        <f t="shared" si="1"/>
        <v>-3138.9464203483094</v>
      </c>
      <c r="G117" s="14">
        <f>tbl_Amort[[#This Row],[Opening Balance]]+tbl_Amort[[#This Row],[Interest]]+tbl_Amort[[#This Row],[Payment]]</f>
        <v>341177.78136194078</v>
      </c>
    </row>
    <row r="118" spans="2:7" x14ac:dyDescent="0.35">
      <c r="B118" s="12" cm="1">
        <f t="array" ref="B118">ROW()  - ROW(tbl_Amort[#Headers])</f>
        <v>102</v>
      </c>
      <c r="C118" s="13">
        <f>EOMONTH(FirstMonthEnd, tbl_Amort[[#This Row],[Index]] - 1)</f>
        <v>46934</v>
      </c>
      <c r="D118" s="14" cm="1">
        <f t="array" ref="D118">IF(
    tbl_Amort[[#This Row],[Index]] = 1,
    Principal,
    INDEX(tbl_Amort[Closing Balance], tbl_Amort[[#This Row],[Index]] -1)
)</f>
        <v>341177.78136194078</v>
      </c>
      <c r="E118" s="14">
        <f>tbl_Amort[[#This Row],[Opening Balance]] * InterestPerMonth</f>
        <v>1253.7633181690487</v>
      </c>
      <c r="F118" s="14">
        <f t="shared" si="1"/>
        <v>-3138.9464203483094</v>
      </c>
      <c r="G118" s="14">
        <f>tbl_Amort[[#This Row],[Opening Balance]]+tbl_Amort[[#This Row],[Interest]]+tbl_Amort[[#This Row],[Payment]]</f>
        <v>339292.59825976152</v>
      </c>
    </row>
    <row r="119" spans="2:7" x14ac:dyDescent="0.35">
      <c r="B119" s="12" cm="1">
        <f t="array" ref="B119">ROW()  - ROW(tbl_Amort[#Headers])</f>
        <v>103</v>
      </c>
      <c r="C119" s="13">
        <f>EOMONTH(FirstMonthEnd, tbl_Amort[[#This Row],[Index]] - 1)</f>
        <v>46965</v>
      </c>
      <c r="D119" s="14" cm="1">
        <f t="array" ref="D119">IF(
    tbl_Amort[[#This Row],[Index]] = 1,
    Principal,
    INDEX(tbl_Amort[Closing Balance], tbl_Amort[[#This Row],[Index]] -1)
)</f>
        <v>339292.59825976152</v>
      </c>
      <c r="E119" s="14">
        <f>tbl_Amort[[#This Row],[Opening Balance]] * InterestPerMonth</f>
        <v>1246.8356295836159</v>
      </c>
      <c r="F119" s="14">
        <f t="shared" si="1"/>
        <v>-3138.9464203483094</v>
      </c>
      <c r="G119" s="14">
        <f>tbl_Amort[[#This Row],[Opening Balance]]+tbl_Amort[[#This Row],[Interest]]+tbl_Amort[[#This Row],[Payment]]</f>
        <v>337400.48746899684</v>
      </c>
    </row>
    <row r="120" spans="2:7" x14ac:dyDescent="0.35">
      <c r="B120" s="12" cm="1">
        <f t="array" ref="B120">ROW()  - ROW(tbl_Amort[#Headers])</f>
        <v>104</v>
      </c>
      <c r="C120" s="13">
        <f>EOMONTH(FirstMonthEnd, tbl_Amort[[#This Row],[Index]] - 1)</f>
        <v>46996</v>
      </c>
      <c r="D120" s="14" cm="1">
        <f t="array" ref="D120">IF(
    tbl_Amort[[#This Row],[Index]] = 1,
    Principal,
    INDEX(tbl_Amort[Closing Balance], tbl_Amort[[#This Row],[Index]] -1)
)</f>
        <v>337400.48746899684</v>
      </c>
      <c r="E120" s="14">
        <f>tbl_Amort[[#This Row],[Opening Balance]] * InterestPerMonth</f>
        <v>1239.8824830630456</v>
      </c>
      <c r="F120" s="14">
        <f t="shared" si="1"/>
        <v>-3138.9464203483094</v>
      </c>
      <c r="G120" s="14">
        <f>tbl_Amort[[#This Row],[Opening Balance]]+tbl_Amort[[#This Row],[Interest]]+tbl_Amort[[#This Row],[Payment]]</f>
        <v>335501.42353171157</v>
      </c>
    </row>
    <row r="121" spans="2:7" x14ac:dyDescent="0.35">
      <c r="B121" s="12" cm="1">
        <f t="array" ref="B121">ROW()  - ROW(tbl_Amort[#Headers])</f>
        <v>105</v>
      </c>
      <c r="C121" s="13">
        <f>EOMONTH(FirstMonthEnd, tbl_Amort[[#This Row],[Index]] - 1)</f>
        <v>47026</v>
      </c>
      <c r="D121" s="14" cm="1">
        <f t="array" ref="D121">IF(
    tbl_Amort[[#This Row],[Index]] = 1,
    Principal,
    INDEX(tbl_Amort[Closing Balance], tbl_Amort[[#This Row],[Index]] -1)
)</f>
        <v>335501.42353171157</v>
      </c>
      <c r="E121" s="14">
        <f>tbl_Amort[[#This Row],[Opening Balance]] * InterestPerMonth</f>
        <v>1232.9037850542791</v>
      </c>
      <c r="F121" s="14">
        <f t="shared" si="1"/>
        <v>-3138.9464203483094</v>
      </c>
      <c r="G121" s="14">
        <f>tbl_Amort[[#This Row],[Opening Balance]]+tbl_Amort[[#This Row],[Interest]]+tbl_Amort[[#This Row],[Payment]]</f>
        <v>333595.38089641754</v>
      </c>
    </row>
    <row r="122" spans="2:7" x14ac:dyDescent="0.35">
      <c r="B122" s="12" cm="1">
        <f t="array" ref="B122">ROW()  - ROW(tbl_Amort[#Headers])</f>
        <v>106</v>
      </c>
      <c r="C122" s="13">
        <f>EOMONTH(FirstMonthEnd, tbl_Amort[[#This Row],[Index]] - 1)</f>
        <v>47057</v>
      </c>
      <c r="D122" s="14" cm="1">
        <f t="array" ref="D122">IF(
    tbl_Amort[[#This Row],[Index]] = 1,
    Principal,
    INDEX(tbl_Amort[Closing Balance], tbl_Amort[[#This Row],[Index]] -1)
)</f>
        <v>333595.38089641754</v>
      </c>
      <c r="E122" s="14">
        <f>tbl_Amort[[#This Row],[Opening Balance]] * InterestPerMonth</f>
        <v>1225.8994416604671</v>
      </c>
      <c r="F122" s="14">
        <f t="shared" si="1"/>
        <v>-3138.9464203483094</v>
      </c>
      <c r="G122" s="14">
        <f>tbl_Amort[[#This Row],[Opening Balance]]+tbl_Amort[[#This Row],[Interest]]+tbl_Amort[[#This Row],[Payment]]</f>
        <v>331682.33391772967</v>
      </c>
    </row>
    <row r="123" spans="2:7" x14ac:dyDescent="0.35">
      <c r="B123" s="12" cm="1">
        <f t="array" ref="B123">ROW()  - ROW(tbl_Amort[#Headers])</f>
        <v>107</v>
      </c>
      <c r="C123" s="13">
        <f>EOMONTH(FirstMonthEnd, tbl_Amort[[#This Row],[Index]] - 1)</f>
        <v>47087</v>
      </c>
      <c r="D123" s="14" cm="1">
        <f t="array" ref="D123">IF(
    tbl_Amort[[#This Row],[Index]] = 1,
    Principal,
    INDEX(tbl_Amort[Closing Balance], tbl_Amort[[#This Row],[Index]] -1)
)</f>
        <v>331682.33391772967</v>
      </c>
      <c r="E123" s="14">
        <f>tbl_Amort[[#This Row],[Opening Balance]] * InterestPerMonth</f>
        <v>1218.8693586397078</v>
      </c>
      <c r="F123" s="14">
        <f t="shared" si="1"/>
        <v>-3138.9464203483094</v>
      </c>
      <c r="G123" s="14">
        <f>tbl_Amort[[#This Row],[Opening Balance]]+tbl_Amort[[#This Row],[Interest]]+tbl_Amort[[#This Row],[Payment]]</f>
        <v>329762.25685602106</v>
      </c>
    </row>
    <row r="124" spans="2:7" x14ac:dyDescent="0.35">
      <c r="B124" s="12" cm="1">
        <f t="array" ref="B124">ROW()  - ROW(tbl_Amort[#Headers])</f>
        <v>108</v>
      </c>
      <c r="C124" s="13">
        <f>EOMONTH(FirstMonthEnd, tbl_Amort[[#This Row],[Index]] - 1)</f>
        <v>47118</v>
      </c>
      <c r="D124" s="14" cm="1">
        <f t="array" ref="D124">IF(
    tbl_Amort[[#This Row],[Index]] = 1,
    Principal,
    INDEX(tbl_Amort[Closing Balance], tbl_Amort[[#This Row],[Index]] -1)
)</f>
        <v>329762.25685602106</v>
      </c>
      <c r="E124" s="14">
        <f>tbl_Amort[[#This Row],[Opening Balance]] * InterestPerMonth</f>
        <v>1211.8134414037777</v>
      </c>
      <c r="F124" s="14">
        <f t="shared" si="1"/>
        <v>-3138.9464203483094</v>
      </c>
      <c r="G124" s="14">
        <f>tbl_Amort[[#This Row],[Opening Balance]]+tbl_Amort[[#This Row],[Interest]]+tbl_Amort[[#This Row],[Payment]]</f>
        <v>327835.12387707655</v>
      </c>
    </row>
    <row r="125" spans="2:7" x14ac:dyDescent="0.35">
      <c r="B125" s="12" cm="1">
        <f t="array" ref="B125">ROW()  - ROW(tbl_Amort[#Headers])</f>
        <v>109</v>
      </c>
      <c r="C125" s="13">
        <f>EOMONTH(FirstMonthEnd, tbl_Amort[[#This Row],[Index]] - 1)</f>
        <v>47149</v>
      </c>
      <c r="D125" s="14" cm="1">
        <f t="array" ref="D125">IF(
    tbl_Amort[[#This Row],[Index]] = 1,
    Principal,
    INDEX(tbl_Amort[Closing Balance], tbl_Amort[[#This Row],[Index]] -1)
)</f>
        <v>327835.12387707655</v>
      </c>
      <c r="E125" s="14">
        <f>tbl_Amort[[#This Row],[Opening Balance]] * InterestPerMonth</f>
        <v>1204.7315950168606</v>
      </c>
      <c r="F125" s="14">
        <f t="shared" si="1"/>
        <v>-3138.9464203483094</v>
      </c>
      <c r="G125" s="14">
        <f>tbl_Amort[[#This Row],[Opening Balance]]+tbl_Amort[[#This Row],[Interest]]+tbl_Amort[[#This Row],[Payment]]</f>
        <v>325900.90905174508</v>
      </c>
    </row>
    <row r="126" spans="2:7" x14ac:dyDescent="0.35">
      <c r="B126" s="12" cm="1">
        <f t="array" ref="B126">ROW()  - ROW(tbl_Amort[#Headers])</f>
        <v>110</v>
      </c>
      <c r="C126" s="13">
        <f>EOMONTH(FirstMonthEnd, tbl_Amort[[#This Row],[Index]] - 1)</f>
        <v>47177</v>
      </c>
      <c r="D126" s="14" cm="1">
        <f t="array" ref="D126">IF(
    tbl_Amort[[#This Row],[Index]] = 1,
    Principal,
    INDEX(tbl_Amort[Closing Balance], tbl_Amort[[#This Row],[Index]] -1)
)</f>
        <v>325900.90905174508</v>
      </c>
      <c r="E126" s="14">
        <f>tbl_Amort[[#This Row],[Opening Balance]] * InterestPerMonth</f>
        <v>1197.6237241942681</v>
      </c>
      <c r="F126" s="14">
        <f t="shared" si="1"/>
        <v>-3138.9464203483094</v>
      </c>
      <c r="G126" s="14">
        <f>tbl_Amort[[#This Row],[Opening Balance]]+tbl_Amort[[#This Row],[Interest]]+tbl_Amort[[#This Row],[Payment]]</f>
        <v>323959.58635559102</v>
      </c>
    </row>
    <row r="127" spans="2:7" x14ac:dyDescent="0.35">
      <c r="B127" s="12" cm="1">
        <f t="array" ref="B127">ROW()  - ROW(tbl_Amort[#Headers])</f>
        <v>111</v>
      </c>
      <c r="C127" s="13">
        <f>EOMONTH(FirstMonthEnd, tbl_Amort[[#This Row],[Index]] - 1)</f>
        <v>47208</v>
      </c>
      <c r="D127" s="14" cm="1">
        <f t="array" ref="D127">IF(
    tbl_Amort[[#This Row],[Index]] = 1,
    Principal,
    INDEX(tbl_Amort[Closing Balance], tbl_Amort[[#This Row],[Index]] -1)
)</f>
        <v>323959.58635559102</v>
      </c>
      <c r="E127" s="14">
        <f>tbl_Amort[[#This Row],[Opening Balance]] * InterestPerMonth</f>
        <v>1190.4897333011597</v>
      </c>
      <c r="F127" s="14">
        <f t="shared" si="1"/>
        <v>-3138.9464203483094</v>
      </c>
      <c r="G127" s="14">
        <f>tbl_Amort[[#This Row],[Opening Balance]]+tbl_Amort[[#This Row],[Interest]]+tbl_Amort[[#This Row],[Payment]]</f>
        <v>322011.12966854387</v>
      </c>
    </row>
    <row r="128" spans="2:7" x14ac:dyDescent="0.35">
      <c r="B128" s="12" cm="1">
        <f t="array" ref="B128">ROW()  - ROW(tbl_Amort[#Headers])</f>
        <v>112</v>
      </c>
      <c r="C128" s="13">
        <f>EOMONTH(FirstMonthEnd, tbl_Amort[[#This Row],[Index]] - 1)</f>
        <v>47238</v>
      </c>
      <c r="D128" s="14" cm="1">
        <f t="array" ref="D128">IF(
    tbl_Amort[[#This Row],[Index]] = 1,
    Principal,
    INDEX(tbl_Amort[Closing Balance], tbl_Amort[[#This Row],[Index]] -1)
)</f>
        <v>322011.12966854387</v>
      </c>
      <c r="E128" s="14">
        <f>tbl_Amort[[#This Row],[Opening Balance]] * InterestPerMonth</f>
        <v>1183.329526351255</v>
      </c>
      <c r="F128" s="14">
        <f t="shared" si="1"/>
        <v>-3138.9464203483094</v>
      </c>
      <c r="G128" s="14">
        <f>tbl_Amort[[#This Row],[Opening Balance]]+tbl_Amort[[#This Row],[Interest]]+tbl_Amort[[#This Row],[Payment]]</f>
        <v>320055.51277454681</v>
      </c>
    </row>
    <row r="129" spans="2:7" x14ac:dyDescent="0.35">
      <c r="B129" s="12" cm="1">
        <f t="array" ref="B129">ROW()  - ROW(tbl_Amort[#Headers])</f>
        <v>113</v>
      </c>
      <c r="C129" s="13">
        <f>EOMONTH(FirstMonthEnd, tbl_Amort[[#This Row],[Index]] - 1)</f>
        <v>47269</v>
      </c>
      <c r="D129" s="14" cm="1">
        <f t="array" ref="D129">IF(
    tbl_Amort[[#This Row],[Index]] = 1,
    Principal,
    INDEX(tbl_Amort[Closing Balance], tbl_Amort[[#This Row],[Index]] -1)
)</f>
        <v>320055.51277454681</v>
      </c>
      <c r="E129" s="14">
        <f>tbl_Amort[[#This Row],[Opening Balance]] * InterestPerMonth</f>
        <v>1176.1430070055414</v>
      </c>
      <c r="F129" s="14">
        <f t="shared" si="1"/>
        <v>-3138.9464203483094</v>
      </c>
      <c r="G129" s="14">
        <f>tbl_Amort[[#This Row],[Opening Balance]]+tbl_Amort[[#This Row],[Interest]]+tbl_Amort[[#This Row],[Payment]]</f>
        <v>318092.70936120406</v>
      </c>
    </row>
    <row r="130" spans="2:7" x14ac:dyDescent="0.35">
      <c r="B130" s="12" cm="1">
        <f t="array" ref="B130">ROW()  - ROW(tbl_Amort[#Headers])</f>
        <v>114</v>
      </c>
      <c r="C130" s="13">
        <f>EOMONTH(FirstMonthEnd, tbl_Amort[[#This Row],[Index]] - 1)</f>
        <v>47299</v>
      </c>
      <c r="D130" s="14" cm="1">
        <f t="array" ref="D130">IF(
    tbl_Amort[[#This Row],[Index]] = 1,
    Principal,
    INDEX(tbl_Amort[Closing Balance], tbl_Amort[[#This Row],[Index]] -1)
)</f>
        <v>318092.70936120406</v>
      </c>
      <c r="E130" s="14">
        <f>tbl_Amort[[#This Row],[Opening Balance]] * InterestPerMonth</f>
        <v>1168.93007857098</v>
      </c>
      <c r="F130" s="14">
        <f t="shared" si="1"/>
        <v>-3138.9464203483094</v>
      </c>
      <c r="G130" s="14">
        <f>tbl_Amort[[#This Row],[Opening Balance]]+tbl_Amort[[#This Row],[Interest]]+tbl_Amort[[#This Row],[Payment]]</f>
        <v>316122.69301942672</v>
      </c>
    </row>
    <row r="131" spans="2:7" x14ac:dyDescent="0.35">
      <c r="B131" s="12" cm="1">
        <f t="array" ref="B131">ROW()  - ROW(tbl_Amort[#Headers])</f>
        <v>115</v>
      </c>
      <c r="C131" s="13">
        <f>EOMONTH(FirstMonthEnd, tbl_Amort[[#This Row],[Index]] - 1)</f>
        <v>47330</v>
      </c>
      <c r="D131" s="14" cm="1">
        <f t="array" ref="D131">IF(
    tbl_Amort[[#This Row],[Index]] = 1,
    Principal,
    INDEX(tbl_Amort[Closing Balance], tbl_Amort[[#This Row],[Index]] -1)
)</f>
        <v>316122.69301942672</v>
      </c>
      <c r="E131" s="14">
        <f>tbl_Amort[[#This Row],[Opening Balance]] * InterestPerMonth</f>
        <v>1161.6906439992024</v>
      </c>
      <c r="F131" s="14">
        <f t="shared" si="1"/>
        <v>-3138.9464203483094</v>
      </c>
      <c r="G131" s="14">
        <f>tbl_Amort[[#This Row],[Opening Balance]]+tbl_Amort[[#This Row],[Interest]]+tbl_Amort[[#This Row],[Payment]]</f>
        <v>314145.43724307761</v>
      </c>
    </row>
    <row r="132" spans="2:7" x14ac:dyDescent="0.35">
      <c r="B132" s="12" cm="1">
        <f t="array" ref="B132">ROW()  - ROW(tbl_Amort[#Headers])</f>
        <v>116</v>
      </c>
      <c r="C132" s="13">
        <f>EOMONTH(FirstMonthEnd, tbl_Amort[[#This Row],[Index]] - 1)</f>
        <v>47361</v>
      </c>
      <c r="D132" s="14" cm="1">
        <f t="array" ref="D132">IF(
    tbl_Amort[[#This Row],[Index]] = 1,
    Principal,
    INDEX(tbl_Amort[Closing Balance], tbl_Amort[[#This Row],[Index]] -1)
)</f>
        <v>314145.43724307761</v>
      </c>
      <c r="E132" s="14">
        <f>tbl_Amort[[#This Row],[Opening Balance]] * InterestPerMonth</f>
        <v>1154.4246058852066</v>
      </c>
      <c r="F132" s="14">
        <f t="shared" si="1"/>
        <v>-3138.9464203483094</v>
      </c>
      <c r="G132" s="14">
        <f>tbl_Amort[[#This Row],[Opening Balance]]+tbl_Amort[[#This Row],[Interest]]+tbl_Amort[[#This Row],[Payment]]</f>
        <v>312160.91542861453</v>
      </c>
    </row>
    <row r="133" spans="2:7" x14ac:dyDescent="0.35">
      <c r="B133" s="12" cm="1">
        <f t="array" ref="B133">ROW()  - ROW(tbl_Amort[#Headers])</f>
        <v>117</v>
      </c>
      <c r="C133" s="13">
        <f>EOMONTH(FirstMonthEnd, tbl_Amort[[#This Row],[Index]] - 1)</f>
        <v>47391</v>
      </c>
      <c r="D133" s="14" cm="1">
        <f t="array" ref="D133">IF(
    tbl_Amort[[#This Row],[Index]] = 1,
    Principal,
    INDEX(tbl_Amort[Closing Balance], tbl_Amort[[#This Row],[Index]] -1)
)</f>
        <v>312160.91542861453</v>
      </c>
      <c r="E133" s="14">
        <f>tbl_Amort[[#This Row],[Opening Balance]] * InterestPerMonth</f>
        <v>1147.1318664660457</v>
      </c>
      <c r="F133" s="14">
        <f t="shared" si="1"/>
        <v>-3138.9464203483094</v>
      </c>
      <c r="G133" s="14">
        <f>tbl_Amort[[#This Row],[Opening Balance]]+tbl_Amort[[#This Row],[Interest]]+tbl_Amort[[#This Row],[Payment]]</f>
        <v>310169.10087473225</v>
      </c>
    </row>
    <row r="134" spans="2:7" x14ac:dyDescent="0.35">
      <c r="B134" s="12" cm="1">
        <f t="array" ref="B134">ROW()  - ROW(tbl_Amort[#Headers])</f>
        <v>118</v>
      </c>
      <c r="C134" s="13">
        <f>EOMONTH(FirstMonthEnd, tbl_Amort[[#This Row],[Index]] - 1)</f>
        <v>47422</v>
      </c>
      <c r="D134" s="14" cm="1">
        <f t="array" ref="D134">IF(
    tbl_Amort[[#This Row],[Index]] = 1,
    Principal,
    INDEX(tbl_Amort[Closing Balance], tbl_Amort[[#This Row],[Index]] -1)
)</f>
        <v>310169.10087473225</v>
      </c>
      <c r="E134" s="14">
        <f>tbl_Amort[[#This Row],[Opening Balance]] * InterestPerMonth</f>
        <v>1139.8123276195122</v>
      </c>
      <c r="F134" s="14">
        <f t="shared" si="1"/>
        <v>-3138.9464203483094</v>
      </c>
      <c r="G134" s="14">
        <f>tbl_Amort[[#This Row],[Opening Balance]]+tbl_Amort[[#This Row],[Interest]]+tbl_Amort[[#This Row],[Payment]]</f>
        <v>308169.96678200347</v>
      </c>
    </row>
    <row r="135" spans="2:7" x14ac:dyDescent="0.35">
      <c r="B135" s="12" cm="1">
        <f t="array" ref="B135">ROW()  - ROW(tbl_Amort[#Headers])</f>
        <v>119</v>
      </c>
      <c r="C135" s="13">
        <f>EOMONTH(FirstMonthEnd, tbl_Amort[[#This Row],[Index]] - 1)</f>
        <v>47452</v>
      </c>
      <c r="D135" s="14" cm="1">
        <f t="array" ref="D135">IF(
    tbl_Amort[[#This Row],[Index]] = 1,
    Principal,
    INDEX(tbl_Amort[Closing Balance], tbl_Amort[[#This Row],[Index]] -1)
)</f>
        <v>308169.96678200347</v>
      </c>
      <c r="E135" s="14">
        <f>tbl_Amort[[#This Row],[Opening Balance]] * InterestPerMonth</f>
        <v>1132.4658908628187</v>
      </c>
      <c r="F135" s="14">
        <f t="shared" si="1"/>
        <v>-3138.9464203483094</v>
      </c>
      <c r="G135" s="14">
        <f>tbl_Amort[[#This Row],[Opening Balance]]+tbl_Amort[[#This Row],[Interest]]+tbl_Amort[[#This Row],[Payment]]</f>
        <v>306163.48625251796</v>
      </c>
    </row>
    <row r="136" spans="2:7" x14ac:dyDescent="0.35">
      <c r="B136" s="12" cm="1">
        <f t="array" ref="B136">ROW()  - ROW(tbl_Amort[#Headers])</f>
        <v>120</v>
      </c>
      <c r="C136" s="13">
        <f>EOMONTH(FirstMonthEnd, tbl_Amort[[#This Row],[Index]] - 1)</f>
        <v>47483</v>
      </c>
      <c r="D136" s="14" cm="1">
        <f t="array" ref="D136">IF(
    tbl_Amort[[#This Row],[Index]] = 1,
    Principal,
    INDEX(tbl_Amort[Closing Balance], tbl_Amort[[#This Row],[Index]] -1)
)</f>
        <v>306163.48625251796</v>
      </c>
      <c r="E136" s="14">
        <f>tbl_Amort[[#This Row],[Opening Balance]] * InterestPerMonth</f>
        <v>1125.0924573512718</v>
      </c>
      <c r="F136" s="14">
        <f t="shared" si="1"/>
        <v>-3138.9464203483094</v>
      </c>
      <c r="G136" s="14">
        <f>tbl_Amort[[#This Row],[Opening Balance]]+tbl_Amort[[#This Row],[Interest]]+tbl_Amort[[#This Row],[Payment]]</f>
        <v>304149.63228952093</v>
      </c>
    </row>
    <row r="137" spans="2:7" x14ac:dyDescent="0.35">
      <c r="B137" s="12" cm="1">
        <f t="array" ref="B137">ROW()  - ROW(tbl_Amort[#Headers])</f>
        <v>121</v>
      </c>
      <c r="C137" s="13">
        <f>EOMONTH(FirstMonthEnd, tbl_Amort[[#This Row],[Index]] - 1)</f>
        <v>47514</v>
      </c>
      <c r="D137" s="14" cm="1">
        <f t="array" ref="D137">IF(
    tbl_Amort[[#This Row],[Index]] = 1,
    Principal,
    INDEX(tbl_Amort[Closing Balance], tbl_Amort[[#This Row],[Index]] -1)
)</f>
        <v>304149.63228952093</v>
      </c>
      <c r="E137" s="14">
        <f>tbl_Amort[[#This Row],[Opening Balance]] * InterestPerMonth</f>
        <v>1117.6919278769433</v>
      </c>
      <c r="F137" s="14">
        <f t="shared" si="1"/>
        <v>-3138.9464203483094</v>
      </c>
      <c r="G137" s="14">
        <f>tbl_Amort[[#This Row],[Opening Balance]]+tbl_Amort[[#This Row],[Interest]]+tbl_Amort[[#This Row],[Payment]]</f>
        <v>302128.37779704959</v>
      </c>
    </row>
    <row r="138" spans="2:7" x14ac:dyDescent="0.35">
      <c r="B138" s="12" cm="1">
        <f t="array" ref="B138">ROW()  - ROW(tbl_Amort[#Headers])</f>
        <v>122</v>
      </c>
      <c r="C138" s="13">
        <f>EOMONTH(FirstMonthEnd, tbl_Amort[[#This Row],[Index]] - 1)</f>
        <v>47542</v>
      </c>
      <c r="D138" s="14" cm="1">
        <f t="array" ref="D138">IF(
    tbl_Amort[[#This Row],[Index]] = 1,
    Principal,
    INDEX(tbl_Amort[Closing Balance], tbl_Amort[[#This Row],[Index]] -1)
)</f>
        <v>302128.37779704959</v>
      </c>
      <c r="E138" s="14">
        <f>tbl_Amort[[#This Row],[Opening Balance]] * InterestPerMonth</f>
        <v>1110.2642028673342</v>
      </c>
      <c r="F138" s="14">
        <f t="shared" si="1"/>
        <v>-3138.9464203483094</v>
      </c>
      <c r="G138" s="14">
        <f>tbl_Amort[[#This Row],[Opening Balance]]+tbl_Amort[[#This Row],[Interest]]+tbl_Amort[[#This Row],[Payment]]</f>
        <v>300099.69557956862</v>
      </c>
    </row>
    <row r="139" spans="2:7" x14ac:dyDescent="0.35">
      <c r="B139" s="12" cm="1">
        <f t="array" ref="B139">ROW()  - ROW(tbl_Amort[#Headers])</f>
        <v>123</v>
      </c>
      <c r="C139" s="13">
        <f>EOMONTH(FirstMonthEnd, tbl_Amort[[#This Row],[Index]] - 1)</f>
        <v>47573</v>
      </c>
      <c r="D139" s="14" cm="1">
        <f t="array" ref="D139">IF(
    tbl_Amort[[#This Row],[Index]] = 1,
    Principal,
    INDEX(tbl_Amort[Closing Balance], tbl_Amort[[#This Row],[Index]] -1)
)</f>
        <v>300099.69557956862</v>
      </c>
      <c r="E139" s="14">
        <f>tbl_Amort[[#This Row],[Opening Balance]] * InterestPerMonth</f>
        <v>1102.8091823840361</v>
      </c>
      <c r="F139" s="14">
        <f t="shared" si="1"/>
        <v>-3138.9464203483094</v>
      </c>
      <c r="G139" s="14">
        <f>tbl_Amort[[#This Row],[Opening Balance]]+tbl_Amort[[#This Row],[Interest]]+tbl_Amort[[#This Row],[Payment]]</f>
        <v>298063.55834160437</v>
      </c>
    </row>
    <row r="140" spans="2:7" x14ac:dyDescent="0.35">
      <c r="B140" s="12" cm="1">
        <f t="array" ref="B140">ROW()  - ROW(tbl_Amort[#Headers])</f>
        <v>124</v>
      </c>
      <c r="C140" s="13">
        <f>EOMONTH(FirstMonthEnd, tbl_Amort[[#This Row],[Index]] - 1)</f>
        <v>47603</v>
      </c>
      <c r="D140" s="14" cm="1">
        <f t="array" ref="D140">IF(
    tbl_Amort[[#This Row],[Index]] = 1,
    Principal,
    INDEX(tbl_Amort[Closing Balance], tbl_Amort[[#This Row],[Index]] -1)
)</f>
        <v>298063.55834160437</v>
      </c>
      <c r="E140" s="14">
        <f>tbl_Amort[[#This Row],[Opening Balance]] * InterestPerMonth</f>
        <v>1095.3267661213856</v>
      </c>
      <c r="F140" s="14">
        <f t="shared" si="1"/>
        <v>-3138.9464203483094</v>
      </c>
      <c r="G140" s="14">
        <f>tbl_Amort[[#This Row],[Opening Balance]]+tbl_Amort[[#This Row],[Interest]]+tbl_Amort[[#This Row],[Payment]]</f>
        <v>296019.93868737743</v>
      </c>
    </row>
    <row r="141" spans="2:7" x14ac:dyDescent="0.35">
      <c r="B141" s="12" cm="1">
        <f t="array" ref="B141">ROW()  - ROW(tbl_Amort[#Headers])</f>
        <v>125</v>
      </c>
      <c r="C141" s="13">
        <f>EOMONTH(FirstMonthEnd, tbl_Amort[[#This Row],[Index]] - 1)</f>
        <v>47634</v>
      </c>
      <c r="D141" s="14" cm="1">
        <f t="array" ref="D141">IF(
    tbl_Amort[[#This Row],[Index]] = 1,
    Principal,
    INDEX(tbl_Amort[Closing Balance], tbl_Amort[[#This Row],[Index]] -1)
)</f>
        <v>296019.93868737743</v>
      </c>
      <c r="E141" s="14">
        <f>tbl_Amort[[#This Row],[Opening Balance]] * InterestPerMonth</f>
        <v>1087.8168534051149</v>
      </c>
      <c r="F141" s="14">
        <f t="shared" si="1"/>
        <v>-3138.9464203483094</v>
      </c>
      <c r="G141" s="14">
        <f>tbl_Amort[[#This Row],[Opening Balance]]+tbl_Amort[[#This Row],[Interest]]+tbl_Amort[[#This Row],[Payment]]</f>
        <v>293968.80912043422</v>
      </c>
    </row>
    <row r="142" spans="2:7" x14ac:dyDescent="0.35">
      <c r="B142" s="12" cm="1">
        <f t="array" ref="B142">ROW()  - ROW(tbl_Amort[#Headers])</f>
        <v>126</v>
      </c>
      <c r="C142" s="13">
        <f>EOMONTH(FirstMonthEnd, tbl_Amort[[#This Row],[Index]] - 1)</f>
        <v>47664</v>
      </c>
      <c r="D142" s="14" cm="1">
        <f t="array" ref="D142">IF(
    tbl_Amort[[#This Row],[Index]] = 1,
    Principal,
    INDEX(tbl_Amort[Closing Balance], tbl_Amort[[#This Row],[Index]] -1)
)</f>
        <v>293968.80912043422</v>
      </c>
      <c r="E142" s="14">
        <f>tbl_Amort[[#This Row],[Opening Balance]] * InterestPerMonth</f>
        <v>1080.2793431909981</v>
      </c>
      <c r="F142" s="14">
        <f t="shared" si="1"/>
        <v>-3138.9464203483094</v>
      </c>
      <c r="G142" s="14">
        <f>tbl_Amort[[#This Row],[Opening Balance]]+tbl_Amort[[#This Row],[Interest]]+tbl_Amort[[#This Row],[Payment]]</f>
        <v>291910.14204327692</v>
      </c>
    </row>
    <row r="143" spans="2:7" x14ac:dyDescent="0.35">
      <c r="B143" s="12" cm="1">
        <f t="array" ref="B143">ROW()  - ROW(tbl_Amort[#Headers])</f>
        <v>127</v>
      </c>
      <c r="C143" s="13">
        <f>EOMONTH(FirstMonthEnd, tbl_Amort[[#This Row],[Index]] - 1)</f>
        <v>47695</v>
      </c>
      <c r="D143" s="14" cm="1">
        <f t="array" ref="D143">IF(
    tbl_Amort[[#This Row],[Index]] = 1,
    Principal,
    INDEX(tbl_Amort[Closing Balance], tbl_Amort[[#This Row],[Index]] -1)
)</f>
        <v>291910.14204327692</v>
      </c>
      <c r="E143" s="14">
        <f>tbl_Amort[[#This Row],[Opening Balance]] * InterestPerMonth</f>
        <v>1072.7141340634905</v>
      </c>
      <c r="F143" s="14">
        <f t="shared" si="1"/>
        <v>-3138.9464203483094</v>
      </c>
      <c r="G143" s="14">
        <f>tbl_Amort[[#This Row],[Opening Balance]]+tbl_Amort[[#This Row],[Interest]]+tbl_Amort[[#This Row],[Payment]]</f>
        <v>289843.90975699213</v>
      </c>
    </row>
    <row r="144" spans="2:7" x14ac:dyDescent="0.35">
      <c r="B144" s="12" cm="1">
        <f t="array" ref="B144">ROW()  - ROW(tbl_Amort[#Headers])</f>
        <v>128</v>
      </c>
      <c r="C144" s="13">
        <f>EOMONTH(FirstMonthEnd, tbl_Amort[[#This Row],[Index]] - 1)</f>
        <v>47726</v>
      </c>
      <c r="D144" s="14" cm="1">
        <f t="array" ref="D144">IF(
    tbl_Amort[[#This Row],[Index]] = 1,
    Principal,
    INDEX(tbl_Amort[Closing Balance], tbl_Amort[[#This Row],[Index]] -1)
)</f>
        <v>289843.90975699213</v>
      </c>
      <c r="E144" s="14">
        <f>tbl_Amort[[#This Row],[Opening Balance]] * InterestPerMonth</f>
        <v>1065.1211242343652</v>
      </c>
      <c r="F144" s="14">
        <f t="shared" si="1"/>
        <v>-3138.9464203483094</v>
      </c>
      <c r="G144" s="14">
        <f>tbl_Amort[[#This Row],[Opening Balance]]+tbl_Amort[[#This Row],[Interest]]+tbl_Amort[[#This Row],[Payment]]</f>
        <v>287770.08446087816</v>
      </c>
    </row>
    <row r="145" spans="2:7" x14ac:dyDescent="0.35">
      <c r="B145" s="12" cm="1">
        <f t="array" ref="B145">ROW()  - ROW(tbl_Amort[#Headers])</f>
        <v>129</v>
      </c>
      <c r="C145" s="13">
        <f>EOMONTH(FirstMonthEnd, tbl_Amort[[#This Row],[Index]] - 1)</f>
        <v>47756</v>
      </c>
      <c r="D145" s="14" cm="1">
        <f t="array" ref="D145">IF(
    tbl_Amort[[#This Row],[Index]] = 1,
    Principal,
    INDEX(tbl_Amort[Closing Balance], tbl_Amort[[#This Row],[Index]] -1)
)</f>
        <v>287770.08446087816</v>
      </c>
      <c r="E145" s="14">
        <f>tbl_Amort[[#This Row],[Opening Balance]] * InterestPerMonth</f>
        <v>1057.5002115413417</v>
      </c>
      <c r="F145" s="14">
        <f t="shared" ref="F145:F208" si="2">PaymentsPerMonth</f>
        <v>-3138.9464203483094</v>
      </c>
      <c r="G145" s="14">
        <f>tbl_Amort[[#This Row],[Opening Balance]]+tbl_Amort[[#This Row],[Interest]]+tbl_Amort[[#This Row],[Payment]]</f>
        <v>285688.63825207122</v>
      </c>
    </row>
    <row r="146" spans="2:7" x14ac:dyDescent="0.35">
      <c r="B146" s="12" cm="1">
        <f t="array" ref="B146">ROW()  - ROW(tbl_Amort[#Headers])</f>
        <v>130</v>
      </c>
      <c r="C146" s="13">
        <f>EOMONTH(FirstMonthEnd, tbl_Amort[[#This Row],[Index]] - 1)</f>
        <v>47787</v>
      </c>
      <c r="D146" s="14" cm="1">
        <f t="array" ref="D146">IF(
    tbl_Amort[[#This Row],[Index]] = 1,
    Principal,
    INDEX(tbl_Amort[Closing Balance], tbl_Amort[[#This Row],[Index]] -1)
)</f>
        <v>285688.63825207122</v>
      </c>
      <c r="E146" s="14">
        <f>tbl_Amort[[#This Row],[Opening Balance]] * InterestPerMonth</f>
        <v>1049.8512934467144</v>
      </c>
      <c r="F146" s="14">
        <f t="shared" si="2"/>
        <v>-3138.9464203483094</v>
      </c>
      <c r="G146" s="14">
        <f>tbl_Amort[[#This Row],[Opening Balance]]+tbl_Amort[[#This Row],[Interest]]+tbl_Amort[[#This Row],[Payment]]</f>
        <v>283599.54312516964</v>
      </c>
    </row>
    <row r="147" spans="2:7" x14ac:dyDescent="0.35">
      <c r="B147" s="12" cm="1">
        <f t="array" ref="B147">ROW()  - ROW(tbl_Amort[#Headers])</f>
        <v>131</v>
      </c>
      <c r="C147" s="13">
        <f>EOMONTH(FirstMonthEnd, tbl_Amort[[#This Row],[Index]] - 1)</f>
        <v>47817</v>
      </c>
      <c r="D147" s="14" cm="1">
        <f t="array" ref="D147">IF(
    tbl_Amort[[#This Row],[Index]] = 1,
    Principal,
    INDEX(tbl_Amort[Closing Balance], tbl_Amort[[#This Row],[Index]] -1)
)</f>
        <v>283599.54312516964</v>
      </c>
      <c r="E147" s="14">
        <f>tbl_Amort[[#This Row],[Opening Balance]] * InterestPerMonth</f>
        <v>1042.1742670359697</v>
      </c>
      <c r="F147" s="14">
        <f t="shared" si="2"/>
        <v>-3138.9464203483094</v>
      </c>
      <c r="G147" s="14">
        <f>tbl_Amort[[#This Row],[Opening Balance]]+tbl_Amort[[#This Row],[Interest]]+tbl_Amort[[#This Row],[Payment]]</f>
        <v>281502.7709718573</v>
      </c>
    </row>
    <row r="148" spans="2:7" x14ac:dyDescent="0.35">
      <c r="B148" s="12" cm="1">
        <f t="array" ref="B148">ROW()  - ROW(tbl_Amort[#Headers])</f>
        <v>132</v>
      </c>
      <c r="C148" s="13">
        <f>EOMONTH(FirstMonthEnd, tbl_Amort[[#This Row],[Index]] - 1)</f>
        <v>47848</v>
      </c>
      <c r="D148" s="14" cm="1">
        <f t="array" ref="D148">IF(
    tbl_Amort[[#This Row],[Index]] = 1,
    Principal,
    INDEX(tbl_Amort[Closing Balance], tbl_Amort[[#This Row],[Index]] -1)
)</f>
        <v>281502.7709718573</v>
      </c>
      <c r="E148" s="14">
        <f>tbl_Amort[[#This Row],[Opening Balance]] * InterestPerMonth</f>
        <v>1034.4690290164033</v>
      </c>
      <c r="F148" s="14">
        <f t="shared" si="2"/>
        <v>-3138.9464203483094</v>
      </c>
      <c r="G148" s="14">
        <f>tbl_Amort[[#This Row],[Opening Balance]]+tbl_Amort[[#This Row],[Interest]]+tbl_Amort[[#This Row],[Payment]]</f>
        <v>279398.29358052538</v>
      </c>
    </row>
    <row r="149" spans="2:7" x14ac:dyDescent="0.35">
      <c r="B149" s="12" cm="1">
        <f t="array" ref="B149">ROW()  - ROW(tbl_Amort[#Headers])</f>
        <v>133</v>
      </c>
      <c r="C149" s="13">
        <f>EOMONTH(FirstMonthEnd, tbl_Amort[[#This Row],[Index]] - 1)</f>
        <v>47879</v>
      </c>
      <c r="D149" s="14" cm="1">
        <f t="array" ref="D149">IF(
    tbl_Amort[[#This Row],[Index]] = 1,
    Principal,
    INDEX(tbl_Amort[Closing Balance], tbl_Amort[[#This Row],[Index]] -1)
)</f>
        <v>279398.29358052538</v>
      </c>
      <c r="E149" s="14">
        <f>tbl_Amort[[#This Row],[Opening Balance]] * InterestPerMonth</f>
        <v>1026.7354757157298</v>
      </c>
      <c r="F149" s="14">
        <f t="shared" si="2"/>
        <v>-3138.9464203483094</v>
      </c>
      <c r="G149" s="14">
        <f>tbl_Amort[[#This Row],[Opening Balance]]+tbl_Amort[[#This Row],[Interest]]+tbl_Amort[[#This Row],[Payment]]</f>
        <v>277286.08263589279</v>
      </c>
    </row>
    <row r="150" spans="2:7" x14ac:dyDescent="0.35">
      <c r="B150" s="12" cm="1">
        <f t="array" ref="B150">ROW()  - ROW(tbl_Amort[#Headers])</f>
        <v>134</v>
      </c>
      <c r="C150" s="13">
        <f>EOMONTH(FirstMonthEnd, tbl_Amort[[#This Row],[Index]] - 1)</f>
        <v>47907</v>
      </c>
      <c r="D150" s="14" cm="1">
        <f t="array" ref="D150">IF(
    tbl_Amort[[#This Row],[Index]] = 1,
    Principal,
    INDEX(tbl_Amort[Closing Balance], tbl_Amort[[#This Row],[Index]] -1)
)</f>
        <v>277286.08263589279</v>
      </c>
      <c r="E150" s="14">
        <f>tbl_Amort[[#This Row],[Opening Balance]] * InterestPerMonth</f>
        <v>1018.9735030806884</v>
      </c>
      <c r="F150" s="14">
        <f t="shared" si="2"/>
        <v>-3138.9464203483094</v>
      </c>
      <c r="G150" s="14">
        <f>tbl_Amort[[#This Row],[Opening Balance]]+tbl_Amort[[#This Row],[Interest]]+tbl_Amort[[#This Row],[Payment]]</f>
        <v>275166.10971862514</v>
      </c>
    </row>
    <row r="151" spans="2:7" x14ac:dyDescent="0.35">
      <c r="B151" s="12" cm="1">
        <f t="array" ref="B151">ROW()  - ROW(tbl_Amort[#Headers])</f>
        <v>135</v>
      </c>
      <c r="C151" s="13">
        <f>EOMONTH(FirstMonthEnd, tbl_Amort[[#This Row],[Index]] - 1)</f>
        <v>47938</v>
      </c>
      <c r="D151" s="14" cm="1">
        <f t="array" ref="D151">IF(
    tbl_Amort[[#This Row],[Index]] = 1,
    Principal,
    INDEX(tbl_Amort[Closing Balance], tbl_Amort[[#This Row],[Index]] -1)
)</f>
        <v>275166.10971862514</v>
      </c>
      <c r="E151" s="14">
        <f>tbl_Amort[[#This Row],[Opening Balance]] * InterestPerMonth</f>
        <v>1011.1830066756418</v>
      </c>
      <c r="F151" s="14">
        <f t="shared" si="2"/>
        <v>-3138.9464203483094</v>
      </c>
      <c r="G151" s="14">
        <f>tbl_Amort[[#This Row],[Opening Balance]]+tbl_Amort[[#This Row],[Interest]]+tbl_Amort[[#This Row],[Payment]]</f>
        <v>273038.34630495246</v>
      </c>
    </row>
    <row r="152" spans="2:7" x14ac:dyDescent="0.35">
      <c r="B152" s="12" cm="1">
        <f t="array" ref="B152">ROW()  - ROW(tbl_Amort[#Headers])</f>
        <v>136</v>
      </c>
      <c r="C152" s="13">
        <f>EOMONTH(FirstMonthEnd, tbl_Amort[[#This Row],[Index]] - 1)</f>
        <v>47968</v>
      </c>
      <c r="D152" s="14" cm="1">
        <f t="array" ref="D152">IF(
    tbl_Amort[[#This Row],[Index]] = 1,
    Principal,
    INDEX(tbl_Amort[Closing Balance], tbl_Amort[[#This Row],[Index]] -1)
)</f>
        <v>273038.34630495246</v>
      </c>
      <c r="E152" s="14">
        <f>tbl_Amort[[#This Row],[Opening Balance]] * InterestPerMonth</f>
        <v>1003.3638816811717</v>
      </c>
      <c r="F152" s="14">
        <f t="shared" si="2"/>
        <v>-3138.9464203483094</v>
      </c>
      <c r="G152" s="14">
        <f>tbl_Amort[[#This Row],[Opening Balance]]+tbl_Amort[[#This Row],[Interest]]+tbl_Amort[[#This Row],[Payment]]</f>
        <v>270902.76376628532</v>
      </c>
    </row>
    <row r="153" spans="2:7" x14ac:dyDescent="0.35">
      <c r="B153" s="12" cm="1">
        <f t="array" ref="B153">ROW()  - ROW(tbl_Amort[#Headers])</f>
        <v>137</v>
      </c>
      <c r="C153" s="13">
        <f>EOMONTH(FirstMonthEnd, tbl_Amort[[#This Row],[Index]] - 1)</f>
        <v>47999</v>
      </c>
      <c r="D153" s="14" cm="1">
        <f t="array" ref="D153">IF(
    tbl_Amort[[#This Row],[Index]] = 1,
    Principal,
    INDEX(tbl_Amort[Closing Balance], tbl_Amort[[#This Row],[Index]] -1)
)</f>
        <v>270902.76376628532</v>
      </c>
      <c r="E153" s="14">
        <f>tbl_Amort[[#This Row],[Opening Balance]] * InterestPerMonth</f>
        <v>995.51602289266896</v>
      </c>
      <c r="F153" s="14">
        <f t="shared" si="2"/>
        <v>-3138.9464203483094</v>
      </c>
      <c r="G153" s="14">
        <f>tbl_Amort[[#This Row],[Opening Balance]]+tbl_Amort[[#This Row],[Interest]]+tbl_Amort[[#This Row],[Payment]]</f>
        <v>268759.33336882968</v>
      </c>
    </row>
    <row r="154" spans="2:7" x14ac:dyDescent="0.35">
      <c r="B154" s="12" cm="1">
        <f t="array" ref="B154">ROW()  - ROW(tbl_Amort[#Headers])</f>
        <v>138</v>
      </c>
      <c r="C154" s="13">
        <f>EOMONTH(FirstMonthEnd, tbl_Amort[[#This Row],[Index]] - 1)</f>
        <v>48029</v>
      </c>
      <c r="D154" s="14" cm="1">
        <f t="array" ref="D154">IF(
    tbl_Amort[[#This Row],[Index]] = 1,
    Principal,
    INDEX(tbl_Amort[Closing Balance], tbl_Amort[[#This Row],[Index]] -1)
)</f>
        <v>268759.33336882968</v>
      </c>
      <c r="E154" s="14">
        <f>tbl_Amort[[#This Row],[Opening Balance]] * InterestPerMonth</f>
        <v>987.6393247189169</v>
      </c>
      <c r="F154" s="14">
        <f t="shared" si="2"/>
        <v>-3138.9464203483094</v>
      </c>
      <c r="G154" s="14">
        <f>tbl_Amort[[#This Row],[Opening Balance]]+tbl_Amort[[#This Row],[Interest]]+tbl_Amort[[#This Row],[Payment]]</f>
        <v>266608.02627320029</v>
      </c>
    </row>
    <row r="155" spans="2:7" x14ac:dyDescent="0.35">
      <c r="B155" s="12" cm="1">
        <f t="array" ref="B155">ROW()  - ROW(tbl_Amort[#Headers])</f>
        <v>139</v>
      </c>
      <c r="C155" s="13">
        <f>EOMONTH(FirstMonthEnd, tbl_Amort[[#This Row],[Index]] - 1)</f>
        <v>48060</v>
      </c>
      <c r="D155" s="14" cm="1">
        <f t="array" ref="D155">IF(
    tbl_Amort[[#This Row],[Index]] = 1,
    Principal,
    INDEX(tbl_Amort[Closing Balance], tbl_Amort[[#This Row],[Index]] -1)
)</f>
        <v>266608.02627320029</v>
      </c>
      <c r="E155" s="14">
        <f>tbl_Amort[[#This Row],[Opening Balance]] * InterestPerMonth</f>
        <v>979.73368118067151</v>
      </c>
      <c r="F155" s="14">
        <f t="shared" si="2"/>
        <v>-3138.9464203483094</v>
      </c>
      <c r="G155" s="14">
        <f>tbl_Amort[[#This Row],[Opening Balance]]+tbl_Amort[[#This Row],[Interest]]+tbl_Amort[[#This Row],[Payment]]</f>
        <v>264448.81353403267</v>
      </c>
    </row>
    <row r="156" spans="2:7" x14ac:dyDescent="0.35">
      <c r="B156" s="12" cm="1">
        <f t="array" ref="B156">ROW()  - ROW(tbl_Amort[#Headers])</f>
        <v>140</v>
      </c>
      <c r="C156" s="13">
        <f>EOMONTH(FirstMonthEnd, tbl_Amort[[#This Row],[Index]] - 1)</f>
        <v>48091</v>
      </c>
      <c r="D156" s="14" cm="1">
        <f t="array" ref="D156">IF(
    tbl_Amort[[#This Row],[Index]] = 1,
    Principal,
    INDEX(tbl_Amort[Closing Balance], tbl_Amort[[#This Row],[Index]] -1)
)</f>
        <v>264448.81353403267</v>
      </c>
      <c r="E156" s="14">
        <f>tbl_Amort[[#This Row],[Opening Balance]] * InterestPerMonth</f>
        <v>971.79898590923528</v>
      </c>
      <c r="F156" s="14">
        <f t="shared" si="2"/>
        <v>-3138.9464203483094</v>
      </c>
      <c r="G156" s="14">
        <f>tbl_Amort[[#This Row],[Opening Balance]]+tbl_Amort[[#This Row],[Interest]]+tbl_Amort[[#This Row],[Payment]]</f>
        <v>262281.66609959363</v>
      </c>
    </row>
    <row r="157" spans="2:7" x14ac:dyDescent="0.35">
      <c r="B157" s="12" cm="1">
        <f t="array" ref="B157">ROW()  - ROW(tbl_Amort[#Headers])</f>
        <v>141</v>
      </c>
      <c r="C157" s="13">
        <f>EOMONTH(FirstMonthEnd, tbl_Amort[[#This Row],[Index]] - 1)</f>
        <v>48121</v>
      </c>
      <c r="D157" s="14" cm="1">
        <f t="array" ref="D157">IF(
    tbl_Amort[[#This Row],[Index]] = 1,
    Principal,
    INDEX(tbl_Amort[Closing Balance], tbl_Amort[[#This Row],[Index]] -1)
)</f>
        <v>262281.66609959363</v>
      </c>
      <c r="E157" s="14">
        <f>tbl_Amort[[#This Row],[Opening Balance]] * InterestPerMonth</f>
        <v>963.83513214502614</v>
      </c>
      <c r="F157" s="14">
        <f t="shared" si="2"/>
        <v>-3138.9464203483094</v>
      </c>
      <c r="G157" s="14">
        <f>tbl_Amort[[#This Row],[Opening Balance]]+tbl_Amort[[#This Row],[Interest]]+tbl_Amort[[#This Row],[Payment]]</f>
        <v>260106.55481139035</v>
      </c>
    </row>
    <row r="158" spans="2:7" x14ac:dyDescent="0.35">
      <c r="B158" s="12" cm="1">
        <f t="array" ref="B158">ROW()  - ROW(tbl_Amort[#Headers])</f>
        <v>142</v>
      </c>
      <c r="C158" s="13">
        <f>EOMONTH(FirstMonthEnd, tbl_Amort[[#This Row],[Index]] - 1)</f>
        <v>48152</v>
      </c>
      <c r="D158" s="14" cm="1">
        <f t="array" ref="D158">IF(
    tbl_Amort[[#This Row],[Index]] = 1,
    Principal,
    INDEX(tbl_Amort[Closing Balance], tbl_Amort[[#This Row],[Index]] -1)
)</f>
        <v>260106.55481139035</v>
      </c>
      <c r="E158" s="14">
        <f>tbl_Amort[[#This Row],[Opening Balance]] * InterestPerMonth</f>
        <v>955.84201273614042</v>
      </c>
      <c r="F158" s="14">
        <f t="shared" si="2"/>
        <v>-3138.9464203483094</v>
      </c>
      <c r="G158" s="14">
        <f>tbl_Amort[[#This Row],[Opening Balance]]+tbl_Amort[[#This Row],[Interest]]+tbl_Amort[[#This Row],[Payment]]</f>
        <v>257923.45040377817</v>
      </c>
    </row>
    <row r="159" spans="2:7" x14ac:dyDescent="0.35">
      <c r="B159" s="12" cm="1">
        <f t="array" ref="B159">ROW()  - ROW(tbl_Amort[#Headers])</f>
        <v>143</v>
      </c>
      <c r="C159" s="13">
        <f>EOMONTH(FirstMonthEnd, tbl_Amort[[#This Row],[Index]] - 1)</f>
        <v>48182</v>
      </c>
      <c r="D159" s="14" cm="1">
        <f t="array" ref="D159">IF(
    tbl_Amort[[#This Row],[Index]] = 1,
    Principal,
    INDEX(tbl_Amort[Closing Balance], tbl_Amort[[#This Row],[Index]] -1)
)</f>
        <v>257923.45040377817</v>
      </c>
      <c r="E159" s="14">
        <f>tbl_Amort[[#This Row],[Opening Balance]] * InterestPerMonth</f>
        <v>947.81952013691205</v>
      </c>
      <c r="F159" s="14">
        <f t="shared" si="2"/>
        <v>-3138.9464203483094</v>
      </c>
      <c r="G159" s="14">
        <f>tbl_Amort[[#This Row],[Opening Balance]]+tbl_Amort[[#This Row],[Interest]]+tbl_Amort[[#This Row],[Payment]]</f>
        <v>255732.32350356679</v>
      </c>
    </row>
    <row r="160" spans="2:7" x14ac:dyDescent="0.35">
      <c r="B160" s="12" cm="1">
        <f t="array" ref="B160">ROW()  - ROW(tbl_Amort[#Headers])</f>
        <v>144</v>
      </c>
      <c r="C160" s="13">
        <f>EOMONTH(FirstMonthEnd, tbl_Amort[[#This Row],[Index]] - 1)</f>
        <v>48213</v>
      </c>
      <c r="D160" s="14" cm="1">
        <f t="array" ref="D160">IF(
    tbl_Amort[[#This Row],[Index]] = 1,
    Principal,
    INDEX(tbl_Amort[Closing Balance], tbl_Amort[[#This Row],[Index]] -1)
)</f>
        <v>255732.32350356679</v>
      </c>
      <c r="E160" s="14">
        <f>tbl_Amort[[#This Row],[Opening Balance]] * InterestPerMonth</f>
        <v>939.76754640646516</v>
      </c>
      <c r="F160" s="14">
        <f t="shared" si="2"/>
        <v>-3138.9464203483094</v>
      </c>
      <c r="G160" s="14">
        <f>tbl_Amort[[#This Row],[Opening Balance]]+tbl_Amort[[#This Row],[Interest]]+tbl_Amort[[#This Row],[Payment]]</f>
        <v>253533.14462962493</v>
      </c>
    </row>
    <row r="161" spans="2:7" x14ac:dyDescent="0.35">
      <c r="B161" s="12" cm="1">
        <f t="array" ref="B161">ROW()  - ROW(tbl_Amort[#Headers])</f>
        <v>145</v>
      </c>
      <c r="C161" s="13">
        <f>EOMONTH(FirstMonthEnd, tbl_Amort[[#This Row],[Index]] - 1)</f>
        <v>48244</v>
      </c>
      <c r="D161" s="14" cm="1">
        <f t="array" ref="D161">IF(
    tbl_Amort[[#This Row],[Index]] = 1,
    Principal,
    INDEX(tbl_Amort[Closing Balance], tbl_Amort[[#This Row],[Index]] -1)
)</f>
        <v>253533.14462962493</v>
      </c>
      <c r="E161" s="14">
        <f>tbl_Amort[[#This Row],[Opening Balance]] * InterestPerMonth</f>
        <v>931.68598320726153</v>
      </c>
      <c r="F161" s="14">
        <f t="shared" si="2"/>
        <v>-3138.9464203483094</v>
      </c>
      <c r="G161" s="14">
        <f>tbl_Amort[[#This Row],[Opening Balance]]+tbl_Amort[[#This Row],[Interest]]+tbl_Amort[[#This Row],[Payment]]</f>
        <v>251325.88419248388</v>
      </c>
    </row>
    <row r="162" spans="2:7" x14ac:dyDescent="0.35">
      <c r="B162" s="12" cm="1">
        <f t="array" ref="B162">ROW()  - ROW(tbl_Amort[#Headers])</f>
        <v>146</v>
      </c>
      <c r="C162" s="13">
        <f>EOMONTH(FirstMonthEnd, tbl_Amort[[#This Row],[Index]] - 1)</f>
        <v>48273</v>
      </c>
      <c r="D162" s="14" cm="1">
        <f t="array" ref="D162">IF(
    tbl_Amort[[#This Row],[Index]] = 1,
    Principal,
    INDEX(tbl_Amort[Closing Balance], tbl_Amort[[#This Row],[Index]] -1)
)</f>
        <v>251325.88419248388</v>
      </c>
      <c r="E162" s="14">
        <f>tbl_Amort[[#This Row],[Opening Balance]] * InterestPerMonth</f>
        <v>923.57472180364323</v>
      </c>
      <c r="F162" s="14">
        <f t="shared" si="2"/>
        <v>-3138.9464203483094</v>
      </c>
      <c r="G162" s="14">
        <f>tbl_Amort[[#This Row],[Opening Balance]]+tbl_Amort[[#This Row],[Interest]]+tbl_Amort[[#This Row],[Payment]]</f>
        <v>249110.51249393923</v>
      </c>
    </row>
    <row r="163" spans="2:7" x14ac:dyDescent="0.35">
      <c r="B163" s="12" cm="1">
        <f t="array" ref="B163">ROW()  - ROW(tbl_Amort[#Headers])</f>
        <v>147</v>
      </c>
      <c r="C163" s="13">
        <f>EOMONTH(FirstMonthEnd, tbl_Amort[[#This Row],[Index]] - 1)</f>
        <v>48304</v>
      </c>
      <c r="D163" s="14" cm="1">
        <f t="array" ref="D163">IF(
    tbl_Amort[[#This Row],[Index]] = 1,
    Principal,
    INDEX(tbl_Amort[Closing Balance], tbl_Amort[[#This Row],[Index]] -1)
)</f>
        <v>249110.51249393923</v>
      </c>
      <c r="E163" s="14">
        <f>tbl_Amort[[#This Row],[Opening Balance]] * InterestPerMonth</f>
        <v>915.43365306036958</v>
      </c>
      <c r="F163" s="14">
        <f t="shared" si="2"/>
        <v>-3138.9464203483094</v>
      </c>
      <c r="G163" s="14">
        <f>tbl_Amort[[#This Row],[Opening Balance]]+tbl_Amort[[#This Row],[Interest]]+tbl_Amort[[#This Row],[Payment]]</f>
        <v>246886.99972665129</v>
      </c>
    </row>
    <row r="164" spans="2:7" x14ac:dyDescent="0.35">
      <c r="B164" s="12" cm="1">
        <f t="array" ref="B164">ROW()  - ROW(tbl_Amort[#Headers])</f>
        <v>148</v>
      </c>
      <c r="C164" s="13">
        <f>EOMONTH(FirstMonthEnd, tbl_Amort[[#This Row],[Index]] - 1)</f>
        <v>48334</v>
      </c>
      <c r="D164" s="14" cm="1">
        <f t="array" ref="D164">IF(
    tbl_Amort[[#This Row],[Index]] = 1,
    Principal,
    INDEX(tbl_Amort[Closing Balance], tbl_Amort[[#This Row],[Index]] -1)
)</f>
        <v>246886.99972665129</v>
      </c>
      <c r="E164" s="14">
        <f>tbl_Amort[[#This Row],[Opening Balance]] * InterestPerMonth</f>
        <v>907.26266744114855</v>
      </c>
      <c r="F164" s="14">
        <f t="shared" si="2"/>
        <v>-3138.9464203483094</v>
      </c>
      <c r="G164" s="14">
        <f>tbl_Amort[[#This Row],[Opening Balance]]+tbl_Amort[[#This Row],[Interest]]+tbl_Amort[[#This Row],[Payment]]</f>
        <v>244655.31597374415</v>
      </c>
    </row>
    <row r="165" spans="2:7" x14ac:dyDescent="0.35">
      <c r="B165" s="12" cm="1">
        <f t="array" ref="B165">ROW()  - ROW(tbl_Amort[#Headers])</f>
        <v>149</v>
      </c>
      <c r="C165" s="13">
        <f>EOMONTH(FirstMonthEnd, tbl_Amort[[#This Row],[Index]] - 1)</f>
        <v>48365</v>
      </c>
      <c r="D165" s="14" cm="1">
        <f t="array" ref="D165">IF(
    tbl_Amort[[#This Row],[Index]] = 1,
    Principal,
    INDEX(tbl_Amort[Closing Balance], tbl_Amort[[#This Row],[Index]] -1)
)</f>
        <v>244655.31597374415</v>
      </c>
      <c r="E165" s="14">
        <f>tbl_Amort[[#This Row],[Opening Balance]] * InterestPerMonth</f>
        <v>899.06165500716315</v>
      </c>
      <c r="F165" s="14">
        <f t="shared" si="2"/>
        <v>-3138.9464203483094</v>
      </c>
      <c r="G165" s="14">
        <f>tbl_Amort[[#This Row],[Opening Balance]]+tbl_Amort[[#This Row],[Interest]]+tbl_Amort[[#This Row],[Payment]]</f>
        <v>242415.431208403</v>
      </c>
    </row>
    <row r="166" spans="2:7" x14ac:dyDescent="0.35">
      <c r="B166" s="12" cm="1">
        <f t="array" ref="B166">ROW()  - ROW(tbl_Amort[#Headers])</f>
        <v>150</v>
      </c>
      <c r="C166" s="13">
        <f>EOMONTH(FirstMonthEnd, tbl_Amort[[#This Row],[Index]] - 1)</f>
        <v>48395</v>
      </c>
      <c r="D166" s="14" cm="1">
        <f t="array" ref="D166">IF(
    tbl_Amort[[#This Row],[Index]] = 1,
    Principal,
    INDEX(tbl_Amort[Closing Balance], tbl_Amort[[#This Row],[Index]] -1)
)</f>
        <v>242415.431208403</v>
      </c>
      <c r="E166" s="14">
        <f>tbl_Amort[[#This Row],[Opening Balance]] * InterestPerMonth</f>
        <v>890.83050541559226</v>
      </c>
      <c r="F166" s="14">
        <f t="shared" si="2"/>
        <v>-3138.9464203483094</v>
      </c>
      <c r="G166" s="14">
        <f>tbl_Amort[[#This Row],[Opening Balance]]+tbl_Amort[[#This Row],[Interest]]+tbl_Amort[[#This Row],[Payment]]</f>
        <v>240167.31529347028</v>
      </c>
    </row>
    <row r="167" spans="2:7" x14ac:dyDescent="0.35">
      <c r="B167" s="12" cm="1">
        <f t="array" ref="B167">ROW()  - ROW(tbl_Amort[#Headers])</f>
        <v>151</v>
      </c>
      <c r="C167" s="13">
        <f>EOMONTH(FirstMonthEnd, tbl_Amort[[#This Row],[Index]] - 1)</f>
        <v>48426</v>
      </c>
      <c r="D167" s="14" cm="1">
        <f t="array" ref="D167">IF(
    tbl_Amort[[#This Row],[Index]] = 1,
    Principal,
    INDEX(tbl_Amort[Closing Balance], tbl_Amort[[#This Row],[Index]] -1)
)</f>
        <v>240167.31529347028</v>
      </c>
      <c r="E167" s="14">
        <f>tbl_Amort[[#This Row],[Opening Balance]] * InterestPerMonth</f>
        <v>882.56910791812584</v>
      </c>
      <c r="F167" s="14">
        <f t="shared" si="2"/>
        <v>-3138.9464203483094</v>
      </c>
      <c r="G167" s="14">
        <f>tbl_Amort[[#This Row],[Opening Balance]]+tbl_Amort[[#This Row],[Interest]]+tbl_Amort[[#This Row],[Payment]]</f>
        <v>237910.9379810401</v>
      </c>
    </row>
    <row r="168" spans="2:7" x14ac:dyDescent="0.35">
      <c r="B168" s="12" cm="1">
        <f t="array" ref="B168">ROW()  - ROW(tbl_Amort[#Headers])</f>
        <v>152</v>
      </c>
      <c r="C168" s="13">
        <f>EOMONTH(FirstMonthEnd, tbl_Amort[[#This Row],[Index]] - 1)</f>
        <v>48457</v>
      </c>
      <c r="D168" s="14" cm="1">
        <f t="array" ref="D168">IF(
    tbl_Amort[[#This Row],[Index]] = 1,
    Principal,
    INDEX(tbl_Amort[Closing Balance], tbl_Amort[[#This Row],[Index]] -1)
)</f>
        <v>237910.9379810401</v>
      </c>
      <c r="E168" s="14">
        <f>tbl_Amort[[#This Row],[Opening Balance]] * InterestPerMonth</f>
        <v>874.27735135947489</v>
      </c>
      <c r="F168" s="14">
        <f t="shared" si="2"/>
        <v>-3138.9464203483094</v>
      </c>
      <c r="G168" s="14">
        <f>tbl_Amort[[#This Row],[Opening Balance]]+tbl_Amort[[#This Row],[Interest]]+tbl_Amort[[#This Row],[Payment]]</f>
        <v>235646.26891205128</v>
      </c>
    </row>
    <row r="169" spans="2:7" x14ac:dyDescent="0.35">
      <c r="B169" s="12" cm="1">
        <f t="array" ref="B169">ROW()  - ROW(tbl_Amort[#Headers])</f>
        <v>153</v>
      </c>
      <c r="C169" s="13">
        <f>EOMONTH(FirstMonthEnd, tbl_Amort[[#This Row],[Index]] - 1)</f>
        <v>48487</v>
      </c>
      <c r="D169" s="14" cm="1">
        <f t="array" ref="D169">IF(
    tbl_Amort[[#This Row],[Index]] = 1,
    Principal,
    INDEX(tbl_Amort[Closing Balance], tbl_Amort[[#This Row],[Index]] -1)
)</f>
        <v>235646.26891205128</v>
      </c>
      <c r="E169" s="14">
        <f>tbl_Amort[[#This Row],[Opening Balance]] * InterestPerMonth</f>
        <v>865.95512417587622</v>
      </c>
      <c r="F169" s="14">
        <f t="shared" si="2"/>
        <v>-3138.9464203483094</v>
      </c>
      <c r="G169" s="14">
        <f>tbl_Amort[[#This Row],[Opening Balance]]+tbl_Amort[[#This Row],[Interest]]+tbl_Amort[[#This Row],[Payment]]</f>
        <v>233373.27761587885</v>
      </c>
    </row>
    <row r="170" spans="2:7" x14ac:dyDescent="0.35">
      <c r="B170" s="12" cm="1">
        <f t="array" ref="B170">ROW()  - ROW(tbl_Amort[#Headers])</f>
        <v>154</v>
      </c>
      <c r="C170" s="13">
        <f>EOMONTH(FirstMonthEnd, tbl_Amort[[#This Row],[Index]] - 1)</f>
        <v>48518</v>
      </c>
      <c r="D170" s="14" cm="1">
        <f t="array" ref="D170">IF(
    tbl_Amort[[#This Row],[Index]] = 1,
    Principal,
    INDEX(tbl_Amort[Closing Balance], tbl_Amort[[#This Row],[Index]] -1)
)</f>
        <v>233373.27761587885</v>
      </c>
      <c r="E170" s="14">
        <f>tbl_Amort[[#This Row],[Opening Balance]] * InterestPerMonth</f>
        <v>857.60231439359063</v>
      </c>
      <c r="F170" s="14">
        <f t="shared" si="2"/>
        <v>-3138.9464203483094</v>
      </c>
      <c r="G170" s="14">
        <f>tbl_Amort[[#This Row],[Opening Balance]]+tbl_Amort[[#This Row],[Interest]]+tbl_Amort[[#This Row],[Payment]]</f>
        <v>231091.93350992413</v>
      </c>
    </row>
    <row r="171" spans="2:7" x14ac:dyDescent="0.35">
      <c r="B171" s="12" cm="1">
        <f t="array" ref="B171">ROW()  - ROW(tbl_Amort[#Headers])</f>
        <v>155</v>
      </c>
      <c r="C171" s="13">
        <f>EOMONTH(FirstMonthEnd, tbl_Amort[[#This Row],[Index]] - 1)</f>
        <v>48548</v>
      </c>
      <c r="D171" s="14" cm="1">
        <f t="array" ref="D171">IF(
    tbl_Amort[[#This Row],[Index]] = 1,
    Principal,
    INDEX(tbl_Amort[Closing Balance], tbl_Amort[[#This Row],[Index]] -1)
)</f>
        <v>231091.93350992413</v>
      </c>
      <c r="E171" s="14">
        <f>tbl_Amort[[#This Row],[Opening Balance]] * InterestPerMonth</f>
        <v>849.21880962739704</v>
      </c>
      <c r="F171" s="14">
        <f t="shared" si="2"/>
        <v>-3138.9464203483094</v>
      </c>
      <c r="G171" s="14">
        <f>tbl_Amort[[#This Row],[Opening Balance]]+tbl_Amort[[#This Row],[Interest]]+tbl_Amort[[#This Row],[Payment]]</f>
        <v>228802.20589920323</v>
      </c>
    </row>
    <row r="172" spans="2:7" x14ac:dyDescent="0.35">
      <c r="B172" s="12" cm="1">
        <f t="array" ref="B172">ROW()  - ROW(tbl_Amort[#Headers])</f>
        <v>156</v>
      </c>
      <c r="C172" s="13">
        <f>EOMONTH(FirstMonthEnd, tbl_Amort[[#This Row],[Index]] - 1)</f>
        <v>48579</v>
      </c>
      <c r="D172" s="14" cm="1">
        <f t="array" ref="D172">IF(
    tbl_Amort[[#This Row],[Index]] = 1,
    Principal,
    INDEX(tbl_Amort[Closing Balance], tbl_Amort[[#This Row],[Index]] -1)
)</f>
        <v>228802.20589920323</v>
      </c>
      <c r="E172" s="14">
        <f>tbl_Amort[[#This Row],[Opening Balance]] * InterestPerMonth</f>
        <v>840.80449707908008</v>
      </c>
      <c r="F172" s="14">
        <f t="shared" si="2"/>
        <v>-3138.9464203483094</v>
      </c>
      <c r="G172" s="14">
        <f>tbl_Amort[[#This Row],[Opening Balance]]+tbl_Amort[[#This Row],[Interest]]+tbl_Amort[[#This Row],[Payment]]</f>
        <v>226504.063975934</v>
      </c>
    </row>
    <row r="173" spans="2:7" x14ac:dyDescent="0.35">
      <c r="B173" s="12" cm="1">
        <f t="array" ref="B173">ROW()  - ROW(tbl_Amort[#Headers])</f>
        <v>157</v>
      </c>
      <c r="C173" s="13">
        <f>EOMONTH(FirstMonthEnd, tbl_Amort[[#This Row],[Index]] - 1)</f>
        <v>48610</v>
      </c>
      <c r="D173" s="14" cm="1">
        <f t="array" ref="D173">IF(
    tbl_Amort[[#This Row],[Index]] = 1,
    Principal,
    INDEX(tbl_Amort[Closing Balance], tbl_Amort[[#This Row],[Index]] -1)
)</f>
        <v>226504.063975934</v>
      </c>
      <c r="E173" s="14">
        <f>tbl_Amort[[#This Row],[Opening Balance]] * InterestPerMonth</f>
        <v>832.35926353591231</v>
      </c>
      <c r="F173" s="14">
        <f t="shared" si="2"/>
        <v>-3138.9464203483094</v>
      </c>
      <c r="G173" s="14">
        <f>tbl_Amort[[#This Row],[Opening Balance]]+tbl_Amort[[#This Row],[Interest]]+tbl_Amort[[#This Row],[Payment]]</f>
        <v>224197.4768191216</v>
      </c>
    </row>
    <row r="174" spans="2:7" x14ac:dyDescent="0.35">
      <c r="B174" s="12" cm="1">
        <f t="array" ref="B174">ROW()  - ROW(tbl_Amort[#Headers])</f>
        <v>158</v>
      </c>
      <c r="C174" s="13">
        <f>EOMONTH(FirstMonthEnd, tbl_Amort[[#This Row],[Index]] - 1)</f>
        <v>48638</v>
      </c>
      <c r="D174" s="14" cm="1">
        <f t="array" ref="D174">IF(
    tbl_Amort[[#This Row],[Index]] = 1,
    Principal,
    INDEX(tbl_Amort[Closing Balance], tbl_Amort[[#This Row],[Index]] -1)
)</f>
        <v>224197.4768191216</v>
      </c>
      <c r="E174" s="14">
        <f>tbl_Amort[[#This Row],[Opening Balance]] * InterestPerMonth</f>
        <v>823.88299536913109</v>
      </c>
      <c r="F174" s="14">
        <f t="shared" si="2"/>
        <v>-3138.9464203483094</v>
      </c>
      <c r="G174" s="14">
        <f>tbl_Amort[[#This Row],[Opening Balance]]+tbl_Amort[[#This Row],[Interest]]+tbl_Amort[[#This Row],[Payment]]</f>
        <v>221882.41339414241</v>
      </c>
    </row>
    <row r="175" spans="2:7" x14ac:dyDescent="0.35">
      <c r="B175" s="12" cm="1">
        <f t="array" ref="B175">ROW()  - ROW(tbl_Amort[#Headers])</f>
        <v>159</v>
      </c>
      <c r="C175" s="13">
        <f>EOMONTH(FirstMonthEnd, tbl_Amort[[#This Row],[Index]] - 1)</f>
        <v>48669</v>
      </c>
      <c r="D175" s="14" cm="1">
        <f t="array" ref="D175">IF(
    tbl_Amort[[#This Row],[Index]] = 1,
    Principal,
    INDEX(tbl_Amort[Closing Balance], tbl_Amort[[#This Row],[Index]] -1)
)</f>
        <v>221882.41339414241</v>
      </c>
      <c r="E175" s="14">
        <f>tbl_Amort[[#This Row],[Opening Balance]] * InterestPerMonth</f>
        <v>815.37557853241003</v>
      </c>
      <c r="F175" s="14">
        <f t="shared" si="2"/>
        <v>-3138.9464203483094</v>
      </c>
      <c r="G175" s="14">
        <f>tbl_Amort[[#This Row],[Opening Balance]]+tbl_Amort[[#This Row],[Interest]]+tbl_Amort[[#This Row],[Payment]]</f>
        <v>219558.8425523265</v>
      </c>
    </row>
    <row r="176" spans="2:7" x14ac:dyDescent="0.35">
      <c r="B176" s="12" cm="1">
        <f t="array" ref="B176">ROW()  - ROW(tbl_Amort[#Headers])</f>
        <v>160</v>
      </c>
      <c r="C176" s="13">
        <f>EOMONTH(FirstMonthEnd, tbl_Amort[[#This Row],[Index]] - 1)</f>
        <v>48699</v>
      </c>
      <c r="D176" s="14" cm="1">
        <f t="array" ref="D176">IF(
    tbl_Amort[[#This Row],[Index]] = 1,
    Principal,
    INDEX(tbl_Amort[Closing Balance], tbl_Amort[[#This Row],[Index]] -1)
)</f>
        <v>219558.8425523265</v>
      </c>
      <c r="E176" s="14">
        <f>tbl_Amort[[#This Row],[Opening Balance]] * InterestPerMonth</f>
        <v>806.83689856032402</v>
      </c>
      <c r="F176" s="14">
        <f t="shared" si="2"/>
        <v>-3138.9464203483094</v>
      </c>
      <c r="G176" s="14">
        <f>tbl_Amort[[#This Row],[Opening Balance]]+tbl_Amort[[#This Row],[Interest]]+tbl_Amort[[#This Row],[Payment]]</f>
        <v>217226.73303053851</v>
      </c>
    </row>
    <row r="177" spans="2:7" x14ac:dyDescent="0.35">
      <c r="B177" s="12" cm="1">
        <f t="array" ref="B177">ROW()  - ROW(tbl_Amort[#Headers])</f>
        <v>161</v>
      </c>
      <c r="C177" s="13">
        <f>EOMONTH(FirstMonthEnd, tbl_Amort[[#This Row],[Index]] - 1)</f>
        <v>48730</v>
      </c>
      <c r="D177" s="14" cm="1">
        <f t="array" ref="D177">IF(
    tbl_Amort[[#This Row],[Index]] = 1,
    Principal,
    INDEX(tbl_Amort[Closing Balance], tbl_Amort[[#This Row],[Index]] -1)
)</f>
        <v>217226.73303053851</v>
      </c>
      <c r="E177" s="14">
        <f>tbl_Amort[[#This Row],[Opening Balance]] * InterestPerMonth</f>
        <v>798.26684056680926</v>
      </c>
      <c r="F177" s="14">
        <f t="shared" si="2"/>
        <v>-3138.9464203483094</v>
      </c>
      <c r="G177" s="14">
        <f>tbl_Amort[[#This Row],[Opening Balance]]+tbl_Amort[[#This Row],[Interest]]+tbl_Amort[[#This Row],[Payment]]</f>
        <v>214886.05345075703</v>
      </c>
    </row>
    <row r="178" spans="2:7" x14ac:dyDescent="0.35">
      <c r="B178" s="12" cm="1">
        <f t="array" ref="B178">ROW()  - ROW(tbl_Amort[#Headers])</f>
        <v>162</v>
      </c>
      <c r="C178" s="13">
        <f>EOMONTH(FirstMonthEnd, tbl_Amort[[#This Row],[Index]] - 1)</f>
        <v>48760</v>
      </c>
      <c r="D178" s="14" cm="1">
        <f t="array" ref="D178">IF(
    tbl_Amort[[#This Row],[Index]] = 1,
    Principal,
    INDEX(tbl_Amort[Closing Balance], tbl_Amort[[#This Row],[Index]] -1)
)</f>
        <v>214886.05345075703</v>
      </c>
      <c r="E178" s="14">
        <f>tbl_Amort[[#This Row],[Opening Balance]] * InterestPerMonth</f>
        <v>789.66528924361762</v>
      </c>
      <c r="F178" s="14">
        <f t="shared" si="2"/>
        <v>-3138.9464203483094</v>
      </c>
      <c r="G178" s="14">
        <f>tbl_Amort[[#This Row],[Opening Balance]]+tbl_Amort[[#This Row],[Interest]]+tbl_Amort[[#This Row],[Payment]]</f>
        <v>212536.77231965234</v>
      </c>
    </row>
    <row r="179" spans="2:7" x14ac:dyDescent="0.35">
      <c r="B179" s="12" cm="1">
        <f t="array" ref="B179">ROW()  - ROW(tbl_Amort[#Headers])</f>
        <v>163</v>
      </c>
      <c r="C179" s="13">
        <f>EOMONTH(FirstMonthEnd, tbl_Amort[[#This Row],[Index]] - 1)</f>
        <v>48791</v>
      </c>
      <c r="D179" s="14" cm="1">
        <f t="array" ref="D179">IF(
    tbl_Amort[[#This Row],[Index]] = 1,
    Principal,
    INDEX(tbl_Amort[Closing Balance], tbl_Amort[[#This Row],[Index]] -1)
)</f>
        <v>212536.77231965234</v>
      </c>
      <c r="E179" s="14">
        <f>tbl_Amort[[#This Row],[Opening Balance]] * InterestPerMonth</f>
        <v>781.03212885876519</v>
      </c>
      <c r="F179" s="14">
        <f t="shared" si="2"/>
        <v>-3138.9464203483094</v>
      </c>
      <c r="G179" s="14">
        <f>tbl_Amort[[#This Row],[Opening Balance]]+tbl_Amort[[#This Row],[Interest]]+tbl_Amort[[#This Row],[Payment]]</f>
        <v>210178.85802816279</v>
      </c>
    </row>
    <row r="180" spans="2:7" x14ac:dyDescent="0.35">
      <c r="B180" s="12" cm="1">
        <f t="array" ref="B180">ROW()  - ROW(tbl_Amort[#Headers])</f>
        <v>164</v>
      </c>
      <c r="C180" s="13">
        <f>EOMONTH(FirstMonthEnd, tbl_Amort[[#This Row],[Index]] - 1)</f>
        <v>48822</v>
      </c>
      <c r="D180" s="14" cm="1">
        <f t="array" ref="D180">IF(
    tbl_Amort[[#This Row],[Index]] = 1,
    Principal,
    INDEX(tbl_Amort[Closing Balance], tbl_Amort[[#This Row],[Index]] -1)
)</f>
        <v>210178.85802816279</v>
      </c>
      <c r="E180" s="14">
        <f>tbl_Amort[[#This Row],[Opening Balance]] * InterestPerMonth</f>
        <v>772.36724325497505</v>
      </c>
      <c r="F180" s="14">
        <f t="shared" si="2"/>
        <v>-3138.9464203483094</v>
      </c>
      <c r="G180" s="14">
        <f>tbl_Amort[[#This Row],[Opening Balance]]+tbl_Amort[[#This Row],[Interest]]+tbl_Amort[[#This Row],[Payment]]</f>
        <v>207812.27885106945</v>
      </c>
    </row>
    <row r="181" spans="2:7" x14ac:dyDescent="0.35">
      <c r="B181" s="12" cm="1">
        <f t="array" ref="B181">ROW()  - ROW(tbl_Amort[#Headers])</f>
        <v>165</v>
      </c>
      <c r="C181" s="13">
        <f>EOMONTH(FirstMonthEnd, tbl_Amort[[#This Row],[Index]] - 1)</f>
        <v>48852</v>
      </c>
      <c r="D181" s="14" cm="1">
        <f t="array" ref="D181">IF(
    tbl_Amort[[#This Row],[Index]] = 1,
    Principal,
    INDEX(tbl_Amort[Closing Balance], tbl_Amort[[#This Row],[Index]] -1)
)</f>
        <v>207812.27885106945</v>
      </c>
      <c r="E181" s="14">
        <f>tbl_Amort[[#This Row],[Opening Balance]] * InterestPerMonth</f>
        <v>763.67051584811429</v>
      </c>
      <c r="F181" s="14">
        <f t="shared" si="2"/>
        <v>-3138.9464203483094</v>
      </c>
      <c r="G181" s="14">
        <f>tbl_Amort[[#This Row],[Opening Balance]]+tbl_Amort[[#This Row],[Interest]]+tbl_Amort[[#This Row],[Payment]]</f>
        <v>205437.00294656926</v>
      </c>
    </row>
    <row r="182" spans="2:7" x14ac:dyDescent="0.35">
      <c r="B182" s="12" cm="1">
        <f t="array" ref="B182">ROW()  - ROW(tbl_Amort[#Headers])</f>
        <v>166</v>
      </c>
      <c r="C182" s="13">
        <f>EOMONTH(FirstMonthEnd, tbl_Amort[[#This Row],[Index]] - 1)</f>
        <v>48883</v>
      </c>
      <c r="D182" s="14" cm="1">
        <f t="array" ref="D182">IF(
    tbl_Amort[[#This Row],[Index]] = 1,
    Principal,
    INDEX(tbl_Amort[Closing Balance], tbl_Amort[[#This Row],[Index]] -1)
)</f>
        <v>205437.00294656926</v>
      </c>
      <c r="E182" s="14">
        <f>tbl_Amort[[#This Row],[Opening Balance]] * InterestPerMonth</f>
        <v>754.94182962562593</v>
      </c>
      <c r="F182" s="14">
        <f t="shared" si="2"/>
        <v>-3138.9464203483094</v>
      </c>
      <c r="G182" s="14">
        <f>tbl_Amort[[#This Row],[Opening Balance]]+tbl_Amort[[#This Row],[Interest]]+tbl_Amort[[#This Row],[Payment]]</f>
        <v>203052.99835584659</v>
      </c>
    </row>
    <row r="183" spans="2:7" x14ac:dyDescent="0.35">
      <c r="B183" s="12" cm="1">
        <f t="array" ref="B183">ROW()  - ROW(tbl_Amort[#Headers])</f>
        <v>167</v>
      </c>
      <c r="C183" s="13">
        <f>EOMONTH(FirstMonthEnd, tbl_Amort[[#This Row],[Index]] - 1)</f>
        <v>48913</v>
      </c>
      <c r="D183" s="14" cm="1">
        <f t="array" ref="D183">IF(
    tbl_Amort[[#This Row],[Index]] = 1,
    Principal,
    INDEX(tbl_Amort[Closing Balance], tbl_Amort[[#This Row],[Index]] -1)
)</f>
        <v>203052.99835584659</v>
      </c>
      <c r="E183" s="14">
        <f>tbl_Amort[[#This Row],[Opening Balance]] * InterestPerMonth</f>
        <v>746.18106714495354</v>
      </c>
      <c r="F183" s="14">
        <f t="shared" si="2"/>
        <v>-3138.9464203483094</v>
      </c>
      <c r="G183" s="14">
        <f>tbl_Amort[[#This Row],[Opening Balance]]+tbl_Amort[[#This Row],[Interest]]+tbl_Amort[[#This Row],[Payment]]</f>
        <v>200660.23300264325</v>
      </c>
    </row>
    <row r="184" spans="2:7" x14ac:dyDescent="0.35">
      <c r="B184" s="12" cm="1">
        <f t="array" ref="B184">ROW()  - ROW(tbl_Amort[#Headers])</f>
        <v>168</v>
      </c>
      <c r="C184" s="13">
        <f>EOMONTH(FirstMonthEnd, tbl_Amort[[#This Row],[Index]] - 1)</f>
        <v>48944</v>
      </c>
      <c r="D184" s="14" cm="1">
        <f t="array" ref="D184">IF(
    tbl_Amort[[#This Row],[Index]] = 1,
    Principal,
    INDEX(tbl_Amort[Closing Balance], tbl_Amort[[#This Row],[Index]] -1)
)</f>
        <v>200660.23300264325</v>
      </c>
      <c r="E184" s="14">
        <f>tbl_Amort[[#This Row],[Opening Balance]] * InterestPerMonth</f>
        <v>737.3881105319623</v>
      </c>
      <c r="F184" s="14">
        <f t="shared" si="2"/>
        <v>-3138.9464203483094</v>
      </c>
      <c r="G184" s="14">
        <f>tbl_Amort[[#This Row],[Opening Balance]]+tbl_Amort[[#This Row],[Interest]]+tbl_Amort[[#This Row],[Payment]]</f>
        <v>198258.6746928269</v>
      </c>
    </row>
    <row r="185" spans="2:7" x14ac:dyDescent="0.35">
      <c r="B185" s="12" cm="1">
        <f t="array" ref="B185">ROW()  - ROW(tbl_Amort[#Headers])</f>
        <v>169</v>
      </c>
      <c r="C185" s="13">
        <f>EOMONTH(FirstMonthEnd, tbl_Amort[[#This Row],[Index]] - 1)</f>
        <v>48975</v>
      </c>
      <c r="D185" s="14" cm="1">
        <f t="array" ref="D185">IF(
    tbl_Amort[[#This Row],[Index]] = 1,
    Principal,
    INDEX(tbl_Amort[Closing Balance], tbl_Amort[[#This Row],[Index]] -1)
)</f>
        <v>198258.6746928269</v>
      </c>
      <c r="E185" s="14">
        <f>tbl_Amort[[#This Row],[Opening Balance]] * InterestPerMonth</f>
        <v>728.56284147935196</v>
      </c>
      <c r="F185" s="14">
        <f t="shared" si="2"/>
        <v>-3138.9464203483094</v>
      </c>
      <c r="G185" s="14">
        <f>tbl_Amort[[#This Row],[Opening Balance]]+tbl_Amort[[#This Row],[Interest]]+tbl_Amort[[#This Row],[Payment]]</f>
        <v>195848.29111395794</v>
      </c>
    </row>
    <row r="186" spans="2:7" x14ac:dyDescent="0.35">
      <c r="B186" s="12" cm="1">
        <f t="array" ref="B186">ROW()  - ROW(tbl_Amort[#Headers])</f>
        <v>170</v>
      </c>
      <c r="C186" s="13">
        <f>EOMONTH(FirstMonthEnd, tbl_Amort[[#This Row],[Index]] - 1)</f>
        <v>49003</v>
      </c>
      <c r="D186" s="14" cm="1">
        <f t="array" ref="D186">IF(
    tbl_Amort[[#This Row],[Index]] = 1,
    Principal,
    INDEX(tbl_Amort[Closing Balance], tbl_Amort[[#This Row],[Index]] -1)
)</f>
        <v>195848.29111395794</v>
      </c>
      <c r="E186" s="14">
        <f>tbl_Amort[[#This Row],[Opening Balance]] * InterestPerMonth</f>
        <v>719.70514124506576</v>
      </c>
      <c r="F186" s="14">
        <f t="shared" si="2"/>
        <v>-3138.9464203483094</v>
      </c>
      <c r="G186" s="14">
        <f>tbl_Amort[[#This Row],[Opening Balance]]+tbl_Amort[[#This Row],[Interest]]+tbl_Amort[[#This Row],[Payment]]</f>
        <v>193429.0498348547</v>
      </c>
    </row>
    <row r="187" spans="2:7" x14ac:dyDescent="0.35">
      <c r="B187" s="12" cm="1">
        <f t="array" ref="B187">ROW()  - ROW(tbl_Amort[#Headers])</f>
        <v>171</v>
      </c>
      <c r="C187" s="13">
        <f>EOMONTH(FirstMonthEnd, tbl_Amort[[#This Row],[Index]] - 1)</f>
        <v>49034</v>
      </c>
      <c r="D187" s="14" cm="1">
        <f t="array" ref="D187">IF(
    tbl_Amort[[#This Row],[Index]] = 1,
    Principal,
    INDEX(tbl_Amort[Closing Balance], tbl_Amort[[#This Row],[Index]] -1)
)</f>
        <v>193429.0498348547</v>
      </c>
      <c r="E187" s="14">
        <f>tbl_Amort[[#This Row],[Opening Balance]] * InterestPerMonth</f>
        <v>710.81489065069229</v>
      </c>
      <c r="F187" s="14">
        <f t="shared" si="2"/>
        <v>-3138.9464203483094</v>
      </c>
      <c r="G187" s="14">
        <f>tbl_Amort[[#This Row],[Opening Balance]]+tbl_Amort[[#This Row],[Interest]]+tbl_Amort[[#This Row],[Payment]]</f>
        <v>191000.91830515707</v>
      </c>
    </row>
    <row r="188" spans="2:7" x14ac:dyDescent="0.35">
      <c r="B188" s="12" cm="1">
        <f t="array" ref="B188">ROW()  - ROW(tbl_Amort[#Headers])</f>
        <v>172</v>
      </c>
      <c r="C188" s="13">
        <f>EOMONTH(FirstMonthEnd, tbl_Amort[[#This Row],[Index]] - 1)</f>
        <v>49064</v>
      </c>
      <c r="D188" s="14" cm="1">
        <f t="array" ref="D188">IF(
    tbl_Amort[[#This Row],[Index]] = 1,
    Principal,
    INDEX(tbl_Amort[Closing Balance], tbl_Amort[[#This Row],[Index]] -1)
)</f>
        <v>191000.91830515707</v>
      </c>
      <c r="E188" s="14">
        <f>tbl_Amort[[#This Row],[Opening Balance]] * InterestPerMonth</f>
        <v>701.89197007986229</v>
      </c>
      <c r="F188" s="14">
        <f t="shared" si="2"/>
        <v>-3138.9464203483094</v>
      </c>
      <c r="G188" s="14">
        <f>tbl_Amort[[#This Row],[Opening Balance]]+tbl_Amort[[#This Row],[Interest]]+tbl_Amort[[#This Row],[Payment]]</f>
        <v>188563.86385488862</v>
      </c>
    </row>
    <row r="189" spans="2:7" x14ac:dyDescent="0.35">
      <c r="B189" s="12" cm="1">
        <f t="array" ref="B189">ROW()  - ROW(tbl_Amort[#Headers])</f>
        <v>173</v>
      </c>
      <c r="C189" s="13">
        <f>EOMONTH(FirstMonthEnd, tbl_Amort[[#This Row],[Index]] - 1)</f>
        <v>49095</v>
      </c>
      <c r="D189" s="14" cm="1">
        <f t="array" ref="D189">IF(
    tbl_Amort[[#This Row],[Index]] = 1,
    Principal,
    INDEX(tbl_Amort[Closing Balance], tbl_Amort[[#This Row],[Index]] -1)
)</f>
        <v>188563.86385488862</v>
      </c>
      <c r="E189" s="14">
        <f>tbl_Amort[[#This Row],[Opening Balance]] * InterestPerMonth</f>
        <v>692.93625947663929</v>
      </c>
      <c r="F189" s="14">
        <f t="shared" si="2"/>
        <v>-3138.9464203483094</v>
      </c>
      <c r="G189" s="14">
        <f>tbl_Amort[[#This Row],[Opening Balance]]+tbl_Amort[[#This Row],[Interest]]+tbl_Amort[[#This Row],[Payment]]</f>
        <v>186117.85369401696</v>
      </c>
    </row>
    <row r="190" spans="2:7" x14ac:dyDescent="0.35">
      <c r="B190" s="12" cm="1">
        <f t="array" ref="B190">ROW()  - ROW(tbl_Amort[#Headers])</f>
        <v>174</v>
      </c>
      <c r="C190" s="13">
        <f>EOMONTH(FirstMonthEnd, tbl_Amort[[#This Row],[Index]] - 1)</f>
        <v>49125</v>
      </c>
      <c r="D190" s="14" cm="1">
        <f t="array" ref="D190">IF(
    tbl_Amort[[#This Row],[Index]] = 1,
    Principal,
    INDEX(tbl_Amort[Closing Balance], tbl_Amort[[#This Row],[Index]] -1)
)</f>
        <v>186117.85369401696</v>
      </c>
      <c r="E190" s="14">
        <f>tbl_Amort[[#This Row],[Opening Balance]] * InterestPerMonth</f>
        <v>683.94763834390415</v>
      </c>
      <c r="F190" s="14">
        <f t="shared" si="2"/>
        <v>-3138.9464203483094</v>
      </c>
      <c r="G190" s="14">
        <f>tbl_Amort[[#This Row],[Opening Balance]]+tbl_Amort[[#This Row],[Interest]]+tbl_Amort[[#This Row],[Payment]]</f>
        <v>183662.85491201255</v>
      </c>
    </row>
    <row r="191" spans="2:7" x14ac:dyDescent="0.35">
      <c r="B191" s="12" cm="1">
        <f t="array" ref="B191">ROW()  - ROW(tbl_Amort[#Headers])</f>
        <v>175</v>
      </c>
      <c r="C191" s="13">
        <f>EOMONTH(FirstMonthEnd, tbl_Amort[[#This Row],[Index]] - 1)</f>
        <v>49156</v>
      </c>
      <c r="D191" s="14" cm="1">
        <f t="array" ref="D191">IF(
    tbl_Amort[[#This Row],[Index]] = 1,
    Principal,
    INDEX(tbl_Amort[Closing Balance], tbl_Amort[[#This Row],[Index]] -1)
)</f>
        <v>183662.85491201255</v>
      </c>
      <c r="E191" s="14">
        <f>tbl_Amort[[#This Row],[Opening Balance]] * InterestPerMonth</f>
        <v>674.92598574173326</v>
      </c>
      <c r="F191" s="14">
        <f t="shared" si="2"/>
        <v>-3138.9464203483094</v>
      </c>
      <c r="G191" s="14">
        <f>tbl_Amort[[#This Row],[Opening Balance]]+tbl_Amort[[#This Row],[Interest]]+tbl_Amort[[#This Row],[Payment]]</f>
        <v>181198.83447740597</v>
      </c>
    </row>
    <row r="192" spans="2:7" x14ac:dyDescent="0.35">
      <c r="B192" s="12" cm="1">
        <f t="array" ref="B192">ROW()  - ROW(tbl_Amort[#Headers])</f>
        <v>176</v>
      </c>
      <c r="C192" s="13">
        <f>EOMONTH(FirstMonthEnd, tbl_Amort[[#This Row],[Index]] - 1)</f>
        <v>49187</v>
      </c>
      <c r="D192" s="14" cm="1">
        <f t="array" ref="D192">IF(
    tbl_Amort[[#This Row],[Index]] = 1,
    Principal,
    INDEX(tbl_Amort[Closing Balance], tbl_Amort[[#This Row],[Index]] -1)
)</f>
        <v>181198.83447740597</v>
      </c>
      <c r="E192" s="14">
        <f>tbl_Amort[[#This Row],[Opening Balance]] * InterestPerMonth</f>
        <v>665.87118028577254</v>
      </c>
      <c r="F192" s="14">
        <f t="shared" si="2"/>
        <v>-3138.9464203483094</v>
      </c>
      <c r="G192" s="14">
        <f>tbl_Amort[[#This Row],[Opening Balance]]+tbl_Amort[[#This Row],[Interest]]+tbl_Amort[[#This Row],[Payment]]</f>
        <v>178725.75923734345</v>
      </c>
    </row>
    <row r="193" spans="2:7" x14ac:dyDescent="0.35">
      <c r="B193" s="12" cm="1">
        <f t="array" ref="B193">ROW()  - ROW(tbl_Amort[#Headers])</f>
        <v>177</v>
      </c>
      <c r="C193" s="13">
        <f>EOMONTH(FirstMonthEnd, tbl_Amort[[#This Row],[Index]] - 1)</f>
        <v>49217</v>
      </c>
      <c r="D193" s="14" cm="1">
        <f t="array" ref="D193">IF(
    tbl_Amort[[#This Row],[Index]] = 1,
    Principal,
    INDEX(tbl_Amort[Closing Balance], tbl_Amort[[#This Row],[Index]] -1)
)</f>
        <v>178725.75923734345</v>
      </c>
      <c r="E193" s="14">
        <f>tbl_Amort[[#This Row],[Opening Balance]] * InterestPerMonth</f>
        <v>656.78310014560316</v>
      </c>
      <c r="F193" s="14">
        <f t="shared" si="2"/>
        <v>-3138.9464203483094</v>
      </c>
      <c r="G193" s="14">
        <f>tbl_Amort[[#This Row],[Opening Balance]]+tbl_Amort[[#This Row],[Interest]]+tbl_Amort[[#This Row],[Payment]]</f>
        <v>176243.59591714074</v>
      </c>
    </row>
    <row r="194" spans="2:7" x14ac:dyDescent="0.35">
      <c r="B194" s="12" cm="1">
        <f t="array" ref="B194">ROW()  - ROW(tbl_Amort[#Headers])</f>
        <v>178</v>
      </c>
      <c r="C194" s="13">
        <f>EOMONTH(FirstMonthEnd, tbl_Amort[[#This Row],[Index]] - 1)</f>
        <v>49248</v>
      </c>
      <c r="D194" s="14" cm="1">
        <f t="array" ref="D194">IF(
    tbl_Amort[[#This Row],[Index]] = 1,
    Principal,
    INDEX(tbl_Amort[Closing Balance], tbl_Amort[[#This Row],[Index]] -1)
)</f>
        <v>176243.59591714074</v>
      </c>
      <c r="E194" s="14">
        <f>tbl_Amort[[#This Row],[Opening Balance]] * InterestPerMonth</f>
        <v>647.66162304310274</v>
      </c>
      <c r="F194" s="14">
        <f t="shared" si="2"/>
        <v>-3138.9464203483094</v>
      </c>
      <c r="G194" s="14">
        <f>tbl_Amort[[#This Row],[Opening Balance]]+tbl_Amort[[#This Row],[Interest]]+tbl_Amort[[#This Row],[Payment]]</f>
        <v>173752.31111983553</v>
      </c>
    </row>
    <row r="195" spans="2:7" x14ac:dyDescent="0.35">
      <c r="B195" s="12" cm="1">
        <f t="array" ref="B195">ROW()  - ROW(tbl_Amort[#Headers])</f>
        <v>179</v>
      </c>
      <c r="C195" s="13">
        <f>EOMONTH(FirstMonthEnd, tbl_Amort[[#This Row],[Index]] - 1)</f>
        <v>49278</v>
      </c>
      <c r="D195" s="14" cm="1">
        <f t="array" ref="D195">IF(
    tbl_Amort[[#This Row],[Index]] = 1,
    Principal,
    INDEX(tbl_Amort[Closing Balance], tbl_Amort[[#This Row],[Index]] -1)
)</f>
        <v>173752.31111983553</v>
      </c>
      <c r="E195" s="14">
        <f>tbl_Amort[[#This Row],[Opening Balance]] * InterestPerMonth</f>
        <v>638.50662625080008</v>
      </c>
      <c r="F195" s="14">
        <f t="shared" si="2"/>
        <v>-3138.9464203483094</v>
      </c>
      <c r="G195" s="14">
        <f>tbl_Amort[[#This Row],[Opening Balance]]+tbl_Amort[[#This Row],[Interest]]+tbl_Amort[[#This Row],[Payment]]</f>
        <v>171251.87132573803</v>
      </c>
    </row>
    <row r="196" spans="2:7" x14ac:dyDescent="0.35">
      <c r="B196" s="12" cm="1">
        <f t="array" ref="B196">ROW()  - ROW(tbl_Amort[#Headers])</f>
        <v>180</v>
      </c>
      <c r="C196" s="13">
        <f>EOMONTH(FirstMonthEnd, tbl_Amort[[#This Row],[Index]] - 1)</f>
        <v>49309</v>
      </c>
      <c r="D196" s="14" cm="1">
        <f t="array" ref="D196">IF(
    tbl_Amort[[#This Row],[Index]] = 1,
    Principal,
    INDEX(tbl_Amort[Closing Balance], tbl_Amort[[#This Row],[Index]] -1)
)</f>
        <v>171251.87132573803</v>
      </c>
      <c r="E196" s="14">
        <f>tbl_Amort[[#This Row],[Opening Balance]] * InterestPerMonth</f>
        <v>629.31798659022422</v>
      </c>
      <c r="F196" s="14">
        <f t="shared" si="2"/>
        <v>-3138.9464203483094</v>
      </c>
      <c r="G196" s="14">
        <f>tbl_Amort[[#This Row],[Opening Balance]]+tbl_Amort[[#This Row],[Interest]]+tbl_Amort[[#This Row],[Payment]]</f>
        <v>168742.24289197996</v>
      </c>
    </row>
    <row r="197" spans="2:7" x14ac:dyDescent="0.35">
      <c r="B197" s="12" cm="1">
        <f t="array" ref="B197">ROW()  - ROW(tbl_Amort[#Headers])</f>
        <v>181</v>
      </c>
      <c r="C197" s="13">
        <f>EOMONTH(FirstMonthEnd, tbl_Amort[[#This Row],[Index]] - 1)</f>
        <v>49340</v>
      </c>
      <c r="D197" s="14" cm="1">
        <f t="array" ref="D197">IF(
    tbl_Amort[[#This Row],[Index]] = 1,
    Principal,
    INDEX(tbl_Amort[Closing Balance], tbl_Amort[[#This Row],[Index]] -1)
)</f>
        <v>168742.24289197996</v>
      </c>
      <c r="E197" s="14">
        <f>tbl_Amort[[#This Row],[Opening Balance]] * InterestPerMonth</f>
        <v>620.0955804302464</v>
      </c>
      <c r="F197" s="14">
        <f t="shared" si="2"/>
        <v>-3138.9464203483094</v>
      </c>
      <c r="G197" s="14">
        <f>tbl_Amort[[#This Row],[Opening Balance]]+tbl_Amort[[#This Row],[Interest]]+tbl_Amort[[#This Row],[Payment]]</f>
        <v>166223.39205206188</v>
      </c>
    </row>
    <row r="198" spans="2:7" x14ac:dyDescent="0.35">
      <c r="B198" s="12" cm="1">
        <f t="array" ref="B198">ROW()  - ROW(tbl_Amort[#Headers])</f>
        <v>182</v>
      </c>
      <c r="C198" s="13">
        <f>EOMONTH(FirstMonthEnd, tbl_Amort[[#This Row],[Index]] - 1)</f>
        <v>49368</v>
      </c>
      <c r="D198" s="14" cm="1">
        <f t="array" ref="D198">IF(
    tbl_Amort[[#This Row],[Index]] = 1,
    Principal,
    INDEX(tbl_Amort[Closing Balance], tbl_Amort[[#This Row],[Index]] -1)
)</f>
        <v>166223.39205206188</v>
      </c>
      <c r="E198" s="14">
        <f>tbl_Amort[[#This Row],[Opening Balance]] * InterestPerMonth</f>
        <v>610.83928368541729</v>
      </c>
      <c r="F198" s="14">
        <f t="shared" si="2"/>
        <v>-3138.9464203483094</v>
      </c>
      <c r="G198" s="14">
        <f>tbl_Amort[[#This Row],[Opening Balance]]+tbl_Amort[[#This Row],[Interest]]+tbl_Amort[[#This Row],[Payment]]</f>
        <v>163695.28491539898</v>
      </c>
    </row>
    <row r="199" spans="2:7" x14ac:dyDescent="0.35">
      <c r="B199" s="12" cm="1">
        <f t="array" ref="B199">ROW()  - ROW(tbl_Amort[#Headers])</f>
        <v>183</v>
      </c>
      <c r="C199" s="13">
        <f>EOMONTH(FirstMonthEnd, tbl_Amort[[#This Row],[Index]] - 1)</f>
        <v>49399</v>
      </c>
      <c r="D199" s="14" cm="1">
        <f t="array" ref="D199">IF(
    tbl_Amort[[#This Row],[Index]] = 1,
    Principal,
    INDEX(tbl_Amort[Closing Balance], tbl_Amort[[#This Row],[Index]] -1)
)</f>
        <v>163695.28491539898</v>
      </c>
      <c r="E199" s="14">
        <f>tbl_Amort[[#This Row],[Opening Balance]] * InterestPerMonth</f>
        <v>601.54897181429692</v>
      </c>
      <c r="F199" s="14">
        <f t="shared" si="2"/>
        <v>-3138.9464203483094</v>
      </c>
      <c r="G199" s="14">
        <f>tbl_Amort[[#This Row],[Opening Balance]]+tbl_Amort[[#This Row],[Interest]]+tbl_Amort[[#This Row],[Payment]]</f>
        <v>161157.88746686498</v>
      </c>
    </row>
    <row r="200" spans="2:7" x14ac:dyDescent="0.35">
      <c r="B200" s="12" cm="1">
        <f t="array" ref="B200">ROW()  - ROW(tbl_Amort[#Headers])</f>
        <v>184</v>
      </c>
      <c r="C200" s="13">
        <f>EOMONTH(FirstMonthEnd, tbl_Amort[[#This Row],[Index]] - 1)</f>
        <v>49429</v>
      </c>
      <c r="D200" s="14" cm="1">
        <f t="array" ref="D200">IF(
    tbl_Amort[[#This Row],[Index]] = 1,
    Principal,
    INDEX(tbl_Amort[Closing Balance], tbl_Amort[[#This Row],[Index]] -1)
)</f>
        <v>161157.88746686498</v>
      </c>
      <c r="E200" s="14">
        <f>tbl_Amort[[#This Row],[Opening Balance]] * InterestPerMonth</f>
        <v>592.22451981777965</v>
      </c>
      <c r="F200" s="14">
        <f t="shared" si="2"/>
        <v>-3138.9464203483094</v>
      </c>
      <c r="G200" s="14">
        <f>tbl_Amort[[#This Row],[Opening Balance]]+tbl_Amort[[#This Row],[Interest]]+tbl_Amort[[#This Row],[Payment]]</f>
        <v>158611.16556633444</v>
      </c>
    </row>
    <row r="201" spans="2:7" x14ac:dyDescent="0.35">
      <c r="B201" s="12" cm="1">
        <f t="array" ref="B201">ROW()  - ROW(tbl_Amort[#Headers])</f>
        <v>185</v>
      </c>
      <c r="C201" s="13">
        <f>EOMONTH(FirstMonthEnd, tbl_Amort[[#This Row],[Index]] - 1)</f>
        <v>49460</v>
      </c>
      <c r="D201" s="14" cm="1">
        <f t="array" ref="D201">IF(
    tbl_Amort[[#This Row],[Index]] = 1,
    Principal,
    INDEX(tbl_Amort[Closing Balance], tbl_Amort[[#This Row],[Index]] -1)
)</f>
        <v>158611.16556633444</v>
      </c>
      <c r="E201" s="14">
        <f>tbl_Amort[[#This Row],[Opening Balance]] * InterestPerMonth</f>
        <v>582.86580223741169</v>
      </c>
      <c r="F201" s="14">
        <f t="shared" si="2"/>
        <v>-3138.9464203483094</v>
      </c>
      <c r="G201" s="14">
        <f>tbl_Amort[[#This Row],[Opening Balance]]+tbl_Amort[[#This Row],[Interest]]+tbl_Amort[[#This Row],[Payment]]</f>
        <v>156055.08494822355</v>
      </c>
    </row>
    <row r="202" spans="2:7" x14ac:dyDescent="0.35">
      <c r="B202" s="12" cm="1">
        <f t="array" ref="B202">ROW()  - ROW(tbl_Amort[#Headers])</f>
        <v>186</v>
      </c>
      <c r="C202" s="13">
        <f>EOMONTH(FirstMonthEnd, tbl_Amort[[#This Row],[Index]] - 1)</f>
        <v>49490</v>
      </c>
      <c r="D202" s="14" cm="1">
        <f t="array" ref="D202">IF(
    tbl_Amort[[#This Row],[Index]] = 1,
    Principal,
    INDEX(tbl_Amort[Closing Balance], tbl_Amort[[#This Row],[Index]] -1)
)</f>
        <v>156055.08494822355</v>
      </c>
      <c r="E202" s="14">
        <f>tbl_Amort[[#This Row],[Opening Balance]] * InterestPerMonth</f>
        <v>573.47269315370329</v>
      </c>
      <c r="F202" s="14">
        <f t="shared" si="2"/>
        <v>-3138.9464203483094</v>
      </c>
      <c r="G202" s="14">
        <f>tbl_Amort[[#This Row],[Opening Balance]]+tbl_Amort[[#This Row],[Interest]]+tbl_Amort[[#This Row],[Payment]]</f>
        <v>153489.61122102896</v>
      </c>
    </row>
    <row r="203" spans="2:7" x14ac:dyDescent="0.35">
      <c r="B203" s="12" cm="1">
        <f t="array" ref="B203">ROW()  - ROW(tbl_Amort[#Headers])</f>
        <v>187</v>
      </c>
      <c r="C203" s="13">
        <f>EOMONTH(FirstMonthEnd, tbl_Amort[[#This Row],[Index]] - 1)</f>
        <v>49521</v>
      </c>
      <c r="D203" s="14" cm="1">
        <f t="array" ref="D203">IF(
    tbl_Amort[[#This Row],[Index]] = 1,
    Principal,
    INDEX(tbl_Amort[Closing Balance], tbl_Amort[[#This Row],[Index]] -1)
)</f>
        <v>153489.61122102896</v>
      </c>
      <c r="E203" s="14">
        <f>tbl_Amort[[#This Row],[Opening Balance]] * InterestPerMonth</f>
        <v>564.04506618443486</v>
      </c>
      <c r="F203" s="14">
        <f t="shared" si="2"/>
        <v>-3138.9464203483094</v>
      </c>
      <c r="G203" s="14">
        <f>tbl_Amort[[#This Row],[Opening Balance]]+tbl_Amort[[#This Row],[Interest]]+tbl_Amort[[#This Row],[Payment]]</f>
        <v>150914.70986686507</v>
      </c>
    </row>
    <row r="204" spans="2:7" x14ac:dyDescent="0.35">
      <c r="B204" s="12" cm="1">
        <f t="array" ref="B204">ROW()  - ROW(tbl_Amort[#Headers])</f>
        <v>188</v>
      </c>
      <c r="C204" s="13">
        <f>EOMONTH(FirstMonthEnd, tbl_Amort[[#This Row],[Index]] - 1)</f>
        <v>49552</v>
      </c>
      <c r="D204" s="14" cm="1">
        <f t="array" ref="D204">IF(
    tbl_Amort[[#This Row],[Index]] = 1,
    Principal,
    INDEX(tbl_Amort[Closing Balance], tbl_Amort[[#This Row],[Index]] -1)
)</f>
        <v>150914.70986686507</v>
      </c>
      <c r="E204" s="14">
        <f>tbl_Amort[[#This Row],[Opening Balance]] * InterestPerMonth</f>
        <v>554.58279448295582</v>
      </c>
      <c r="F204" s="14">
        <f t="shared" si="2"/>
        <v>-3138.9464203483094</v>
      </c>
      <c r="G204" s="14">
        <f>tbl_Amort[[#This Row],[Opening Balance]]+tbl_Amort[[#This Row],[Interest]]+tbl_Amort[[#This Row],[Payment]]</f>
        <v>148330.34624099973</v>
      </c>
    </row>
    <row r="205" spans="2:7" x14ac:dyDescent="0.35">
      <c r="B205" s="12" cm="1">
        <f t="array" ref="B205">ROW()  - ROW(tbl_Amort[#Headers])</f>
        <v>189</v>
      </c>
      <c r="C205" s="13">
        <f>EOMONTH(FirstMonthEnd, tbl_Amort[[#This Row],[Index]] - 1)</f>
        <v>49582</v>
      </c>
      <c r="D205" s="14" cm="1">
        <f t="array" ref="D205">IF(
    tbl_Amort[[#This Row],[Index]] = 1,
    Principal,
    INDEX(tbl_Amort[Closing Balance], tbl_Amort[[#This Row],[Index]] -1)
)</f>
        <v>148330.34624099973</v>
      </c>
      <c r="E205" s="14">
        <f>tbl_Amort[[#This Row],[Opening Balance]] * InterestPerMonth</f>
        <v>545.08575073647876</v>
      </c>
      <c r="F205" s="14">
        <f t="shared" si="2"/>
        <v>-3138.9464203483094</v>
      </c>
      <c r="G205" s="14">
        <f>tbl_Amort[[#This Row],[Opening Balance]]+tbl_Amort[[#This Row],[Interest]]+tbl_Amort[[#This Row],[Payment]]</f>
        <v>145736.48557138789</v>
      </c>
    </row>
    <row r="206" spans="2:7" x14ac:dyDescent="0.35">
      <c r="B206" s="12" cm="1">
        <f t="array" ref="B206">ROW()  - ROW(tbl_Amort[#Headers])</f>
        <v>190</v>
      </c>
      <c r="C206" s="13">
        <f>EOMONTH(FirstMonthEnd, tbl_Amort[[#This Row],[Index]] - 1)</f>
        <v>49613</v>
      </c>
      <c r="D206" s="14" cm="1">
        <f t="array" ref="D206">IF(
    tbl_Amort[[#This Row],[Index]] = 1,
    Principal,
    INDEX(tbl_Amort[Closing Balance], tbl_Amort[[#This Row],[Index]] -1)
)</f>
        <v>145736.48557138789</v>
      </c>
      <c r="E206" s="14">
        <f>tbl_Amort[[#This Row],[Opening Balance]] * InterestPerMonth</f>
        <v>535.55380716436582</v>
      </c>
      <c r="F206" s="14">
        <f t="shared" si="2"/>
        <v>-3138.9464203483094</v>
      </c>
      <c r="G206" s="14">
        <f>tbl_Amort[[#This Row],[Opening Balance]]+tbl_Amort[[#This Row],[Interest]]+tbl_Amort[[#This Row],[Payment]]</f>
        <v>143133.09295820395</v>
      </c>
    </row>
    <row r="207" spans="2:7" x14ac:dyDescent="0.35">
      <c r="B207" s="12" cm="1">
        <f t="array" ref="B207">ROW()  - ROW(tbl_Amort[#Headers])</f>
        <v>191</v>
      </c>
      <c r="C207" s="13">
        <f>EOMONTH(FirstMonthEnd, tbl_Amort[[#This Row],[Index]] - 1)</f>
        <v>49643</v>
      </c>
      <c r="D207" s="14" cm="1">
        <f t="array" ref="D207">IF(
    tbl_Amort[[#This Row],[Index]] = 1,
    Principal,
    INDEX(tbl_Amort[Closing Balance], tbl_Amort[[#This Row],[Index]] -1)
)</f>
        <v>143133.09295820395</v>
      </c>
      <c r="E207" s="14">
        <f>tbl_Amort[[#This Row],[Opening Balance]] * InterestPerMonth</f>
        <v>525.98683551640954</v>
      </c>
      <c r="F207" s="14">
        <f t="shared" si="2"/>
        <v>-3138.9464203483094</v>
      </c>
      <c r="G207" s="14">
        <f>tbl_Amort[[#This Row],[Opening Balance]]+tbl_Amort[[#This Row],[Interest]]+tbl_Amort[[#This Row],[Payment]]</f>
        <v>140520.13337337205</v>
      </c>
    </row>
    <row r="208" spans="2:7" x14ac:dyDescent="0.35">
      <c r="B208" s="12" cm="1">
        <f t="array" ref="B208">ROW()  - ROW(tbl_Amort[#Headers])</f>
        <v>192</v>
      </c>
      <c r="C208" s="13">
        <f>EOMONTH(FirstMonthEnd, tbl_Amort[[#This Row],[Index]] - 1)</f>
        <v>49674</v>
      </c>
      <c r="D208" s="14" cm="1">
        <f t="array" ref="D208">IF(
    tbl_Amort[[#This Row],[Index]] = 1,
    Principal,
    INDEX(tbl_Amort[Closing Balance], tbl_Amort[[#This Row],[Index]] -1)
)</f>
        <v>140520.13337337205</v>
      </c>
      <c r="E208" s="14">
        <f>tbl_Amort[[#This Row],[Opening Balance]] * InterestPerMonth</f>
        <v>516.38470707110775</v>
      </c>
      <c r="F208" s="14">
        <f t="shared" si="2"/>
        <v>-3138.9464203483094</v>
      </c>
      <c r="G208" s="14">
        <f>tbl_Amort[[#This Row],[Opening Balance]]+tbl_Amort[[#This Row],[Interest]]+tbl_Amort[[#This Row],[Payment]]</f>
        <v>137897.57166009487</v>
      </c>
    </row>
    <row r="209" spans="2:7" x14ac:dyDescent="0.35">
      <c r="B209" s="12" cm="1">
        <f t="array" ref="B209">ROW()  - ROW(tbl_Amort[#Headers])</f>
        <v>193</v>
      </c>
      <c r="C209" s="13">
        <f>EOMONTH(FirstMonthEnd, tbl_Amort[[#This Row],[Index]] - 1)</f>
        <v>49705</v>
      </c>
      <c r="D209" s="14" cm="1">
        <f t="array" ref="D209">IF(
    tbl_Amort[[#This Row],[Index]] = 1,
    Principal,
    INDEX(tbl_Amort[Closing Balance], tbl_Amort[[#This Row],[Index]] -1)
)</f>
        <v>137897.57166009487</v>
      </c>
      <c r="E209" s="14">
        <f>tbl_Amort[[#This Row],[Opening Balance]] * InterestPerMonth</f>
        <v>506.74729263393095</v>
      </c>
      <c r="F209" s="14">
        <f t="shared" ref="F209:F256" si="3">PaymentsPerMonth</f>
        <v>-3138.9464203483094</v>
      </c>
      <c r="G209" s="14">
        <f>tbl_Amort[[#This Row],[Opening Balance]]+tbl_Amort[[#This Row],[Interest]]+tbl_Amort[[#This Row],[Payment]]</f>
        <v>135265.37253238048</v>
      </c>
    </row>
    <row r="210" spans="2:7" x14ac:dyDescent="0.35">
      <c r="B210" s="12" cm="1">
        <f t="array" ref="B210">ROW()  - ROW(tbl_Amort[#Headers])</f>
        <v>194</v>
      </c>
      <c r="C210" s="13">
        <f>EOMONTH(FirstMonthEnd, tbl_Amort[[#This Row],[Index]] - 1)</f>
        <v>49734</v>
      </c>
      <c r="D210" s="14" cm="1">
        <f t="array" ref="D210">IF(
    tbl_Amort[[#This Row],[Index]] = 1,
    Principal,
    INDEX(tbl_Amort[Closing Balance], tbl_Amort[[#This Row],[Index]] -1)
)</f>
        <v>135265.37253238048</v>
      </c>
      <c r="E210" s="14">
        <f>tbl_Amort[[#This Row],[Opening Balance]] * InterestPerMonth</f>
        <v>497.07446253558447</v>
      </c>
      <c r="F210" s="14">
        <f t="shared" si="3"/>
        <v>-3138.9464203483094</v>
      </c>
      <c r="G210" s="14">
        <f>tbl_Amort[[#This Row],[Opening Balance]]+tbl_Amort[[#This Row],[Interest]]+tbl_Amort[[#This Row],[Payment]]</f>
        <v>132623.50057456776</v>
      </c>
    </row>
    <row r="211" spans="2:7" x14ac:dyDescent="0.35">
      <c r="B211" s="12" cm="1">
        <f t="array" ref="B211">ROW()  - ROW(tbl_Amort[#Headers])</f>
        <v>195</v>
      </c>
      <c r="C211" s="13">
        <f>EOMONTH(FirstMonthEnd, tbl_Amort[[#This Row],[Index]] - 1)</f>
        <v>49765</v>
      </c>
      <c r="D211" s="14" cm="1">
        <f t="array" ref="D211">IF(
    tbl_Amort[[#This Row],[Index]] = 1,
    Principal,
    INDEX(tbl_Amort[Closing Balance], tbl_Amort[[#This Row],[Index]] -1)
)</f>
        <v>132623.50057456776</v>
      </c>
      <c r="E211" s="14">
        <f>tbl_Amort[[#This Row],[Opening Balance]] * InterestPerMonth</f>
        <v>487.36608663026379</v>
      </c>
      <c r="F211" s="14">
        <f t="shared" si="3"/>
        <v>-3138.9464203483094</v>
      </c>
      <c r="G211" s="14">
        <f>tbl_Amort[[#This Row],[Opening Balance]]+tbl_Amort[[#This Row],[Interest]]+tbl_Amort[[#This Row],[Payment]]</f>
        <v>129971.92024084972</v>
      </c>
    </row>
    <row r="212" spans="2:7" x14ac:dyDescent="0.35">
      <c r="B212" s="12" cm="1">
        <f t="array" ref="B212">ROW()  - ROW(tbl_Amort[#Headers])</f>
        <v>196</v>
      </c>
      <c r="C212" s="13">
        <f>EOMONTH(FirstMonthEnd, tbl_Amort[[#This Row],[Index]] - 1)</f>
        <v>49795</v>
      </c>
      <c r="D212" s="14" cm="1">
        <f t="array" ref="D212">IF(
    tbl_Amort[[#This Row],[Index]] = 1,
    Principal,
    INDEX(tbl_Amort[Closing Balance], tbl_Amort[[#This Row],[Index]] -1)
)</f>
        <v>129971.92024084972</v>
      </c>
      <c r="E212" s="14">
        <f>tbl_Amort[[#This Row],[Opening Balance]] * InterestPerMonth</f>
        <v>477.62203429390325</v>
      </c>
      <c r="F212" s="14">
        <f t="shared" si="3"/>
        <v>-3138.9464203483094</v>
      </c>
      <c r="G212" s="14">
        <f>tbl_Amort[[#This Row],[Opening Balance]]+tbl_Amort[[#This Row],[Interest]]+tbl_Amort[[#This Row],[Payment]]</f>
        <v>127310.59585479532</v>
      </c>
    </row>
    <row r="213" spans="2:7" x14ac:dyDescent="0.35">
      <c r="B213" s="12" cm="1">
        <f t="array" ref="B213">ROW()  - ROW(tbl_Amort[#Headers])</f>
        <v>197</v>
      </c>
      <c r="C213" s="13">
        <f>EOMONTH(FirstMonthEnd, tbl_Amort[[#This Row],[Index]] - 1)</f>
        <v>49826</v>
      </c>
      <c r="D213" s="14" cm="1">
        <f t="array" ref="D213">IF(
    tbl_Amort[[#This Row],[Index]] = 1,
    Principal,
    INDEX(tbl_Amort[Closing Balance], tbl_Amort[[#This Row],[Index]] -1)
)</f>
        <v>127310.59585479532</v>
      </c>
      <c r="E213" s="14">
        <f>tbl_Amort[[#This Row],[Opening Balance]] * InterestPerMonth</f>
        <v>467.84217442241868</v>
      </c>
      <c r="F213" s="14">
        <f t="shared" si="3"/>
        <v>-3138.9464203483094</v>
      </c>
      <c r="G213" s="14">
        <f>tbl_Amort[[#This Row],[Opening Balance]]+tbl_Amort[[#This Row],[Interest]]+tbl_Amort[[#This Row],[Payment]]</f>
        <v>124639.49160886943</v>
      </c>
    </row>
    <row r="214" spans="2:7" x14ac:dyDescent="0.35">
      <c r="B214" s="12" cm="1">
        <f t="array" ref="B214">ROW()  - ROW(tbl_Amort[#Headers])</f>
        <v>198</v>
      </c>
      <c r="C214" s="13">
        <f>EOMONTH(FirstMonthEnd, tbl_Amort[[#This Row],[Index]] - 1)</f>
        <v>49856</v>
      </c>
      <c r="D214" s="14" cm="1">
        <f t="array" ref="D214">IF(
    tbl_Amort[[#This Row],[Index]] = 1,
    Principal,
    INDEX(tbl_Amort[Closing Balance], tbl_Amort[[#This Row],[Index]] -1)
)</f>
        <v>124639.49160886943</v>
      </c>
      <c r="E214" s="14">
        <f>tbl_Amort[[#This Row],[Opening Balance]] * InterestPerMonth</f>
        <v>458.02637542994347</v>
      </c>
      <c r="F214" s="14">
        <f t="shared" si="3"/>
        <v>-3138.9464203483094</v>
      </c>
      <c r="G214" s="14">
        <f>tbl_Amort[[#This Row],[Opening Balance]]+tbl_Amort[[#This Row],[Interest]]+tbl_Amort[[#This Row],[Payment]]</f>
        <v>121958.57156395106</v>
      </c>
    </row>
    <row r="215" spans="2:7" x14ac:dyDescent="0.35">
      <c r="B215" s="12" cm="1">
        <f t="array" ref="B215">ROW()  - ROW(tbl_Amort[#Headers])</f>
        <v>199</v>
      </c>
      <c r="C215" s="13">
        <f>EOMONTH(FirstMonthEnd, tbl_Amort[[#This Row],[Index]] - 1)</f>
        <v>49887</v>
      </c>
      <c r="D215" s="14" cm="1">
        <f t="array" ref="D215">IF(
    tbl_Amort[[#This Row],[Index]] = 1,
    Principal,
    INDEX(tbl_Amort[Closing Balance], tbl_Amort[[#This Row],[Index]] -1)
)</f>
        <v>121958.57156395106</v>
      </c>
      <c r="E215" s="14">
        <f>tbl_Amort[[#This Row],[Opening Balance]] * InterestPerMonth</f>
        <v>448.17450524705782</v>
      </c>
      <c r="F215" s="14">
        <f t="shared" si="3"/>
        <v>-3138.9464203483094</v>
      </c>
      <c r="G215" s="14">
        <f>tbl_Amort[[#This Row],[Opening Balance]]+tbl_Amort[[#This Row],[Interest]]+tbl_Amort[[#This Row],[Payment]]</f>
        <v>119267.79964884982</v>
      </c>
    </row>
    <row r="216" spans="2:7" x14ac:dyDescent="0.35">
      <c r="B216" s="12" cm="1">
        <f t="array" ref="B216">ROW()  - ROW(tbl_Amort[#Headers])</f>
        <v>200</v>
      </c>
      <c r="C216" s="13">
        <f>EOMONTH(FirstMonthEnd, tbl_Amort[[#This Row],[Index]] - 1)</f>
        <v>49918</v>
      </c>
      <c r="D216" s="14" cm="1">
        <f t="array" ref="D216">IF(
    tbl_Amort[[#This Row],[Index]] = 1,
    Principal,
    INDEX(tbl_Amort[Closing Balance], tbl_Amort[[#This Row],[Index]] -1)
)</f>
        <v>119267.79964884982</v>
      </c>
      <c r="E216" s="14">
        <f>tbl_Amort[[#This Row],[Opening Balance]] * InterestPerMonth</f>
        <v>438.28643131901231</v>
      </c>
      <c r="F216" s="14">
        <f t="shared" si="3"/>
        <v>-3138.9464203483094</v>
      </c>
      <c r="G216" s="14">
        <f>tbl_Amort[[#This Row],[Opening Balance]]+tbl_Amort[[#This Row],[Interest]]+tbl_Amort[[#This Row],[Payment]]</f>
        <v>116567.13965982052</v>
      </c>
    </row>
    <row r="217" spans="2:7" x14ac:dyDescent="0.35">
      <c r="B217" s="12" cm="1">
        <f t="array" ref="B217">ROW()  - ROW(tbl_Amort[#Headers])</f>
        <v>201</v>
      </c>
      <c r="C217" s="13">
        <f>EOMONTH(FirstMonthEnd, tbl_Amort[[#This Row],[Index]] - 1)</f>
        <v>49948</v>
      </c>
      <c r="D217" s="14" cm="1">
        <f t="array" ref="D217">IF(
    tbl_Amort[[#This Row],[Index]] = 1,
    Principal,
    INDEX(tbl_Amort[Closing Balance], tbl_Amort[[#This Row],[Index]] -1)
)</f>
        <v>116567.13965982052</v>
      </c>
      <c r="E217" s="14">
        <f>tbl_Amort[[#This Row],[Opening Balance]] * InterestPerMonth</f>
        <v>428.36202060394379</v>
      </c>
      <c r="F217" s="14">
        <f t="shared" si="3"/>
        <v>-3138.9464203483094</v>
      </c>
      <c r="G217" s="14">
        <f>tbl_Amort[[#This Row],[Opening Balance]]+tbl_Amort[[#This Row],[Interest]]+tbl_Amort[[#This Row],[Payment]]</f>
        <v>113856.55526007616</v>
      </c>
    </row>
    <row r="218" spans="2:7" x14ac:dyDescent="0.35">
      <c r="B218" s="12" cm="1">
        <f t="array" ref="B218">ROW()  - ROW(tbl_Amort[#Headers])</f>
        <v>202</v>
      </c>
      <c r="C218" s="13">
        <f>EOMONTH(FirstMonthEnd, tbl_Amort[[#This Row],[Index]] - 1)</f>
        <v>49979</v>
      </c>
      <c r="D218" s="14" cm="1">
        <f t="array" ref="D218">IF(
    tbl_Amort[[#This Row],[Index]] = 1,
    Principal,
    INDEX(tbl_Amort[Closing Balance], tbl_Amort[[#This Row],[Index]] -1)
)</f>
        <v>113856.55526007616</v>
      </c>
      <c r="E218" s="14">
        <f>tbl_Amort[[#This Row],[Opening Balance]] * InterestPerMonth</f>
        <v>418.40113957108571</v>
      </c>
      <c r="F218" s="14">
        <f t="shared" si="3"/>
        <v>-3138.9464203483094</v>
      </c>
      <c r="G218" s="14">
        <f>tbl_Amort[[#This Row],[Opening Balance]]+tbl_Amort[[#This Row],[Interest]]+tbl_Amort[[#This Row],[Payment]]</f>
        <v>111136.00997929893</v>
      </c>
    </row>
    <row r="219" spans="2:7" x14ac:dyDescent="0.35">
      <c r="B219" s="12" cm="1">
        <f t="array" ref="B219">ROW()  - ROW(tbl_Amort[#Headers])</f>
        <v>203</v>
      </c>
      <c r="C219" s="13">
        <f>EOMONTH(FirstMonthEnd, tbl_Amort[[#This Row],[Index]] - 1)</f>
        <v>50009</v>
      </c>
      <c r="D219" s="14" cm="1">
        <f t="array" ref="D219">IF(
    tbl_Amort[[#This Row],[Index]] = 1,
    Principal,
    INDEX(tbl_Amort[Closing Balance], tbl_Amort[[#This Row],[Index]] -1)
)</f>
        <v>111136.00997929893</v>
      </c>
      <c r="E219" s="14">
        <f>tbl_Amort[[#This Row],[Opening Balance]] * InterestPerMonth</f>
        <v>408.40365419897148</v>
      </c>
      <c r="F219" s="14">
        <f t="shared" si="3"/>
        <v>-3138.9464203483094</v>
      </c>
      <c r="G219" s="14">
        <f>tbl_Amort[[#This Row],[Opening Balance]]+tbl_Amort[[#This Row],[Interest]]+tbl_Amort[[#This Row],[Payment]]</f>
        <v>108405.4672131496</v>
      </c>
    </row>
    <row r="220" spans="2:7" x14ac:dyDescent="0.35">
      <c r="B220" s="12" cm="1">
        <f t="array" ref="B220">ROW()  - ROW(tbl_Amort[#Headers])</f>
        <v>204</v>
      </c>
      <c r="C220" s="13">
        <f>EOMONTH(FirstMonthEnd, tbl_Amort[[#This Row],[Index]] - 1)</f>
        <v>50040</v>
      </c>
      <c r="D220" s="14" cm="1">
        <f t="array" ref="D220">IF(
    tbl_Amort[[#This Row],[Index]] = 1,
    Principal,
    INDEX(tbl_Amort[Closing Balance], tbl_Amort[[#This Row],[Index]] -1)
)</f>
        <v>108405.4672131496</v>
      </c>
      <c r="E220" s="14">
        <f>tbl_Amort[[#This Row],[Opening Balance]] * InterestPerMonth</f>
        <v>398.36942997363104</v>
      </c>
      <c r="F220" s="14">
        <f t="shared" si="3"/>
        <v>-3138.9464203483094</v>
      </c>
      <c r="G220" s="14">
        <f>tbl_Amort[[#This Row],[Opening Balance]]+tbl_Amort[[#This Row],[Interest]]+tbl_Amort[[#This Row],[Payment]]</f>
        <v>105664.89022277493</v>
      </c>
    </row>
    <row r="221" spans="2:7" x14ac:dyDescent="0.35">
      <c r="B221" s="12" cm="1">
        <f t="array" ref="B221">ROW()  - ROW(tbl_Amort[#Headers])</f>
        <v>205</v>
      </c>
      <c r="C221" s="13">
        <f>EOMONTH(FirstMonthEnd, tbl_Amort[[#This Row],[Index]] - 1)</f>
        <v>50071</v>
      </c>
      <c r="D221" s="14" cm="1">
        <f t="array" ref="D221">IF(
    tbl_Amort[[#This Row],[Index]] = 1,
    Principal,
    INDEX(tbl_Amort[Closing Balance], tbl_Amort[[#This Row],[Index]] -1)
)</f>
        <v>105664.89022277493</v>
      </c>
      <c r="E221" s="14">
        <f>tbl_Amort[[#This Row],[Opening Balance]] * InterestPerMonth</f>
        <v>388.29833188678128</v>
      </c>
      <c r="F221" s="14">
        <f t="shared" si="3"/>
        <v>-3138.9464203483094</v>
      </c>
      <c r="G221" s="14">
        <f>tbl_Amort[[#This Row],[Opening Balance]]+tbl_Amort[[#This Row],[Interest]]+tbl_Amort[[#This Row],[Payment]]</f>
        <v>102914.2421343134</v>
      </c>
    </row>
    <row r="222" spans="2:7" x14ac:dyDescent="0.35">
      <c r="B222" s="12" cm="1">
        <f t="array" ref="B222">ROW()  - ROW(tbl_Amort[#Headers])</f>
        <v>206</v>
      </c>
      <c r="C222" s="13">
        <f>EOMONTH(FirstMonthEnd, tbl_Amort[[#This Row],[Index]] - 1)</f>
        <v>50099</v>
      </c>
      <c r="D222" s="14" cm="1">
        <f t="array" ref="D222">IF(
    tbl_Amort[[#This Row],[Index]] = 1,
    Principal,
    INDEX(tbl_Amort[Closing Balance], tbl_Amort[[#This Row],[Index]] -1)
)</f>
        <v>102914.2421343134</v>
      </c>
      <c r="E222" s="14">
        <f>tbl_Amort[[#This Row],[Opening Balance]] * InterestPerMonth</f>
        <v>378.19022443400922</v>
      </c>
      <c r="F222" s="14">
        <f t="shared" si="3"/>
        <v>-3138.9464203483094</v>
      </c>
      <c r="G222" s="14">
        <f>tbl_Amort[[#This Row],[Opening Balance]]+tbl_Amort[[#This Row],[Interest]]+tbl_Amort[[#This Row],[Payment]]</f>
        <v>100153.48593839911</v>
      </c>
    </row>
    <row r="223" spans="2:7" x14ac:dyDescent="0.35">
      <c r="B223" s="12" cm="1">
        <f t="array" ref="B223">ROW()  - ROW(tbl_Amort[#Headers])</f>
        <v>207</v>
      </c>
      <c r="C223" s="13">
        <f>EOMONTH(FirstMonthEnd, tbl_Amort[[#This Row],[Index]] - 1)</f>
        <v>50130</v>
      </c>
      <c r="D223" s="14" cm="1">
        <f t="array" ref="D223">IF(
    tbl_Amort[[#This Row],[Index]] = 1,
    Principal,
    INDEX(tbl_Amort[Closing Balance], tbl_Amort[[#This Row],[Index]] -1)
)</f>
        <v>100153.48593839911</v>
      </c>
      <c r="E223" s="14">
        <f>tbl_Amort[[#This Row],[Opening Balance]] * InterestPerMonth</f>
        <v>368.0449716129491</v>
      </c>
      <c r="F223" s="14">
        <f t="shared" si="3"/>
        <v>-3138.9464203483094</v>
      </c>
      <c r="G223" s="14">
        <f>tbl_Amort[[#This Row],[Opening Balance]]+tbl_Amort[[#This Row],[Interest]]+tbl_Amort[[#This Row],[Payment]]</f>
        <v>97382.584489663757</v>
      </c>
    </row>
    <row r="224" spans="2:7" x14ac:dyDescent="0.35">
      <c r="B224" s="12" cm="1">
        <f t="array" ref="B224">ROW()  - ROW(tbl_Amort[#Headers])</f>
        <v>208</v>
      </c>
      <c r="C224" s="13">
        <f>EOMONTH(FirstMonthEnd, tbl_Amort[[#This Row],[Index]] - 1)</f>
        <v>50160</v>
      </c>
      <c r="D224" s="14" cm="1">
        <f t="array" ref="D224">IF(
    tbl_Amort[[#This Row],[Index]] = 1,
    Principal,
    INDEX(tbl_Amort[Closing Balance], tbl_Amort[[#This Row],[Index]] -1)
)</f>
        <v>97382.584489663757</v>
      </c>
      <c r="E224" s="14">
        <f>tbl_Amort[[#This Row],[Opening Balance]] * InterestPerMonth</f>
        <v>357.86243692145229</v>
      </c>
      <c r="F224" s="14">
        <f t="shared" si="3"/>
        <v>-3138.9464203483094</v>
      </c>
      <c r="G224" s="14">
        <f>tbl_Amort[[#This Row],[Opening Balance]]+tbl_Amort[[#This Row],[Interest]]+tbl_Amort[[#This Row],[Payment]]</f>
        <v>94601.500506236902</v>
      </c>
    </row>
    <row r="225" spans="2:7" x14ac:dyDescent="0.35">
      <c r="B225" s="12" cm="1">
        <f t="array" ref="B225">ROW()  - ROW(tbl_Amort[#Headers])</f>
        <v>209</v>
      </c>
      <c r="C225" s="13">
        <f>EOMONTH(FirstMonthEnd, tbl_Amort[[#This Row],[Index]] - 1)</f>
        <v>50191</v>
      </c>
      <c r="D225" s="14" cm="1">
        <f t="array" ref="D225">IF(
    tbl_Amort[[#This Row],[Index]] = 1,
    Principal,
    INDEX(tbl_Amort[Closing Balance], tbl_Amort[[#This Row],[Index]] -1)
)</f>
        <v>94601.500506236902</v>
      </c>
      <c r="E225" s="14">
        <f>tbl_Amort[[#This Row],[Opening Balance]] * InterestPerMonth</f>
        <v>347.64248335575093</v>
      </c>
      <c r="F225" s="14">
        <f t="shared" si="3"/>
        <v>-3138.9464203483094</v>
      </c>
      <c r="G225" s="14">
        <f>tbl_Amort[[#This Row],[Opening Balance]]+tbl_Amort[[#This Row],[Interest]]+tbl_Amort[[#This Row],[Payment]]</f>
        <v>91810.196569244348</v>
      </c>
    </row>
    <row r="226" spans="2:7" x14ac:dyDescent="0.35">
      <c r="B226" s="12" cm="1">
        <f t="array" ref="B226">ROW()  - ROW(tbl_Amort[#Headers])</f>
        <v>210</v>
      </c>
      <c r="C226" s="13">
        <f>EOMONTH(FirstMonthEnd, tbl_Amort[[#This Row],[Index]] - 1)</f>
        <v>50221</v>
      </c>
      <c r="D226" s="14" cm="1">
        <f t="array" ref="D226">IF(
    tbl_Amort[[#This Row],[Index]] = 1,
    Principal,
    INDEX(tbl_Amort[Closing Balance], tbl_Amort[[#This Row],[Index]] -1)
)</f>
        <v>91810.196569244348</v>
      </c>
      <c r="E226" s="14">
        <f>tbl_Amort[[#This Row],[Opening Balance]] * InterestPerMonth</f>
        <v>337.38497340861431</v>
      </c>
      <c r="F226" s="14">
        <f t="shared" si="3"/>
        <v>-3138.9464203483094</v>
      </c>
      <c r="G226" s="14">
        <f>tbl_Amort[[#This Row],[Opening Balance]]+tbl_Amort[[#This Row],[Interest]]+tbl_Amort[[#This Row],[Payment]]</f>
        <v>89008.635122304651</v>
      </c>
    </row>
    <row r="227" spans="2:7" x14ac:dyDescent="0.35">
      <c r="B227" s="12" cm="1">
        <f t="array" ref="B227">ROW()  - ROW(tbl_Amort[#Headers])</f>
        <v>211</v>
      </c>
      <c r="C227" s="13">
        <f>EOMONTH(FirstMonthEnd, tbl_Amort[[#This Row],[Index]] - 1)</f>
        <v>50252</v>
      </c>
      <c r="D227" s="14" cm="1">
        <f t="array" ref="D227">IF(
    tbl_Amort[[#This Row],[Index]] = 1,
    Principal,
    INDEX(tbl_Amort[Closing Balance], tbl_Amort[[#This Row],[Index]] -1)
)</f>
        <v>89008.635122304651</v>
      </c>
      <c r="E227" s="14">
        <f>tbl_Amort[[#This Row],[Opening Balance]] * InterestPerMonth</f>
        <v>327.08976906749882</v>
      </c>
      <c r="F227" s="14">
        <f t="shared" si="3"/>
        <v>-3138.9464203483094</v>
      </c>
      <c r="G227" s="14">
        <f>tbl_Amort[[#This Row],[Opening Balance]]+tbl_Amort[[#This Row],[Interest]]+tbl_Amort[[#This Row],[Payment]]</f>
        <v>86196.778471023848</v>
      </c>
    </row>
    <row r="228" spans="2:7" x14ac:dyDescent="0.35">
      <c r="B228" s="12" cm="1">
        <f t="array" ref="B228">ROW()  - ROW(tbl_Amort[#Headers])</f>
        <v>212</v>
      </c>
      <c r="C228" s="13">
        <f>EOMONTH(FirstMonthEnd, tbl_Amort[[#This Row],[Index]] - 1)</f>
        <v>50283</v>
      </c>
      <c r="D228" s="14" cm="1">
        <f t="array" ref="D228">IF(
    tbl_Amort[[#This Row],[Index]] = 1,
    Principal,
    INDEX(tbl_Amort[Closing Balance], tbl_Amort[[#This Row],[Index]] -1)
)</f>
        <v>86196.778471023848</v>
      </c>
      <c r="E228" s="14">
        <f>tbl_Amort[[#This Row],[Opening Balance]] * InterestPerMonth</f>
        <v>316.75673181269127</v>
      </c>
      <c r="F228" s="14">
        <f t="shared" si="3"/>
        <v>-3138.9464203483094</v>
      </c>
      <c r="G228" s="14">
        <f>tbl_Amort[[#This Row],[Opening Balance]]+tbl_Amort[[#This Row],[Interest]]+tbl_Amort[[#This Row],[Payment]]</f>
        <v>83374.588782488237</v>
      </c>
    </row>
    <row r="229" spans="2:7" x14ac:dyDescent="0.35">
      <c r="B229" s="12" cm="1">
        <f t="array" ref="B229">ROW()  - ROW(tbl_Amort[#Headers])</f>
        <v>213</v>
      </c>
      <c r="C229" s="13">
        <f>EOMONTH(FirstMonthEnd, tbl_Amort[[#This Row],[Index]] - 1)</f>
        <v>50313</v>
      </c>
      <c r="D229" s="14" cm="1">
        <f t="array" ref="D229">IF(
    tbl_Amort[[#This Row],[Index]] = 1,
    Principal,
    INDEX(tbl_Amort[Closing Balance], tbl_Amort[[#This Row],[Index]] -1)
)</f>
        <v>83374.588782488237</v>
      </c>
      <c r="E229" s="14">
        <f>tbl_Amort[[#This Row],[Opening Balance]] * InterestPerMonth</f>
        <v>306.38572261544465</v>
      </c>
      <c r="F229" s="14">
        <f t="shared" si="3"/>
        <v>-3138.9464203483094</v>
      </c>
      <c r="G229" s="14">
        <f>tbl_Amort[[#This Row],[Opening Balance]]+tbl_Amort[[#This Row],[Interest]]+tbl_Amort[[#This Row],[Payment]]</f>
        <v>80542.02808475538</v>
      </c>
    </row>
    <row r="230" spans="2:7" x14ac:dyDescent="0.35">
      <c r="B230" s="12" cm="1">
        <f t="array" ref="B230">ROW()  - ROW(tbl_Amort[#Headers])</f>
        <v>214</v>
      </c>
      <c r="C230" s="13">
        <f>EOMONTH(FirstMonthEnd, tbl_Amort[[#This Row],[Index]] - 1)</f>
        <v>50344</v>
      </c>
      <c r="D230" s="14" cm="1">
        <f t="array" ref="D230">IF(
    tbl_Amort[[#This Row],[Index]] = 1,
    Principal,
    INDEX(tbl_Amort[Closing Balance], tbl_Amort[[#This Row],[Index]] -1)
)</f>
        <v>80542.02808475538</v>
      </c>
      <c r="E230" s="14">
        <f>tbl_Amort[[#This Row],[Opening Balance]] * InterestPerMonth</f>
        <v>295.97660193610795</v>
      </c>
      <c r="F230" s="14">
        <f t="shared" si="3"/>
        <v>-3138.9464203483094</v>
      </c>
      <c r="G230" s="14">
        <f>tbl_Amort[[#This Row],[Opening Balance]]+tbl_Amort[[#This Row],[Interest]]+tbl_Amort[[#This Row],[Payment]]</f>
        <v>77699.058266343185</v>
      </c>
    </row>
    <row r="231" spans="2:7" x14ac:dyDescent="0.35">
      <c r="B231" s="12" cm="1">
        <f t="array" ref="B231">ROW()  - ROW(tbl_Amort[#Headers])</f>
        <v>215</v>
      </c>
      <c r="C231" s="13">
        <f>EOMONTH(FirstMonthEnd, tbl_Amort[[#This Row],[Index]] - 1)</f>
        <v>50374</v>
      </c>
      <c r="D231" s="14" cm="1">
        <f t="array" ref="D231">IF(
    tbl_Amort[[#This Row],[Index]] = 1,
    Principal,
    INDEX(tbl_Amort[Closing Balance], tbl_Amort[[#This Row],[Index]] -1)
)</f>
        <v>77699.058266343185</v>
      </c>
      <c r="E231" s="14">
        <f>tbl_Amort[[#This Row],[Opening Balance]] * InterestPerMonth</f>
        <v>285.5292297222486</v>
      </c>
      <c r="F231" s="14">
        <f t="shared" si="3"/>
        <v>-3138.9464203483094</v>
      </c>
      <c r="G231" s="14">
        <f>tbl_Amort[[#This Row],[Opening Balance]]+tbl_Amort[[#This Row],[Interest]]+tbl_Amort[[#This Row],[Payment]]</f>
        <v>74845.641075717125</v>
      </c>
    </row>
    <row r="232" spans="2:7" x14ac:dyDescent="0.35">
      <c r="B232" s="12" cm="1">
        <f t="array" ref="B232">ROW()  - ROW(tbl_Amort[#Headers])</f>
        <v>216</v>
      </c>
      <c r="C232" s="13">
        <f>EOMONTH(FirstMonthEnd, tbl_Amort[[#This Row],[Index]] - 1)</f>
        <v>50405</v>
      </c>
      <c r="D232" s="14" cm="1">
        <f t="array" ref="D232">IF(
    tbl_Amort[[#This Row],[Index]] = 1,
    Principal,
    INDEX(tbl_Amort[Closing Balance], tbl_Amort[[#This Row],[Index]] -1)
)</f>
        <v>74845.641075717125</v>
      </c>
      <c r="E232" s="14">
        <f>tbl_Amort[[#This Row],[Opening Balance]] * InterestPerMonth</f>
        <v>275.04346540676784</v>
      </c>
      <c r="F232" s="14">
        <f t="shared" si="3"/>
        <v>-3138.9464203483094</v>
      </c>
      <c r="G232" s="14">
        <f>tbl_Amort[[#This Row],[Opening Balance]]+tbl_Amort[[#This Row],[Interest]]+tbl_Amort[[#This Row],[Payment]]</f>
        <v>71981.738120775583</v>
      </c>
    </row>
    <row r="233" spans="2:7" x14ac:dyDescent="0.35">
      <c r="B233" s="12" cm="1">
        <f t="array" ref="B233">ROW()  - ROW(tbl_Amort[#Headers])</f>
        <v>217</v>
      </c>
      <c r="C233" s="13">
        <f>EOMONTH(FirstMonthEnd, tbl_Amort[[#This Row],[Index]] - 1)</f>
        <v>50436</v>
      </c>
      <c r="D233" s="14" cm="1">
        <f t="array" ref="D233">IF(
    tbl_Amort[[#This Row],[Index]] = 1,
    Principal,
    INDEX(tbl_Amort[Closing Balance], tbl_Amort[[#This Row],[Index]] -1)
)</f>
        <v>71981.738120775583</v>
      </c>
      <c r="E233" s="14">
        <f>tbl_Amort[[#This Row],[Opening Balance]] * InterestPerMonth</f>
        <v>264.51916790600978</v>
      </c>
      <c r="F233" s="14">
        <f t="shared" si="3"/>
        <v>-3138.9464203483094</v>
      </c>
      <c r="G233" s="14">
        <f>tbl_Amort[[#This Row],[Opening Balance]]+tbl_Amort[[#This Row],[Interest]]+tbl_Amort[[#This Row],[Payment]]</f>
        <v>69107.310868333283</v>
      </c>
    </row>
    <row r="234" spans="2:7" x14ac:dyDescent="0.35">
      <c r="B234" s="12" cm="1">
        <f t="array" ref="B234">ROW()  - ROW(tbl_Amort[#Headers])</f>
        <v>218</v>
      </c>
      <c r="C234" s="13">
        <f>EOMONTH(FirstMonthEnd, tbl_Amort[[#This Row],[Index]] - 1)</f>
        <v>50464</v>
      </c>
      <c r="D234" s="14" cm="1">
        <f t="array" ref="D234">IF(
    tbl_Amort[[#This Row],[Index]] = 1,
    Principal,
    INDEX(tbl_Amort[Closing Balance], tbl_Amort[[#This Row],[Index]] -1)
)</f>
        <v>69107.310868333283</v>
      </c>
      <c r="E234" s="14">
        <f>tbl_Amort[[#This Row],[Opening Balance]] * InterestPerMonth</f>
        <v>253.95619561786293</v>
      </c>
      <c r="F234" s="14">
        <f t="shared" si="3"/>
        <v>-3138.9464203483094</v>
      </c>
      <c r="G234" s="14">
        <f>tbl_Amort[[#This Row],[Opening Balance]]+tbl_Amort[[#This Row],[Interest]]+tbl_Amort[[#This Row],[Payment]]</f>
        <v>66222.320643602841</v>
      </c>
    </row>
    <row r="235" spans="2:7" x14ac:dyDescent="0.35">
      <c r="B235" s="12" cm="1">
        <f t="array" ref="B235">ROW()  - ROW(tbl_Amort[#Headers])</f>
        <v>219</v>
      </c>
      <c r="C235" s="13">
        <f>EOMONTH(FirstMonthEnd, tbl_Amort[[#This Row],[Index]] - 1)</f>
        <v>50495</v>
      </c>
      <c r="D235" s="14" cm="1">
        <f t="array" ref="D235">IF(
    tbl_Amort[[#This Row],[Index]] = 1,
    Principal,
    INDEX(tbl_Amort[Closing Balance], tbl_Amort[[#This Row],[Index]] -1)
)</f>
        <v>66222.320643602841</v>
      </c>
      <c r="E235" s="14">
        <f>tbl_Amort[[#This Row],[Opening Balance]] * InterestPerMonth</f>
        <v>243.35440641985508</v>
      </c>
      <c r="F235" s="14">
        <f t="shared" si="3"/>
        <v>-3138.9464203483094</v>
      </c>
      <c r="G235" s="14">
        <f>tbl_Amort[[#This Row],[Opening Balance]]+tbl_Amort[[#This Row],[Interest]]+tbl_Amort[[#This Row],[Payment]]</f>
        <v>63326.728629674384</v>
      </c>
    </row>
    <row r="236" spans="2:7" x14ac:dyDescent="0.35">
      <c r="B236" s="12" cm="1">
        <f t="array" ref="B236">ROW()  - ROW(tbl_Amort[#Headers])</f>
        <v>220</v>
      </c>
      <c r="C236" s="13">
        <f>EOMONTH(FirstMonthEnd, tbl_Amort[[#This Row],[Index]] - 1)</f>
        <v>50525</v>
      </c>
      <c r="D236" s="14" cm="1">
        <f t="array" ref="D236">IF(
    tbl_Amort[[#This Row],[Index]] = 1,
    Principal,
    INDEX(tbl_Amort[Closing Balance], tbl_Amort[[#This Row],[Index]] -1)
)</f>
        <v>63326.728629674384</v>
      </c>
      <c r="E236" s="14">
        <f>tbl_Amort[[#This Row],[Opening Balance]] * InterestPerMonth</f>
        <v>232.71365766724091</v>
      </c>
      <c r="F236" s="14">
        <f t="shared" si="3"/>
        <v>-3138.9464203483094</v>
      </c>
      <c r="G236" s="14">
        <f>tbl_Amort[[#This Row],[Opening Balance]]+tbl_Amort[[#This Row],[Interest]]+tbl_Amort[[#This Row],[Payment]]</f>
        <v>60420.495866993318</v>
      </c>
    </row>
    <row r="237" spans="2:7" x14ac:dyDescent="0.35">
      <c r="B237" s="12" cm="1">
        <f t="array" ref="B237">ROW()  - ROW(tbl_Amort[#Headers])</f>
        <v>221</v>
      </c>
      <c r="C237" s="13">
        <f>EOMONTH(FirstMonthEnd, tbl_Amort[[#This Row],[Index]] - 1)</f>
        <v>50556</v>
      </c>
      <c r="D237" s="14" cm="1">
        <f t="array" ref="D237">IF(
    tbl_Amort[[#This Row],[Index]] = 1,
    Principal,
    INDEX(tbl_Amort[Closing Balance], tbl_Amort[[#This Row],[Index]] -1)
)</f>
        <v>60420.495866993318</v>
      </c>
      <c r="E237" s="14">
        <f>tbl_Amort[[#This Row],[Opening Balance]] * InterestPerMonth</f>
        <v>222.03380619108299</v>
      </c>
      <c r="F237" s="14">
        <f t="shared" si="3"/>
        <v>-3138.9464203483094</v>
      </c>
      <c r="G237" s="14">
        <f>tbl_Amort[[#This Row],[Opening Balance]]+tbl_Amort[[#This Row],[Interest]]+tbl_Amort[[#This Row],[Payment]]</f>
        <v>57503.583252836092</v>
      </c>
    </row>
    <row r="238" spans="2:7" x14ac:dyDescent="0.35">
      <c r="B238" s="12" cm="1">
        <f t="array" ref="B238">ROW()  - ROW(tbl_Amort[#Headers])</f>
        <v>222</v>
      </c>
      <c r="C238" s="13">
        <f>EOMONTH(FirstMonthEnd, tbl_Amort[[#This Row],[Index]] - 1)</f>
        <v>50586</v>
      </c>
      <c r="D238" s="14" cm="1">
        <f t="array" ref="D238">IF(
    tbl_Amort[[#This Row],[Index]] = 1,
    Principal,
    INDEX(tbl_Amort[Closing Balance], tbl_Amort[[#This Row],[Index]] -1)
)</f>
        <v>57503.583252836092</v>
      </c>
      <c r="E238" s="14">
        <f>tbl_Amort[[#This Row],[Opening Balance]] * InterestPerMonth</f>
        <v>211.31470829632516</v>
      </c>
      <c r="F238" s="14">
        <f t="shared" si="3"/>
        <v>-3138.9464203483094</v>
      </c>
      <c r="G238" s="14">
        <f>tbl_Amort[[#This Row],[Opening Balance]]+tbl_Amort[[#This Row],[Interest]]+tbl_Amort[[#This Row],[Payment]]</f>
        <v>54575.95154078411</v>
      </c>
    </row>
    <row r="239" spans="2:7" x14ac:dyDescent="0.35">
      <c r="B239" s="12" cm="1">
        <f t="array" ref="B239">ROW()  - ROW(tbl_Amort[#Headers])</f>
        <v>223</v>
      </c>
      <c r="C239" s="13">
        <f>EOMONTH(FirstMonthEnd, tbl_Amort[[#This Row],[Index]] - 1)</f>
        <v>50617</v>
      </c>
      <c r="D239" s="14" cm="1">
        <f t="array" ref="D239">IF(
    tbl_Amort[[#This Row],[Index]] = 1,
    Principal,
    INDEX(tbl_Amort[Closing Balance], tbl_Amort[[#This Row],[Index]] -1)
)</f>
        <v>54575.95154078411</v>
      </c>
      <c r="E239" s="14">
        <f>tbl_Amort[[#This Row],[Opening Balance]] * InterestPerMonth</f>
        <v>200.55621975985952</v>
      </c>
      <c r="F239" s="14">
        <f t="shared" si="3"/>
        <v>-3138.9464203483094</v>
      </c>
      <c r="G239" s="14">
        <f>tbl_Amort[[#This Row],[Opening Balance]]+tbl_Amort[[#This Row],[Interest]]+tbl_Amort[[#This Row],[Payment]]</f>
        <v>51637.561340195665</v>
      </c>
    </row>
    <row r="240" spans="2:7" x14ac:dyDescent="0.35">
      <c r="B240" s="12" cm="1">
        <f t="array" ref="B240">ROW()  - ROW(tbl_Amort[#Headers])</f>
        <v>224</v>
      </c>
      <c r="C240" s="13">
        <f>EOMONTH(FirstMonthEnd, tbl_Amort[[#This Row],[Index]] - 1)</f>
        <v>50648</v>
      </c>
      <c r="D240" s="14" cm="1">
        <f t="array" ref="D240">IF(
    tbl_Amort[[#This Row],[Index]] = 1,
    Principal,
    INDEX(tbl_Amort[Closing Balance], tbl_Amort[[#This Row],[Index]] -1)
)</f>
        <v>51637.561340195665</v>
      </c>
      <c r="E240" s="14">
        <f>tbl_Amort[[#This Row],[Opening Balance]] * InterestPerMonth</f>
        <v>189.75819582858557</v>
      </c>
      <c r="F240" s="14">
        <f t="shared" si="3"/>
        <v>-3138.9464203483094</v>
      </c>
      <c r="G240" s="14">
        <f>tbl_Amort[[#This Row],[Opening Balance]]+tbl_Amort[[#This Row],[Interest]]+tbl_Amort[[#This Row],[Payment]]</f>
        <v>48688.373115675946</v>
      </c>
    </row>
    <row r="241" spans="2:7" x14ac:dyDescent="0.35">
      <c r="B241" s="12" cm="1">
        <f t="array" ref="B241">ROW()  - ROW(tbl_Amort[#Headers])</f>
        <v>225</v>
      </c>
      <c r="C241" s="13">
        <f>EOMONTH(FirstMonthEnd, tbl_Amort[[#This Row],[Index]] - 1)</f>
        <v>50678</v>
      </c>
      <c r="D241" s="14" cm="1">
        <f t="array" ref="D241">IF(
    tbl_Amort[[#This Row],[Index]] = 1,
    Principal,
    INDEX(tbl_Amort[Closing Balance], tbl_Amort[[#This Row],[Index]] -1)
)</f>
        <v>48688.373115675946</v>
      </c>
      <c r="E241" s="14">
        <f>tbl_Amort[[#This Row],[Opening Balance]] * InterestPerMonth</f>
        <v>178.92049121746285</v>
      </c>
      <c r="F241" s="14">
        <f t="shared" si="3"/>
        <v>-3138.9464203483094</v>
      </c>
      <c r="G241" s="14">
        <f>tbl_Amort[[#This Row],[Opening Balance]]+tbl_Amort[[#This Row],[Interest]]+tbl_Amort[[#This Row],[Payment]]</f>
        <v>45728.347186545099</v>
      </c>
    </row>
    <row r="242" spans="2:7" x14ac:dyDescent="0.35">
      <c r="B242" s="12" cm="1">
        <f t="array" ref="B242">ROW()  - ROW(tbl_Amort[#Headers])</f>
        <v>226</v>
      </c>
      <c r="C242" s="13">
        <f>EOMONTH(FirstMonthEnd, tbl_Amort[[#This Row],[Index]] - 1)</f>
        <v>50709</v>
      </c>
      <c r="D242" s="14" cm="1">
        <f t="array" ref="D242">IF(
    tbl_Amort[[#This Row],[Index]] = 1,
    Principal,
    INDEX(tbl_Amort[Closing Balance], tbl_Amort[[#This Row],[Index]] -1)
)</f>
        <v>45728.347186545099</v>
      </c>
      <c r="E242" s="14">
        <f>tbl_Amort[[#This Row],[Opening Balance]] * InterestPerMonth</f>
        <v>168.04296010755598</v>
      </c>
      <c r="F242" s="14">
        <f t="shared" si="3"/>
        <v>-3138.9464203483094</v>
      </c>
      <c r="G242" s="14">
        <f>tbl_Amort[[#This Row],[Opening Balance]]+tbl_Amort[[#This Row],[Interest]]+tbl_Amort[[#This Row],[Payment]]</f>
        <v>42757.443726304351</v>
      </c>
    </row>
    <row r="243" spans="2:7" x14ac:dyDescent="0.35">
      <c r="B243" s="12" cm="1">
        <f t="array" ref="B243">ROW()  - ROW(tbl_Amort[#Headers])</f>
        <v>227</v>
      </c>
      <c r="C243" s="13">
        <f>EOMONTH(FirstMonthEnd, tbl_Amort[[#This Row],[Index]] - 1)</f>
        <v>50739</v>
      </c>
      <c r="D243" s="14" cm="1">
        <f t="array" ref="D243">IF(
    tbl_Amort[[#This Row],[Index]] = 1,
    Principal,
    INDEX(tbl_Amort[Closing Balance], tbl_Amort[[#This Row],[Index]] -1)
)</f>
        <v>42757.443726304351</v>
      </c>
      <c r="E243" s="14">
        <f>tbl_Amort[[#This Row],[Opening Balance]] * InterestPerMonth</f>
        <v>157.1254561440729</v>
      </c>
      <c r="F243" s="14">
        <f t="shared" si="3"/>
        <v>-3138.9464203483094</v>
      </c>
      <c r="G243" s="14">
        <f>tbl_Amort[[#This Row],[Opening Balance]]+tbl_Amort[[#This Row],[Interest]]+tbl_Amort[[#This Row],[Payment]]</f>
        <v>39775.622762100116</v>
      </c>
    </row>
    <row r="244" spans="2:7" x14ac:dyDescent="0.35">
      <c r="B244" s="12" cm="1">
        <f t="array" ref="B244">ROW()  - ROW(tbl_Amort[#Headers])</f>
        <v>228</v>
      </c>
      <c r="C244" s="13">
        <f>EOMONTH(FirstMonthEnd, tbl_Amort[[#This Row],[Index]] - 1)</f>
        <v>50770</v>
      </c>
      <c r="D244" s="14" cm="1">
        <f t="array" ref="D244">IF(
    tbl_Amort[[#This Row],[Index]] = 1,
    Principal,
    INDEX(tbl_Amort[Closing Balance], tbl_Amort[[#This Row],[Index]] -1)
)</f>
        <v>39775.622762100116</v>
      </c>
      <c r="E244" s="14">
        <f>tbl_Amort[[#This Row],[Opening Balance]] * InterestPerMonth</f>
        <v>146.16783243439551</v>
      </c>
      <c r="F244" s="14">
        <f t="shared" si="3"/>
        <v>-3138.9464203483094</v>
      </c>
      <c r="G244" s="14">
        <f>tbl_Amort[[#This Row],[Opening Balance]]+tbl_Amort[[#This Row],[Interest]]+tbl_Amort[[#This Row],[Payment]]</f>
        <v>36782.844174186204</v>
      </c>
    </row>
    <row r="245" spans="2:7" x14ac:dyDescent="0.35">
      <c r="B245" s="12" cm="1">
        <f t="array" ref="B245">ROW()  - ROW(tbl_Amort[#Headers])</f>
        <v>229</v>
      </c>
      <c r="C245" s="13">
        <f>EOMONTH(FirstMonthEnd, tbl_Amort[[#This Row],[Index]] - 1)</f>
        <v>50801</v>
      </c>
      <c r="D245" s="14" cm="1">
        <f t="array" ref="D245">IF(
    tbl_Amort[[#This Row],[Index]] = 1,
    Principal,
    INDEX(tbl_Amort[Closing Balance], tbl_Amort[[#This Row],[Index]] -1)
)</f>
        <v>36782.844174186204</v>
      </c>
      <c r="E245" s="14">
        <f>tbl_Amort[[#This Row],[Opening Balance]] * InterestPerMonth</f>
        <v>135.16994154610333</v>
      </c>
      <c r="F245" s="14">
        <f t="shared" si="3"/>
        <v>-3138.9464203483094</v>
      </c>
      <c r="G245" s="14">
        <f>tbl_Amort[[#This Row],[Opening Balance]]+tbl_Amort[[#This Row],[Interest]]+tbl_Amort[[#This Row],[Payment]]</f>
        <v>33779.067695384001</v>
      </c>
    </row>
    <row r="246" spans="2:7" x14ac:dyDescent="0.35">
      <c r="B246" s="12" cm="1">
        <f t="array" ref="B246">ROW()  - ROW(tbl_Amort[#Headers])</f>
        <v>230</v>
      </c>
      <c r="C246" s="13">
        <f>EOMONTH(FirstMonthEnd, tbl_Amort[[#This Row],[Index]] - 1)</f>
        <v>50829</v>
      </c>
      <c r="D246" s="14" cm="1">
        <f t="array" ref="D246">IF(
    tbl_Amort[[#This Row],[Index]] = 1,
    Principal,
    INDEX(tbl_Amort[Closing Balance], tbl_Amort[[#This Row],[Index]] -1)
)</f>
        <v>33779.067695384001</v>
      </c>
      <c r="E246" s="14">
        <f>tbl_Amort[[#This Row],[Opening Balance]] * InterestPerMonth</f>
        <v>124.1316355049899</v>
      </c>
      <c r="F246" s="14">
        <f t="shared" si="3"/>
        <v>-3138.9464203483094</v>
      </c>
      <c r="G246" s="14">
        <f>tbl_Amort[[#This Row],[Opening Balance]]+tbl_Amort[[#This Row],[Interest]]+tbl_Amort[[#This Row],[Payment]]</f>
        <v>30764.252910540687</v>
      </c>
    </row>
    <row r="247" spans="2:7" x14ac:dyDescent="0.35">
      <c r="B247" s="12" cm="1">
        <f t="array" ref="B247">ROW()  - ROW(tbl_Amort[#Headers])</f>
        <v>231</v>
      </c>
      <c r="C247" s="13">
        <f>EOMONTH(FirstMonthEnd, tbl_Amort[[#This Row],[Index]] - 1)</f>
        <v>50860</v>
      </c>
      <c r="D247" s="14" cm="1">
        <f t="array" ref="D247">IF(
    tbl_Amort[[#This Row],[Index]] = 1,
    Principal,
    INDEX(tbl_Amort[Closing Balance], tbl_Amort[[#This Row],[Index]] -1)
)</f>
        <v>30764.252910540687</v>
      </c>
      <c r="E247" s="14">
        <f>tbl_Amort[[#This Row],[Opening Balance]] * InterestPerMonth</f>
        <v>113.05276579307169</v>
      </c>
      <c r="F247" s="14">
        <f t="shared" si="3"/>
        <v>-3138.9464203483094</v>
      </c>
      <c r="G247" s="14">
        <f>tbl_Amort[[#This Row],[Opening Balance]]+tbl_Amort[[#This Row],[Interest]]+tbl_Amort[[#This Row],[Payment]]</f>
        <v>27738.359255985451</v>
      </c>
    </row>
    <row r="248" spans="2:7" x14ac:dyDescent="0.35">
      <c r="B248" s="12" cm="1">
        <f t="array" ref="B248">ROW()  - ROW(tbl_Amort[#Headers])</f>
        <v>232</v>
      </c>
      <c r="C248" s="13">
        <f>EOMONTH(FirstMonthEnd, tbl_Amort[[#This Row],[Index]] - 1)</f>
        <v>50890</v>
      </c>
      <c r="D248" s="14" cm="1">
        <f t="array" ref="D248">IF(
    tbl_Amort[[#This Row],[Index]] = 1,
    Principal,
    INDEX(tbl_Amort[Closing Balance], tbl_Amort[[#This Row],[Index]] -1)
)</f>
        <v>27738.359255985451</v>
      </c>
      <c r="E248" s="14">
        <f>tbl_Amort[[#This Row],[Opening Balance]] * InterestPerMonth</f>
        <v>101.93318334658989</v>
      </c>
      <c r="F248" s="14">
        <f t="shared" si="3"/>
        <v>-3138.9464203483094</v>
      </c>
      <c r="G248" s="14">
        <f>tbl_Amort[[#This Row],[Opening Balance]]+tbl_Amort[[#This Row],[Interest]]+tbl_Amort[[#This Row],[Payment]]</f>
        <v>24701.346018983735</v>
      </c>
    </row>
    <row r="249" spans="2:7" x14ac:dyDescent="0.35">
      <c r="B249" s="12" cm="1">
        <f t="array" ref="B249">ROW()  - ROW(tbl_Amort[#Headers])</f>
        <v>233</v>
      </c>
      <c r="C249" s="13">
        <f>EOMONTH(FirstMonthEnd, tbl_Amort[[#This Row],[Index]] - 1)</f>
        <v>50921</v>
      </c>
      <c r="D249" s="14" cm="1">
        <f t="array" ref="D249">IF(
    tbl_Amort[[#This Row],[Index]] = 1,
    Principal,
    INDEX(tbl_Amort[Closing Balance], tbl_Amort[[#This Row],[Index]] -1)
)</f>
        <v>24701.346018983735</v>
      </c>
      <c r="E249" s="14">
        <f>tbl_Amort[[#This Row],[Opening Balance]] * InterestPerMonth</f>
        <v>90.772738554004832</v>
      </c>
      <c r="F249" s="14">
        <f t="shared" si="3"/>
        <v>-3138.9464203483094</v>
      </c>
      <c r="G249" s="14">
        <f>tbl_Amort[[#This Row],[Opening Balance]]+tbl_Amort[[#This Row],[Interest]]+tbl_Amort[[#This Row],[Payment]]</f>
        <v>21653.172337189433</v>
      </c>
    </row>
    <row r="250" spans="2:7" x14ac:dyDescent="0.35">
      <c r="B250" s="12" cm="1">
        <f t="array" ref="B250">ROW()  - ROW(tbl_Amort[#Headers])</f>
        <v>234</v>
      </c>
      <c r="C250" s="13">
        <f>EOMONTH(FirstMonthEnd, tbl_Amort[[#This Row],[Index]] - 1)</f>
        <v>50951</v>
      </c>
      <c r="D250" s="14" cm="1">
        <f t="array" ref="D250">IF(
    tbl_Amort[[#This Row],[Index]] = 1,
    Principal,
    INDEX(tbl_Amort[Closing Balance], tbl_Amort[[#This Row],[Index]] -1)
)</f>
        <v>21653.172337189433</v>
      </c>
      <c r="E250" s="14">
        <f>tbl_Amort[[#This Row],[Opening Balance]] * InterestPerMonth</f>
        <v>79.571281253982917</v>
      </c>
      <c r="F250" s="14">
        <f t="shared" si="3"/>
        <v>-3138.9464203483094</v>
      </c>
      <c r="G250" s="14">
        <f>tbl_Amort[[#This Row],[Opening Balance]]+tbl_Amort[[#This Row],[Interest]]+tbl_Amort[[#This Row],[Payment]]</f>
        <v>18593.797198095104</v>
      </c>
    </row>
    <row r="251" spans="2:7" x14ac:dyDescent="0.35">
      <c r="B251" s="12" cm="1">
        <f t="array" ref="B251">ROW()  - ROW(tbl_Amort[#Headers])</f>
        <v>235</v>
      </c>
      <c r="C251" s="13">
        <f>EOMONTH(FirstMonthEnd, tbl_Amort[[#This Row],[Index]] - 1)</f>
        <v>50982</v>
      </c>
      <c r="D251" s="14" cm="1">
        <f t="array" ref="D251">IF(
    tbl_Amort[[#This Row],[Index]] = 1,
    Principal,
    INDEX(tbl_Amort[Closing Balance], tbl_Amort[[#This Row],[Index]] -1)
)</f>
        <v>18593.797198095104</v>
      </c>
      <c r="E251" s="14">
        <f>tbl_Amort[[#This Row],[Opening Balance]] * InterestPerMonth</f>
        <v>68.328660733376282</v>
      </c>
      <c r="F251" s="14">
        <f t="shared" si="3"/>
        <v>-3138.9464203483094</v>
      </c>
      <c r="G251" s="14">
        <f>tbl_Amort[[#This Row],[Opening Balance]]+tbl_Amort[[#This Row],[Interest]]+tbl_Amort[[#This Row],[Payment]]</f>
        <v>15523.179438480171</v>
      </c>
    </row>
    <row r="252" spans="2:7" x14ac:dyDescent="0.35">
      <c r="B252" s="12" cm="1">
        <f t="array" ref="B252">ROW()  - ROW(tbl_Amort[#Headers])</f>
        <v>236</v>
      </c>
      <c r="C252" s="13">
        <f>EOMONTH(FirstMonthEnd, tbl_Amort[[#This Row],[Index]] - 1)</f>
        <v>51013</v>
      </c>
      <c r="D252" s="14" cm="1">
        <f t="array" ref="D252">IF(
    tbl_Amort[[#This Row],[Index]] = 1,
    Principal,
    INDEX(tbl_Amort[Closing Balance], tbl_Amort[[#This Row],[Index]] -1)
)</f>
        <v>15523.179438480171</v>
      </c>
      <c r="E252" s="14">
        <f>tbl_Amort[[#This Row],[Opening Balance]] * InterestPerMonth</f>
        <v>57.044725725194979</v>
      </c>
      <c r="F252" s="14">
        <f t="shared" si="3"/>
        <v>-3138.9464203483094</v>
      </c>
      <c r="G252" s="14">
        <f>tbl_Amort[[#This Row],[Opening Balance]]+tbl_Amort[[#This Row],[Interest]]+tbl_Amort[[#This Row],[Payment]]</f>
        <v>12441.277743857056</v>
      </c>
    </row>
    <row r="253" spans="2:7" x14ac:dyDescent="0.35">
      <c r="B253" s="12" cm="1">
        <f t="array" ref="B253">ROW()  - ROW(tbl_Amort[#Headers])</f>
        <v>237</v>
      </c>
      <c r="C253" s="13">
        <f>EOMONTH(FirstMonthEnd, tbl_Amort[[#This Row],[Index]] - 1)</f>
        <v>51043</v>
      </c>
      <c r="D253" s="14" cm="1">
        <f t="array" ref="D253">IF(
    tbl_Amort[[#This Row],[Index]] = 1,
    Principal,
    INDEX(tbl_Amort[Closing Balance], tbl_Amort[[#This Row],[Index]] -1)
)</f>
        <v>12441.277743857056</v>
      </c>
      <c r="E253" s="14">
        <f>tbl_Amort[[#This Row],[Opening Balance]] * InterestPerMonth</f>
        <v>45.719324406571694</v>
      </c>
      <c r="F253" s="14">
        <f t="shared" si="3"/>
        <v>-3138.9464203483094</v>
      </c>
      <c r="G253" s="14">
        <f>tbl_Amort[[#This Row],[Opening Balance]]+tbl_Amort[[#This Row],[Interest]]+tbl_Amort[[#This Row],[Payment]]</f>
        <v>9348.0506479153173</v>
      </c>
    </row>
    <row r="254" spans="2:7" x14ac:dyDescent="0.35">
      <c r="B254" s="12" cm="1">
        <f t="array" ref="B254">ROW()  - ROW(tbl_Amort[#Headers])</f>
        <v>238</v>
      </c>
      <c r="C254" s="13">
        <f>EOMONTH(FirstMonthEnd, tbl_Amort[[#This Row],[Index]] - 1)</f>
        <v>51074</v>
      </c>
      <c r="D254" s="14" cm="1">
        <f t="array" ref="D254">IF(
    tbl_Amort[[#This Row],[Index]] = 1,
    Principal,
    INDEX(tbl_Amort[Closing Balance], tbl_Amort[[#This Row],[Index]] -1)
)</f>
        <v>9348.0506479153173</v>
      </c>
      <c r="E254" s="14">
        <f>tbl_Amort[[#This Row],[Opening Balance]] * InterestPerMonth</f>
        <v>34.352304396719006</v>
      </c>
      <c r="F254" s="14">
        <f t="shared" si="3"/>
        <v>-3138.9464203483094</v>
      </c>
      <c r="G254" s="14">
        <f>tbl_Amort[[#This Row],[Opening Balance]]+tbl_Amort[[#This Row],[Interest]]+tbl_Amort[[#This Row],[Payment]]</f>
        <v>6243.4565319637277</v>
      </c>
    </row>
    <row r="255" spans="2:7" x14ac:dyDescent="0.35">
      <c r="B255" s="12" cm="1">
        <f t="array" ref="B255">ROW()  - ROW(tbl_Amort[#Headers])</f>
        <v>239</v>
      </c>
      <c r="C255" s="13">
        <f>EOMONTH(FirstMonthEnd, tbl_Amort[[#This Row],[Index]] - 1)</f>
        <v>51104</v>
      </c>
      <c r="D255" s="14" cm="1">
        <f t="array" ref="D255">IF(
    tbl_Amort[[#This Row],[Index]] = 1,
    Principal,
    INDEX(tbl_Amort[Closing Balance], tbl_Amort[[#This Row],[Index]] -1)
)</f>
        <v>6243.4565319637277</v>
      </c>
      <c r="E255" s="14">
        <f>tbl_Amort[[#This Row],[Opening Balance]] * InterestPerMonth</f>
        <v>22.943512754879169</v>
      </c>
      <c r="F255" s="14">
        <f t="shared" si="3"/>
        <v>-3138.9464203483094</v>
      </c>
      <c r="G255" s="14">
        <f>tbl_Amort[[#This Row],[Opening Balance]]+tbl_Amort[[#This Row],[Interest]]+tbl_Amort[[#This Row],[Payment]]</f>
        <v>3127.4536243702978</v>
      </c>
    </row>
    <row r="256" spans="2:7" x14ac:dyDescent="0.35">
      <c r="B256" s="12" cm="1">
        <f t="array" ref="B256">ROW()  - ROW(tbl_Amort[#Headers])</f>
        <v>240</v>
      </c>
      <c r="C256" s="13">
        <f>EOMONTH(FirstMonthEnd, tbl_Amort[[#This Row],[Index]] - 1)</f>
        <v>51135</v>
      </c>
      <c r="D256" s="14" cm="1">
        <f t="array" ref="D256">IF(
    tbl_Amort[[#This Row],[Index]] = 1,
    Principal,
    INDEX(tbl_Amort[Closing Balance], tbl_Amort[[#This Row],[Index]] -1)
)</f>
        <v>3127.4536243702978</v>
      </c>
      <c r="E256" s="14">
        <f>tbl_Amort[[#This Row],[Opening Balance]] * InterestPerMonth</f>
        <v>11.492795978266273</v>
      </c>
      <c r="F256" s="14">
        <f t="shared" si="3"/>
        <v>-3138.9464203483094</v>
      </c>
      <c r="G256" s="14">
        <f>tbl_Amort[[#This Row],[Opening Balance]]+tbl_Amort[[#This Row],[Interest]]+tbl_Amort[[#This Row],[Payment]]</f>
        <v>2.5465851649641991E-10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5E15FA8-0850-4FDA-9D2D-AD1FDC198988}">
  <ds:schemaRefs/>
</ds:datastoreItem>
</file>

<file path=customXml/itemProps2.xml><?xml version="1.0" encoding="utf-8"?>
<ds:datastoreItem xmlns:ds="http://schemas.openxmlformats.org/officeDocument/2006/customXml" ds:itemID="{31C4B547-53C2-49C7-B3DD-A5173C61E0F3}">
  <ds:schemaRefs/>
</ds:datastoreItem>
</file>

<file path=customXml/itemProps3.xml><?xml version="1.0" encoding="utf-8"?>
<ds:datastoreItem xmlns:ds="http://schemas.openxmlformats.org/officeDocument/2006/customXml" ds:itemID="{31A4F38D-B13D-4948-AE22-034F6556CA39}">
  <ds:schemaRefs/>
</ds:datastoreItem>
</file>

<file path=customXml/itemProps4.xml><?xml version="1.0" encoding="utf-8"?>
<ds:datastoreItem xmlns:ds="http://schemas.openxmlformats.org/officeDocument/2006/customXml" ds:itemID="{68DAB3F5-FE61-49A1-B55E-8050AD1E283D}">
  <ds:schemaRefs/>
</ds:datastoreItem>
</file>

<file path=customXml/itemProps5.xml><?xml version="1.0" encoding="utf-8"?>
<ds:datastoreItem xmlns:ds="http://schemas.openxmlformats.org/officeDocument/2006/customXml" ds:itemID="{EF1781D2-E16B-4180-A369-F9DAC0EDD6FF}">
  <ds:schemaRefs/>
</ds:datastoreItem>
</file>

<file path=customXml/itemProps6.xml><?xml version="1.0" encoding="utf-8"?>
<ds:datastoreItem xmlns:ds="http://schemas.openxmlformats.org/officeDocument/2006/customXml" ds:itemID="{9F0CFF80-EE9F-4AC1-88B2-492DB7B56A6A}">
  <ds:schemaRefs/>
</ds:datastoreItem>
</file>

<file path=customXml/itemProps7.xml><?xml version="1.0" encoding="utf-8"?>
<ds:datastoreItem xmlns:ds="http://schemas.openxmlformats.org/officeDocument/2006/customXml" ds:itemID="{A73EB270-A190-493F-B872-8A5EF7E8EF67}">
  <ds:schemaRefs/>
</ds:datastoreItem>
</file>

<file path=customXml/itemProps8.xml><?xml version="1.0" encoding="utf-8"?>
<ds:datastoreItem xmlns:ds="http://schemas.openxmlformats.org/officeDocument/2006/customXml" ds:itemID="{AA309D9A-1D0F-4235-8166-C0DB01285B8B}">
  <ds:schemaRefs/>
</ds:datastoreItem>
</file>

<file path=customXml/itemProps9.xml><?xml version="1.0" encoding="utf-8"?>
<ds:datastoreItem xmlns:ds="http://schemas.openxmlformats.org/officeDocument/2006/customXml" ds:itemID="{312ECFF6-F784-4359-B148-EB1C9946658C}">
  <ds:schemaRefs/>
</ds:datastoreItem>
</file>

<file path=customXml/itemProps10.xml><?xml version="1.0" encoding="utf-8"?>
<ds:datastoreItem xmlns:ds="http://schemas.openxmlformats.org/officeDocument/2006/customXml" ds:itemID="{A0B74B4E-8D2B-43C0-9A44-633A3062DA74}">
  <ds:schemaRefs/>
</ds:datastoreItem>
</file>

<file path=customXml/itemProps11.xml><?xml version="1.0" encoding="utf-8"?>
<ds:datastoreItem xmlns:ds="http://schemas.openxmlformats.org/officeDocument/2006/customXml" ds:itemID="{F4893F8F-7623-4DF2-BFCE-2CDEA3967B8A}">
  <ds:schemaRefs/>
</ds:datastoreItem>
</file>

<file path=customXml/itemProps12.xml><?xml version="1.0" encoding="utf-8"?>
<ds:datastoreItem xmlns:ds="http://schemas.openxmlformats.org/officeDocument/2006/customXml" ds:itemID="{E8689675-337C-4C1F-9F83-F794FAAC24AA}">
  <ds:schemaRefs/>
</ds:datastoreItem>
</file>

<file path=customXml/itemProps13.xml><?xml version="1.0" encoding="utf-8"?>
<ds:datastoreItem xmlns:ds="http://schemas.openxmlformats.org/officeDocument/2006/customXml" ds:itemID="{51AAFDD2-D03B-41E6-B731-2BAC450F3E13}">
  <ds:schemaRefs/>
</ds:datastoreItem>
</file>

<file path=customXml/itemProps14.xml><?xml version="1.0" encoding="utf-8"?>
<ds:datastoreItem xmlns:ds="http://schemas.openxmlformats.org/officeDocument/2006/customXml" ds:itemID="{A3D5E64B-6EC9-4440-8580-494C44608470}">
  <ds:schemaRefs/>
</ds:datastoreItem>
</file>

<file path=customXml/itemProps15.xml><?xml version="1.0" encoding="utf-8"?>
<ds:datastoreItem xmlns:ds="http://schemas.openxmlformats.org/officeDocument/2006/customXml" ds:itemID="{9C7A91E6-45A8-4AD3-9183-88F0F70BB73F}">
  <ds:schemaRefs/>
</ds:datastoreItem>
</file>

<file path=customXml/itemProps16.xml><?xml version="1.0" encoding="utf-8"?>
<ds:datastoreItem xmlns:ds="http://schemas.openxmlformats.org/officeDocument/2006/customXml" ds:itemID="{735155EA-EC9C-4429-8601-8580D73DF6B3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7E359D76-4036-4A2B-A27F-F274AAA77FC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Amortisation</vt:lpstr>
      <vt:lpstr>FirstMonthEnd</vt:lpstr>
      <vt:lpstr>InterestPerMonth</vt:lpstr>
      <vt:lpstr>InterestRatePerYear</vt:lpstr>
      <vt:lpstr>ItemName</vt:lpstr>
      <vt:lpstr>PaymentsPerMonth</vt:lpstr>
      <vt:lpstr>Principal</vt:lpstr>
      <vt:lpstr>Amortisation!SheetCategory</vt:lpstr>
      <vt:lpstr>Amortisation!SheetHeading</vt:lpstr>
      <vt:lpstr>TermInYears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</cp:lastModifiedBy>
  <dcterms:created xsi:type="dcterms:W3CDTF">2015-06-05T18:17:20Z</dcterms:created>
  <dcterms:modified xsi:type="dcterms:W3CDTF">2020-10-14T10:27:42Z</dcterms:modified>
</cp:coreProperties>
</file>