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udent\Downloads\GSCM330\Module10\"/>
    </mc:Choice>
  </mc:AlternateContent>
  <xr:revisionPtr revIDLastSave="0" documentId="8_{689EE32A-CF67-4B14-ACBF-535A7A1E8A1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odel Stipulation" sheetId="11" r:id="rId1"/>
    <sheet name="All Conditions (2)" sheetId="10" r:id="rId2"/>
    <sheet name="All Conditions" sheetId="9" r:id="rId3"/>
    <sheet name="Min Congestion Level" sheetId="6" r:id="rId4"/>
    <sheet name="Max EcoFriendly" sheetId="5" r:id="rId5"/>
    <sheet name="Min DIstance" sheetId="7" r:id="rId6"/>
    <sheet name="Min Transportation Cost" sheetId="4" r:id="rId7"/>
    <sheet name="{PinkCloud}_Module10_Connection" sheetId="3" r:id="rId8"/>
    <sheet name="{PinkCloud}_Module10_Locations" sheetId="2" r:id="rId9"/>
    <sheet name="Sheet1" sheetId="1" r:id="rId10"/>
  </sheets>
  <definedNames>
    <definedName name="solver_adj" localSheetId="2" hidden="1">'All Conditions'!$L$6:$L$29</definedName>
    <definedName name="solver_adj" localSheetId="1" hidden="1">'All Conditions (2)'!$L$6:$L$29,'All Conditions (2)'!$E$53</definedName>
    <definedName name="solver_adj" localSheetId="4" hidden="1">'Max EcoFriendly'!$L$6:$L$29</definedName>
    <definedName name="solver_adj" localSheetId="3" hidden="1">'Min Congestion Level'!$L$6:$L$29</definedName>
    <definedName name="solver_adj" localSheetId="5" hidden="1">'Min DIstance'!$K$6:$K$29</definedName>
    <definedName name="solver_adj" localSheetId="6" hidden="1">'Min Transportation Cost'!$K$6:$K$29</definedName>
    <definedName name="solver_adj" localSheetId="0" hidden="1">'Model Stipulation'!$L$6:$L$29,'Model Stipulation'!$E$53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2" hidden="1">'All Conditions'!$G$11:$G$17</definedName>
    <definedName name="solver_lhs1" localSheetId="1" hidden="1">'All Conditions (2)'!$G$11:$G$17</definedName>
    <definedName name="solver_lhs1" localSheetId="4" hidden="1">'Max EcoFriendly'!$G$11:$G$17</definedName>
    <definedName name="solver_lhs1" localSheetId="3" hidden="1">'Min Congestion Level'!$G$11:$G$17</definedName>
    <definedName name="solver_lhs1" localSheetId="5" hidden="1">'Min DIstance'!$F$11:$F$17</definedName>
    <definedName name="solver_lhs1" localSheetId="6" hidden="1">'Min Transportation Cost'!$F$11:$F$17</definedName>
    <definedName name="solver_lhs1" localSheetId="0" hidden="1">'Model Stipulation'!$G$11:$G$17</definedName>
    <definedName name="solver_lhs2" localSheetId="2" hidden="1">'All Conditions'!$L$6:$L$29</definedName>
    <definedName name="solver_lhs2" localSheetId="1" hidden="1">'All Conditions (2)'!$J$46:$J$49</definedName>
    <definedName name="solver_lhs2" localSheetId="4" hidden="1">'Max EcoFriendly'!$L$6:$L$29</definedName>
    <definedName name="solver_lhs2" localSheetId="3" hidden="1">'Min Congestion Level'!$L$6:$L$29</definedName>
    <definedName name="solver_lhs2" localSheetId="5" hidden="1">'Min DIstance'!$K$6:$K$29</definedName>
    <definedName name="solver_lhs2" localSheetId="6" hidden="1">'Min Transportation Cost'!$K$6:$K$29</definedName>
    <definedName name="solver_lhs2" localSheetId="0" hidden="1">'Model Stipulation'!$J$46:$J$49</definedName>
    <definedName name="solver_lhs3" localSheetId="2" hidden="1">'All Conditions'!$L$6:$L$29</definedName>
    <definedName name="solver_lhs3" localSheetId="1" hidden="1">'All Conditions (2)'!$L$6:$L$29</definedName>
    <definedName name="solver_lhs3" localSheetId="4" hidden="1">'Max EcoFriendly'!$L$6:$L$29</definedName>
    <definedName name="solver_lhs3" localSheetId="3" hidden="1">'Min Congestion Level'!$L$6:$L$29</definedName>
    <definedName name="solver_lhs3" localSheetId="5" hidden="1">'Min DIstance'!$K$6:$K$29</definedName>
    <definedName name="solver_lhs3" localSheetId="6" hidden="1">'Min Transportation Cost'!$K$6:$K$29</definedName>
    <definedName name="solver_lhs3" localSheetId="0" hidden="1">'Model Stipulation'!$L$6:$L$29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2" hidden="1">1</definedName>
    <definedName name="solver_neg" localSheetId="1" hidden="1">2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2" hidden="1">2</definedName>
    <definedName name="solver_num" localSheetId="1" hidden="1">3</definedName>
    <definedName name="solver_num" localSheetId="4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0" hidden="1">3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2" hidden="1">'All Conditions'!$D$19</definedName>
    <definedName name="solver_opt" localSheetId="1" hidden="1">'All Conditions (2)'!$D$19</definedName>
    <definedName name="solver_opt" localSheetId="4" hidden="1">'Max EcoFriendly'!$D$19</definedName>
    <definedName name="solver_opt" localSheetId="3" hidden="1">'Min Congestion Level'!$D$19</definedName>
    <definedName name="solver_opt" localSheetId="5" hidden="1">'Min DIstance'!$C$19</definedName>
    <definedName name="solver_opt" localSheetId="6" hidden="1">'Min Transportation Cost'!$C$19</definedName>
    <definedName name="solver_opt" localSheetId="0" hidden="1">'Model Stipulation'!$E$49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4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1" localSheetId="0" hidden="1">1</definedName>
    <definedName name="solver_rel2" localSheetId="2" hidden="1">3</definedName>
    <definedName name="solver_rel2" localSheetId="1" hidden="1">1</definedName>
    <definedName name="solver_rel2" localSheetId="4" hidden="1">3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4" hidden="1">3</definedName>
    <definedName name="solver_rel3" localSheetId="3" hidden="1">3</definedName>
    <definedName name="solver_rel3" localSheetId="5" hidden="1">3</definedName>
    <definedName name="solver_rel3" localSheetId="6" hidden="1">3</definedName>
    <definedName name="solver_rel3" localSheetId="0" hidden="1">3</definedName>
    <definedName name="solver_rhs1" localSheetId="2" hidden="1">'All Conditions'!$H$11:$H$17</definedName>
    <definedName name="solver_rhs1" localSheetId="1" hidden="1">'All Conditions (2)'!$H$11:$H$17</definedName>
    <definedName name="solver_rhs1" localSheetId="4" hidden="1">'Max EcoFriendly'!$H$11:$H$17</definedName>
    <definedName name="solver_rhs1" localSheetId="3" hidden="1">'Min Congestion Level'!$H$11:$H$17</definedName>
    <definedName name="solver_rhs1" localSheetId="5" hidden="1">'Min DIstance'!$G$11:$G$17</definedName>
    <definedName name="solver_rhs1" localSheetId="6" hidden="1">'Min Transportation Cost'!$G$11:$G$17</definedName>
    <definedName name="solver_rhs1" localSheetId="0" hidden="1">'Model Stipulation'!$H$11:$H$17</definedName>
    <definedName name="solver_rhs2" localSheetId="2" hidden="1">0</definedName>
    <definedName name="solver_rhs2" localSheetId="1" hidden="1">'All Conditions (2)'!$E$53</definedName>
    <definedName name="solver_rhs2" localSheetId="4" hidden="1">0</definedName>
    <definedName name="solver_rhs2" localSheetId="3" hidden="1">0</definedName>
    <definedName name="solver_rhs2" localSheetId="5" hidden="1">0</definedName>
    <definedName name="solver_rhs2" localSheetId="6" hidden="1">0</definedName>
    <definedName name="solver_rhs2" localSheetId="0" hidden="1">'Model Stipulation'!$E$53</definedName>
    <definedName name="solver_rhs3" localSheetId="2" hidden="1">0</definedName>
    <definedName name="solver_rhs3" localSheetId="1" hidden="1">0</definedName>
    <definedName name="solver_rhs3" localSheetId="4" hidden="1">0</definedName>
    <definedName name="solver_rhs3" localSheetId="3" hidden="1">0</definedName>
    <definedName name="solver_rhs3" localSheetId="5" hidden="1">0</definedName>
    <definedName name="solver_rhs3" localSheetId="6" hidden="1">0</definedName>
    <definedName name="solver_rhs3" localSheetId="0" hidden="1">0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10" l="1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6" i="10"/>
  <c r="Z44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6" i="10"/>
  <c r="D19" i="11"/>
  <c r="E46" i="11"/>
  <c r="G46" i="11" s="1"/>
  <c r="H46" i="11" s="1"/>
  <c r="J46" i="11" s="1"/>
  <c r="X29" i="11"/>
  <c r="V29" i="11"/>
  <c r="T29" i="11"/>
  <c r="Y29" i="11" s="1"/>
  <c r="S29" i="11"/>
  <c r="R29" i="11"/>
  <c r="P29" i="11"/>
  <c r="O29" i="11"/>
  <c r="N29" i="11"/>
  <c r="X28" i="11"/>
  <c r="V28" i="11"/>
  <c r="T28" i="11"/>
  <c r="S28" i="11"/>
  <c r="Y28" i="11" s="1"/>
  <c r="R28" i="11"/>
  <c r="P28" i="11"/>
  <c r="O28" i="11"/>
  <c r="N28" i="11"/>
  <c r="X27" i="11"/>
  <c r="V27" i="11"/>
  <c r="T27" i="11"/>
  <c r="S27" i="11"/>
  <c r="R27" i="11"/>
  <c r="P27" i="11"/>
  <c r="Y27" i="11" s="1"/>
  <c r="O27" i="11"/>
  <c r="N27" i="11"/>
  <c r="X26" i="11"/>
  <c r="V26" i="11"/>
  <c r="T26" i="11"/>
  <c r="S26" i="11"/>
  <c r="Y26" i="11" s="1"/>
  <c r="R26" i="11"/>
  <c r="P26" i="11"/>
  <c r="O26" i="11"/>
  <c r="N26" i="11"/>
  <c r="X25" i="11"/>
  <c r="V25" i="11"/>
  <c r="T25" i="11"/>
  <c r="Y25" i="11" s="1"/>
  <c r="S25" i="11"/>
  <c r="R25" i="11"/>
  <c r="P25" i="11"/>
  <c r="O25" i="11"/>
  <c r="N25" i="11"/>
  <c r="X24" i="11"/>
  <c r="V24" i="11"/>
  <c r="T24" i="11"/>
  <c r="S24" i="11"/>
  <c r="Y24" i="11" s="1"/>
  <c r="R24" i="11"/>
  <c r="P24" i="11"/>
  <c r="O24" i="11"/>
  <c r="N24" i="11"/>
  <c r="X23" i="11"/>
  <c r="V23" i="11"/>
  <c r="T23" i="11"/>
  <c r="S23" i="11"/>
  <c r="R23" i="11"/>
  <c r="P23" i="11"/>
  <c r="Y23" i="11" s="1"/>
  <c r="O23" i="11"/>
  <c r="N23" i="11"/>
  <c r="X22" i="11"/>
  <c r="V22" i="11"/>
  <c r="T22" i="11"/>
  <c r="S22" i="11"/>
  <c r="Y22" i="11" s="1"/>
  <c r="R22" i="11"/>
  <c r="P22" i="11"/>
  <c r="O22" i="11"/>
  <c r="N22" i="11"/>
  <c r="X21" i="11"/>
  <c r="V21" i="11"/>
  <c r="T21" i="11"/>
  <c r="Y21" i="11" s="1"/>
  <c r="S21" i="11"/>
  <c r="R21" i="11"/>
  <c r="P21" i="11"/>
  <c r="O21" i="11"/>
  <c r="N21" i="11"/>
  <c r="X20" i="11"/>
  <c r="V20" i="11"/>
  <c r="T20" i="11"/>
  <c r="S20" i="11"/>
  <c r="Y20" i="11" s="1"/>
  <c r="R20" i="11"/>
  <c r="P20" i="11"/>
  <c r="O20" i="11"/>
  <c r="N20" i="11"/>
  <c r="X19" i="11"/>
  <c r="E48" i="11" s="1"/>
  <c r="G48" i="11" s="1"/>
  <c r="H48" i="11" s="1"/>
  <c r="J48" i="11" s="1"/>
  <c r="V19" i="11"/>
  <c r="T19" i="11"/>
  <c r="S19" i="11"/>
  <c r="R19" i="11"/>
  <c r="P19" i="11"/>
  <c r="Y19" i="11" s="1"/>
  <c r="O19" i="11"/>
  <c r="N19" i="11"/>
  <c r="X18" i="11"/>
  <c r="V18" i="11"/>
  <c r="T18" i="11"/>
  <c r="S18" i="11"/>
  <c r="R18" i="11"/>
  <c r="P18" i="11"/>
  <c r="Y18" i="11" s="1"/>
  <c r="O18" i="11"/>
  <c r="N18" i="11"/>
  <c r="X17" i="11"/>
  <c r="V17" i="11"/>
  <c r="T17" i="11"/>
  <c r="S17" i="11"/>
  <c r="R17" i="11"/>
  <c r="P17" i="11"/>
  <c r="Y17" i="11" s="1"/>
  <c r="O17" i="11"/>
  <c r="N17" i="11"/>
  <c r="F17" i="11"/>
  <c r="E17" i="11"/>
  <c r="X16" i="11"/>
  <c r="V16" i="11"/>
  <c r="T16" i="11"/>
  <c r="S16" i="11"/>
  <c r="R16" i="11"/>
  <c r="P16" i="11"/>
  <c r="Y16" i="11" s="1"/>
  <c r="O16" i="11"/>
  <c r="N16" i="11"/>
  <c r="F16" i="11"/>
  <c r="E16" i="11"/>
  <c r="X15" i="11"/>
  <c r="V15" i="11"/>
  <c r="T15" i="11"/>
  <c r="S15" i="11"/>
  <c r="R15" i="11"/>
  <c r="P15" i="11"/>
  <c r="Y15" i="11" s="1"/>
  <c r="O15" i="11"/>
  <c r="N15" i="11"/>
  <c r="F15" i="11"/>
  <c r="E15" i="11"/>
  <c r="X14" i="11"/>
  <c r="V14" i="11"/>
  <c r="T14" i="11"/>
  <c r="S14" i="11"/>
  <c r="R14" i="11"/>
  <c r="P14" i="11"/>
  <c r="Y14" i="11" s="1"/>
  <c r="O14" i="11"/>
  <c r="N14" i="11"/>
  <c r="F14" i="11"/>
  <c r="E14" i="11"/>
  <c r="X13" i="11"/>
  <c r="V13" i="11"/>
  <c r="T13" i="11"/>
  <c r="S13" i="11"/>
  <c r="R13" i="11"/>
  <c r="P13" i="11"/>
  <c r="Y13" i="11" s="1"/>
  <c r="O13" i="11"/>
  <c r="N13" i="11"/>
  <c r="F13" i="11"/>
  <c r="E13" i="11"/>
  <c r="X12" i="11"/>
  <c r="V12" i="11"/>
  <c r="T12" i="11"/>
  <c r="S12" i="11"/>
  <c r="R12" i="11"/>
  <c r="P12" i="11"/>
  <c r="Y12" i="11" s="1"/>
  <c r="O12" i="11"/>
  <c r="N12" i="11"/>
  <c r="F12" i="11"/>
  <c r="E12" i="11"/>
  <c r="X11" i="11"/>
  <c r="V11" i="11"/>
  <c r="T11" i="11"/>
  <c r="S11" i="11"/>
  <c r="R11" i="11"/>
  <c r="P11" i="11"/>
  <c r="Y11" i="11" s="1"/>
  <c r="O11" i="11"/>
  <c r="N11" i="11"/>
  <c r="F11" i="11"/>
  <c r="E11" i="11"/>
  <c r="X10" i="11"/>
  <c r="V10" i="11"/>
  <c r="T10" i="11"/>
  <c r="S10" i="11"/>
  <c r="R10" i="11"/>
  <c r="P10" i="11"/>
  <c r="Y10" i="11" s="1"/>
  <c r="O10" i="11"/>
  <c r="N10" i="11"/>
  <c r="X9" i="11"/>
  <c r="V9" i="11"/>
  <c r="T9" i="11"/>
  <c r="S9" i="11"/>
  <c r="Y9" i="11" s="1"/>
  <c r="R9" i="11"/>
  <c r="P9" i="11"/>
  <c r="O9" i="11"/>
  <c r="N9" i="11"/>
  <c r="Y8" i="11"/>
  <c r="X8" i="11"/>
  <c r="V8" i="11"/>
  <c r="T8" i="11"/>
  <c r="S8" i="11"/>
  <c r="R8" i="11"/>
  <c r="P8" i="11"/>
  <c r="O8" i="11"/>
  <c r="N8" i="11"/>
  <c r="X7" i="11"/>
  <c r="V7" i="11"/>
  <c r="T7" i="11"/>
  <c r="S7" i="11"/>
  <c r="R7" i="11"/>
  <c r="P7" i="11"/>
  <c r="Y7" i="11" s="1"/>
  <c r="O7" i="11"/>
  <c r="N7" i="11"/>
  <c r="X6" i="11"/>
  <c r="V6" i="11"/>
  <c r="E49" i="11" s="1"/>
  <c r="G49" i="11" s="1"/>
  <c r="H49" i="11" s="1"/>
  <c r="J49" i="11" s="1"/>
  <c r="T6" i="11"/>
  <c r="S6" i="11"/>
  <c r="R6" i="11"/>
  <c r="P6" i="11"/>
  <c r="Y6" i="11" s="1"/>
  <c r="O6" i="11"/>
  <c r="N6" i="11"/>
  <c r="D19" i="6"/>
  <c r="E46" i="10"/>
  <c r="G46" i="10" s="1"/>
  <c r="H46" i="10" s="1"/>
  <c r="J46" i="10" s="1"/>
  <c r="X29" i="10"/>
  <c r="V29" i="10"/>
  <c r="T29" i="10"/>
  <c r="S29" i="10"/>
  <c r="R29" i="10"/>
  <c r="P29" i="10"/>
  <c r="O29" i="10"/>
  <c r="N29" i="10"/>
  <c r="X28" i="10"/>
  <c r="V28" i="10"/>
  <c r="T28" i="10"/>
  <c r="S28" i="10"/>
  <c r="R28" i="10"/>
  <c r="P28" i="10"/>
  <c r="O28" i="10"/>
  <c r="N28" i="10"/>
  <c r="X27" i="10"/>
  <c r="V27" i="10"/>
  <c r="T27" i="10"/>
  <c r="S27" i="10"/>
  <c r="R27" i="10"/>
  <c r="P27" i="10"/>
  <c r="O27" i="10"/>
  <c r="N27" i="10"/>
  <c r="X26" i="10"/>
  <c r="V26" i="10"/>
  <c r="T26" i="10"/>
  <c r="S26" i="10"/>
  <c r="R26" i="10"/>
  <c r="P26" i="10"/>
  <c r="O26" i="10"/>
  <c r="N26" i="10"/>
  <c r="X25" i="10"/>
  <c r="V25" i="10"/>
  <c r="T25" i="10"/>
  <c r="S25" i="10"/>
  <c r="R25" i="10"/>
  <c r="P25" i="10"/>
  <c r="O25" i="10"/>
  <c r="N25" i="10"/>
  <c r="X24" i="10"/>
  <c r="V24" i="10"/>
  <c r="T24" i="10"/>
  <c r="S24" i="10"/>
  <c r="R24" i="10"/>
  <c r="P24" i="10"/>
  <c r="O24" i="10"/>
  <c r="N24" i="10"/>
  <c r="X23" i="10"/>
  <c r="V23" i="10"/>
  <c r="T23" i="10"/>
  <c r="S23" i="10"/>
  <c r="R23" i="10"/>
  <c r="P23" i="10"/>
  <c r="O23" i="10"/>
  <c r="N23" i="10"/>
  <c r="X22" i="10"/>
  <c r="V22" i="10"/>
  <c r="T22" i="10"/>
  <c r="S22" i="10"/>
  <c r="R22" i="10"/>
  <c r="P22" i="10"/>
  <c r="O22" i="10"/>
  <c r="N22" i="10"/>
  <c r="X21" i="10"/>
  <c r="V21" i="10"/>
  <c r="T21" i="10"/>
  <c r="S21" i="10"/>
  <c r="R21" i="10"/>
  <c r="P21" i="10"/>
  <c r="O21" i="10"/>
  <c r="N21" i="10"/>
  <c r="X20" i="10"/>
  <c r="V20" i="10"/>
  <c r="T20" i="10"/>
  <c r="S20" i="10"/>
  <c r="R20" i="10"/>
  <c r="P20" i="10"/>
  <c r="O20" i="10"/>
  <c r="N20" i="10"/>
  <c r="X19" i="10"/>
  <c r="V19" i="10"/>
  <c r="T19" i="10"/>
  <c r="S19" i="10"/>
  <c r="R19" i="10"/>
  <c r="P19" i="10"/>
  <c r="O19" i="10"/>
  <c r="N19" i="10"/>
  <c r="X18" i="10"/>
  <c r="V18" i="10"/>
  <c r="T18" i="10"/>
  <c r="S18" i="10"/>
  <c r="R18" i="10"/>
  <c r="P18" i="10"/>
  <c r="O18" i="10"/>
  <c r="N18" i="10"/>
  <c r="X17" i="10"/>
  <c r="V17" i="10"/>
  <c r="T17" i="10"/>
  <c r="S17" i="10"/>
  <c r="R17" i="10"/>
  <c r="P17" i="10"/>
  <c r="O17" i="10"/>
  <c r="N17" i="10"/>
  <c r="F17" i="10"/>
  <c r="E17" i="10"/>
  <c r="X16" i="10"/>
  <c r="V16" i="10"/>
  <c r="T16" i="10"/>
  <c r="S16" i="10"/>
  <c r="R16" i="10"/>
  <c r="P16" i="10"/>
  <c r="O16" i="10"/>
  <c r="N16" i="10"/>
  <c r="F16" i="10"/>
  <c r="E16" i="10"/>
  <c r="X15" i="10"/>
  <c r="V15" i="10"/>
  <c r="T15" i="10"/>
  <c r="S15" i="10"/>
  <c r="R15" i="10"/>
  <c r="P15" i="10"/>
  <c r="O15" i="10"/>
  <c r="N15" i="10"/>
  <c r="F15" i="10"/>
  <c r="E15" i="10"/>
  <c r="X14" i="10"/>
  <c r="V14" i="10"/>
  <c r="T14" i="10"/>
  <c r="S14" i="10"/>
  <c r="R14" i="10"/>
  <c r="P14" i="10"/>
  <c r="O14" i="10"/>
  <c r="N14" i="10"/>
  <c r="F14" i="10"/>
  <c r="E14" i="10"/>
  <c r="X13" i="10"/>
  <c r="V13" i="10"/>
  <c r="T13" i="10"/>
  <c r="S13" i="10"/>
  <c r="R13" i="10"/>
  <c r="P13" i="10"/>
  <c r="O13" i="10"/>
  <c r="N13" i="10"/>
  <c r="F13" i="10"/>
  <c r="E13" i="10"/>
  <c r="X12" i="10"/>
  <c r="V12" i="10"/>
  <c r="T12" i="10"/>
  <c r="S12" i="10"/>
  <c r="R12" i="10"/>
  <c r="P12" i="10"/>
  <c r="Y12" i="10" s="1"/>
  <c r="AA12" i="10" s="1"/>
  <c r="O12" i="10"/>
  <c r="N12" i="10"/>
  <c r="F12" i="10"/>
  <c r="E12" i="10"/>
  <c r="X11" i="10"/>
  <c r="V11" i="10"/>
  <c r="T11" i="10"/>
  <c r="S11" i="10"/>
  <c r="R11" i="10"/>
  <c r="P11" i="10"/>
  <c r="O11" i="10"/>
  <c r="N11" i="10"/>
  <c r="F11" i="10"/>
  <c r="E11" i="10"/>
  <c r="X10" i="10"/>
  <c r="V10" i="10"/>
  <c r="T10" i="10"/>
  <c r="S10" i="10"/>
  <c r="R10" i="10"/>
  <c r="P10" i="10"/>
  <c r="O10" i="10"/>
  <c r="N10" i="10"/>
  <c r="X9" i="10"/>
  <c r="V9" i="10"/>
  <c r="T9" i="10"/>
  <c r="S9" i="10"/>
  <c r="R9" i="10"/>
  <c r="P9" i="10"/>
  <c r="O9" i="10"/>
  <c r="N9" i="10"/>
  <c r="X8" i="10"/>
  <c r="V8" i="10"/>
  <c r="T8" i="10"/>
  <c r="S8" i="10"/>
  <c r="R8" i="10"/>
  <c r="P8" i="10"/>
  <c r="O8" i="10"/>
  <c r="N8" i="10"/>
  <c r="X7" i="10"/>
  <c r="V7" i="10"/>
  <c r="T7" i="10"/>
  <c r="S7" i="10"/>
  <c r="R7" i="10"/>
  <c r="P7" i="10"/>
  <c r="O7" i="10"/>
  <c r="N7" i="10"/>
  <c r="X6" i="10"/>
  <c r="E48" i="10" s="1"/>
  <c r="G48" i="10" s="1"/>
  <c r="V6" i="10"/>
  <c r="E49" i="10" s="1"/>
  <c r="T6" i="10"/>
  <c r="S6" i="10"/>
  <c r="R6" i="10"/>
  <c r="P6" i="10"/>
  <c r="O6" i="10"/>
  <c r="N6" i="10"/>
  <c r="X29" i="9"/>
  <c r="V29" i="9"/>
  <c r="T29" i="9"/>
  <c r="S29" i="9"/>
  <c r="Y29" i="9" s="1"/>
  <c r="R29" i="9"/>
  <c r="P29" i="9"/>
  <c r="O29" i="9"/>
  <c r="N29" i="9"/>
  <c r="X28" i="9"/>
  <c r="V28" i="9"/>
  <c r="T28" i="9"/>
  <c r="S28" i="9"/>
  <c r="Y28" i="9" s="1"/>
  <c r="R28" i="9"/>
  <c r="P28" i="9"/>
  <c r="O28" i="9"/>
  <c r="N28" i="9"/>
  <c r="X27" i="9"/>
  <c r="V27" i="9"/>
  <c r="T27" i="9"/>
  <c r="S27" i="9"/>
  <c r="Y27" i="9" s="1"/>
  <c r="R27" i="9"/>
  <c r="P27" i="9"/>
  <c r="O27" i="9"/>
  <c r="N27" i="9"/>
  <c r="Y26" i="9"/>
  <c r="X26" i="9"/>
  <c r="V26" i="9"/>
  <c r="T26" i="9"/>
  <c r="S26" i="9"/>
  <c r="R26" i="9"/>
  <c r="P26" i="9"/>
  <c r="O26" i="9"/>
  <c r="N26" i="9"/>
  <c r="X25" i="9"/>
  <c r="V25" i="9"/>
  <c r="T25" i="9"/>
  <c r="S25" i="9"/>
  <c r="Y25" i="9" s="1"/>
  <c r="R25" i="9"/>
  <c r="P25" i="9"/>
  <c r="O25" i="9"/>
  <c r="N25" i="9"/>
  <c r="X24" i="9"/>
  <c r="V24" i="9"/>
  <c r="T24" i="9"/>
  <c r="S24" i="9"/>
  <c r="Y24" i="9" s="1"/>
  <c r="R24" i="9"/>
  <c r="P24" i="9"/>
  <c r="O24" i="9"/>
  <c r="N24" i="9"/>
  <c r="X23" i="9"/>
  <c r="V23" i="9"/>
  <c r="T23" i="9"/>
  <c r="S23" i="9"/>
  <c r="Y23" i="9" s="1"/>
  <c r="R23" i="9"/>
  <c r="P23" i="9"/>
  <c r="O23" i="9"/>
  <c r="N23" i="9"/>
  <c r="Y22" i="9"/>
  <c r="X22" i="9"/>
  <c r="V22" i="9"/>
  <c r="T22" i="9"/>
  <c r="S22" i="9"/>
  <c r="R22" i="9"/>
  <c r="P22" i="9"/>
  <c r="O22" i="9"/>
  <c r="N22" i="9"/>
  <c r="X21" i="9"/>
  <c r="V21" i="9"/>
  <c r="T21" i="9"/>
  <c r="S21" i="9"/>
  <c r="Y21" i="9" s="1"/>
  <c r="R21" i="9"/>
  <c r="P21" i="9"/>
  <c r="O21" i="9"/>
  <c r="N21" i="9"/>
  <c r="X20" i="9"/>
  <c r="V20" i="9"/>
  <c r="T20" i="9"/>
  <c r="S20" i="9"/>
  <c r="Y20" i="9" s="1"/>
  <c r="R20" i="9"/>
  <c r="P20" i="9"/>
  <c r="O20" i="9"/>
  <c r="N20" i="9"/>
  <c r="X19" i="9"/>
  <c r="V19" i="9"/>
  <c r="T19" i="9"/>
  <c r="S19" i="9"/>
  <c r="Y19" i="9" s="1"/>
  <c r="R19" i="9"/>
  <c r="P19" i="9"/>
  <c r="O19" i="9"/>
  <c r="N19" i="9"/>
  <c r="D19" i="9"/>
  <c r="Y18" i="9"/>
  <c r="X18" i="9"/>
  <c r="V18" i="9"/>
  <c r="T18" i="9"/>
  <c r="S18" i="9"/>
  <c r="R18" i="9"/>
  <c r="P18" i="9"/>
  <c r="O18" i="9"/>
  <c r="N18" i="9"/>
  <c r="X17" i="9"/>
  <c r="V17" i="9"/>
  <c r="T17" i="9"/>
  <c r="Y17" i="9" s="1"/>
  <c r="S17" i="9"/>
  <c r="R17" i="9"/>
  <c r="P17" i="9"/>
  <c r="O17" i="9"/>
  <c r="N17" i="9"/>
  <c r="F17" i="9"/>
  <c r="E17" i="9"/>
  <c r="G17" i="9" s="1"/>
  <c r="X16" i="9"/>
  <c r="V16" i="9"/>
  <c r="T16" i="9"/>
  <c r="Y16" i="9" s="1"/>
  <c r="S16" i="9"/>
  <c r="R16" i="9"/>
  <c r="P16" i="9"/>
  <c r="O16" i="9"/>
  <c r="N16" i="9"/>
  <c r="F16" i="9"/>
  <c r="E16" i="9"/>
  <c r="G16" i="9" s="1"/>
  <c r="X15" i="9"/>
  <c r="V15" i="9"/>
  <c r="T15" i="9"/>
  <c r="Y15" i="9" s="1"/>
  <c r="S15" i="9"/>
  <c r="R15" i="9"/>
  <c r="P15" i="9"/>
  <c r="O15" i="9"/>
  <c r="N15" i="9"/>
  <c r="F15" i="9"/>
  <c r="E15" i="9"/>
  <c r="G15" i="9" s="1"/>
  <c r="X14" i="9"/>
  <c r="V14" i="9"/>
  <c r="T14" i="9"/>
  <c r="Y14" i="9" s="1"/>
  <c r="S14" i="9"/>
  <c r="R14" i="9"/>
  <c r="P14" i="9"/>
  <c r="O14" i="9"/>
  <c r="N14" i="9"/>
  <c r="F14" i="9"/>
  <c r="E14" i="9"/>
  <c r="G14" i="9" s="1"/>
  <c r="X13" i="9"/>
  <c r="V13" i="9"/>
  <c r="T13" i="9"/>
  <c r="Y13" i="9" s="1"/>
  <c r="S13" i="9"/>
  <c r="R13" i="9"/>
  <c r="P13" i="9"/>
  <c r="O13" i="9"/>
  <c r="N13" i="9"/>
  <c r="F13" i="9"/>
  <c r="E13" i="9"/>
  <c r="G13" i="9" s="1"/>
  <c r="X12" i="9"/>
  <c r="V12" i="9"/>
  <c r="T12" i="9"/>
  <c r="Y12" i="9" s="1"/>
  <c r="S12" i="9"/>
  <c r="R12" i="9"/>
  <c r="P12" i="9"/>
  <c r="O12" i="9"/>
  <c r="N12" i="9"/>
  <c r="F12" i="9"/>
  <c r="E12" i="9"/>
  <c r="G12" i="9" s="1"/>
  <c r="X11" i="9"/>
  <c r="V11" i="9"/>
  <c r="T11" i="9"/>
  <c r="Y11" i="9" s="1"/>
  <c r="S11" i="9"/>
  <c r="R11" i="9"/>
  <c r="P11" i="9"/>
  <c r="O11" i="9"/>
  <c r="N11" i="9"/>
  <c r="F11" i="9"/>
  <c r="E11" i="9"/>
  <c r="G11" i="9" s="1"/>
  <c r="X10" i="9"/>
  <c r="V10" i="9"/>
  <c r="T10" i="9"/>
  <c r="Y10" i="9" s="1"/>
  <c r="S10" i="9"/>
  <c r="R10" i="9"/>
  <c r="P10" i="9"/>
  <c r="O10" i="9"/>
  <c r="N10" i="9"/>
  <c r="X9" i="9"/>
  <c r="V9" i="9"/>
  <c r="T9" i="9"/>
  <c r="S9" i="9"/>
  <c r="Y9" i="9" s="1"/>
  <c r="R9" i="9"/>
  <c r="P9" i="9"/>
  <c r="O9" i="9"/>
  <c r="N9" i="9"/>
  <c r="X8" i="9"/>
  <c r="V8" i="9"/>
  <c r="T8" i="9"/>
  <c r="S8" i="9"/>
  <c r="Y8" i="9" s="1"/>
  <c r="R8" i="9"/>
  <c r="P8" i="9"/>
  <c r="O8" i="9"/>
  <c r="N8" i="9"/>
  <c r="Y7" i="9"/>
  <c r="X7" i="9"/>
  <c r="V7" i="9"/>
  <c r="T7" i="9"/>
  <c r="S7" i="9"/>
  <c r="R7" i="9"/>
  <c r="P7" i="9"/>
  <c r="O7" i="9"/>
  <c r="N7" i="9"/>
  <c r="X6" i="9"/>
  <c r="V6" i="9"/>
  <c r="T6" i="9"/>
  <c r="Y6" i="9" s="1"/>
  <c r="S6" i="9"/>
  <c r="R6" i="9"/>
  <c r="P6" i="9"/>
  <c r="O6" i="9"/>
  <c r="N6" i="9"/>
  <c r="D19" i="5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6" i="6"/>
  <c r="C19" i="7"/>
  <c r="C19" i="4"/>
  <c r="S29" i="7"/>
  <c r="R29" i="7"/>
  <c r="T29" i="7" s="1"/>
  <c r="Q29" i="7"/>
  <c r="O29" i="7"/>
  <c r="N29" i="7"/>
  <c r="M29" i="7"/>
  <c r="S28" i="7"/>
  <c r="R28" i="7"/>
  <c r="T28" i="7" s="1"/>
  <c r="Q28" i="7"/>
  <c r="O28" i="7"/>
  <c r="N28" i="7"/>
  <c r="M28" i="7"/>
  <c r="T27" i="7"/>
  <c r="S27" i="7"/>
  <c r="R27" i="7"/>
  <c r="Q27" i="7"/>
  <c r="O27" i="7"/>
  <c r="N27" i="7"/>
  <c r="M27" i="7"/>
  <c r="S26" i="7"/>
  <c r="R26" i="7"/>
  <c r="T26" i="7" s="1"/>
  <c r="Q26" i="7"/>
  <c r="O26" i="7"/>
  <c r="N26" i="7"/>
  <c r="M26" i="7"/>
  <c r="S25" i="7"/>
  <c r="T25" i="7" s="1"/>
  <c r="R25" i="7"/>
  <c r="Q25" i="7"/>
  <c r="O25" i="7"/>
  <c r="N25" i="7"/>
  <c r="M25" i="7"/>
  <c r="T24" i="7"/>
  <c r="S24" i="7"/>
  <c r="R24" i="7"/>
  <c r="Q24" i="7"/>
  <c r="O24" i="7"/>
  <c r="N24" i="7"/>
  <c r="M24" i="7"/>
  <c r="S23" i="7"/>
  <c r="R23" i="7"/>
  <c r="T23" i="7" s="1"/>
  <c r="Q23" i="7"/>
  <c r="O23" i="7"/>
  <c r="N23" i="7"/>
  <c r="M23" i="7"/>
  <c r="S22" i="7"/>
  <c r="R22" i="7"/>
  <c r="T22" i="7" s="1"/>
  <c r="Q22" i="7"/>
  <c r="O22" i="7"/>
  <c r="N22" i="7"/>
  <c r="M22" i="7"/>
  <c r="S21" i="7"/>
  <c r="R21" i="7"/>
  <c r="T21" i="7" s="1"/>
  <c r="Q21" i="7"/>
  <c r="O21" i="7"/>
  <c r="N21" i="7"/>
  <c r="M21" i="7"/>
  <c r="S20" i="7"/>
  <c r="R20" i="7"/>
  <c r="T20" i="7" s="1"/>
  <c r="Q20" i="7"/>
  <c r="O20" i="7"/>
  <c r="N20" i="7"/>
  <c r="M20" i="7"/>
  <c r="S19" i="7"/>
  <c r="T19" i="7" s="1"/>
  <c r="R19" i="7"/>
  <c r="Q19" i="7"/>
  <c r="O19" i="7"/>
  <c r="N19" i="7"/>
  <c r="M19" i="7"/>
  <c r="S18" i="7"/>
  <c r="R18" i="7"/>
  <c r="T18" i="7" s="1"/>
  <c r="Q18" i="7"/>
  <c r="O18" i="7"/>
  <c r="N18" i="7"/>
  <c r="M18" i="7"/>
  <c r="S17" i="7"/>
  <c r="R17" i="7"/>
  <c r="T17" i="7" s="1"/>
  <c r="Q17" i="7"/>
  <c r="O17" i="7"/>
  <c r="N17" i="7"/>
  <c r="M17" i="7"/>
  <c r="E17" i="7"/>
  <c r="D17" i="7"/>
  <c r="T16" i="7"/>
  <c r="S16" i="7"/>
  <c r="R16" i="7"/>
  <c r="Q16" i="7"/>
  <c r="O16" i="7"/>
  <c r="N16" i="7"/>
  <c r="M16" i="7"/>
  <c r="E16" i="7"/>
  <c r="D16" i="7"/>
  <c r="S15" i="7"/>
  <c r="R15" i="7"/>
  <c r="T15" i="7" s="1"/>
  <c r="Q15" i="7"/>
  <c r="O15" i="7"/>
  <c r="N15" i="7"/>
  <c r="M15" i="7"/>
  <c r="E15" i="7"/>
  <c r="D15" i="7"/>
  <c r="S14" i="7"/>
  <c r="R14" i="7"/>
  <c r="T14" i="7" s="1"/>
  <c r="Q14" i="7"/>
  <c r="O14" i="7"/>
  <c r="N14" i="7"/>
  <c r="M14" i="7"/>
  <c r="E14" i="7"/>
  <c r="D14" i="7"/>
  <c r="T13" i="7"/>
  <c r="S13" i="7"/>
  <c r="R13" i="7"/>
  <c r="Q13" i="7"/>
  <c r="O13" i="7"/>
  <c r="N13" i="7"/>
  <c r="M13" i="7"/>
  <c r="E13" i="7"/>
  <c r="D13" i="7"/>
  <c r="S12" i="7"/>
  <c r="R12" i="7"/>
  <c r="T12" i="7" s="1"/>
  <c r="Q12" i="7"/>
  <c r="O12" i="7"/>
  <c r="N12" i="7"/>
  <c r="M12" i="7"/>
  <c r="E12" i="7"/>
  <c r="D12" i="7"/>
  <c r="S11" i="7"/>
  <c r="R11" i="7"/>
  <c r="T11" i="7" s="1"/>
  <c r="Q11" i="7"/>
  <c r="O11" i="7"/>
  <c r="N11" i="7"/>
  <c r="M11" i="7"/>
  <c r="E11" i="7"/>
  <c r="D11" i="7"/>
  <c r="T10" i="7"/>
  <c r="S10" i="7"/>
  <c r="R10" i="7"/>
  <c r="Q10" i="7"/>
  <c r="O10" i="7"/>
  <c r="N10" i="7"/>
  <c r="M10" i="7"/>
  <c r="S9" i="7"/>
  <c r="R9" i="7"/>
  <c r="T9" i="7" s="1"/>
  <c r="Q9" i="7"/>
  <c r="O9" i="7"/>
  <c r="N9" i="7"/>
  <c r="M9" i="7"/>
  <c r="S8" i="7"/>
  <c r="R8" i="7"/>
  <c r="T8" i="7" s="1"/>
  <c r="Q8" i="7"/>
  <c r="O8" i="7"/>
  <c r="N8" i="7"/>
  <c r="M8" i="7"/>
  <c r="S7" i="7"/>
  <c r="R7" i="7"/>
  <c r="T7" i="7" s="1"/>
  <c r="Q7" i="7"/>
  <c r="O7" i="7"/>
  <c r="N7" i="7"/>
  <c r="M7" i="7"/>
  <c r="S6" i="7"/>
  <c r="R6" i="7"/>
  <c r="T6" i="7" s="1"/>
  <c r="Q6" i="7"/>
  <c r="O6" i="7"/>
  <c r="N6" i="7"/>
  <c r="M6" i="7"/>
  <c r="V29" i="6"/>
  <c r="T29" i="6"/>
  <c r="S29" i="6"/>
  <c r="R29" i="6"/>
  <c r="P29" i="6"/>
  <c r="O29" i="6"/>
  <c r="N29" i="6"/>
  <c r="V28" i="6"/>
  <c r="T28" i="6"/>
  <c r="S28" i="6"/>
  <c r="R28" i="6"/>
  <c r="P28" i="6"/>
  <c r="O28" i="6"/>
  <c r="N28" i="6"/>
  <c r="V27" i="6"/>
  <c r="T27" i="6"/>
  <c r="S27" i="6"/>
  <c r="R27" i="6"/>
  <c r="P27" i="6"/>
  <c r="O27" i="6"/>
  <c r="N27" i="6"/>
  <c r="V26" i="6"/>
  <c r="T26" i="6"/>
  <c r="S26" i="6"/>
  <c r="R26" i="6"/>
  <c r="P26" i="6"/>
  <c r="O26" i="6"/>
  <c r="N26" i="6"/>
  <c r="V25" i="6"/>
  <c r="T25" i="6"/>
  <c r="S25" i="6"/>
  <c r="R25" i="6"/>
  <c r="P25" i="6"/>
  <c r="O25" i="6"/>
  <c r="N25" i="6"/>
  <c r="V24" i="6"/>
  <c r="T24" i="6"/>
  <c r="S24" i="6"/>
  <c r="R24" i="6"/>
  <c r="P24" i="6"/>
  <c r="O24" i="6"/>
  <c r="N24" i="6"/>
  <c r="V23" i="6"/>
  <c r="T23" i="6"/>
  <c r="S23" i="6"/>
  <c r="Y23" i="6" s="1"/>
  <c r="R23" i="6"/>
  <c r="P23" i="6"/>
  <c r="O23" i="6"/>
  <c r="N23" i="6"/>
  <c r="V22" i="6"/>
  <c r="T22" i="6"/>
  <c r="S22" i="6"/>
  <c r="R22" i="6"/>
  <c r="P22" i="6"/>
  <c r="O22" i="6"/>
  <c r="N22" i="6"/>
  <c r="V21" i="6"/>
  <c r="T21" i="6"/>
  <c r="S21" i="6"/>
  <c r="R21" i="6"/>
  <c r="P21" i="6"/>
  <c r="O21" i="6"/>
  <c r="N21" i="6"/>
  <c r="V20" i="6"/>
  <c r="T20" i="6"/>
  <c r="S20" i="6"/>
  <c r="R20" i="6"/>
  <c r="P20" i="6"/>
  <c r="O20" i="6"/>
  <c r="N20" i="6"/>
  <c r="V19" i="6"/>
  <c r="T19" i="6"/>
  <c r="S19" i="6"/>
  <c r="R19" i="6"/>
  <c r="P19" i="6"/>
  <c r="O19" i="6"/>
  <c r="N19" i="6"/>
  <c r="V18" i="6"/>
  <c r="T18" i="6"/>
  <c r="S18" i="6"/>
  <c r="R18" i="6"/>
  <c r="P18" i="6"/>
  <c r="O18" i="6"/>
  <c r="N18" i="6"/>
  <c r="V17" i="6"/>
  <c r="T17" i="6"/>
  <c r="S17" i="6"/>
  <c r="R17" i="6"/>
  <c r="P17" i="6"/>
  <c r="O17" i="6"/>
  <c r="N17" i="6"/>
  <c r="F17" i="6"/>
  <c r="E17" i="6"/>
  <c r="V16" i="6"/>
  <c r="T16" i="6"/>
  <c r="S16" i="6"/>
  <c r="R16" i="6"/>
  <c r="P16" i="6"/>
  <c r="O16" i="6"/>
  <c r="N16" i="6"/>
  <c r="F16" i="6"/>
  <c r="E16" i="6"/>
  <c r="V15" i="6"/>
  <c r="T15" i="6"/>
  <c r="S15" i="6"/>
  <c r="Y15" i="6" s="1"/>
  <c r="R15" i="6"/>
  <c r="P15" i="6"/>
  <c r="O15" i="6"/>
  <c r="N15" i="6"/>
  <c r="F15" i="6"/>
  <c r="E15" i="6"/>
  <c r="V14" i="6"/>
  <c r="T14" i="6"/>
  <c r="S14" i="6"/>
  <c r="Y14" i="6" s="1"/>
  <c r="R14" i="6"/>
  <c r="P14" i="6"/>
  <c r="O14" i="6"/>
  <c r="N14" i="6"/>
  <c r="F14" i="6"/>
  <c r="E14" i="6"/>
  <c r="V13" i="6"/>
  <c r="T13" i="6"/>
  <c r="S13" i="6"/>
  <c r="R13" i="6"/>
  <c r="P13" i="6"/>
  <c r="O13" i="6"/>
  <c r="N13" i="6"/>
  <c r="F13" i="6"/>
  <c r="E13" i="6"/>
  <c r="V12" i="6"/>
  <c r="T12" i="6"/>
  <c r="S12" i="6"/>
  <c r="R12" i="6"/>
  <c r="P12" i="6"/>
  <c r="O12" i="6"/>
  <c r="N12" i="6"/>
  <c r="F12" i="6"/>
  <c r="E12" i="6"/>
  <c r="V11" i="6"/>
  <c r="T11" i="6"/>
  <c r="S11" i="6"/>
  <c r="R11" i="6"/>
  <c r="P11" i="6"/>
  <c r="O11" i="6"/>
  <c r="N11" i="6"/>
  <c r="F11" i="6"/>
  <c r="E11" i="6"/>
  <c r="V10" i="6"/>
  <c r="T10" i="6"/>
  <c r="S10" i="6"/>
  <c r="R10" i="6"/>
  <c r="P10" i="6"/>
  <c r="O10" i="6"/>
  <c r="N10" i="6"/>
  <c r="V9" i="6"/>
  <c r="T9" i="6"/>
  <c r="S9" i="6"/>
  <c r="R9" i="6"/>
  <c r="P9" i="6"/>
  <c r="O9" i="6"/>
  <c r="N9" i="6"/>
  <c r="V8" i="6"/>
  <c r="T8" i="6"/>
  <c r="S8" i="6"/>
  <c r="R8" i="6"/>
  <c r="P8" i="6"/>
  <c r="O8" i="6"/>
  <c r="N8" i="6"/>
  <c r="V7" i="6"/>
  <c r="T7" i="6"/>
  <c r="S7" i="6"/>
  <c r="R7" i="6"/>
  <c r="P7" i="6"/>
  <c r="O7" i="6"/>
  <c r="N7" i="6"/>
  <c r="V6" i="6"/>
  <c r="T6" i="6"/>
  <c r="S6" i="6"/>
  <c r="R6" i="6"/>
  <c r="P6" i="6"/>
  <c r="O6" i="6"/>
  <c r="N6" i="6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6" i="5"/>
  <c r="T29" i="5"/>
  <c r="S29" i="5"/>
  <c r="R29" i="5"/>
  <c r="P29" i="5"/>
  <c r="O29" i="5"/>
  <c r="N29" i="5"/>
  <c r="T28" i="5"/>
  <c r="S28" i="5"/>
  <c r="R28" i="5"/>
  <c r="P28" i="5"/>
  <c r="O28" i="5"/>
  <c r="N28" i="5"/>
  <c r="T27" i="5"/>
  <c r="S27" i="5"/>
  <c r="R27" i="5"/>
  <c r="P27" i="5"/>
  <c r="O27" i="5"/>
  <c r="N27" i="5"/>
  <c r="T26" i="5"/>
  <c r="S26" i="5"/>
  <c r="R26" i="5"/>
  <c r="P26" i="5"/>
  <c r="O26" i="5"/>
  <c r="N26" i="5"/>
  <c r="T25" i="5"/>
  <c r="S25" i="5"/>
  <c r="R25" i="5"/>
  <c r="P25" i="5"/>
  <c r="O25" i="5"/>
  <c r="N25" i="5"/>
  <c r="T24" i="5"/>
  <c r="S24" i="5"/>
  <c r="R24" i="5"/>
  <c r="P24" i="5"/>
  <c r="O24" i="5"/>
  <c r="N24" i="5"/>
  <c r="T23" i="5"/>
  <c r="S23" i="5"/>
  <c r="R23" i="5"/>
  <c r="P23" i="5"/>
  <c r="O23" i="5"/>
  <c r="N23" i="5"/>
  <c r="T22" i="5"/>
  <c r="S22" i="5"/>
  <c r="R22" i="5"/>
  <c r="P22" i="5"/>
  <c r="O22" i="5"/>
  <c r="N22" i="5"/>
  <c r="T21" i="5"/>
  <c r="S21" i="5"/>
  <c r="R21" i="5"/>
  <c r="P21" i="5"/>
  <c r="O21" i="5"/>
  <c r="N21" i="5"/>
  <c r="T20" i="5"/>
  <c r="S20" i="5"/>
  <c r="R20" i="5"/>
  <c r="P20" i="5"/>
  <c r="O20" i="5"/>
  <c r="N20" i="5"/>
  <c r="T19" i="5"/>
  <c r="S19" i="5"/>
  <c r="R19" i="5"/>
  <c r="P19" i="5"/>
  <c r="O19" i="5"/>
  <c r="N19" i="5"/>
  <c r="T18" i="5"/>
  <c r="S18" i="5"/>
  <c r="R18" i="5"/>
  <c r="P18" i="5"/>
  <c r="O18" i="5"/>
  <c r="N18" i="5"/>
  <c r="T17" i="5"/>
  <c r="S17" i="5"/>
  <c r="R17" i="5"/>
  <c r="P17" i="5"/>
  <c r="O17" i="5"/>
  <c r="N17" i="5"/>
  <c r="F17" i="5"/>
  <c r="E17" i="5"/>
  <c r="T16" i="5"/>
  <c r="S16" i="5"/>
  <c r="R16" i="5"/>
  <c r="P16" i="5"/>
  <c r="O16" i="5"/>
  <c r="N16" i="5"/>
  <c r="F16" i="5"/>
  <c r="E16" i="5"/>
  <c r="T15" i="5"/>
  <c r="S15" i="5"/>
  <c r="R15" i="5"/>
  <c r="P15" i="5"/>
  <c r="O15" i="5"/>
  <c r="N15" i="5"/>
  <c r="F15" i="5"/>
  <c r="E15" i="5"/>
  <c r="T14" i="5"/>
  <c r="S14" i="5"/>
  <c r="R14" i="5"/>
  <c r="P14" i="5"/>
  <c r="O14" i="5"/>
  <c r="N14" i="5"/>
  <c r="F14" i="5"/>
  <c r="E14" i="5"/>
  <c r="T13" i="5"/>
  <c r="S13" i="5"/>
  <c r="R13" i="5"/>
  <c r="P13" i="5"/>
  <c r="O13" i="5"/>
  <c r="N13" i="5"/>
  <c r="F13" i="5"/>
  <c r="E13" i="5"/>
  <c r="T12" i="5"/>
  <c r="S12" i="5"/>
  <c r="R12" i="5"/>
  <c r="P12" i="5"/>
  <c r="O12" i="5"/>
  <c r="N12" i="5"/>
  <c r="F12" i="5"/>
  <c r="E12" i="5"/>
  <c r="T11" i="5"/>
  <c r="S11" i="5"/>
  <c r="R11" i="5"/>
  <c r="P11" i="5"/>
  <c r="O11" i="5"/>
  <c r="N11" i="5"/>
  <c r="F11" i="5"/>
  <c r="E11" i="5"/>
  <c r="T10" i="5"/>
  <c r="S10" i="5"/>
  <c r="R10" i="5"/>
  <c r="P10" i="5"/>
  <c r="O10" i="5"/>
  <c r="N10" i="5"/>
  <c r="T9" i="5"/>
  <c r="S9" i="5"/>
  <c r="R9" i="5"/>
  <c r="P9" i="5"/>
  <c r="O9" i="5"/>
  <c r="N9" i="5"/>
  <c r="T8" i="5"/>
  <c r="S8" i="5"/>
  <c r="R8" i="5"/>
  <c r="P8" i="5"/>
  <c r="O8" i="5"/>
  <c r="N8" i="5"/>
  <c r="T7" i="5"/>
  <c r="S7" i="5"/>
  <c r="R7" i="5"/>
  <c r="P7" i="5"/>
  <c r="O7" i="5"/>
  <c r="N7" i="5"/>
  <c r="T6" i="5"/>
  <c r="S6" i="5"/>
  <c r="R6" i="5"/>
  <c r="P6" i="5"/>
  <c r="O6" i="5"/>
  <c r="N6" i="5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6" i="4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29" i="4"/>
  <c r="T29" i="4" s="1"/>
  <c r="R6" i="4"/>
  <c r="T6" i="4" s="1"/>
  <c r="O7" i="4"/>
  <c r="O8" i="4"/>
  <c r="O9" i="4"/>
  <c r="O10" i="4"/>
  <c r="O11" i="4"/>
  <c r="O12" i="4"/>
  <c r="O13" i="4"/>
  <c r="O14" i="4"/>
  <c r="O15" i="4"/>
  <c r="O16" i="4"/>
  <c r="T16" i="4" s="1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  <c r="E12" i="4"/>
  <c r="E13" i="4"/>
  <c r="E14" i="4"/>
  <c r="E15" i="4"/>
  <c r="E16" i="4"/>
  <c r="E17" i="4"/>
  <c r="E11" i="4"/>
  <c r="D12" i="4"/>
  <c r="D13" i="4"/>
  <c r="D14" i="4"/>
  <c r="D15" i="4"/>
  <c r="D16" i="4"/>
  <c r="D17" i="4"/>
  <c r="D11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6" i="4"/>
  <c r="Y16" i="10" l="1"/>
  <c r="AA16" i="10" s="1"/>
  <c r="G11" i="11"/>
  <c r="G17" i="11"/>
  <c r="G16" i="11"/>
  <c r="G15" i="11"/>
  <c r="G13" i="11"/>
  <c r="G14" i="11"/>
  <c r="G12" i="11"/>
  <c r="E47" i="11"/>
  <c r="G47" i="11" s="1"/>
  <c r="H47" i="11" s="1"/>
  <c r="J47" i="11" s="1"/>
  <c r="H48" i="10"/>
  <c r="J48" i="10" s="1"/>
  <c r="G17" i="10"/>
  <c r="Y25" i="10"/>
  <c r="AA25" i="10" s="1"/>
  <c r="Y13" i="10"/>
  <c r="AA13" i="10" s="1"/>
  <c r="G15" i="10"/>
  <c r="Y10" i="10"/>
  <c r="AA10" i="10" s="1"/>
  <c r="G13" i="10"/>
  <c r="Y23" i="10"/>
  <c r="AA23" i="10" s="1"/>
  <c r="Y17" i="10"/>
  <c r="AA17" i="10" s="1"/>
  <c r="Y15" i="10"/>
  <c r="AA15" i="10" s="1"/>
  <c r="G12" i="10"/>
  <c r="Y8" i="10"/>
  <c r="AA8" i="10" s="1"/>
  <c r="Y27" i="10"/>
  <c r="AA27" i="10" s="1"/>
  <c r="Y11" i="10"/>
  <c r="AA11" i="10" s="1"/>
  <c r="Y21" i="10"/>
  <c r="AA21" i="10" s="1"/>
  <c r="G14" i="10"/>
  <c r="G49" i="10"/>
  <c r="H49" i="10" s="1"/>
  <c r="J49" i="10" s="1"/>
  <c r="Y29" i="10"/>
  <c r="AA29" i="10" s="1"/>
  <c r="Y6" i="10"/>
  <c r="AA6" i="10" s="1"/>
  <c r="Y19" i="10"/>
  <c r="AA19" i="10" s="1"/>
  <c r="Y14" i="10"/>
  <c r="AA14" i="10" s="1"/>
  <c r="Y24" i="10"/>
  <c r="AA24" i="10" s="1"/>
  <c r="G11" i="10"/>
  <c r="Y20" i="10"/>
  <c r="AA20" i="10" s="1"/>
  <c r="Y9" i="10"/>
  <c r="AA9" i="10" s="1"/>
  <c r="D19" i="10"/>
  <c r="Y26" i="10"/>
  <c r="AA26" i="10" s="1"/>
  <c r="Y7" i="10"/>
  <c r="AA7" i="10" s="1"/>
  <c r="G16" i="10"/>
  <c r="Y22" i="10"/>
  <c r="AA22" i="10" s="1"/>
  <c r="Y18" i="10"/>
  <c r="AA18" i="10" s="1"/>
  <c r="Y28" i="10"/>
  <c r="AA28" i="10" s="1"/>
  <c r="G17" i="6"/>
  <c r="G12" i="6"/>
  <c r="G16" i="6"/>
  <c r="G11" i="6"/>
  <c r="G15" i="6"/>
  <c r="Y16" i="6"/>
  <c r="Y8" i="6"/>
  <c r="Y27" i="6"/>
  <c r="Y20" i="6"/>
  <c r="Y22" i="6"/>
  <c r="Y9" i="6"/>
  <c r="Y17" i="6"/>
  <c r="Y29" i="6"/>
  <c r="Y12" i="6"/>
  <c r="G14" i="6"/>
  <c r="Y24" i="6"/>
  <c r="Y6" i="6"/>
  <c r="Y19" i="6"/>
  <c r="Y26" i="6"/>
  <c r="Y7" i="6"/>
  <c r="Y13" i="6"/>
  <c r="Y11" i="6"/>
  <c r="G13" i="6"/>
  <c r="Y21" i="6"/>
  <c r="Y28" i="6"/>
  <c r="Y10" i="6"/>
  <c r="Y18" i="6"/>
  <c r="Y25" i="6"/>
  <c r="F14" i="7"/>
  <c r="F16" i="7"/>
  <c r="F11" i="7"/>
  <c r="F15" i="7"/>
  <c r="F17" i="7"/>
  <c r="F13" i="7"/>
  <c r="F12" i="7"/>
  <c r="W8" i="5"/>
  <c r="W25" i="5"/>
  <c r="W14" i="5"/>
  <c r="W23" i="5"/>
  <c r="W20" i="5"/>
  <c r="W16" i="5"/>
  <c r="W24" i="5"/>
  <c r="W7" i="5"/>
  <c r="W21" i="5"/>
  <c r="W18" i="5"/>
  <c r="W22" i="5"/>
  <c r="W12" i="5"/>
  <c r="W15" i="5"/>
  <c r="W26" i="5"/>
  <c r="W28" i="5"/>
  <c r="W11" i="5"/>
  <c r="W9" i="5"/>
  <c r="W6" i="5"/>
  <c r="W17" i="5"/>
  <c r="W19" i="5"/>
  <c r="W27" i="5"/>
  <c r="W29" i="5"/>
  <c r="W10" i="5"/>
  <c r="W13" i="5"/>
  <c r="G15" i="5"/>
  <c r="G16" i="5"/>
  <c r="G11" i="5"/>
  <c r="G12" i="5"/>
  <c r="G14" i="5"/>
  <c r="G17" i="5"/>
  <c r="G13" i="5"/>
  <c r="F11" i="4"/>
  <c r="F17" i="4"/>
  <c r="F12" i="4"/>
  <c r="F13" i="4"/>
  <c r="F16" i="4"/>
  <c r="F15" i="4"/>
  <c r="F14" i="4"/>
  <c r="Z40" i="10" l="1"/>
  <c r="E47" i="10"/>
  <c r="G47" i="10" l="1"/>
  <c r="H47" i="10" s="1"/>
  <c r="J47" i="10" s="1"/>
</calcChain>
</file>

<file path=xl/sharedStrings.xml><?xml version="1.0" encoding="utf-8"?>
<sst xmlns="http://schemas.openxmlformats.org/spreadsheetml/2006/main" count="677" uniqueCount="67">
  <si>
    <t>Vanilla Chai Vortex</t>
  </si>
  <si>
    <t>Tartberry Thicket</t>
  </si>
  <si>
    <t>Sugar Swirl Spires</t>
  </si>
  <si>
    <t>Pixie Stix Plateau</t>
  </si>
  <si>
    <t>Nougat Nook</t>
  </si>
  <si>
    <t>Eclair Empire</t>
  </si>
  <si>
    <t>Crispy Rice Reef</t>
  </si>
  <si>
    <t>demand</t>
  </si>
  <si>
    <t>supply</t>
  </si>
  <si>
    <t>longitude</t>
  </si>
  <si>
    <t>latitude</t>
  </si>
  <si>
    <t>location_name</t>
  </si>
  <si>
    <t>location_id</t>
  </si>
  <si>
    <t>Diesel Trucks</t>
  </si>
  <si>
    <t>Cargo Ships (Heavy Fuel Oil)</t>
  </si>
  <si>
    <t>Air Freight</t>
  </si>
  <si>
    <t>Slow Steaming Cargo Ships</t>
  </si>
  <si>
    <t>Wind-powered Ships</t>
  </si>
  <si>
    <t>Electrified Rail</t>
  </si>
  <si>
    <t>Diesel Rail</t>
  </si>
  <si>
    <t>congestion_level</t>
  </si>
  <si>
    <t>transportation_method</t>
  </si>
  <si>
    <t>cost_per_unit_shipped</t>
  </si>
  <si>
    <t>to</t>
  </si>
  <si>
    <t>from</t>
  </si>
  <si>
    <t>MiniMax Variable</t>
  </si>
  <si>
    <t>Objective</t>
  </si>
  <si>
    <t>Weight</t>
  </si>
  <si>
    <t>Objectives</t>
  </si>
  <si>
    <t>Deviation</t>
  </si>
  <si>
    <t>Target Value</t>
  </si>
  <si>
    <t>From</t>
  </si>
  <si>
    <t>To</t>
  </si>
  <si>
    <t>Nodes</t>
  </si>
  <si>
    <t>Inflow</t>
  </si>
  <si>
    <t>Outlfow</t>
  </si>
  <si>
    <t>Net flow</t>
  </si>
  <si>
    <t>Suplly/Demand</t>
  </si>
  <si>
    <t>Units Shipped</t>
  </si>
  <si>
    <t>Cost Per Unit Shipped</t>
  </si>
  <si>
    <t>Distance</t>
  </si>
  <si>
    <t>Location</t>
  </si>
  <si>
    <t>Latitute</t>
  </si>
  <si>
    <t xml:space="preserve"> Longitude</t>
  </si>
  <si>
    <t xml:space="preserve"> Longittude</t>
  </si>
  <si>
    <t>Latitude</t>
  </si>
  <si>
    <t>Objective Function</t>
  </si>
  <si>
    <t>Transportation Method</t>
  </si>
  <si>
    <t>Eco Friendly</t>
  </si>
  <si>
    <t>Min Dis</t>
  </si>
  <si>
    <t>Congestion Level</t>
  </si>
  <si>
    <t>Min Transportation Cost</t>
  </si>
  <si>
    <t>Min Distance</t>
  </si>
  <si>
    <t>Min Congestion Level</t>
  </si>
  <si>
    <t>Max EcoFriendly</t>
  </si>
  <si>
    <t>Pink Cloud</t>
  </si>
  <si>
    <t>Objective Function Min Congestion Level</t>
  </si>
  <si>
    <t>Total</t>
  </si>
  <si>
    <t>Obetive Function Cost</t>
  </si>
  <si>
    <t>%Deviation</t>
  </si>
  <si>
    <t>Weighted Deviation</t>
  </si>
  <si>
    <t>DIS</t>
  </si>
  <si>
    <t>136.33X12+137.24X16+135.1X17+147.76X21+148.12X23+142.86X24+144.21X26+141.9X27+129.25X31+126.29X32+122.09X34+127.85X36+121.86X42+122.77X43+122.08X47+152.55X54+152.31X56+149.85X57+150.8X62+156.01X63+150.99X64+159.07X65+159X73+161.64X75</t>
  </si>
  <si>
    <t>eco</t>
  </si>
  <si>
    <t>0X12+1X16+1X17+1X21+1X23+0X24+0X26+1X27+0X31+1X32+1X34+1X36+1X42+0X43+1X47+1X54+0X56+1X57+1X62+1X63+1X64+1X65+1X73+1X75</t>
  </si>
  <si>
    <t>Congestion</t>
  </si>
  <si>
    <t>37X12+34X16+88X17+91X21+106X23+87X24+96X26+82X27+92X31+97X32+85X34+89X36+91X42+101X43+102X47+87X54+81X56+84X57+73X62+77X63+27X64+31X65+102X73+105X75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</si>
</sst>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.0_);_(&quot;$&quot;* \(#,##0.0\);_(&quot;$&quot;* &quot;-&quot;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2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0" fontId="4" fillId="2" borderId="0" xfId="3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5" fillId="0" borderId="0" xfId="2" applyNumberFormat="1" applyFont="1" applyFill="1" applyAlignment="1">
      <alignment horizontal="center"/>
    </xf>
    <xf numFmtId="6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2" fontId="0" fillId="0" borderId="4" xfId="0" applyNumberFormat="1" applyBorder="1"/>
    <xf numFmtId="0" fontId="0" fillId="3" borderId="12" xfId="0" applyFill="1" applyBorder="1"/>
    <xf numFmtId="0" fontId="0" fillId="4" borderId="12" xfId="0" applyFill="1" applyBorder="1"/>
    <xf numFmtId="0" fontId="0" fillId="3" borderId="16" xfId="0" applyFill="1" applyBorder="1"/>
    <xf numFmtId="0" fontId="0" fillId="4" borderId="16" xfId="0" applyFill="1" applyBorder="1"/>
    <xf numFmtId="0" fontId="0" fillId="3" borderId="17" xfId="0" applyFill="1" applyBorder="1"/>
    <xf numFmtId="0" fontId="0" fillId="4" borderId="17" xfId="0" applyFill="1" applyBorder="1"/>
    <xf numFmtId="44" fontId="0" fillId="0" borderId="0" xfId="2" applyFont="1"/>
    <xf numFmtId="167" fontId="0" fillId="0" borderId="0" xfId="2" applyNumberFormat="1" applyFont="1"/>
    <xf numFmtId="0" fontId="0" fillId="0" borderId="4" xfId="0" applyBorder="1" applyAlignment="1">
      <alignment horizontal="center"/>
    </xf>
    <xf numFmtId="43" fontId="2" fillId="0" borderId="0" xfId="1" applyFont="1"/>
    <xf numFmtId="2" fontId="6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4CC1-D976-4C9C-9EC8-E390AA290112}">
  <dimension ref="C1:AI53"/>
  <sheetViews>
    <sheetView topLeftCell="A34" zoomScale="62" zoomScaleNormal="55" workbookViewId="0">
      <selection activeCell="H27" sqref="H27"/>
    </sheetView>
  </sheetViews>
  <sheetFormatPr defaultRowHeight="14.5" x14ac:dyDescent="0.35"/>
  <cols>
    <col min="3" max="3" width="34.90625" bestFit="1" customWidth="1"/>
    <col min="4" max="4" width="23" bestFit="1" customWidth="1"/>
    <col min="5" max="5" width="16.81640625" bestFit="1" customWidth="1"/>
    <col min="6" max="6" width="13.453125" bestFit="1" customWidth="1"/>
    <col min="7" max="7" width="13.36328125" customWidth="1"/>
    <col min="8" max="8" width="15.6328125" bestFit="1" customWidth="1"/>
    <col min="9" max="9" width="10.08984375" bestFit="1" customWidth="1"/>
    <col min="10" max="10" width="13.08984375" bestFit="1" customWidth="1"/>
    <col min="11" max="11" width="8.90625" bestFit="1" customWidth="1"/>
    <col min="12" max="12" width="13.08984375" bestFit="1" customWidth="1"/>
    <col min="13" max="13" width="5.81640625" customWidth="1"/>
    <col min="14" max="14" width="16.6328125" bestFit="1" customWidth="1"/>
    <col min="15" max="16" width="16.6328125" customWidth="1"/>
    <col min="17" max="17" width="7.36328125" customWidth="1"/>
    <col min="18" max="18" width="24.453125" bestFit="1" customWidth="1"/>
    <col min="19" max="25" width="24.453125" customWidth="1"/>
    <col min="26" max="26" width="19" bestFit="1" customWidth="1"/>
    <col min="30" max="30" width="10.08984375" bestFit="1" customWidth="1"/>
    <col min="31" max="31" width="16.7265625" bestFit="1" customWidth="1"/>
    <col min="33" max="33" width="24.90625" bestFit="1" customWidth="1"/>
  </cols>
  <sheetData>
    <row r="1" spans="3:35" x14ac:dyDescent="0.35">
      <c r="AD1" t="s">
        <v>12</v>
      </c>
      <c r="AE1" t="s">
        <v>11</v>
      </c>
      <c r="AF1" t="s">
        <v>10</v>
      </c>
      <c r="AG1" t="s">
        <v>9</v>
      </c>
      <c r="AH1" t="s">
        <v>8</v>
      </c>
      <c r="AI1" t="s">
        <v>7</v>
      </c>
    </row>
    <row r="2" spans="3:35" x14ac:dyDescent="0.35">
      <c r="AD2">
        <v>1</v>
      </c>
      <c r="AE2" t="s">
        <v>6</v>
      </c>
      <c r="AF2">
        <v>37.5</v>
      </c>
      <c r="AG2">
        <v>-102.5</v>
      </c>
      <c r="AH2">
        <v>10580</v>
      </c>
    </row>
    <row r="3" spans="3:35" ht="15" thickBot="1" x14ac:dyDescent="0.4">
      <c r="AD3">
        <v>2</v>
      </c>
      <c r="AE3" t="s">
        <v>5</v>
      </c>
      <c r="AF3">
        <v>33.619999999999997</v>
      </c>
      <c r="AG3">
        <v>-110.07</v>
      </c>
      <c r="AI3">
        <v>1478</v>
      </c>
    </row>
    <row r="4" spans="3:35" x14ac:dyDescent="0.35">
      <c r="L4" s="47" t="s">
        <v>38</v>
      </c>
      <c r="M4" s="30"/>
      <c r="N4" s="49" t="s">
        <v>31</v>
      </c>
      <c r="O4" s="49"/>
      <c r="P4" s="50"/>
      <c r="Q4" s="31"/>
      <c r="R4" s="51" t="s">
        <v>32</v>
      </c>
      <c r="S4" s="51"/>
      <c r="T4" s="52"/>
      <c r="U4" s="38" t="s">
        <v>47</v>
      </c>
      <c r="V4" s="38" t="s">
        <v>48</v>
      </c>
      <c r="W4" s="38" t="s">
        <v>50</v>
      </c>
      <c r="X4" s="38"/>
      <c r="Y4" s="40" t="s">
        <v>40</v>
      </c>
      <c r="Z4" s="42" t="s">
        <v>39</v>
      </c>
      <c r="AD4">
        <v>3</v>
      </c>
      <c r="AE4" t="s">
        <v>4</v>
      </c>
      <c r="AF4">
        <v>36.85</v>
      </c>
      <c r="AG4">
        <v>-91.26</v>
      </c>
      <c r="AI4">
        <v>1777</v>
      </c>
    </row>
    <row r="5" spans="3:35" x14ac:dyDescent="0.35">
      <c r="L5" s="48"/>
      <c r="M5" s="26"/>
      <c r="N5" s="26" t="s">
        <v>41</v>
      </c>
      <c r="O5" s="26" t="s">
        <v>42</v>
      </c>
      <c r="P5" s="28" t="s">
        <v>43</v>
      </c>
      <c r="Q5" s="27"/>
      <c r="R5" s="27" t="s">
        <v>41</v>
      </c>
      <c r="S5" s="27" t="s">
        <v>45</v>
      </c>
      <c r="T5" s="29" t="s">
        <v>44</v>
      </c>
      <c r="U5" s="39"/>
      <c r="V5" s="39"/>
      <c r="W5" s="39"/>
      <c r="X5" s="39"/>
      <c r="Y5" s="41"/>
      <c r="Z5" s="43"/>
      <c r="AD5">
        <v>4</v>
      </c>
      <c r="AE5" t="s">
        <v>3</v>
      </c>
      <c r="AF5">
        <v>30.71</v>
      </c>
      <c r="AG5">
        <v>-85.8</v>
      </c>
      <c r="AI5">
        <v>1871</v>
      </c>
    </row>
    <row r="6" spans="3:35" x14ac:dyDescent="0.35">
      <c r="L6" s="14">
        <v>8769.0000000000018</v>
      </c>
      <c r="M6">
        <v>1</v>
      </c>
      <c r="N6" t="str">
        <f>_xlfn.XLOOKUP(M6,$AD$2:$AD$8,$AE$2:$AE$8)</f>
        <v>Crispy Rice Reef</v>
      </c>
      <c r="O6">
        <f>_xlfn.XLOOKUP(M6,$AD$2:$AD$8,$AF$2:$AF$8)</f>
        <v>37.5</v>
      </c>
      <c r="P6">
        <f>_xlfn.XLOOKUP(M6,$AD$2:$AD$8,$AG$2:$AG$8)</f>
        <v>-102.5</v>
      </c>
      <c r="Q6">
        <v>2</v>
      </c>
      <c r="R6" t="str">
        <f>_xlfn.XLOOKUP(Q6,$AD$2:$AD$8,$AE$2:$AE$8)</f>
        <v>Eclair Empire</v>
      </c>
      <c r="S6">
        <f>_xlfn.XLOOKUP(Q6,$AD$2:$AD$8,$AF$2:$AF$8)</f>
        <v>33.619999999999997</v>
      </c>
      <c r="T6">
        <f>_xlfn.XLOOKUP(Q6,$AD$2:$AD$8,$AG$2:$AG$8)</f>
        <v>-110.07</v>
      </c>
      <c r="U6" t="s">
        <v>16</v>
      </c>
      <c r="V6" s="7">
        <f>IF(OR(U6="Electrified Rail",U6="Electric/Hybrid Trucks",U6="Wind-powered Ships",U6="Slow Steaming Cargo Ships"),0,1)</f>
        <v>0</v>
      </c>
      <c r="W6">
        <v>37</v>
      </c>
      <c r="X6">
        <f>IF(W6&gt;=70,1,0)</f>
        <v>0</v>
      </c>
      <c r="Y6" s="9">
        <f>SQRT((S6-P6)^2+(T6-P6)^2)</f>
        <v>136.33033154804545</v>
      </c>
      <c r="Z6" s="15">
        <v>24</v>
      </c>
      <c r="AD6">
        <v>5</v>
      </c>
      <c r="AE6" t="s">
        <v>2</v>
      </c>
      <c r="AF6">
        <v>42.04</v>
      </c>
      <c r="AG6">
        <v>-118.33</v>
      </c>
      <c r="AI6">
        <v>1887</v>
      </c>
    </row>
    <row r="7" spans="3:35" x14ac:dyDescent="0.35">
      <c r="L7" s="14">
        <v>0</v>
      </c>
      <c r="M7">
        <v>1</v>
      </c>
      <c r="N7" t="str">
        <f t="shared" ref="N7:N29" si="0">_xlfn.XLOOKUP(M7,$AD$2:$AD$8,$AE$2:$AE$8)</f>
        <v>Crispy Rice Reef</v>
      </c>
      <c r="O7">
        <f t="shared" ref="O7:O29" si="1">_xlfn.XLOOKUP(M7,$AD$2:$AD$8,$AF$2:$AF$8)</f>
        <v>37.5</v>
      </c>
      <c r="P7">
        <f t="shared" ref="P7:P29" si="2">_xlfn.XLOOKUP(M7,$AD$2:$AD$8,$AG$2:$AG$8)</f>
        <v>-102.5</v>
      </c>
      <c r="Q7">
        <v>6</v>
      </c>
      <c r="R7" t="str">
        <f t="shared" ref="R7:R29" si="3">_xlfn.XLOOKUP(Q7,$AD$2:$AD$8,$AE$2:$AE$8)</f>
        <v>Tartberry Thicket</v>
      </c>
      <c r="S7">
        <f t="shared" ref="S7:S29" si="4">_xlfn.XLOOKUP(Q7,$AD$2:$AD$8,$AF$2:$AF$8)</f>
        <v>33.97</v>
      </c>
      <c r="T7">
        <f t="shared" ref="T7:T29" si="5">_xlfn.XLOOKUP(Q7,$AD$2:$AD$8,$AG$2:$AG$8)</f>
        <v>-117.02</v>
      </c>
      <c r="U7" t="s">
        <v>13</v>
      </c>
      <c r="V7" s="7">
        <f t="shared" ref="V7:V29" si="6">IF(OR(U7="Electrified Rail",U7="Electric/Hybrid Trucks",U7="Wind-powered Ships",U7="Slow Steaming Cargo Ships"),0,1)</f>
        <v>1</v>
      </c>
      <c r="W7">
        <v>34</v>
      </c>
      <c r="X7">
        <f t="shared" ref="X7:X29" si="7">IF(W7&gt;=70,1,0)</f>
        <v>0</v>
      </c>
      <c r="Y7" s="9">
        <f>SQRT((S7-P7)^2+(T7-P7)^2)</f>
        <v>137.24026850746102</v>
      </c>
      <c r="Z7" s="15">
        <v>11</v>
      </c>
      <c r="AD7">
        <v>6</v>
      </c>
      <c r="AE7" t="s">
        <v>1</v>
      </c>
      <c r="AF7">
        <v>33.97</v>
      </c>
      <c r="AG7">
        <v>-117.02</v>
      </c>
      <c r="AI7">
        <v>1756</v>
      </c>
    </row>
    <row r="8" spans="3:35" x14ac:dyDescent="0.35">
      <c r="L8" s="14">
        <v>1810.9999999999993</v>
      </c>
      <c r="M8">
        <v>1</v>
      </c>
      <c r="N8" t="str">
        <f t="shared" si="0"/>
        <v>Crispy Rice Reef</v>
      </c>
      <c r="O8">
        <f t="shared" si="1"/>
        <v>37.5</v>
      </c>
      <c r="P8">
        <f t="shared" si="2"/>
        <v>-102.5</v>
      </c>
      <c r="Q8">
        <v>7</v>
      </c>
      <c r="R8" t="str">
        <f t="shared" si="3"/>
        <v>Vanilla Chai Vortex</v>
      </c>
      <c r="S8">
        <f t="shared" si="4"/>
        <v>31.51</v>
      </c>
      <c r="T8">
        <f t="shared" si="5"/>
        <v>-119.6</v>
      </c>
      <c r="U8" t="s">
        <v>19</v>
      </c>
      <c r="V8" s="7">
        <f t="shared" si="6"/>
        <v>1</v>
      </c>
      <c r="W8">
        <v>88</v>
      </c>
      <c r="X8">
        <f t="shared" si="7"/>
        <v>1</v>
      </c>
      <c r="Y8" s="9">
        <f t="shared" ref="Y8:Y29" si="8">SQRT((S8-P8)^2+(T8-P8)^2)</f>
        <v>135.09659544192814</v>
      </c>
      <c r="Z8" s="15">
        <v>24</v>
      </c>
      <c r="AD8">
        <v>7</v>
      </c>
      <c r="AE8" t="s">
        <v>0</v>
      </c>
      <c r="AF8">
        <v>31.51</v>
      </c>
      <c r="AG8">
        <v>-119.6</v>
      </c>
      <c r="AI8">
        <v>1811</v>
      </c>
    </row>
    <row r="9" spans="3:35" ht="15" thickBot="1" x14ac:dyDescent="0.4">
      <c r="L9" s="14">
        <v>0</v>
      </c>
      <c r="M9">
        <v>2</v>
      </c>
      <c r="N9" t="str">
        <f t="shared" si="0"/>
        <v>Eclair Empire</v>
      </c>
      <c r="O9">
        <f t="shared" si="1"/>
        <v>33.619999999999997</v>
      </c>
      <c r="P9">
        <f t="shared" si="2"/>
        <v>-110.07</v>
      </c>
      <c r="Q9">
        <v>1</v>
      </c>
      <c r="R9" t="str">
        <f t="shared" si="3"/>
        <v>Crispy Rice Reef</v>
      </c>
      <c r="S9">
        <f t="shared" si="4"/>
        <v>37.5</v>
      </c>
      <c r="T9">
        <f t="shared" si="5"/>
        <v>-102.5</v>
      </c>
      <c r="U9" t="s">
        <v>14</v>
      </c>
      <c r="V9" s="7">
        <f t="shared" si="6"/>
        <v>1</v>
      </c>
      <c r="W9">
        <v>91</v>
      </c>
      <c r="X9">
        <f t="shared" si="7"/>
        <v>1</v>
      </c>
      <c r="Y9" s="9">
        <f t="shared" si="8"/>
        <v>147.76403418964981</v>
      </c>
      <c r="Z9" s="15">
        <v>18</v>
      </c>
    </row>
    <row r="10" spans="3:35" x14ac:dyDescent="0.35">
      <c r="C10" s="19"/>
      <c r="D10" s="19" t="s">
        <v>33</v>
      </c>
      <c r="E10" s="20" t="s">
        <v>34</v>
      </c>
      <c r="F10" s="20" t="s">
        <v>35</v>
      </c>
      <c r="G10" s="20" t="s">
        <v>36</v>
      </c>
      <c r="H10" s="21" t="s">
        <v>37</v>
      </c>
      <c r="L10" s="14">
        <v>0</v>
      </c>
      <c r="M10">
        <v>2</v>
      </c>
      <c r="N10" t="str">
        <f t="shared" si="0"/>
        <v>Eclair Empire</v>
      </c>
      <c r="O10">
        <f t="shared" si="1"/>
        <v>33.619999999999997</v>
      </c>
      <c r="P10">
        <f t="shared" si="2"/>
        <v>-110.07</v>
      </c>
      <c r="Q10">
        <v>3</v>
      </c>
      <c r="R10" t="str">
        <f t="shared" si="3"/>
        <v>Nougat Nook</v>
      </c>
      <c r="S10">
        <f t="shared" si="4"/>
        <v>36.85</v>
      </c>
      <c r="T10">
        <f t="shared" si="5"/>
        <v>-91.26</v>
      </c>
      <c r="U10" t="s">
        <v>14</v>
      </c>
      <c r="V10" s="7">
        <f t="shared" si="6"/>
        <v>1</v>
      </c>
      <c r="W10">
        <v>106</v>
      </c>
      <c r="X10">
        <f t="shared" si="7"/>
        <v>1</v>
      </c>
      <c r="Y10" s="9">
        <f t="shared" si="8"/>
        <v>148.11921718669728</v>
      </c>
      <c r="Z10" s="15">
        <v>19</v>
      </c>
      <c r="AD10" t="s">
        <v>24</v>
      </c>
      <c r="AE10" t="s">
        <v>23</v>
      </c>
      <c r="AF10" t="s">
        <v>22</v>
      </c>
      <c r="AG10" t="s">
        <v>21</v>
      </c>
      <c r="AH10" t="s">
        <v>20</v>
      </c>
    </row>
    <row r="11" spans="3:35" x14ac:dyDescent="0.35">
      <c r="C11" s="22">
        <v>1</v>
      </c>
      <c r="D11" t="s">
        <v>6</v>
      </c>
      <c r="E11">
        <f>SUMIF($Q$6:$Q$29,C11,$L$6:$L$29)</f>
        <v>0</v>
      </c>
      <c r="F11">
        <f>SUMIF($M$6:$M$29,C11,$L$6:$L$29)</f>
        <v>10580.000000000002</v>
      </c>
      <c r="G11">
        <f>E11-F11</f>
        <v>-10580.000000000002</v>
      </c>
      <c r="H11" s="15">
        <v>-10580</v>
      </c>
      <c r="L11" s="14">
        <v>3647.9999999999995</v>
      </c>
      <c r="M11">
        <v>2</v>
      </c>
      <c r="N11" t="str">
        <f t="shared" si="0"/>
        <v>Eclair Empire</v>
      </c>
      <c r="O11">
        <f t="shared" si="1"/>
        <v>33.619999999999997</v>
      </c>
      <c r="P11">
        <f t="shared" si="2"/>
        <v>-110.07</v>
      </c>
      <c r="Q11">
        <v>4</v>
      </c>
      <c r="R11" t="str">
        <f t="shared" si="3"/>
        <v>Pixie Stix Plateau</v>
      </c>
      <c r="S11">
        <f t="shared" si="4"/>
        <v>30.71</v>
      </c>
      <c r="T11">
        <f t="shared" si="5"/>
        <v>-85.8</v>
      </c>
      <c r="U11" t="s">
        <v>17</v>
      </c>
      <c r="V11" s="7">
        <f t="shared" si="6"/>
        <v>0</v>
      </c>
      <c r="W11">
        <v>87</v>
      </c>
      <c r="X11">
        <f t="shared" si="7"/>
        <v>1</v>
      </c>
      <c r="Y11" s="9">
        <f t="shared" si="8"/>
        <v>142.85671597793362</v>
      </c>
      <c r="Z11" s="15">
        <v>13</v>
      </c>
      <c r="AD11">
        <v>1</v>
      </c>
      <c r="AE11">
        <v>2</v>
      </c>
      <c r="AF11">
        <v>24</v>
      </c>
      <c r="AG11" t="s">
        <v>16</v>
      </c>
      <c r="AH11">
        <v>37</v>
      </c>
    </row>
    <row r="12" spans="3:35" x14ac:dyDescent="0.35">
      <c r="C12" s="23">
        <v>2</v>
      </c>
      <c r="D12" t="s">
        <v>5</v>
      </c>
      <c r="E12">
        <f t="shared" ref="E12:E17" si="9">SUMIF($Q$6:$Q$29,C12,$L$6:$L$29)</f>
        <v>8769.0000000000018</v>
      </c>
      <c r="F12">
        <f t="shared" ref="F12:F17" si="10">SUMIF($M$6:$M$29,C12,$L$6:$L$29)</f>
        <v>7291.0000000000018</v>
      </c>
      <c r="G12">
        <f t="shared" ref="G12:G17" si="11">E12-F12</f>
        <v>1478</v>
      </c>
      <c r="H12" s="15">
        <v>1478</v>
      </c>
      <c r="L12" s="14">
        <v>3643.0000000000018</v>
      </c>
      <c r="M12">
        <v>2</v>
      </c>
      <c r="N12" t="str">
        <f t="shared" si="0"/>
        <v>Eclair Empire</v>
      </c>
      <c r="O12">
        <f t="shared" si="1"/>
        <v>33.619999999999997</v>
      </c>
      <c r="P12">
        <f t="shared" si="2"/>
        <v>-110.07</v>
      </c>
      <c r="Q12">
        <v>6</v>
      </c>
      <c r="R12" t="str">
        <f t="shared" si="3"/>
        <v>Tartberry Thicket</v>
      </c>
      <c r="S12">
        <f t="shared" si="4"/>
        <v>33.97</v>
      </c>
      <c r="T12">
        <f t="shared" si="5"/>
        <v>-117.02</v>
      </c>
      <c r="U12" t="s">
        <v>18</v>
      </c>
      <c r="V12" s="7">
        <f t="shared" si="6"/>
        <v>0</v>
      </c>
      <c r="W12">
        <v>96</v>
      </c>
      <c r="X12">
        <f t="shared" si="7"/>
        <v>1</v>
      </c>
      <c r="Y12" s="9">
        <f t="shared" si="8"/>
        <v>144.20757296341964</v>
      </c>
      <c r="Z12" s="15">
        <v>11</v>
      </c>
      <c r="AD12">
        <v>1</v>
      </c>
      <c r="AE12">
        <v>6</v>
      </c>
      <c r="AF12">
        <v>11</v>
      </c>
      <c r="AG12" t="s">
        <v>13</v>
      </c>
      <c r="AH12">
        <v>34</v>
      </c>
    </row>
    <row r="13" spans="3:35" x14ac:dyDescent="0.35">
      <c r="C13" s="23">
        <v>3</v>
      </c>
      <c r="D13" t="s">
        <v>4</v>
      </c>
      <c r="E13">
        <f t="shared" si="9"/>
        <v>1777</v>
      </c>
      <c r="F13">
        <f t="shared" si="10"/>
        <v>0</v>
      </c>
      <c r="G13">
        <f t="shared" si="11"/>
        <v>1777</v>
      </c>
      <c r="H13" s="15">
        <v>1777</v>
      </c>
      <c r="L13" s="14">
        <v>0</v>
      </c>
      <c r="M13">
        <v>2</v>
      </c>
      <c r="N13" t="str">
        <f t="shared" si="0"/>
        <v>Eclair Empire</v>
      </c>
      <c r="O13">
        <f t="shared" si="1"/>
        <v>33.619999999999997</v>
      </c>
      <c r="P13">
        <f t="shared" si="2"/>
        <v>-110.07</v>
      </c>
      <c r="Q13">
        <v>7</v>
      </c>
      <c r="R13" t="str">
        <f t="shared" si="3"/>
        <v>Vanilla Chai Vortex</v>
      </c>
      <c r="S13">
        <f t="shared" si="4"/>
        <v>31.51</v>
      </c>
      <c r="T13">
        <f t="shared" si="5"/>
        <v>-119.6</v>
      </c>
      <c r="U13" t="s">
        <v>19</v>
      </c>
      <c r="V13" s="7">
        <f t="shared" si="6"/>
        <v>1</v>
      </c>
      <c r="W13">
        <v>82</v>
      </c>
      <c r="X13">
        <f t="shared" si="7"/>
        <v>1</v>
      </c>
      <c r="Y13" s="9">
        <f t="shared" si="8"/>
        <v>141.90037808265345</v>
      </c>
      <c r="Z13" s="15">
        <v>15</v>
      </c>
      <c r="AD13">
        <v>1</v>
      </c>
      <c r="AE13">
        <v>7</v>
      </c>
      <c r="AF13">
        <v>24</v>
      </c>
      <c r="AG13" t="s">
        <v>19</v>
      </c>
      <c r="AH13">
        <v>88</v>
      </c>
    </row>
    <row r="14" spans="3:35" x14ac:dyDescent="0.35">
      <c r="C14" s="23">
        <v>4</v>
      </c>
      <c r="D14" t="s">
        <v>3</v>
      </c>
      <c r="E14">
        <f t="shared" si="9"/>
        <v>3647.9999999999995</v>
      </c>
      <c r="F14">
        <f t="shared" si="10"/>
        <v>1777</v>
      </c>
      <c r="G14">
        <f t="shared" si="11"/>
        <v>1870.9999999999995</v>
      </c>
      <c r="H14" s="15">
        <v>1871</v>
      </c>
      <c r="L14" s="14">
        <v>0</v>
      </c>
      <c r="M14">
        <v>3</v>
      </c>
      <c r="N14" t="str">
        <f t="shared" si="0"/>
        <v>Nougat Nook</v>
      </c>
      <c r="O14">
        <f t="shared" si="1"/>
        <v>36.85</v>
      </c>
      <c r="P14">
        <f t="shared" si="2"/>
        <v>-91.26</v>
      </c>
      <c r="Q14">
        <v>1</v>
      </c>
      <c r="R14" t="str">
        <f t="shared" si="3"/>
        <v>Crispy Rice Reef</v>
      </c>
      <c r="S14">
        <f t="shared" si="4"/>
        <v>37.5</v>
      </c>
      <c r="T14">
        <f t="shared" si="5"/>
        <v>-102.5</v>
      </c>
      <c r="U14" t="s">
        <v>18</v>
      </c>
      <c r="V14" s="7">
        <f t="shared" si="6"/>
        <v>0</v>
      </c>
      <c r="W14">
        <v>92</v>
      </c>
      <c r="X14">
        <f t="shared" si="7"/>
        <v>1</v>
      </c>
      <c r="Y14" s="9">
        <f t="shared" si="8"/>
        <v>129.24966228195723</v>
      </c>
      <c r="Z14" s="15">
        <v>9</v>
      </c>
      <c r="AD14">
        <v>2</v>
      </c>
      <c r="AE14">
        <v>1</v>
      </c>
      <c r="AF14">
        <v>18</v>
      </c>
      <c r="AG14" t="s">
        <v>14</v>
      </c>
      <c r="AH14">
        <v>91</v>
      </c>
    </row>
    <row r="15" spans="3:35" x14ac:dyDescent="0.35">
      <c r="C15" s="23">
        <v>5</v>
      </c>
      <c r="D15" t="s">
        <v>2</v>
      </c>
      <c r="E15">
        <f t="shared" si="9"/>
        <v>1886.9999999999998</v>
      </c>
      <c r="F15">
        <f t="shared" si="10"/>
        <v>0</v>
      </c>
      <c r="G15">
        <f t="shared" si="11"/>
        <v>1886.9999999999998</v>
      </c>
      <c r="H15" s="15">
        <v>1887</v>
      </c>
      <c r="L15" s="14">
        <v>0</v>
      </c>
      <c r="M15">
        <v>3</v>
      </c>
      <c r="N15" t="str">
        <f t="shared" si="0"/>
        <v>Nougat Nook</v>
      </c>
      <c r="O15">
        <f t="shared" si="1"/>
        <v>36.85</v>
      </c>
      <c r="P15">
        <f t="shared" si="2"/>
        <v>-91.26</v>
      </c>
      <c r="Q15">
        <v>2</v>
      </c>
      <c r="R15" t="str">
        <f t="shared" si="3"/>
        <v>Eclair Empire</v>
      </c>
      <c r="S15">
        <f t="shared" si="4"/>
        <v>33.619999999999997</v>
      </c>
      <c r="T15">
        <f t="shared" si="5"/>
        <v>-110.07</v>
      </c>
      <c r="U15" t="s">
        <v>14</v>
      </c>
      <c r="V15" s="7">
        <f t="shared" si="6"/>
        <v>1</v>
      </c>
      <c r="W15">
        <v>97</v>
      </c>
      <c r="X15">
        <f t="shared" si="7"/>
        <v>1</v>
      </c>
      <c r="Y15" s="9">
        <f t="shared" si="8"/>
        <v>126.28867922343633</v>
      </c>
      <c r="Z15" s="15">
        <v>16</v>
      </c>
      <c r="AD15">
        <v>2</v>
      </c>
      <c r="AE15">
        <v>3</v>
      </c>
      <c r="AF15">
        <v>19</v>
      </c>
      <c r="AG15" t="s">
        <v>14</v>
      </c>
      <c r="AH15">
        <v>106</v>
      </c>
    </row>
    <row r="16" spans="3:35" x14ac:dyDescent="0.35">
      <c r="C16" s="23">
        <v>6</v>
      </c>
      <c r="D16" t="s">
        <v>1</v>
      </c>
      <c r="E16">
        <f t="shared" si="9"/>
        <v>3643.0000000000018</v>
      </c>
      <c r="F16">
        <f t="shared" si="10"/>
        <v>1886.9999999999998</v>
      </c>
      <c r="G16">
        <f t="shared" si="11"/>
        <v>1756.000000000002</v>
      </c>
      <c r="H16" s="15">
        <v>1756</v>
      </c>
      <c r="L16" s="14">
        <v>0</v>
      </c>
      <c r="M16">
        <v>3</v>
      </c>
      <c r="N16" t="str">
        <f t="shared" si="0"/>
        <v>Nougat Nook</v>
      </c>
      <c r="O16">
        <f t="shared" si="1"/>
        <v>36.85</v>
      </c>
      <c r="P16">
        <f t="shared" si="2"/>
        <v>-91.26</v>
      </c>
      <c r="Q16">
        <v>4</v>
      </c>
      <c r="R16" t="str">
        <f t="shared" si="3"/>
        <v>Pixie Stix Plateau</v>
      </c>
      <c r="S16">
        <f t="shared" si="4"/>
        <v>30.71</v>
      </c>
      <c r="T16">
        <f t="shared" si="5"/>
        <v>-85.8</v>
      </c>
      <c r="U16" t="s">
        <v>15</v>
      </c>
      <c r="V16" s="7">
        <f t="shared" si="6"/>
        <v>1</v>
      </c>
      <c r="W16">
        <v>85</v>
      </c>
      <c r="X16">
        <f t="shared" si="7"/>
        <v>1</v>
      </c>
      <c r="Y16" s="9">
        <f t="shared" si="8"/>
        <v>122.09214757714764</v>
      </c>
      <c r="Z16" s="15">
        <v>8</v>
      </c>
      <c r="AD16">
        <v>2</v>
      </c>
      <c r="AE16">
        <v>4</v>
      </c>
      <c r="AF16">
        <v>13</v>
      </c>
      <c r="AG16" t="s">
        <v>17</v>
      </c>
      <c r="AH16">
        <v>87</v>
      </c>
    </row>
    <row r="17" spans="3:34" ht="15" thickBot="1" x14ac:dyDescent="0.4">
      <c r="C17" s="24">
        <v>7</v>
      </c>
      <c r="D17" s="17" t="s">
        <v>0</v>
      </c>
      <c r="E17" s="17">
        <f t="shared" si="9"/>
        <v>1810.9999999999993</v>
      </c>
      <c r="F17" s="17">
        <f t="shared" si="10"/>
        <v>0</v>
      </c>
      <c r="G17" s="17">
        <f t="shared" si="11"/>
        <v>1810.9999999999993</v>
      </c>
      <c r="H17" s="18">
        <v>1811</v>
      </c>
      <c r="L17" s="14">
        <v>0</v>
      </c>
      <c r="M17">
        <v>3</v>
      </c>
      <c r="N17" t="str">
        <f t="shared" si="0"/>
        <v>Nougat Nook</v>
      </c>
      <c r="O17">
        <f t="shared" si="1"/>
        <v>36.85</v>
      </c>
      <c r="P17">
        <f t="shared" si="2"/>
        <v>-91.26</v>
      </c>
      <c r="Q17">
        <v>6</v>
      </c>
      <c r="R17" t="str">
        <f t="shared" si="3"/>
        <v>Tartberry Thicket</v>
      </c>
      <c r="S17">
        <f t="shared" si="4"/>
        <v>33.97</v>
      </c>
      <c r="T17">
        <f t="shared" si="5"/>
        <v>-117.02</v>
      </c>
      <c r="U17" t="s">
        <v>13</v>
      </c>
      <c r="V17" s="7">
        <f t="shared" si="6"/>
        <v>1</v>
      </c>
      <c r="W17">
        <v>89</v>
      </c>
      <c r="X17">
        <f t="shared" si="7"/>
        <v>1</v>
      </c>
      <c r="Y17" s="9">
        <f t="shared" si="8"/>
        <v>127.85198668773199</v>
      </c>
      <c r="Z17" s="15">
        <v>21</v>
      </c>
      <c r="AD17">
        <v>2</v>
      </c>
      <c r="AE17">
        <v>6</v>
      </c>
      <c r="AF17">
        <v>11</v>
      </c>
      <c r="AG17" t="s">
        <v>18</v>
      </c>
      <c r="AH17">
        <v>96</v>
      </c>
    </row>
    <row r="18" spans="3:34" x14ac:dyDescent="0.35">
      <c r="L18" s="14">
        <v>0</v>
      </c>
      <c r="M18">
        <v>4</v>
      </c>
      <c r="N18" t="str">
        <f t="shared" si="0"/>
        <v>Pixie Stix Plateau</v>
      </c>
      <c r="O18">
        <f t="shared" si="1"/>
        <v>30.71</v>
      </c>
      <c r="P18">
        <f t="shared" si="2"/>
        <v>-85.8</v>
      </c>
      <c r="Q18">
        <v>2</v>
      </c>
      <c r="R18" t="str">
        <f t="shared" si="3"/>
        <v>Eclair Empire</v>
      </c>
      <c r="S18">
        <f t="shared" si="4"/>
        <v>33.619999999999997</v>
      </c>
      <c r="T18">
        <f t="shared" si="5"/>
        <v>-110.07</v>
      </c>
      <c r="U18" t="s">
        <v>14</v>
      </c>
      <c r="V18" s="7">
        <f t="shared" si="6"/>
        <v>1</v>
      </c>
      <c r="W18">
        <v>91</v>
      </c>
      <c r="X18">
        <f t="shared" si="7"/>
        <v>1</v>
      </c>
      <c r="Y18" s="9">
        <f t="shared" si="8"/>
        <v>121.86127071387364</v>
      </c>
      <c r="Z18" s="15">
        <v>18</v>
      </c>
      <c r="AD18">
        <v>2</v>
      </c>
      <c r="AE18">
        <v>7</v>
      </c>
      <c r="AF18">
        <v>15</v>
      </c>
      <c r="AG18" t="s">
        <v>19</v>
      </c>
      <c r="AH18">
        <v>82</v>
      </c>
    </row>
    <row r="19" spans="3:34" x14ac:dyDescent="0.35">
      <c r="C19" t="s">
        <v>56</v>
      </c>
      <c r="D19" s="33">
        <f>SUMPRODUCT(L6:L29,X6:X29)</f>
        <v>10879</v>
      </c>
      <c r="L19" s="14">
        <v>1777</v>
      </c>
      <c r="M19">
        <v>4</v>
      </c>
      <c r="N19" t="str">
        <f t="shared" si="0"/>
        <v>Pixie Stix Plateau</v>
      </c>
      <c r="O19">
        <f t="shared" si="1"/>
        <v>30.71</v>
      </c>
      <c r="P19">
        <f t="shared" si="2"/>
        <v>-85.8</v>
      </c>
      <c r="Q19">
        <v>3</v>
      </c>
      <c r="R19" t="str">
        <f t="shared" si="3"/>
        <v>Nougat Nook</v>
      </c>
      <c r="S19">
        <f t="shared" si="4"/>
        <v>36.85</v>
      </c>
      <c r="T19">
        <f t="shared" si="5"/>
        <v>-91.26</v>
      </c>
      <c r="U19" t="s">
        <v>17</v>
      </c>
      <c r="V19" s="7">
        <f t="shared" si="6"/>
        <v>0</v>
      </c>
      <c r="W19">
        <v>101</v>
      </c>
      <c r="X19">
        <f t="shared" si="7"/>
        <v>1</v>
      </c>
      <c r="Y19" s="9">
        <f t="shared" si="8"/>
        <v>122.77147103460153</v>
      </c>
      <c r="Z19" s="15">
        <v>14</v>
      </c>
      <c r="AD19">
        <v>3</v>
      </c>
      <c r="AE19">
        <v>1</v>
      </c>
      <c r="AF19">
        <v>9</v>
      </c>
      <c r="AG19" t="s">
        <v>18</v>
      </c>
      <c r="AH19">
        <v>92</v>
      </c>
    </row>
    <row r="20" spans="3:34" x14ac:dyDescent="0.35">
      <c r="L20" s="14">
        <v>0</v>
      </c>
      <c r="M20">
        <v>4</v>
      </c>
      <c r="N20" t="str">
        <f t="shared" si="0"/>
        <v>Pixie Stix Plateau</v>
      </c>
      <c r="O20">
        <f t="shared" si="1"/>
        <v>30.71</v>
      </c>
      <c r="P20">
        <f t="shared" si="2"/>
        <v>-85.8</v>
      </c>
      <c r="Q20">
        <v>7</v>
      </c>
      <c r="R20" t="str">
        <f t="shared" si="3"/>
        <v>Vanilla Chai Vortex</v>
      </c>
      <c r="S20">
        <f t="shared" si="4"/>
        <v>31.51</v>
      </c>
      <c r="T20">
        <f t="shared" si="5"/>
        <v>-119.6</v>
      </c>
      <c r="U20" t="s">
        <v>14</v>
      </c>
      <c r="V20" s="7">
        <f t="shared" si="6"/>
        <v>1</v>
      </c>
      <c r="W20">
        <v>102</v>
      </c>
      <c r="X20">
        <f t="shared" si="7"/>
        <v>1</v>
      </c>
      <c r="Y20" s="9">
        <f t="shared" si="8"/>
        <v>122.08225137176984</v>
      </c>
      <c r="Z20" s="15">
        <v>24</v>
      </c>
      <c r="AD20">
        <v>3</v>
      </c>
      <c r="AE20">
        <v>2</v>
      </c>
      <c r="AF20">
        <v>16</v>
      </c>
      <c r="AG20" t="s">
        <v>14</v>
      </c>
      <c r="AH20">
        <v>97</v>
      </c>
    </row>
    <row r="21" spans="3:34" x14ac:dyDescent="0.35">
      <c r="L21" s="14">
        <v>0</v>
      </c>
      <c r="M21">
        <v>5</v>
      </c>
      <c r="N21" t="str">
        <f t="shared" si="0"/>
        <v>Sugar Swirl Spires</v>
      </c>
      <c r="O21">
        <f t="shared" si="1"/>
        <v>42.04</v>
      </c>
      <c r="P21">
        <f t="shared" si="2"/>
        <v>-118.33</v>
      </c>
      <c r="Q21">
        <v>4</v>
      </c>
      <c r="R21" t="str">
        <f t="shared" si="3"/>
        <v>Pixie Stix Plateau</v>
      </c>
      <c r="S21">
        <f t="shared" si="4"/>
        <v>30.71</v>
      </c>
      <c r="T21">
        <f t="shared" si="5"/>
        <v>-85.8</v>
      </c>
      <c r="U21" t="s">
        <v>13</v>
      </c>
      <c r="V21" s="7">
        <f t="shared" si="6"/>
        <v>1</v>
      </c>
      <c r="W21">
        <v>87</v>
      </c>
      <c r="X21">
        <f t="shared" si="7"/>
        <v>1</v>
      </c>
      <c r="Y21" s="9">
        <f t="shared" si="8"/>
        <v>152.54875450163465</v>
      </c>
      <c r="Z21" s="15">
        <v>14</v>
      </c>
      <c r="AD21">
        <v>3</v>
      </c>
      <c r="AE21">
        <v>4</v>
      </c>
      <c r="AF21">
        <v>8</v>
      </c>
      <c r="AG21" t="s">
        <v>15</v>
      </c>
      <c r="AH21">
        <v>85</v>
      </c>
    </row>
    <row r="22" spans="3:34" x14ac:dyDescent="0.35">
      <c r="L22" s="14">
        <v>0</v>
      </c>
      <c r="M22">
        <v>5</v>
      </c>
      <c r="N22" t="str">
        <f t="shared" si="0"/>
        <v>Sugar Swirl Spires</v>
      </c>
      <c r="O22">
        <f t="shared" si="1"/>
        <v>42.04</v>
      </c>
      <c r="P22">
        <f t="shared" si="2"/>
        <v>-118.33</v>
      </c>
      <c r="Q22">
        <v>6</v>
      </c>
      <c r="R22" t="str">
        <f t="shared" si="3"/>
        <v>Tartberry Thicket</v>
      </c>
      <c r="S22">
        <f t="shared" si="4"/>
        <v>33.97</v>
      </c>
      <c r="T22">
        <f t="shared" si="5"/>
        <v>-117.02</v>
      </c>
      <c r="U22" t="s">
        <v>16</v>
      </c>
      <c r="V22" s="7">
        <f t="shared" si="6"/>
        <v>0</v>
      </c>
      <c r="W22">
        <v>81</v>
      </c>
      <c r="X22">
        <f t="shared" si="7"/>
        <v>1</v>
      </c>
      <c r="Y22" s="9">
        <f t="shared" si="8"/>
        <v>152.30563384195611</v>
      </c>
      <c r="Z22" s="15">
        <v>19</v>
      </c>
      <c r="AD22">
        <v>3</v>
      </c>
      <c r="AE22">
        <v>6</v>
      </c>
      <c r="AF22">
        <v>21</v>
      </c>
      <c r="AG22" t="s">
        <v>13</v>
      </c>
      <c r="AH22">
        <v>89</v>
      </c>
    </row>
    <row r="23" spans="3:34" x14ac:dyDescent="0.35">
      <c r="L23" s="14">
        <v>0</v>
      </c>
      <c r="M23">
        <v>5</v>
      </c>
      <c r="N23" t="str">
        <f t="shared" si="0"/>
        <v>Sugar Swirl Spires</v>
      </c>
      <c r="O23">
        <f t="shared" si="1"/>
        <v>42.04</v>
      </c>
      <c r="P23">
        <f t="shared" si="2"/>
        <v>-118.33</v>
      </c>
      <c r="Q23">
        <v>7</v>
      </c>
      <c r="R23" t="str">
        <f t="shared" si="3"/>
        <v>Vanilla Chai Vortex</v>
      </c>
      <c r="S23">
        <f t="shared" si="4"/>
        <v>31.51</v>
      </c>
      <c r="T23">
        <f t="shared" si="5"/>
        <v>-119.6</v>
      </c>
      <c r="U23" t="s">
        <v>13</v>
      </c>
      <c r="V23" s="7">
        <f t="shared" si="6"/>
        <v>1</v>
      </c>
      <c r="W23">
        <v>84</v>
      </c>
      <c r="X23">
        <f t="shared" si="7"/>
        <v>1</v>
      </c>
      <c r="Y23" s="9">
        <f t="shared" si="8"/>
        <v>149.84538197755711</v>
      </c>
      <c r="Z23" s="15">
        <v>11</v>
      </c>
      <c r="AD23">
        <v>4</v>
      </c>
      <c r="AE23">
        <v>2</v>
      </c>
      <c r="AF23">
        <v>18</v>
      </c>
      <c r="AG23" t="s">
        <v>14</v>
      </c>
      <c r="AH23">
        <v>91</v>
      </c>
    </row>
    <row r="24" spans="3:34" x14ac:dyDescent="0.35">
      <c r="L24" s="14">
        <v>0</v>
      </c>
      <c r="M24">
        <v>6</v>
      </c>
      <c r="N24" t="str">
        <f t="shared" si="0"/>
        <v>Tartberry Thicket</v>
      </c>
      <c r="O24">
        <f t="shared" si="1"/>
        <v>33.97</v>
      </c>
      <c r="P24">
        <f t="shared" si="2"/>
        <v>-117.02</v>
      </c>
      <c r="Q24">
        <v>2</v>
      </c>
      <c r="R24" t="str">
        <f t="shared" si="3"/>
        <v>Eclair Empire</v>
      </c>
      <c r="S24">
        <f t="shared" si="4"/>
        <v>33.619999999999997</v>
      </c>
      <c r="T24">
        <f t="shared" si="5"/>
        <v>-110.07</v>
      </c>
      <c r="U24" t="s">
        <v>13</v>
      </c>
      <c r="V24" s="7">
        <f t="shared" si="6"/>
        <v>1</v>
      </c>
      <c r="W24">
        <v>73</v>
      </c>
      <c r="X24">
        <f t="shared" si="7"/>
        <v>1</v>
      </c>
      <c r="Y24" s="9">
        <f t="shared" si="8"/>
        <v>150.80023905816594</v>
      </c>
      <c r="Z24" s="15">
        <v>6</v>
      </c>
      <c r="AD24">
        <v>4</v>
      </c>
      <c r="AE24">
        <v>3</v>
      </c>
      <c r="AF24">
        <v>14</v>
      </c>
      <c r="AG24" t="s">
        <v>17</v>
      </c>
      <c r="AH24">
        <v>101</v>
      </c>
    </row>
    <row r="25" spans="3:34" x14ac:dyDescent="0.35">
      <c r="L25" s="14">
        <v>0</v>
      </c>
      <c r="M25">
        <v>6</v>
      </c>
      <c r="N25" t="str">
        <f t="shared" si="0"/>
        <v>Tartberry Thicket</v>
      </c>
      <c r="O25">
        <f t="shared" si="1"/>
        <v>33.97</v>
      </c>
      <c r="P25">
        <f t="shared" si="2"/>
        <v>-117.02</v>
      </c>
      <c r="Q25">
        <v>3</v>
      </c>
      <c r="R25" t="str">
        <f t="shared" si="3"/>
        <v>Nougat Nook</v>
      </c>
      <c r="S25">
        <f t="shared" si="4"/>
        <v>36.85</v>
      </c>
      <c r="T25">
        <f t="shared" si="5"/>
        <v>-91.26</v>
      </c>
      <c r="U25" t="s">
        <v>14</v>
      </c>
      <c r="V25" s="7">
        <f t="shared" si="6"/>
        <v>1</v>
      </c>
      <c r="W25">
        <v>77</v>
      </c>
      <c r="X25">
        <f t="shared" si="7"/>
        <v>1</v>
      </c>
      <c r="Y25" s="9">
        <f t="shared" si="8"/>
        <v>156.01139221223559</v>
      </c>
      <c r="Z25" s="15">
        <v>23</v>
      </c>
      <c r="AD25">
        <v>4</v>
      </c>
      <c r="AE25">
        <v>7</v>
      </c>
      <c r="AF25">
        <v>24</v>
      </c>
      <c r="AG25" t="s">
        <v>14</v>
      </c>
      <c r="AH25">
        <v>102</v>
      </c>
    </row>
    <row r="26" spans="3:34" x14ac:dyDescent="0.35">
      <c r="L26" s="14">
        <v>0</v>
      </c>
      <c r="M26">
        <v>6</v>
      </c>
      <c r="N26" t="str">
        <f t="shared" si="0"/>
        <v>Tartberry Thicket</v>
      </c>
      <c r="O26">
        <f t="shared" si="1"/>
        <v>33.97</v>
      </c>
      <c r="P26">
        <f t="shared" si="2"/>
        <v>-117.02</v>
      </c>
      <c r="Q26">
        <v>4</v>
      </c>
      <c r="R26" t="str">
        <f t="shared" si="3"/>
        <v>Pixie Stix Plateau</v>
      </c>
      <c r="S26">
        <f t="shared" si="4"/>
        <v>30.71</v>
      </c>
      <c r="T26">
        <f t="shared" si="5"/>
        <v>-85.8</v>
      </c>
      <c r="U26" t="s">
        <v>15</v>
      </c>
      <c r="V26" s="7">
        <f t="shared" si="6"/>
        <v>1</v>
      </c>
      <c r="W26">
        <v>27</v>
      </c>
      <c r="X26">
        <f t="shared" si="7"/>
        <v>0</v>
      </c>
      <c r="Y26" s="9">
        <f t="shared" si="8"/>
        <v>150.99285181756122</v>
      </c>
      <c r="Z26" s="15">
        <v>22</v>
      </c>
      <c r="AD26">
        <v>5</v>
      </c>
      <c r="AE26">
        <v>4</v>
      </c>
      <c r="AF26">
        <v>14</v>
      </c>
      <c r="AG26" t="s">
        <v>13</v>
      </c>
      <c r="AH26">
        <v>87</v>
      </c>
    </row>
    <row r="27" spans="3:34" x14ac:dyDescent="0.35">
      <c r="L27" s="14">
        <v>1886.9999999999998</v>
      </c>
      <c r="M27">
        <v>6</v>
      </c>
      <c r="N27" t="str">
        <f t="shared" si="0"/>
        <v>Tartberry Thicket</v>
      </c>
      <c r="O27">
        <f t="shared" si="1"/>
        <v>33.97</v>
      </c>
      <c r="P27">
        <f t="shared" si="2"/>
        <v>-117.02</v>
      </c>
      <c r="Q27">
        <v>5</v>
      </c>
      <c r="R27" t="str">
        <f t="shared" si="3"/>
        <v>Sugar Swirl Spires</v>
      </c>
      <c r="S27">
        <f t="shared" si="4"/>
        <v>42.04</v>
      </c>
      <c r="T27">
        <f t="shared" si="5"/>
        <v>-118.33</v>
      </c>
      <c r="U27" t="s">
        <v>13</v>
      </c>
      <c r="V27" s="7">
        <f t="shared" si="6"/>
        <v>1</v>
      </c>
      <c r="W27">
        <v>31</v>
      </c>
      <c r="X27">
        <f t="shared" si="7"/>
        <v>0</v>
      </c>
      <c r="Y27" s="9">
        <f t="shared" si="8"/>
        <v>159.0653944137442</v>
      </c>
      <c r="Z27" s="15">
        <v>24</v>
      </c>
      <c r="AD27">
        <v>5</v>
      </c>
      <c r="AE27">
        <v>6</v>
      </c>
      <c r="AF27">
        <v>19</v>
      </c>
      <c r="AG27" t="s">
        <v>16</v>
      </c>
      <c r="AH27">
        <v>81</v>
      </c>
    </row>
    <row r="28" spans="3:34" x14ac:dyDescent="0.35">
      <c r="L28" s="14">
        <v>0</v>
      </c>
      <c r="M28">
        <v>7</v>
      </c>
      <c r="N28" t="str">
        <f t="shared" si="0"/>
        <v>Vanilla Chai Vortex</v>
      </c>
      <c r="O28">
        <f t="shared" si="1"/>
        <v>31.51</v>
      </c>
      <c r="P28">
        <f t="shared" si="2"/>
        <v>-119.6</v>
      </c>
      <c r="Q28">
        <v>3</v>
      </c>
      <c r="R28" t="str">
        <f t="shared" si="3"/>
        <v>Nougat Nook</v>
      </c>
      <c r="S28">
        <f t="shared" si="4"/>
        <v>36.85</v>
      </c>
      <c r="T28">
        <f t="shared" si="5"/>
        <v>-91.26</v>
      </c>
      <c r="U28" t="s">
        <v>14</v>
      </c>
      <c r="V28" s="7">
        <f t="shared" si="6"/>
        <v>1</v>
      </c>
      <c r="W28">
        <v>102</v>
      </c>
      <c r="X28">
        <f t="shared" si="7"/>
        <v>1</v>
      </c>
      <c r="Y28" s="9">
        <f t="shared" si="8"/>
        <v>158.99609460612547</v>
      </c>
      <c r="Z28" s="15">
        <v>23</v>
      </c>
      <c r="AD28">
        <v>5</v>
      </c>
      <c r="AE28">
        <v>7</v>
      </c>
      <c r="AF28">
        <v>11</v>
      </c>
      <c r="AG28" t="s">
        <v>13</v>
      </c>
      <c r="AH28">
        <v>84</v>
      </c>
    </row>
    <row r="29" spans="3:34" ht="15" thickBot="1" x14ac:dyDescent="0.4">
      <c r="L29" s="16">
        <v>0</v>
      </c>
      <c r="M29" s="17">
        <v>7</v>
      </c>
      <c r="N29" s="17" t="str">
        <f t="shared" si="0"/>
        <v>Vanilla Chai Vortex</v>
      </c>
      <c r="O29" s="17">
        <f t="shared" si="1"/>
        <v>31.51</v>
      </c>
      <c r="P29" s="17">
        <f t="shared" si="2"/>
        <v>-119.6</v>
      </c>
      <c r="Q29" s="17">
        <v>5</v>
      </c>
      <c r="R29" s="17" t="str">
        <f t="shared" si="3"/>
        <v>Sugar Swirl Spires</v>
      </c>
      <c r="S29" s="17">
        <f t="shared" si="4"/>
        <v>42.04</v>
      </c>
      <c r="T29" s="17">
        <f t="shared" si="5"/>
        <v>-118.33</v>
      </c>
      <c r="U29" s="17" t="s">
        <v>13</v>
      </c>
      <c r="V29" s="34">
        <f t="shared" si="6"/>
        <v>1</v>
      </c>
      <c r="W29" s="17">
        <v>105</v>
      </c>
      <c r="X29" s="17">
        <f t="shared" si="7"/>
        <v>1</v>
      </c>
      <c r="Y29" s="25">
        <f t="shared" si="8"/>
        <v>161.64498909647648</v>
      </c>
      <c r="Z29" s="18">
        <v>6</v>
      </c>
      <c r="AD29">
        <v>6</v>
      </c>
      <c r="AE29">
        <v>2</v>
      </c>
      <c r="AF29">
        <v>6</v>
      </c>
      <c r="AG29" t="s">
        <v>13</v>
      </c>
      <c r="AH29">
        <v>73</v>
      </c>
    </row>
    <row r="30" spans="3:34" x14ac:dyDescent="0.35">
      <c r="AD30">
        <v>6</v>
      </c>
      <c r="AE30">
        <v>3</v>
      </c>
      <c r="AF30">
        <v>23</v>
      </c>
      <c r="AG30" t="s">
        <v>14</v>
      </c>
      <c r="AH30">
        <v>77</v>
      </c>
    </row>
    <row r="31" spans="3:34" x14ac:dyDescent="0.35">
      <c r="AD31">
        <v>6</v>
      </c>
      <c r="AE31">
        <v>4</v>
      </c>
      <c r="AF31">
        <v>22</v>
      </c>
      <c r="AG31" t="s">
        <v>15</v>
      </c>
      <c r="AH31">
        <v>27</v>
      </c>
    </row>
    <row r="32" spans="3:34" x14ac:dyDescent="0.35">
      <c r="AD32">
        <v>6</v>
      </c>
      <c r="AE32">
        <v>5</v>
      </c>
      <c r="AF32">
        <v>24</v>
      </c>
      <c r="AG32" t="s">
        <v>13</v>
      </c>
      <c r="AH32">
        <v>31</v>
      </c>
    </row>
    <row r="33" spans="4:34" x14ac:dyDescent="0.35">
      <c r="AD33">
        <v>7</v>
      </c>
      <c r="AE33">
        <v>3</v>
      </c>
      <c r="AF33">
        <v>23</v>
      </c>
      <c r="AG33" t="s">
        <v>14</v>
      </c>
      <c r="AH33">
        <v>102</v>
      </c>
    </row>
    <row r="34" spans="4:34" x14ac:dyDescent="0.35">
      <c r="AD34">
        <v>7</v>
      </c>
      <c r="AE34">
        <v>5</v>
      </c>
      <c r="AF34">
        <v>6</v>
      </c>
      <c r="AG34" t="s">
        <v>13</v>
      </c>
      <c r="AH34">
        <v>105</v>
      </c>
    </row>
    <row r="40" spans="4:34" x14ac:dyDescent="0.35">
      <c r="E40" s="44" t="s">
        <v>55</v>
      </c>
      <c r="F40" s="44"/>
      <c r="G40" s="44"/>
      <c r="H40" s="44"/>
      <c r="I40" s="44"/>
    </row>
    <row r="41" spans="4:34" x14ac:dyDescent="0.35">
      <c r="E41" s="44"/>
      <c r="F41" s="44"/>
      <c r="G41" s="44"/>
      <c r="H41" s="44"/>
      <c r="I41" s="44"/>
    </row>
    <row r="42" spans="4:34" x14ac:dyDescent="0.35">
      <c r="E42" s="4"/>
      <c r="F42" s="4"/>
    </row>
    <row r="43" spans="4:34" x14ac:dyDescent="0.35">
      <c r="D43" s="5" t="s">
        <v>58</v>
      </c>
      <c r="E43" s="36"/>
      <c r="F43" s="36"/>
    </row>
    <row r="44" spans="4:34" x14ac:dyDescent="0.35">
      <c r="D44" s="5"/>
      <c r="H44" s="45" t="s">
        <v>59</v>
      </c>
      <c r="I44" s="46" t="s">
        <v>27</v>
      </c>
      <c r="J44" s="45" t="s">
        <v>60</v>
      </c>
      <c r="L44" s="45"/>
    </row>
    <row r="45" spans="4:34" x14ac:dyDescent="0.35">
      <c r="D45" s="5" t="s">
        <v>28</v>
      </c>
      <c r="E45" t="s">
        <v>57</v>
      </c>
      <c r="F45" t="s">
        <v>30</v>
      </c>
      <c r="G45" s="4" t="s">
        <v>29</v>
      </c>
      <c r="H45" s="45"/>
      <c r="I45" s="46"/>
      <c r="J45" s="45"/>
      <c r="K45" s="4"/>
      <c r="L45" s="45"/>
    </row>
    <row r="46" spans="4:34" x14ac:dyDescent="0.35">
      <c r="D46" s="2" t="s">
        <v>51</v>
      </c>
      <c r="E46">
        <f>SUMPRODUCT(L6:L29,Z6:Z29)</f>
        <v>411583.00000000006</v>
      </c>
      <c r="F46" s="13">
        <v>261064</v>
      </c>
      <c r="G46" s="12">
        <f>E46-F46</f>
        <v>150519.00000000006</v>
      </c>
      <c r="H46" s="37">
        <f>(G46/F46)</f>
        <v>0.57655977078417575</v>
      </c>
      <c r="I46" s="11">
        <v>1</v>
      </c>
      <c r="J46" s="8">
        <f>H46*I46</f>
        <v>0.57655977078417575</v>
      </c>
      <c r="K46" s="7"/>
      <c r="L46" s="6"/>
    </row>
    <row r="47" spans="4:34" x14ac:dyDescent="0.35">
      <c r="D47" s="2" t="s">
        <v>52</v>
      </c>
      <c r="E47">
        <f>SUMPRODUCT(L6:L29,Y6:Y29)</f>
        <v>3004951.4031706043</v>
      </c>
      <c r="F47" s="35">
        <v>2274104.6800000002</v>
      </c>
      <c r="G47" s="12">
        <f>E47-F47</f>
        <v>730846.72317060409</v>
      </c>
      <c r="H47" s="37">
        <f>(G47/F47)</f>
        <v>0.32137778423225621</v>
      </c>
      <c r="I47" s="10">
        <v>20</v>
      </c>
      <c r="J47" s="8">
        <f>H47*I47</f>
        <v>6.4275556846451245</v>
      </c>
      <c r="K47" s="7"/>
      <c r="L47" s="6"/>
    </row>
    <row r="48" spans="4:34" x14ac:dyDescent="0.35">
      <c r="D48" s="2" t="s">
        <v>53</v>
      </c>
      <c r="E48">
        <f>SUMPRODUCT(L6:L29,X6:X29)</f>
        <v>10879</v>
      </c>
      <c r="F48" s="33">
        <v>3588</v>
      </c>
      <c r="G48" s="12">
        <f>E48-F48</f>
        <v>7291</v>
      </c>
      <c r="H48" s="37">
        <f>(G48/F48)</f>
        <v>2.0320512820512819</v>
      </c>
      <c r="I48" s="9">
        <v>10</v>
      </c>
      <c r="J48" s="8">
        <f t="shared" ref="J48:J49" si="12">H48*I48</f>
        <v>20.320512820512818</v>
      </c>
      <c r="K48" s="7"/>
      <c r="L48" s="6"/>
    </row>
    <row r="49" spans="4:12" x14ac:dyDescent="0.35">
      <c r="D49" s="2" t="s">
        <v>54</v>
      </c>
      <c r="E49">
        <f>SUMPRODUCT(L6:L29,V6:V29)</f>
        <v>3697.9999999999991</v>
      </c>
      <c r="F49" s="9">
        <v>3698</v>
      </c>
      <c r="G49" s="12">
        <f>E49-F49</f>
        <v>0</v>
      </c>
      <c r="H49" s="37">
        <f>(G49/F49)</f>
        <v>0</v>
      </c>
      <c r="I49" s="9">
        <v>1</v>
      </c>
      <c r="J49" s="8">
        <f t="shared" si="12"/>
        <v>0</v>
      </c>
      <c r="K49" s="7"/>
      <c r="L49" s="6"/>
    </row>
    <row r="50" spans="4:12" x14ac:dyDescent="0.35">
      <c r="D50" s="5"/>
    </row>
    <row r="52" spans="4:12" x14ac:dyDescent="0.35">
      <c r="D52" s="3" t="s">
        <v>26</v>
      </c>
    </row>
    <row r="53" spans="4:12" x14ac:dyDescent="0.35">
      <c r="D53" s="2" t="s">
        <v>25</v>
      </c>
      <c r="E53" s="1">
        <v>20.320512820508302</v>
      </c>
    </row>
  </sheetData>
  <mergeCells count="14">
    <mergeCell ref="X4:X5"/>
    <mergeCell ref="Y4:Y5"/>
    <mergeCell ref="Z4:Z5"/>
    <mergeCell ref="E40:I41"/>
    <mergeCell ref="H44:H45"/>
    <mergeCell ref="I44:I45"/>
    <mergeCell ref="J44:J45"/>
    <mergeCell ref="L44:L45"/>
    <mergeCell ref="L4:L5"/>
    <mergeCell ref="N4:P4"/>
    <mergeCell ref="R4:T4"/>
    <mergeCell ref="U4:U5"/>
    <mergeCell ref="V4:V5"/>
    <mergeCell ref="W4:W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600-A146-496D-9564-209478DD1BEA}">
  <dimension ref="C1:AJ53"/>
  <sheetViews>
    <sheetView tabSelected="1" topLeftCell="O21" zoomScale="48" zoomScaleNormal="55" workbookViewId="0">
      <selection activeCell="Z50" sqref="Z50"/>
    </sheetView>
  </sheetViews>
  <sheetFormatPr defaultRowHeight="14.5" x14ac:dyDescent="0.35"/>
  <cols>
    <col min="3" max="3" width="34.90625" bestFit="1" customWidth="1"/>
    <col min="4" max="4" width="23" bestFit="1" customWidth="1"/>
    <col min="5" max="5" width="16.81640625" bestFit="1" customWidth="1"/>
    <col min="6" max="6" width="17.54296875" bestFit="1" customWidth="1"/>
    <col min="7" max="7" width="13.36328125" customWidth="1"/>
    <col min="8" max="8" width="15.6328125" bestFit="1" customWidth="1"/>
    <col min="9" max="9" width="10.08984375" bestFit="1" customWidth="1"/>
    <col min="10" max="10" width="13.08984375" bestFit="1" customWidth="1"/>
    <col min="11" max="11" width="8.90625" bestFit="1" customWidth="1"/>
    <col min="12" max="12" width="13.08984375" bestFit="1" customWidth="1"/>
    <col min="13" max="13" width="5.81640625" customWidth="1"/>
    <col min="14" max="14" width="16.6328125" bestFit="1" customWidth="1"/>
    <col min="15" max="16" width="16.6328125" customWidth="1"/>
    <col min="17" max="17" width="7.36328125" customWidth="1"/>
    <col min="18" max="18" width="24.453125" bestFit="1" customWidth="1"/>
    <col min="19" max="25" width="24.453125" customWidth="1"/>
    <col min="26" max="26" width="19" bestFit="1" customWidth="1"/>
    <col min="27" max="27" width="10.90625" bestFit="1" customWidth="1"/>
    <col min="28" max="28" width="10.90625" customWidth="1"/>
    <col min="31" max="31" width="10.08984375" bestFit="1" customWidth="1"/>
    <col min="32" max="32" width="16.7265625" bestFit="1" customWidth="1"/>
    <col min="34" max="34" width="24.90625" bestFit="1" customWidth="1"/>
  </cols>
  <sheetData>
    <row r="1" spans="3:36" x14ac:dyDescent="0.35">
      <c r="AE1" t="s">
        <v>12</v>
      </c>
      <c r="AF1" t="s">
        <v>11</v>
      </c>
      <c r="AG1" t="s">
        <v>10</v>
      </c>
      <c r="AH1" t="s">
        <v>9</v>
      </c>
      <c r="AI1" t="s">
        <v>8</v>
      </c>
      <c r="AJ1" t="s">
        <v>7</v>
      </c>
    </row>
    <row r="2" spans="3:36" x14ac:dyDescent="0.35">
      <c r="AE2">
        <v>1</v>
      </c>
      <c r="AF2" t="s">
        <v>6</v>
      </c>
      <c r="AG2">
        <v>37.5</v>
      </c>
      <c r="AH2">
        <v>-102.5</v>
      </c>
      <c r="AI2">
        <v>10580</v>
      </c>
    </row>
    <row r="3" spans="3:36" ht="15" thickBot="1" x14ac:dyDescent="0.4">
      <c r="AE3">
        <v>2</v>
      </c>
      <c r="AF3" t="s">
        <v>5</v>
      </c>
      <c r="AG3">
        <v>33.619999999999997</v>
      </c>
      <c r="AH3">
        <v>-110.07</v>
      </c>
      <c r="AJ3">
        <v>1478</v>
      </c>
    </row>
    <row r="4" spans="3:36" x14ac:dyDescent="0.35">
      <c r="L4" s="47" t="s">
        <v>38</v>
      </c>
      <c r="M4" s="30"/>
      <c r="N4" s="49" t="s">
        <v>31</v>
      </c>
      <c r="O4" s="49"/>
      <c r="P4" s="50"/>
      <c r="Q4" s="31"/>
      <c r="R4" s="51" t="s">
        <v>32</v>
      </c>
      <c r="S4" s="51"/>
      <c r="T4" s="52"/>
      <c r="U4" s="38" t="s">
        <v>47</v>
      </c>
      <c r="V4" s="38" t="s">
        <v>48</v>
      </c>
      <c r="W4" s="38" t="s">
        <v>50</v>
      </c>
      <c r="X4" s="38"/>
      <c r="Y4" s="40" t="s">
        <v>40</v>
      </c>
      <c r="Z4" s="42" t="s">
        <v>39</v>
      </c>
      <c r="AE4">
        <v>3</v>
      </c>
      <c r="AF4" t="s">
        <v>4</v>
      </c>
      <c r="AG4">
        <v>36.85</v>
      </c>
      <c r="AH4">
        <v>-91.26</v>
      </c>
      <c r="AJ4">
        <v>1777</v>
      </c>
    </row>
    <row r="5" spans="3:36" x14ac:dyDescent="0.35">
      <c r="L5" s="48"/>
      <c r="M5" s="26"/>
      <c r="N5" s="26" t="s">
        <v>41</v>
      </c>
      <c r="O5" s="26" t="s">
        <v>42</v>
      </c>
      <c r="P5" s="28" t="s">
        <v>43</v>
      </c>
      <c r="Q5" s="27"/>
      <c r="R5" s="27" t="s">
        <v>41</v>
      </c>
      <c r="S5" s="27" t="s">
        <v>45</v>
      </c>
      <c r="T5" s="29" t="s">
        <v>44</v>
      </c>
      <c r="U5" s="39"/>
      <c r="V5" s="39"/>
      <c r="W5" s="39"/>
      <c r="X5" s="39"/>
      <c r="Y5" s="41"/>
      <c r="Z5" s="43"/>
      <c r="AA5" t="s">
        <v>61</v>
      </c>
      <c r="AB5" t="s">
        <v>63</v>
      </c>
      <c r="AC5" t="s">
        <v>65</v>
      </c>
      <c r="AE5">
        <v>4</v>
      </c>
      <c r="AF5" t="s">
        <v>3</v>
      </c>
      <c r="AG5">
        <v>30.71</v>
      </c>
      <c r="AH5">
        <v>-85.8</v>
      </c>
      <c r="AJ5">
        <v>1871</v>
      </c>
    </row>
    <row r="6" spans="3:36" x14ac:dyDescent="0.35">
      <c r="L6" s="14">
        <v>3255</v>
      </c>
      <c r="M6">
        <v>1</v>
      </c>
      <c r="N6" t="str">
        <f>_xlfn.XLOOKUP(M6,$AE$2:$AE$8,$AF$2:$AF$8)</f>
        <v>Crispy Rice Reef</v>
      </c>
      <c r="O6">
        <f>_xlfn.XLOOKUP(M6,$AE$2:$AE$8,$AG$2:$AG$8)</f>
        <v>37.5</v>
      </c>
      <c r="P6">
        <f>_xlfn.XLOOKUP(M6,$AE$2:$AE$8,$AH$2:$AH$8)</f>
        <v>-102.5</v>
      </c>
      <c r="Q6">
        <v>2</v>
      </c>
      <c r="R6" t="str">
        <f>_xlfn.XLOOKUP(Q6,$AE$2:$AE$8,$AF$2:$AF$8)</f>
        <v>Eclair Empire</v>
      </c>
      <c r="S6">
        <f>_xlfn.XLOOKUP(Q6,$AE$2:$AE$8,$AG$2:$AG$8)</f>
        <v>33.619999999999997</v>
      </c>
      <c r="T6">
        <f>_xlfn.XLOOKUP(Q6,$AE$2:$AE$8,$AH$2:$AH$8)</f>
        <v>-110.07</v>
      </c>
      <c r="U6" t="s">
        <v>16</v>
      </c>
      <c r="V6" s="7">
        <f>IF(OR(U6="Electrified Rail",U6="Electric/Hybrid Trucks",U6="Wind-powered Ships",U6="Slow Steaming Cargo Ships"),0,1)</f>
        <v>0</v>
      </c>
      <c r="W6">
        <v>37</v>
      </c>
      <c r="X6">
        <f>IF(W6&gt;=70,1,0)</f>
        <v>0</v>
      </c>
      <c r="Y6" s="9">
        <f>SQRT((S6-P6)^2+(T6-P6)^2)</f>
        <v>136.33033154804545</v>
      </c>
      <c r="Z6" s="15">
        <v>24</v>
      </c>
      <c r="AA6" t="str">
        <f>_xlfn.CONCAT(ROUND(Y6,2),"X",M6,Q6)</f>
        <v>136.33X12</v>
      </c>
      <c r="AB6" t="str">
        <f>_xlfn.CONCAT(V6,"X",M6,Q6)</f>
        <v>0X12</v>
      </c>
      <c r="AC6" t="str">
        <f>_xlfn.CONCAT(W6,"X",M6,Q6)</f>
        <v>37X12</v>
      </c>
      <c r="AE6">
        <v>5</v>
      </c>
      <c r="AF6" t="s">
        <v>2</v>
      </c>
      <c r="AG6">
        <v>42.04</v>
      </c>
      <c r="AH6">
        <v>-118.33</v>
      </c>
      <c r="AJ6">
        <v>1887</v>
      </c>
    </row>
    <row r="7" spans="3:36" x14ac:dyDescent="0.35">
      <c r="L7" s="14">
        <v>5514</v>
      </c>
      <c r="M7">
        <v>1</v>
      </c>
      <c r="N7" t="str">
        <f t="shared" ref="N7:N29" si="0">_xlfn.XLOOKUP(M7,$AE$2:$AE$8,$AF$2:$AF$8)</f>
        <v>Crispy Rice Reef</v>
      </c>
      <c r="O7">
        <f t="shared" ref="O7:O29" si="1">_xlfn.XLOOKUP(M7,$AE$2:$AE$8,$AG$2:$AG$8)</f>
        <v>37.5</v>
      </c>
      <c r="P7">
        <f t="shared" ref="P7:P29" si="2">_xlfn.XLOOKUP(M7,$AE$2:$AE$8,$AH$2:$AH$8)</f>
        <v>-102.5</v>
      </c>
      <c r="Q7">
        <v>6</v>
      </c>
      <c r="R7" t="str">
        <f t="shared" ref="R7:R29" si="3">_xlfn.XLOOKUP(Q7,$AE$2:$AE$8,$AF$2:$AF$8)</f>
        <v>Tartberry Thicket</v>
      </c>
      <c r="S7">
        <f t="shared" ref="S7:S29" si="4">_xlfn.XLOOKUP(Q7,$AE$2:$AE$8,$AG$2:$AG$8)</f>
        <v>33.97</v>
      </c>
      <c r="T7">
        <f t="shared" ref="T7:T29" si="5">_xlfn.XLOOKUP(Q7,$AE$2:$AE$8,$AH$2:$AH$8)</f>
        <v>-117.02</v>
      </c>
      <c r="U7" t="s">
        <v>13</v>
      </c>
      <c r="V7" s="7">
        <f t="shared" ref="V7:V29" si="6">IF(OR(U7="Electrified Rail",U7="Electric/Hybrid Trucks",U7="Wind-powered Ships",U7="Slow Steaming Cargo Ships"),0,1)</f>
        <v>1</v>
      </c>
      <c r="W7">
        <v>34</v>
      </c>
      <c r="X7">
        <f t="shared" ref="X7:X29" si="7">IF(W7&gt;=70,1,0)</f>
        <v>0</v>
      </c>
      <c r="Y7" s="9">
        <f>SQRT((S7-P7)^2+(T7-P7)^2)</f>
        <v>137.24026850746102</v>
      </c>
      <c r="Z7" s="15">
        <v>11</v>
      </c>
      <c r="AA7" t="str">
        <f t="shared" ref="AA7:AA29" si="8">_xlfn.CONCAT(ROUND(Y7,2),"X",M7,Q7)</f>
        <v>137.24X16</v>
      </c>
      <c r="AB7" t="str">
        <f t="shared" ref="AB7:AB29" si="9">_xlfn.CONCAT(V7,"X",M7,Q7)</f>
        <v>1X16</v>
      </c>
      <c r="AC7" t="str">
        <f t="shared" ref="AC7:AC29" si="10">_xlfn.CONCAT(W7,"X",M7,Q7)</f>
        <v>34X16</v>
      </c>
      <c r="AE7">
        <v>6</v>
      </c>
      <c r="AF7" t="s">
        <v>1</v>
      </c>
      <c r="AG7">
        <v>33.97</v>
      </c>
      <c r="AH7">
        <v>-117.02</v>
      </c>
      <c r="AJ7">
        <v>1756</v>
      </c>
    </row>
    <row r="8" spans="3:36" x14ac:dyDescent="0.35">
      <c r="L8" s="14">
        <v>1811</v>
      </c>
      <c r="M8">
        <v>1</v>
      </c>
      <c r="N8" t="str">
        <f t="shared" si="0"/>
        <v>Crispy Rice Reef</v>
      </c>
      <c r="O8">
        <f t="shared" si="1"/>
        <v>37.5</v>
      </c>
      <c r="P8">
        <f t="shared" si="2"/>
        <v>-102.5</v>
      </c>
      <c r="Q8">
        <v>7</v>
      </c>
      <c r="R8" t="str">
        <f t="shared" si="3"/>
        <v>Vanilla Chai Vortex</v>
      </c>
      <c r="S8">
        <f t="shared" si="4"/>
        <v>31.51</v>
      </c>
      <c r="T8">
        <f t="shared" si="5"/>
        <v>-119.6</v>
      </c>
      <c r="U8" t="s">
        <v>19</v>
      </c>
      <c r="V8" s="7">
        <f t="shared" si="6"/>
        <v>1</v>
      </c>
      <c r="W8">
        <v>88</v>
      </c>
      <c r="X8">
        <f t="shared" si="7"/>
        <v>1</v>
      </c>
      <c r="Y8" s="9">
        <f t="shared" ref="Y8:Y29" si="11">SQRT((S8-P8)^2+(T8-P8)^2)</f>
        <v>135.09659544192814</v>
      </c>
      <c r="Z8" s="15">
        <v>24</v>
      </c>
      <c r="AA8" t="str">
        <f t="shared" si="8"/>
        <v>135.1X17</v>
      </c>
      <c r="AB8" t="str">
        <f t="shared" si="9"/>
        <v>1X17</v>
      </c>
      <c r="AC8" t="str">
        <f t="shared" si="10"/>
        <v>88X17</v>
      </c>
      <c r="AE8">
        <v>7</v>
      </c>
      <c r="AF8" t="s">
        <v>0</v>
      </c>
      <c r="AG8">
        <v>31.51</v>
      </c>
      <c r="AH8">
        <v>-119.6</v>
      </c>
      <c r="AJ8">
        <v>1811</v>
      </c>
    </row>
    <row r="9" spans="3:36" ht="15" thickBot="1" x14ac:dyDescent="0.4">
      <c r="L9" s="14">
        <v>0</v>
      </c>
      <c r="M9">
        <v>2</v>
      </c>
      <c r="N9" t="str">
        <f t="shared" si="0"/>
        <v>Eclair Empire</v>
      </c>
      <c r="O9">
        <f t="shared" si="1"/>
        <v>33.619999999999997</v>
      </c>
      <c r="P9">
        <f t="shared" si="2"/>
        <v>-110.07</v>
      </c>
      <c r="Q9">
        <v>1</v>
      </c>
      <c r="R9" t="str">
        <f t="shared" si="3"/>
        <v>Crispy Rice Reef</v>
      </c>
      <c r="S9">
        <f t="shared" si="4"/>
        <v>37.5</v>
      </c>
      <c r="T9">
        <f t="shared" si="5"/>
        <v>-102.5</v>
      </c>
      <c r="U9" t="s">
        <v>14</v>
      </c>
      <c r="V9" s="7">
        <f t="shared" si="6"/>
        <v>1</v>
      </c>
      <c r="W9">
        <v>91</v>
      </c>
      <c r="X9">
        <f t="shared" si="7"/>
        <v>1</v>
      </c>
      <c r="Y9" s="9">
        <f t="shared" si="11"/>
        <v>147.76403418964981</v>
      </c>
      <c r="Z9" s="15">
        <v>18</v>
      </c>
      <c r="AA9" t="str">
        <f t="shared" si="8"/>
        <v>147.76X21</v>
      </c>
      <c r="AB9" t="str">
        <f t="shared" si="9"/>
        <v>1X21</v>
      </c>
      <c r="AC9" t="str">
        <f t="shared" si="10"/>
        <v>91X21</v>
      </c>
    </row>
    <row r="10" spans="3:36" x14ac:dyDescent="0.35">
      <c r="C10" s="19"/>
      <c r="D10" s="19" t="s">
        <v>33</v>
      </c>
      <c r="E10" s="20" t="s">
        <v>34</v>
      </c>
      <c r="F10" s="20" t="s">
        <v>35</v>
      </c>
      <c r="G10" s="20" t="s">
        <v>36</v>
      </c>
      <c r="H10" s="21" t="s">
        <v>37</v>
      </c>
      <c r="L10" s="14">
        <v>1777</v>
      </c>
      <c r="M10">
        <v>2</v>
      </c>
      <c r="N10" t="str">
        <f t="shared" si="0"/>
        <v>Eclair Empire</v>
      </c>
      <c r="O10">
        <f t="shared" si="1"/>
        <v>33.619999999999997</v>
      </c>
      <c r="P10">
        <f t="shared" si="2"/>
        <v>-110.07</v>
      </c>
      <c r="Q10">
        <v>3</v>
      </c>
      <c r="R10" t="str">
        <f t="shared" si="3"/>
        <v>Nougat Nook</v>
      </c>
      <c r="S10">
        <f t="shared" si="4"/>
        <v>36.85</v>
      </c>
      <c r="T10">
        <f t="shared" si="5"/>
        <v>-91.26</v>
      </c>
      <c r="U10" t="s">
        <v>14</v>
      </c>
      <c r="V10" s="7">
        <f t="shared" si="6"/>
        <v>1</v>
      </c>
      <c r="W10">
        <v>106</v>
      </c>
      <c r="X10">
        <f t="shared" si="7"/>
        <v>1</v>
      </c>
      <c r="Y10" s="9">
        <f t="shared" si="11"/>
        <v>148.11921718669728</v>
      </c>
      <c r="Z10" s="15">
        <v>19</v>
      </c>
      <c r="AA10" t="str">
        <f t="shared" si="8"/>
        <v>148.12X23</v>
      </c>
      <c r="AB10" t="str">
        <f t="shared" si="9"/>
        <v>1X23</v>
      </c>
      <c r="AC10" t="str">
        <f t="shared" si="10"/>
        <v>106X23</v>
      </c>
      <c r="AE10" t="s">
        <v>24</v>
      </c>
      <c r="AF10" t="s">
        <v>23</v>
      </c>
      <c r="AG10" t="s">
        <v>22</v>
      </c>
      <c r="AH10" t="s">
        <v>21</v>
      </c>
      <c r="AI10" t="s">
        <v>20</v>
      </c>
    </row>
    <row r="11" spans="3:36" x14ac:dyDescent="0.35">
      <c r="C11" s="22">
        <v>1</v>
      </c>
      <c r="D11" t="s">
        <v>6</v>
      </c>
      <c r="E11">
        <f>SUMIF($Q$6:$Q$29,C11,$L$6:$L$29)</f>
        <v>0</v>
      </c>
      <c r="F11">
        <f>SUMIF($M$6:$M$29,C11,$L$6:$L$29)</f>
        <v>10580</v>
      </c>
      <c r="G11">
        <f>E11-F11</f>
        <v>-10580</v>
      </c>
      <c r="H11" s="15">
        <v>-10580</v>
      </c>
      <c r="L11" s="14">
        <v>0</v>
      </c>
      <c r="M11">
        <v>2</v>
      </c>
      <c r="N11" t="str">
        <f t="shared" si="0"/>
        <v>Eclair Empire</v>
      </c>
      <c r="O11">
        <f t="shared" si="1"/>
        <v>33.619999999999997</v>
      </c>
      <c r="P11">
        <f t="shared" si="2"/>
        <v>-110.07</v>
      </c>
      <c r="Q11">
        <v>4</v>
      </c>
      <c r="R11" t="str">
        <f t="shared" si="3"/>
        <v>Pixie Stix Plateau</v>
      </c>
      <c r="S11">
        <f t="shared" si="4"/>
        <v>30.71</v>
      </c>
      <c r="T11">
        <f t="shared" si="5"/>
        <v>-85.8</v>
      </c>
      <c r="U11" t="s">
        <v>17</v>
      </c>
      <c r="V11" s="7">
        <f t="shared" si="6"/>
        <v>0</v>
      </c>
      <c r="W11">
        <v>87</v>
      </c>
      <c r="X11">
        <f t="shared" si="7"/>
        <v>1</v>
      </c>
      <c r="Y11" s="9">
        <f t="shared" si="11"/>
        <v>142.85671597793362</v>
      </c>
      <c r="Z11" s="15">
        <v>13</v>
      </c>
      <c r="AA11" t="str">
        <f t="shared" si="8"/>
        <v>142.86X24</v>
      </c>
      <c r="AB11" t="str">
        <f t="shared" si="9"/>
        <v>0X24</v>
      </c>
      <c r="AC11" t="str">
        <f t="shared" si="10"/>
        <v>87X24</v>
      </c>
      <c r="AE11">
        <v>1</v>
      </c>
      <c r="AF11">
        <v>2</v>
      </c>
      <c r="AG11">
        <v>24</v>
      </c>
      <c r="AH11" t="s">
        <v>16</v>
      </c>
      <c r="AI11">
        <v>37</v>
      </c>
    </row>
    <row r="12" spans="3:36" x14ac:dyDescent="0.35">
      <c r="C12" s="23">
        <v>2</v>
      </c>
      <c r="D12" t="s">
        <v>5</v>
      </c>
      <c r="E12">
        <f t="shared" ref="E12:E17" si="12">SUMIF($Q$6:$Q$29,C12,$L$6:$L$29)</f>
        <v>3255</v>
      </c>
      <c r="F12">
        <f t="shared" ref="F12:F17" si="13">SUMIF($M$6:$M$29,C12,$L$6:$L$29)</f>
        <v>1777</v>
      </c>
      <c r="G12">
        <f t="shared" ref="G12:G17" si="14">E12-F12</f>
        <v>1478</v>
      </c>
      <c r="H12" s="15">
        <v>1478</v>
      </c>
      <c r="L12" s="14">
        <v>0</v>
      </c>
      <c r="M12">
        <v>2</v>
      </c>
      <c r="N12" t="str">
        <f t="shared" si="0"/>
        <v>Eclair Empire</v>
      </c>
      <c r="O12">
        <f t="shared" si="1"/>
        <v>33.619999999999997</v>
      </c>
      <c r="P12">
        <f t="shared" si="2"/>
        <v>-110.07</v>
      </c>
      <c r="Q12">
        <v>6</v>
      </c>
      <c r="R12" t="str">
        <f t="shared" si="3"/>
        <v>Tartberry Thicket</v>
      </c>
      <c r="S12">
        <f t="shared" si="4"/>
        <v>33.97</v>
      </c>
      <c r="T12">
        <f t="shared" si="5"/>
        <v>-117.02</v>
      </c>
      <c r="U12" t="s">
        <v>18</v>
      </c>
      <c r="V12" s="7">
        <f t="shared" si="6"/>
        <v>0</v>
      </c>
      <c r="W12">
        <v>96</v>
      </c>
      <c r="X12">
        <f t="shared" si="7"/>
        <v>1</v>
      </c>
      <c r="Y12" s="9">
        <f t="shared" si="11"/>
        <v>144.20757296341964</v>
      </c>
      <c r="Z12" s="15">
        <v>11</v>
      </c>
      <c r="AA12" t="str">
        <f t="shared" si="8"/>
        <v>144.21X26</v>
      </c>
      <c r="AB12" t="str">
        <f t="shared" si="9"/>
        <v>0X26</v>
      </c>
      <c r="AC12" t="str">
        <f t="shared" si="10"/>
        <v>96X26</v>
      </c>
      <c r="AE12">
        <v>1</v>
      </c>
      <c r="AF12">
        <v>6</v>
      </c>
      <c r="AG12">
        <v>11</v>
      </c>
      <c r="AH12" t="s">
        <v>13</v>
      </c>
      <c r="AI12">
        <v>34</v>
      </c>
    </row>
    <row r="13" spans="3:36" x14ac:dyDescent="0.35">
      <c r="C13" s="23">
        <v>3</v>
      </c>
      <c r="D13" t="s">
        <v>4</v>
      </c>
      <c r="E13">
        <f t="shared" si="12"/>
        <v>1777</v>
      </c>
      <c r="F13">
        <f t="shared" si="13"/>
        <v>0</v>
      </c>
      <c r="G13">
        <f t="shared" si="14"/>
        <v>1777</v>
      </c>
      <c r="H13" s="15">
        <v>1777</v>
      </c>
      <c r="L13" s="14">
        <v>0</v>
      </c>
      <c r="M13">
        <v>2</v>
      </c>
      <c r="N13" t="str">
        <f t="shared" si="0"/>
        <v>Eclair Empire</v>
      </c>
      <c r="O13">
        <f t="shared" si="1"/>
        <v>33.619999999999997</v>
      </c>
      <c r="P13">
        <f t="shared" si="2"/>
        <v>-110.07</v>
      </c>
      <c r="Q13">
        <v>7</v>
      </c>
      <c r="R13" t="str">
        <f t="shared" si="3"/>
        <v>Vanilla Chai Vortex</v>
      </c>
      <c r="S13">
        <f t="shared" si="4"/>
        <v>31.51</v>
      </c>
      <c r="T13">
        <f t="shared" si="5"/>
        <v>-119.6</v>
      </c>
      <c r="U13" t="s">
        <v>19</v>
      </c>
      <c r="V13" s="7">
        <f t="shared" si="6"/>
        <v>1</v>
      </c>
      <c r="W13">
        <v>82</v>
      </c>
      <c r="X13">
        <f t="shared" si="7"/>
        <v>1</v>
      </c>
      <c r="Y13" s="9">
        <f t="shared" si="11"/>
        <v>141.90037808265345</v>
      </c>
      <c r="Z13" s="15">
        <v>15</v>
      </c>
      <c r="AA13" t="str">
        <f t="shared" si="8"/>
        <v>141.9X27</v>
      </c>
      <c r="AB13" t="str">
        <f t="shared" si="9"/>
        <v>1X27</v>
      </c>
      <c r="AC13" t="str">
        <f t="shared" si="10"/>
        <v>82X27</v>
      </c>
      <c r="AE13">
        <v>1</v>
      </c>
      <c r="AF13">
        <v>7</v>
      </c>
      <c r="AG13">
        <v>24</v>
      </c>
      <c r="AH13" t="s">
        <v>19</v>
      </c>
      <c r="AI13">
        <v>88</v>
      </c>
    </row>
    <row r="14" spans="3:36" x14ac:dyDescent="0.35">
      <c r="C14" s="23">
        <v>4</v>
      </c>
      <c r="D14" t="s">
        <v>3</v>
      </c>
      <c r="E14">
        <f t="shared" si="12"/>
        <v>1871</v>
      </c>
      <c r="F14">
        <f t="shared" si="13"/>
        <v>0</v>
      </c>
      <c r="G14">
        <f t="shared" si="14"/>
        <v>1871</v>
      </c>
      <c r="H14" s="15">
        <v>1871</v>
      </c>
      <c r="L14" s="14">
        <v>0</v>
      </c>
      <c r="M14">
        <v>3</v>
      </c>
      <c r="N14" t="str">
        <f t="shared" si="0"/>
        <v>Nougat Nook</v>
      </c>
      <c r="O14">
        <f t="shared" si="1"/>
        <v>36.85</v>
      </c>
      <c r="P14">
        <f t="shared" si="2"/>
        <v>-91.26</v>
      </c>
      <c r="Q14">
        <v>1</v>
      </c>
      <c r="R14" t="str">
        <f t="shared" si="3"/>
        <v>Crispy Rice Reef</v>
      </c>
      <c r="S14">
        <f t="shared" si="4"/>
        <v>37.5</v>
      </c>
      <c r="T14">
        <f t="shared" si="5"/>
        <v>-102.5</v>
      </c>
      <c r="U14" t="s">
        <v>18</v>
      </c>
      <c r="V14" s="7">
        <f t="shared" si="6"/>
        <v>0</v>
      </c>
      <c r="W14">
        <v>92</v>
      </c>
      <c r="X14">
        <f t="shared" si="7"/>
        <v>1</v>
      </c>
      <c r="Y14" s="9">
        <f t="shared" si="11"/>
        <v>129.24966228195723</v>
      </c>
      <c r="Z14" s="15">
        <v>9</v>
      </c>
      <c r="AA14" t="str">
        <f t="shared" si="8"/>
        <v>129.25X31</v>
      </c>
      <c r="AB14" t="str">
        <f t="shared" si="9"/>
        <v>0X31</v>
      </c>
      <c r="AC14" t="str">
        <f t="shared" si="10"/>
        <v>92X31</v>
      </c>
      <c r="AE14">
        <v>2</v>
      </c>
      <c r="AF14">
        <v>1</v>
      </c>
      <c r="AG14">
        <v>18</v>
      </c>
      <c r="AH14" t="s">
        <v>14</v>
      </c>
      <c r="AI14">
        <v>91</v>
      </c>
    </row>
    <row r="15" spans="3:36" x14ac:dyDescent="0.35">
      <c r="C15" s="23">
        <v>5</v>
      </c>
      <c r="D15" t="s">
        <v>2</v>
      </c>
      <c r="E15">
        <f t="shared" si="12"/>
        <v>1887</v>
      </c>
      <c r="F15">
        <f t="shared" si="13"/>
        <v>0</v>
      </c>
      <c r="G15">
        <f t="shared" si="14"/>
        <v>1887</v>
      </c>
      <c r="H15" s="15">
        <v>1887</v>
      </c>
      <c r="L15" s="14">
        <v>0</v>
      </c>
      <c r="M15">
        <v>3</v>
      </c>
      <c r="N15" t="str">
        <f t="shared" si="0"/>
        <v>Nougat Nook</v>
      </c>
      <c r="O15">
        <f t="shared" si="1"/>
        <v>36.85</v>
      </c>
      <c r="P15">
        <f t="shared" si="2"/>
        <v>-91.26</v>
      </c>
      <c r="Q15">
        <v>2</v>
      </c>
      <c r="R15" t="str">
        <f t="shared" si="3"/>
        <v>Eclair Empire</v>
      </c>
      <c r="S15">
        <f t="shared" si="4"/>
        <v>33.619999999999997</v>
      </c>
      <c r="T15">
        <f t="shared" si="5"/>
        <v>-110.07</v>
      </c>
      <c r="U15" t="s">
        <v>14</v>
      </c>
      <c r="V15" s="7">
        <f t="shared" si="6"/>
        <v>1</v>
      </c>
      <c r="W15">
        <v>97</v>
      </c>
      <c r="X15">
        <f t="shared" si="7"/>
        <v>1</v>
      </c>
      <c r="Y15" s="9">
        <f t="shared" si="11"/>
        <v>126.28867922343633</v>
      </c>
      <c r="Z15" s="15">
        <v>16</v>
      </c>
      <c r="AA15" t="str">
        <f t="shared" si="8"/>
        <v>126.29X32</v>
      </c>
      <c r="AB15" t="str">
        <f t="shared" si="9"/>
        <v>1X32</v>
      </c>
      <c r="AC15" t="str">
        <f t="shared" si="10"/>
        <v>97X32</v>
      </c>
      <c r="AE15">
        <v>2</v>
      </c>
      <c r="AF15">
        <v>3</v>
      </c>
      <c r="AG15">
        <v>19</v>
      </c>
      <c r="AH15" t="s">
        <v>14</v>
      </c>
      <c r="AI15">
        <v>106</v>
      </c>
    </row>
    <row r="16" spans="3:36" x14ac:dyDescent="0.35">
      <c r="C16" s="23">
        <v>6</v>
      </c>
      <c r="D16" t="s">
        <v>1</v>
      </c>
      <c r="E16">
        <f t="shared" si="12"/>
        <v>5514</v>
      </c>
      <c r="F16">
        <f t="shared" si="13"/>
        <v>3758</v>
      </c>
      <c r="G16">
        <f t="shared" si="14"/>
        <v>1756</v>
      </c>
      <c r="H16" s="15">
        <v>1756</v>
      </c>
      <c r="L16" s="14">
        <v>0</v>
      </c>
      <c r="M16">
        <v>3</v>
      </c>
      <c r="N16" t="str">
        <f t="shared" si="0"/>
        <v>Nougat Nook</v>
      </c>
      <c r="O16">
        <f t="shared" si="1"/>
        <v>36.85</v>
      </c>
      <c r="P16">
        <f t="shared" si="2"/>
        <v>-91.26</v>
      </c>
      <c r="Q16">
        <v>4</v>
      </c>
      <c r="R16" t="str">
        <f t="shared" si="3"/>
        <v>Pixie Stix Plateau</v>
      </c>
      <c r="S16">
        <f t="shared" si="4"/>
        <v>30.71</v>
      </c>
      <c r="T16">
        <f t="shared" si="5"/>
        <v>-85.8</v>
      </c>
      <c r="U16" t="s">
        <v>15</v>
      </c>
      <c r="V16" s="7">
        <f t="shared" si="6"/>
        <v>1</v>
      </c>
      <c r="W16">
        <v>85</v>
      </c>
      <c r="X16">
        <f t="shared" si="7"/>
        <v>1</v>
      </c>
      <c r="Y16" s="9">
        <f t="shared" si="11"/>
        <v>122.09214757714764</v>
      </c>
      <c r="Z16" s="15">
        <v>8</v>
      </c>
      <c r="AA16" t="str">
        <f t="shared" si="8"/>
        <v>122.09X34</v>
      </c>
      <c r="AB16" t="str">
        <f t="shared" si="9"/>
        <v>1X34</v>
      </c>
      <c r="AC16" t="str">
        <f t="shared" si="10"/>
        <v>85X34</v>
      </c>
      <c r="AE16">
        <v>2</v>
      </c>
      <c r="AF16">
        <v>4</v>
      </c>
      <c r="AG16">
        <v>13</v>
      </c>
      <c r="AH16" t="s">
        <v>17</v>
      </c>
      <c r="AI16">
        <v>87</v>
      </c>
    </row>
    <row r="17" spans="3:35" ht="15" thickBot="1" x14ac:dyDescent="0.4">
      <c r="C17" s="24">
        <v>7</v>
      </c>
      <c r="D17" s="17" t="s">
        <v>0</v>
      </c>
      <c r="E17" s="17">
        <f t="shared" si="12"/>
        <v>1811</v>
      </c>
      <c r="F17" s="17">
        <f t="shared" si="13"/>
        <v>0</v>
      </c>
      <c r="G17" s="17">
        <f t="shared" si="14"/>
        <v>1811</v>
      </c>
      <c r="H17" s="18">
        <v>1811</v>
      </c>
      <c r="L17" s="14">
        <v>0</v>
      </c>
      <c r="M17">
        <v>3</v>
      </c>
      <c r="N17" t="str">
        <f t="shared" si="0"/>
        <v>Nougat Nook</v>
      </c>
      <c r="O17">
        <f t="shared" si="1"/>
        <v>36.85</v>
      </c>
      <c r="P17">
        <f t="shared" si="2"/>
        <v>-91.26</v>
      </c>
      <c r="Q17">
        <v>6</v>
      </c>
      <c r="R17" t="str">
        <f t="shared" si="3"/>
        <v>Tartberry Thicket</v>
      </c>
      <c r="S17">
        <f t="shared" si="4"/>
        <v>33.97</v>
      </c>
      <c r="T17">
        <f t="shared" si="5"/>
        <v>-117.02</v>
      </c>
      <c r="U17" t="s">
        <v>13</v>
      </c>
      <c r="V17" s="7">
        <f t="shared" si="6"/>
        <v>1</v>
      </c>
      <c r="W17">
        <v>89</v>
      </c>
      <c r="X17">
        <f t="shared" si="7"/>
        <v>1</v>
      </c>
      <c r="Y17" s="9">
        <f t="shared" si="11"/>
        <v>127.85198668773199</v>
      </c>
      <c r="Z17" s="15">
        <v>21</v>
      </c>
      <c r="AA17" t="str">
        <f t="shared" si="8"/>
        <v>127.85X36</v>
      </c>
      <c r="AB17" t="str">
        <f t="shared" si="9"/>
        <v>1X36</v>
      </c>
      <c r="AC17" t="str">
        <f t="shared" si="10"/>
        <v>89X36</v>
      </c>
      <c r="AE17">
        <v>2</v>
      </c>
      <c r="AF17">
        <v>6</v>
      </c>
      <c r="AG17">
        <v>11</v>
      </c>
      <c r="AH17" t="s">
        <v>18</v>
      </c>
      <c r="AI17">
        <v>96</v>
      </c>
    </row>
    <row r="18" spans="3:35" x14ac:dyDescent="0.35">
      <c r="L18" s="14">
        <v>0</v>
      </c>
      <c r="M18">
        <v>4</v>
      </c>
      <c r="N18" t="str">
        <f t="shared" si="0"/>
        <v>Pixie Stix Plateau</v>
      </c>
      <c r="O18">
        <f t="shared" si="1"/>
        <v>30.71</v>
      </c>
      <c r="P18">
        <f t="shared" si="2"/>
        <v>-85.8</v>
      </c>
      <c r="Q18">
        <v>2</v>
      </c>
      <c r="R18" t="str">
        <f t="shared" si="3"/>
        <v>Eclair Empire</v>
      </c>
      <c r="S18">
        <f t="shared" si="4"/>
        <v>33.619999999999997</v>
      </c>
      <c r="T18">
        <f t="shared" si="5"/>
        <v>-110.07</v>
      </c>
      <c r="U18" t="s">
        <v>14</v>
      </c>
      <c r="V18" s="7">
        <f t="shared" si="6"/>
        <v>1</v>
      </c>
      <c r="W18">
        <v>91</v>
      </c>
      <c r="X18">
        <f t="shared" si="7"/>
        <v>1</v>
      </c>
      <c r="Y18" s="9">
        <f t="shared" si="11"/>
        <v>121.86127071387364</v>
      </c>
      <c r="Z18" s="15">
        <v>18</v>
      </c>
      <c r="AA18" t="str">
        <f t="shared" si="8"/>
        <v>121.86X42</v>
      </c>
      <c r="AB18" t="str">
        <f t="shared" si="9"/>
        <v>1X42</v>
      </c>
      <c r="AC18" t="str">
        <f t="shared" si="10"/>
        <v>91X42</v>
      </c>
      <c r="AE18">
        <v>2</v>
      </c>
      <c r="AF18">
        <v>7</v>
      </c>
      <c r="AG18">
        <v>15</v>
      </c>
      <c r="AH18" t="s">
        <v>19</v>
      </c>
      <c r="AI18">
        <v>82</v>
      </c>
    </row>
    <row r="19" spans="3:35" x14ac:dyDescent="0.35">
      <c r="C19" t="s">
        <v>56</v>
      </c>
      <c r="D19" s="33">
        <f>SUMPRODUCT(L6:L29,X6:X29)</f>
        <v>3588</v>
      </c>
      <c r="L19" s="14">
        <v>0</v>
      </c>
      <c r="M19">
        <v>4</v>
      </c>
      <c r="N19" t="str">
        <f t="shared" si="0"/>
        <v>Pixie Stix Plateau</v>
      </c>
      <c r="O19">
        <f t="shared" si="1"/>
        <v>30.71</v>
      </c>
      <c r="P19">
        <f t="shared" si="2"/>
        <v>-85.8</v>
      </c>
      <c r="Q19">
        <v>3</v>
      </c>
      <c r="R19" t="str">
        <f t="shared" si="3"/>
        <v>Nougat Nook</v>
      </c>
      <c r="S19">
        <f t="shared" si="4"/>
        <v>36.85</v>
      </c>
      <c r="T19">
        <f t="shared" si="5"/>
        <v>-91.26</v>
      </c>
      <c r="U19" t="s">
        <v>17</v>
      </c>
      <c r="V19" s="7">
        <f t="shared" si="6"/>
        <v>0</v>
      </c>
      <c r="W19">
        <v>101</v>
      </c>
      <c r="X19">
        <f t="shared" si="7"/>
        <v>1</v>
      </c>
      <c r="Y19" s="9">
        <f t="shared" si="11"/>
        <v>122.77147103460153</v>
      </c>
      <c r="Z19" s="15">
        <v>14</v>
      </c>
      <c r="AA19" t="str">
        <f t="shared" si="8"/>
        <v>122.77X43</v>
      </c>
      <c r="AB19" t="str">
        <f t="shared" si="9"/>
        <v>0X43</v>
      </c>
      <c r="AC19" t="str">
        <f t="shared" si="10"/>
        <v>101X43</v>
      </c>
      <c r="AE19">
        <v>3</v>
      </c>
      <c r="AF19">
        <v>1</v>
      </c>
      <c r="AG19">
        <v>9</v>
      </c>
      <c r="AH19" t="s">
        <v>18</v>
      </c>
      <c r="AI19">
        <v>92</v>
      </c>
    </row>
    <row r="20" spans="3:35" x14ac:dyDescent="0.35">
      <c r="L20" s="14">
        <v>0</v>
      </c>
      <c r="M20">
        <v>4</v>
      </c>
      <c r="N20" t="str">
        <f t="shared" si="0"/>
        <v>Pixie Stix Plateau</v>
      </c>
      <c r="O20">
        <f t="shared" si="1"/>
        <v>30.71</v>
      </c>
      <c r="P20">
        <f t="shared" si="2"/>
        <v>-85.8</v>
      </c>
      <c r="Q20">
        <v>7</v>
      </c>
      <c r="R20" t="str">
        <f t="shared" si="3"/>
        <v>Vanilla Chai Vortex</v>
      </c>
      <c r="S20">
        <f t="shared" si="4"/>
        <v>31.51</v>
      </c>
      <c r="T20">
        <f t="shared" si="5"/>
        <v>-119.6</v>
      </c>
      <c r="U20" t="s">
        <v>14</v>
      </c>
      <c r="V20" s="7">
        <f t="shared" si="6"/>
        <v>1</v>
      </c>
      <c r="W20">
        <v>102</v>
      </c>
      <c r="X20">
        <f t="shared" si="7"/>
        <v>1</v>
      </c>
      <c r="Y20" s="9">
        <f t="shared" si="11"/>
        <v>122.08225137176984</v>
      </c>
      <c r="Z20" s="15">
        <v>24</v>
      </c>
      <c r="AA20" t="str">
        <f t="shared" si="8"/>
        <v>122.08X47</v>
      </c>
      <c r="AB20" t="str">
        <f t="shared" si="9"/>
        <v>1X47</v>
      </c>
      <c r="AC20" t="str">
        <f t="shared" si="10"/>
        <v>102X47</v>
      </c>
      <c r="AE20">
        <v>3</v>
      </c>
      <c r="AF20">
        <v>2</v>
      </c>
      <c r="AG20">
        <v>16</v>
      </c>
      <c r="AH20" t="s">
        <v>14</v>
      </c>
      <c r="AI20">
        <v>97</v>
      </c>
    </row>
    <row r="21" spans="3:35" x14ac:dyDescent="0.35">
      <c r="L21" s="14">
        <v>0</v>
      </c>
      <c r="M21">
        <v>5</v>
      </c>
      <c r="N21" t="str">
        <f t="shared" si="0"/>
        <v>Sugar Swirl Spires</v>
      </c>
      <c r="O21">
        <f t="shared" si="1"/>
        <v>42.04</v>
      </c>
      <c r="P21">
        <f t="shared" si="2"/>
        <v>-118.33</v>
      </c>
      <c r="Q21">
        <v>4</v>
      </c>
      <c r="R21" t="str">
        <f t="shared" si="3"/>
        <v>Pixie Stix Plateau</v>
      </c>
      <c r="S21">
        <f t="shared" si="4"/>
        <v>30.71</v>
      </c>
      <c r="T21">
        <f t="shared" si="5"/>
        <v>-85.8</v>
      </c>
      <c r="U21" t="s">
        <v>13</v>
      </c>
      <c r="V21" s="7">
        <f t="shared" si="6"/>
        <v>1</v>
      </c>
      <c r="W21">
        <v>87</v>
      </c>
      <c r="X21">
        <f t="shared" si="7"/>
        <v>1</v>
      </c>
      <c r="Y21" s="9">
        <f t="shared" si="11"/>
        <v>152.54875450163465</v>
      </c>
      <c r="Z21" s="15">
        <v>14</v>
      </c>
      <c r="AA21" t="str">
        <f t="shared" si="8"/>
        <v>152.55X54</v>
      </c>
      <c r="AB21" t="str">
        <f t="shared" si="9"/>
        <v>1X54</v>
      </c>
      <c r="AC21" t="str">
        <f t="shared" si="10"/>
        <v>87X54</v>
      </c>
      <c r="AE21">
        <v>3</v>
      </c>
      <c r="AF21">
        <v>4</v>
      </c>
      <c r="AG21">
        <v>8</v>
      </c>
      <c r="AH21" t="s">
        <v>15</v>
      </c>
      <c r="AI21">
        <v>85</v>
      </c>
    </row>
    <row r="22" spans="3:35" x14ac:dyDescent="0.35">
      <c r="L22" s="14">
        <v>0</v>
      </c>
      <c r="M22">
        <v>5</v>
      </c>
      <c r="N22" t="str">
        <f t="shared" si="0"/>
        <v>Sugar Swirl Spires</v>
      </c>
      <c r="O22">
        <f t="shared" si="1"/>
        <v>42.04</v>
      </c>
      <c r="P22">
        <f t="shared" si="2"/>
        <v>-118.33</v>
      </c>
      <c r="Q22">
        <v>6</v>
      </c>
      <c r="R22" t="str">
        <f t="shared" si="3"/>
        <v>Tartberry Thicket</v>
      </c>
      <c r="S22">
        <f t="shared" si="4"/>
        <v>33.97</v>
      </c>
      <c r="T22">
        <f t="shared" si="5"/>
        <v>-117.02</v>
      </c>
      <c r="U22" t="s">
        <v>16</v>
      </c>
      <c r="V22" s="7">
        <f t="shared" si="6"/>
        <v>0</v>
      </c>
      <c r="W22">
        <v>81</v>
      </c>
      <c r="X22">
        <f t="shared" si="7"/>
        <v>1</v>
      </c>
      <c r="Y22" s="9">
        <f t="shared" si="11"/>
        <v>152.30563384195611</v>
      </c>
      <c r="Z22" s="15">
        <v>19</v>
      </c>
      <c r="AA22" t="str">
        <f t="shared" si="8"/>
        <v>152.31X56</v>
      </c>
      <c r="AB22" t="str">
        <f t="shared" si="9"/>
        <v>0X56</v>
      </c>
      <c r="AC22" t="str">
        <f t="shared" si="10"/>
        <v>81X56</v>
      </c>
      <c r="AE22">
        <v>3</v>
      </c>
      <c r="AF22">
        <v>6</v>
      </c>
      <c r="AG22">
        <v>21</v>
      </c>
      <c r="AH22" t="s">
        <v>13</v>
      </c>
      <c r="AI22">
        <v>89</v>
      </c>
    </row>
    <row r="23" spans="3:35" x14ac:dyDescent="0.35">
      <c r="L23" s="14">
        <v>0</v>
      </c>
      <c r="M23">
        <v>5</v>
      </c>
      <c r="N23" t="str">
        <f t="shared" si="0"/>
        <v>Sugar Swirl Spires</v>
      </c>
      <c r="O23">
        <f t="shared" si="1"/>
        <v>42.04</v>
      </c>
      <c r="P23">
        <f t="shared" si="2"/>
        <v>-118.33</v>
      </c>
      <c r="Q23">
        <v>7</v>
      </c>
      <c r="R23" t="str">
        <f t="shared" si="3"/>
        <v>Vanilla Chai Vortex</v>
      </c>
      <c r="S23">
        <f t="shared" si="4"/>
        <v>31.51</v>
      </c>
      <c r="T23">
        <f t="shared" si="5"/>
        <v>-119.6</v>
      </c>
      <c r="U23" t="s">
        <v>13</v>
      </c>
      <c r="V23" s="7">
        <f t="shared" si="6"/>
        <v>1</v>
      </c>
      <c r="W23">
        <v>84</v>
      </c>
      <c r="X23">
        <f t="shared" si="7"/>
        <v>1</v>
      </c>
      <c r="Y23" s="9">
        <f t="shared" si="11"/>
        <v>149.84538197755711</v>
      </c>
      <c r="Z23" s="15">
        <v>11</v>
      </c>
      <c r="AA23" t="str">
        <f t="shared" si="8"/>
        <v>149.85X57</v>
      </c>
      <c r="AB23" t="str">
        <f t="shared" si="9"/>
        <v>1X57</v>
      </c>
      <c r="AC23" t="str">
        <f t="shared" si="10"/>
        <v>84X57</v>
      </c>
      <c r="AE23">
        <v>4</v>
      </c>
      <c r="AF23">
        <v>2</v>
      </c>
      <c r="AG23">
        <v>18</v>
      </c>
      <c r="AH23" t="s">
        <v>14</v>
      </c>
      <c r="AI23">
        <v>91</v>
      </c>
    </row>
    <row r="24" spans="3:35" x14ac:dyDescent="0.35">
      <c r="L24" s="14">
        <v>0</v>
      </c>
      <c r="M24">
        <v>6</v>
      </c>
      <c r="N24" t="str">
        <f t="shared" si="0"/>
        <v>Tartberry Thicket</v>
      </c>
      <c r="O24">
        <f t="shared" si="1"/>
        <v>33.97</v>
      </c>
      <c r="P24">
        <f t="shared" si="2"/>
        <v>-117.02</v>
      </c>
      <c r="Q24">
        <v>2</v>
      </c>
      <c r="R24" t="str">
        <f t="shared" si="3"/>
        <v>Eclair Empire</v>
      </c>
      <c r="S24">
        <f t="shared" si="4"/>
        <v>33.619999999999997</v>
      </c>
      <c r="T24">
        <f t="shared" si="5"/>
        <v>-110.07</v>
      </c>
      <c r="U24" t="s">
        <v>13</v>
      </c>
      <c r="V24" s="7">
        <f t="shared" si="6"/>
        <v>1</v>
      </c>
      <c r="W24">
        <v>73</v>
      </c>
      <c r="X24">
        <f t="shared" si="7"/>
        <v>1</v>
      </c>
      <c r="Y24" s="9">
        <f t="shared" si="11"/>
        <v>150.80023905816594</v>
      </c>
      <c r="Z24" s="15">
        <v>6</v>
      </c>
      <c r="AA24" t="str">
        <f t="shared" si="8"/>
        <v>150.8X62</v>
      </c>
      <c r="AB24" t="str">
        <f t="shared" si="9"/>
        <v>1X62</v>
      </c>
      <c r="AC24" t="str">
        <f t="shared" si="10"/>
        <v>73X62</v>
      </c>
      <c r="AE24">
        <v>4</v>
      </c>
      <c r="AF24">
        <v>3</v>
      </c>
      <c r="AG24">
        <v>14</v>
      </c>
      <c r="AH24" t="s">
        <v>17</v>
      </c>
      <c r="AI24">
        <v>101</v>
      </c>
    </row>
    <row r="25" spans="3:35" x14ac:dyDescent="0.35">
      <c r="L25" s="14">
        <v>0</v>
      </c>
      <c r="M25">
        <v>6</v>
      </c>
      <c r="N25" t="str">
        <f t="shared" si="0"/>
        <v>Tartberry Thicket</v>
      </c>
      <c r="O25">
        <f t="shared" si="1"/>
        <v>33.97</v>
      </c>
      <c r="P25">
        <f t="shared" si="2"/>
        <v>-117.02</v>
      </c>
      <c r="Q25">
        <v>3</v>
      </c>
      <c r="R25" t="str">
        <f t="shared" si="3"/>
        <v>Nougat Nook</v>
      </c>
      <c r="S25">
        <f t="shared" si="4"/>
        <v>36.85</v>
      </c>
      <c r="T25">
        <f t="shared" si="5"/>
        <v>-91.26</v>
      </c>
      <c r="U25" t="s">
        <v>14</v>
      </c>
      <c r="V25" s="7">
        <f t="shared" si="6"/>
        <v>1</v>
      </c>
      <c r="W25">
        <v>77</v>
      </c>
      <c r="X25">
        <f t="shared" si="7"/>
        <v>1</v>
      </c>
      <c r="Y25" s="9">
        <f t="shared" si="11"/>
        <v>156.01139221223559</v>
      </c>
      <c r="Z25" s="15">
        <v>23</v>
      </c>
      <c r="AA25" t="str">
        <f t="shared" si="8"/>
        <v>156.01X63</v>
      </c>
      <c r="AB25" t="str">
        <f t="shared" si="9"/>
        <v>1X63</v>
      </c>
      <c r="AC25" t="str">
        <f t="shared" si="10"/>
        <v>77X63</v>
      </c>
      <c r="AE25">
        <v>4</v>
      </c>
      <c r="AF25">
        <v>7</v>
      </c>
      <c r="AG25">
        <v>24</v>
      </c>
      <c r="AH25" t="s">
        <v>14</v>
      </c>
      <c r="AI25">
        <v>102</v>
      </c>
    </row>
    <row r="26" spans="3:35" x14ac:dyDescent="0.35">
      <c r="L26" s="14">
        <v>1871</v>
      </c>
      <c r="M26">
        <v>6</v>
      </c>
      <c r="N26" t="str">
        <f t="shared" si="0"/>
        <v>Tartberry Thicket</v>
      </c>
      <c r="O26">
        <f t="shared" si="1"/>
        <v>33.97</v>
      </c>
      <c r="P26">
        <f t="shared" si="2"/>
        <v>-117.02</v>
      </c>
      <c r="Q26">
        <v>4</v>
      </c>
      <c r="R26" t="str">
        <f t="shared" si="3"/>
        <v>Pixie Stix Plateau</v>
      </c>
      <c r="S26">
        <f t="shared" si="4"/>
        <v>30.71</v>
      </c>
      <c r="T26">
        <f t="shared" si="5"/>
        <v>-85.8</v>
      </c>
      <c r="U26" t="s">
        <v>15</v>
      </c>
      <c r="V26" s="7">
        <f t="shared" si="6"/>
        <v>1</v>
      </c>
      <c r="W26">
        <v>27</v>
      </c>
      <c r="X26">
        <f t="shared" si="7"/>
        <v>0</v>
      </c>
      <c r="Y26" s="9">
        <f t="shared" si="11"/>
        <v>150.99285181756122</v>
      </c>
      <c r="Z26" s="15">
        <v>22</v>
      </c>
      <c r="AA26" t="str">
        <f t="shared" si="8"/>
        <v>150.99X64</v>
      </c>
      <c r="AB26" t="str">
        <f t="shared" si="9"/>
        <v>1X64</v>
      </c>
      <c r="AC26" t="str">
        <f t="shared" si="10"/>
        <v>27X64</v>
      </c>
      <c r="AE26">
        <v>5</v>
      </c>
      <c r="AF26">
        <v>4</v>
      </c>
      <c r="AG26">
        <v>14</v>
      </c>
      <c r="AH26" t="s">
        <v>13</v>
      </c>
      <c r="AI26">
        <v>87</v>
      </c>
    </row>
    <row r="27" spans="3:35" x14ac:dyDescent="0.35">
      <c r="L27" s="14">
        <v>1887</v>
      </c>
      <c r="M27">
        <v>6</v>
      </c>
      <c r="N27" t="str">
        <f t="shared" si="0"/>
        <v>Tartberry Thicket</v>
      </c>
      <c r="O27">
        <f t="shared" si="1"/>
        <v>33.97</v>
      </c>
      <c r="P27">
        <f t="shared" si="2"/>
        <v>-117.02</v>
      </c>
      <c r="Q27">
        <v>5</v>
      </c>
      <c r="R27" t="str">
        <f t="shared" si="3"/>
        <v>Sugar Swirl Spires</v>
      </c>
      <c r="S27">
        <f t="shared" si="4"/>
        <v>42.04</v>
      </c>
      <c r="T27">
        <f t="shared" si="5"/>
        <v>-118.33</v>
      </c>
      <c r="U27" t="s">
        <v>13</v>
      </c>
      <c r="V27" s="7">
        <f t="shared" si="6"/>
        <v>1</v>
      </c>
      <c r="W27">
        <v>31</v>
      </c>
      <c r="X27">
        <f t="shared" si="7"/>
        <v>0</v>
      </c>
      <c r="Y27" s="9">
        <f t="shared" si="11"/>
        <v>159.0653944137442</v>
      </c>
      <c r="Z27" s="15">
        <v>24</v>
      </c>
      <c r="AA27" t="str">
        <f t="shared" si="8"/>
        <v>159.07X65</v>
      </c>
      <c r="AB27" t="str">
        <f t="shared" si="9"/>
        <v>1X65</v>
      </c>
      <c r="AC27" t="str">
        <f t="shared" si="10"/>
        <v>31X65</v>
      </c>
      <c r="AE27">
        <v>5</v>
      </c>
      <c r="AF27">
        <v>6</v>
      </c>
      <c r="AG27">
        <v>19</v>
      </c>
      <c r="AH27" t="s">
        <v>16</v>
      </c>
      <c r="AI27">
        <v>81</v>
      </c>
    </row>
    <row r="28" spans="3:35" x14ac:dyDescent="0.35">
      <c r="L28" s="14">
        <v>0</v>
      </c>
      <c r="M28">
        <v>7</v>
      </c>
      <c r="N28" t="str">
        <f t="shared" si="0"/>
        <v>Vanilla Chai Vortex</v>
      </c>
      <c r="O28">
        <f t="shared" si="1"/>
        <v>31.51</v>
      </c>
      <c r="P28">
        <f t="shared" si="2"/>
        <v>-119.6</v>
      </c>
      <c r="Q28">
        <v>3</v>
      </c>
      <c r="R28" t="str">
        <f t="shared" si="3"/>
        <v>Nougat Nook</v>
      </c>
      <c r="S28">
        <f t="shared" si="4"/>
        <v>36.85</v>
      </c>
      <c r="T28">
        <f t="shared" si="5"/>
        <v>-91.26</v>
      </c>
      <c r="U28" t="s">
        <v>14</v>
      </c>
      <c r="V28" s="7">
        <f t="shared" si="6"/>
        <v>1</v>
      </c>
      <c r="W28">
        <v>102</v>
      </c>
      <c r="X28">
        <f t="shared" si="7"/>
        <v>1</v>
      </c>
      <c r="Y28" s="9">
        <f t="shared" si="11"/>
        <v>158.99609460612547</v>
      </c>
      <c r="Z28" s="15">
        <v>23</v>
      </c>
      <c r="AA28" t="str">
        <f t="shared" si="8"/>
        <v>159X73</v>
      </c>
      <c r="AB28" t="str">
        <f t="shared" si="9"/>
        <v>1X73</v>
      </c>
      <c r="AC28" t="str">
        <f t="shared" si="10"/>
        <v>102X73</v>
      </c>
      <c r="AE28">
        <v>5</v>
      </c>
      <c r="AF28">
        <v>7</v>
      </c>
      <c r="AG28">
        <v>11</v>
      </c>
      <c r="AH28" t="s">
        <v>13</v>
      </c>
      <c r="AI28">
        <v>84</v>
      </c>
    </row>
    <row r="29" spans="3:35" ht="15" thickBot="1" x14ac:dyDescent="0.4">
      <c r="L29" s="16">
        <v>0</v>
      </c>
      <c r="M29" s="17">
        <v>7</v>
      </c>
      <c r="N29" s="17" t="str">
        <f t="shared" si="0"/>
        <v>Vanilla Chai Vortex</v>
      </c>
      <c r="O29" s="17">
        <f t="shared" si="1"/>
        <v>31.51</v>
      </c>
      <c r="P29" s="17">
        <f t="shared" si="2"/>
        <v>-119.6</v>
      </c>
      <c r="Q29" s="17">
        <v>5</v>
      </c>
      <c r="R29" s="17" t="str">
        <f t="shared" si="3"/>
        <v>Sugar Swirl Spires</v>
      </c>
      <c r="S29" s="17">
        <f t="shared" si="4"/>
        <v>42.04</v>
      </c>
      <c r="T29" s="17">
        <f t="shared" si="5"/>
        <v>-118.33</v>
      </c>
      <c r="U29" s="17" t="s">
        <v>13</v>
      </c>
      <c r="V29" s="34">
        <f t="shared" si="6"/>
        <v>1</v>
      </c>
      <c r="W29" s="17">
        <v>105</v>
      </c>
      <c r="X29" s="17">
        <f t="shared" si="7"/>
        <v>1</v>
      </c>
      <c r="Y29" s="25">
        <f t="shared" si="11"/>
        <v>161.64498909647648</v>
      </c>
      <c r="Z29" s="18">
        <v>6</v>
      </c>
      <c r="AA29" t="str">
        <f t="shared" si="8"/>
        <v>161.64X75</v>
      </c>
      <c r="AB29" t="str">
        <f t="shared" si="9"/>
        <v>1X75</v>
      </c>
      <c r="AC29" t="str">
        <f t="shared" si="10"/>
        <v>105X75</v>
      </c>
      <c r="AE29">
        <v>6</v>
      </c>
      <c r="AF29">
        <v>2</v>
      </c>
      <c r="AG29">
        <v>6</v>
      </c>
      <c r="AH29" t="s">
        <v>13</v>
      </c>
      <c r="AI29">
        <v>73</v>
      </c>
    </row>
    <row r="30" spans="3:35" x14ac:dyDescent="0.35">
      <c r="AE30">
        <v>6</v>
      </c>
      <c r="AF30">
        <v>3</v>
      </c>
      <c r="AG30">
        <v>23</v>
      </c>
      <c r="AH30" t="s">
        <v>14</v>
      </c>
      <c r="AI30">
        <v>77</v>
      </c>
    </row>
    <row r="31" spans="3:35" x14ac:dyDescent="0.35">
      <c r="AE31">
        <v>6</v>
      </c>
      <c r="AF31">
        <v>4</v>
      </c>
      <c r="AG31">
        <v>22</v>
      </c>
      <c r="AH31" t="s">
        <v>15</v>
      </c>
      <c r="AI31">
        <v>27</v>
      </c>
    </row>
    <row r="32" spans="3:35" x14ac:dyDescent="0.35">
      <c r="AE32">
        <v>6</v>
      </c>
      <c r="AF32">
        <v>5</v>
      </c>
      <c r="AG32">
        <v>24</v>
      </c>
      <c r="AH32" t="s">
        <v>13</v>
      </c>
      <c r="AI32">
        <v>31</v>
      </c>
    </row>
    <row r="33" spans="4:35" x14ac:dyDescent="0.35">
      <c r="AE33">
        <v>7</v>
      </c>
      <c r="AF33">
        <v>3</v>
      </c>
      <c r="AG33">
        <v>23</v>
      </c>
      <c r="AH33" t="s">
        <v>14</v>
      </c>
      <c r="AI33">
        <v>102</v>
      </c>
    </row>
    <row r="34" spans="4:35" x14ac:dyDescent="0.35">
      <c r="AE34">
        <v>7</v>
      </c>
      <c r="AF34">
        <v>5</v>
      </c>
      <c r="AG34">
        <v>6</v>
      </c>
      <c r="AH34" t="s">
        <v>13</v>
      </c>
      <c r="AI34">
        <v>105</v>
      </c>
    </row>
    <row r="40" spans="4:35" x14ac:dyDescent="0.35">
      <c r="E40" s="44" t="s">
        <v>55</v>
      </c>
      <c r="F40" s="44"/>
      <c r="G40" s="44"/>
      <c r="H40" s="44"/>
      <c r="I40" s="44"/>
      <c r="Z40" t="str">
        <f>_xlfn.TEXTJOIN("+",1,AA6:AA29)</f>
        <v>136.33X12+137.24X16+135.1X17+147.76X21+148.12X23+142.86X24+144.21X26+141.9X27+129.25X31+126.29X32+122.09X34+127.85X36+121.86X42+122.77X43+122.08X47+152.55X54+152.31X56+149.85X57+150.8X62+156.01X63+150.99X64+159.07X65+159X73+161.64X75</v>
      </c>
    </row>
    <row r="41" spans="4:35" x14ac:dyDescent="0.35">
      <c r="E41" s="44"/>
      <c r="F41" s="44"/>
      <c r="G41" s="44"/>
      <c r="H41" s="44"/>
      <c r="I41" s="44"/>
    </row>
    <row r="42" spans="4:35" x14ac:dyDescent="0.35">
      <c r="E42" s="4"/>
      <c r="F42" s="4"/>
      <c r="Z42" t="s">
        <v>62</v>
      </c>
    </row>
    <row r="43" spans="4:35" x14ac:dyDescent="0.35">
      <c r="D43" s="5" t="s">
        <v>58</v>
      </c>
      <c r="E43" s="36"/>
      <c r="F43" s="36"/>
    </row>
    <row r="44" spans="4:35" x14ac:dyDescent="0.35">
      <c r="D44" s="5"/>
      <c r="H44" s="45" t="s">
        <v>59</v>
      </c>
      <c r="I44" s="46" t="s">
        <v>27</v>
      </c>
      <c r="J44" s="45" t="s">
        <v>60</v>
      </c>
      <c r="L44" s="45"/>
      <c r="Z44" t="str">
        <f>_xlfn.TEXTJOIN("+",1,AB6:AB29)</f>
        <v>0X12+1X16+1X17+1X21+1X23+0X24+0X26+1X27+0X31+1X32+1X34+1X36+1X42+0X43+1X47+1X54+0X56+1X57+1X62+1X63+1X64+1X65+1X73+1X75</v>
      </c>
    </row>
    <row r="45" spans="4:35" x14ac:dyDescent="0.35">
      <c r="D45" s="5" t="s">
        <v>28</v>
      </c>
      <c r="E45" t="s">
        <v>57</v>
      </c>
      <c r="F45" t="s">
        <v>30</v>
      </c>
      <c r="G45" s="4" t="s">
        <v>29</v>
      </c>
      <c r="H45" s="45"/>
      <c r="I45" s="46"/>
      <c r="J45" s="45"/>
      <c r="K45" s="4"/>
      <c r="L45" s="45"/>
    </row>
    <row r="46" spans="4:35" x14ac:dyDescent="0.35">
      <c r="D46" s="2" t="s">
        <v>51</v>
      </c>
      <c r="E46">
        <f>SUMPRODUCT(L6:L29,Z6:Z29)</f>
        <v>302451</v>
      </c>
      <c r="F46" s="13">
        <v>261064</v>
      </c>
      <c r="G46" s="12">
        <f>E46-F46</f>
        <v>41387</v>
      </c>
      <c r="H46" s="37">
        <f>(G46/F46)</f>
        <v>0.15853200747709373</v>
      </c>
      <c r="I46" s="11">
        <v>1</v>
      </c>
      <c r="J46" s="8">
        <f>H46*I46</f>
        <v>0.15853200747709373</v>
      </c>
      <c r="K46" s="7"/>
      <c r="L46" s="6"/>
      <c r="Z46" t="s">
        <v>64</v>
      </c>
    </row>
    <row r="47" spans="4:35" x14ac:dyDescent="0.35">
      <c r="D47" s="2" t="s">
        <v>52</v>
      </c>
      <c r="E47">
        <f>SUMPRODUCT(L6:L29,Y6:Y29)</f>
        <v>2291029.878034513</v>
      </c>
      <c r="F47" s="35">
        <v>2274104.6800000002</v>
      </c>
      <c r="G47" s="12">
        <f>E47-F47</f>
        <v>16925.19803451281</v>
      </c>
      <c r="H47" s="37">
        <f>(G47/F47)</f>
        <v>7.4425764932302104E-3</v>
      </c>
      <c r="I47" s="10">
        <v>1</v>
      </c>
      <c r="J47" s="8">
        <f t="shared" ref="J47:J49" si="15">H47*I47</f>
        <v>7.4425764932302104E-3</v>
      </c>
      <c r="K47" s="7"/>
      <c r="L47" s="6"/>
    </row>
    <row r="48" spans="4:35" x14ac:dyDescent="0.35">
      <c r="D48" s="2" t="s">
        <v>53</v>
      </c>
      <c r="E48">
        <f>SUMPRODUCT(L6:L29,X6:X29)</f>
        <v>3588</v>
      </c>
      <c r="F48" s="33">
        <v>3588</v>
      </c>
      <c r="G48" s="12">
        <f>E48-F48</f>
        <v>0</v>
      </c>
      <c r="H48" s="37">
        <f>(G48/F48)</f>
        <v>0</v>
      </c>
      <c r="I48" s="9">
        <v>1</v>
      </c>
      <c r="J48" s="8">
        <f t="shared" si="15"/>
        <v>0</v>
      </c>
      <c r="K48" s="7"/>
      <c r="L48" s="6"/>
      <c r="Z48" t="str">
        <f>_xlfn.TEXTJOIN("+",1,AC6:AC29)</f>
        <v>37X12+34X16+88X17+91X21+106X23+87X24+96X26+82X27+92X31+97X32+85X34+89X36+91X42+101X43+102X47+87X54+81X56+84X57+73X62+77X63+27X64+31X65+102X73+105X75</v>
      </c>
    </row>
    <row r="49" spans="4:26" x14ac:dyDescent="0.35">
      <c r="D49" s="2" t="s">
        <v>54</v>
      </c>
      <c r="E49">
        <f>SUMPRODUCT(L6:L29,V6:V29)</f>
        <v>12860</v>
      </c>
      <c r="F49" s="9">
        <v>3698</v>
      </c>
      <c r="G49" s="12">
        <f>E49-F49</f>
        <v>9162</v>
      </c>
      <c r="H49" s="37">
        <f>(G49/F49)</f>
        <v>2.4775554353704705</v>
      </c>
      <c r="I49" s="9">
        <v>1</v>
      </c>
      <c r="J49" s="8">
        <f t="shared" si="15"/>
        <v>2.4775554353704705</v>
      </c>
      <c r="K49" s="7"/>
      <c r="L49" s="6"/>
    </row>
    <row r="50" spans="4:26" x14ac:dyDescent="0.35">
      <c r="D50" s="5"/>
      <c r="Z50" t="s">
        <v>66</v>
      </c>
    </row>
    <row r="52" spans="4:26" x14ac:dyDescent="0.35">
      <c r="D52" s="3" t="s">
        <v>26</v>
      </c>
    </row>
    <row r="53" spans="4:26" x14ac:dyDescent="0.35">
      <c r="D53" s="2" t="s">
        <v>25</v>
      </c>
      <c r="E53" s="1">
        <v>2.4775554353703999</v>
      </c>
    </row>
  </sheetData>
  <mergeCells count="14">
    <mergeCell ref="X4:X5"/>
    <mergeCell ref="Y4:Y5"/>
    <mergeCell ref="Z4:Z5"/>
    <mergeCell ref="E40:I41"/>
    <mergeCell ref="H44:H45"/>
    <mergeCell ref="I44:I45"/>
    <mergeCell ref="J44:J45"/>
    <mergeCell ref="L44:L45"/>
    <mergeCell ref="L4:L5"/>
    <mergeCell ref="N4:P4"/>
    <mergeCell ref="R4:T4"/>
    <mergeCell ref="U4:U5"/>
    <mergeCell ref="V4:V5"/>
    <mergeCell ref="W4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36C0-4F3F-400A-881B-DF69F8C4E23F}">
  <dimension ref="C1:AI34"/>
  <sheetViews>
    <sheetView zoomScale="53" zoomScaleNormal="115" workbookViewId="0">
      <selection activeCell="D28" sqref="D28"/>
    </sheetView>
  </sheetViews>
  <sheetFormatPr defaultRowHeight="14.5" x14ac:dyDescent="0.35"/>
  <cols>
    <col min="3" max="3" width="34.81640625" bestFit="1" customWidth="1"/>
    <col min="4" max="5" width="16.6328125" bestFit="1" customWidth="1"/>
    <col min="8" max="8" width="13.7265625" bestFit="1" customWidth="1"/>
    <col min="12" max="12" width="12.26953125" bestFit="1" customWidth="1"/>
    <col min="13" max="13" width="5.81640625" customWidth="1"/>
    <col min="14" max="14" width="16.6328125" bestFit="1" customWidth="1"/>
    <col min="15" max="16" width="16.6328125" customWidth="1"/>
    <col min="17" max="17" width="7.36328125" customWidth="1"/>
    <col min="18" max="18" width="24.453125" bestFit="1" customWidth="1"/>
    <col min="19" max="25" width="24.453125" customWidth="1"/>
    <col min="26" max="26" width="18.90625" bestFit="1" customWidth="1"/>
    <col min="30" max="30" width="10" bestFit="1" customWidth="1"/>
    <col min="31" max="31" width="16.6328125" bestFit="1" customWidth="1"/>
    <col min="33" max="33" width="24.90625" bestFit="1" customWidth="1"/>
  </cols>
  <sheetData>
    <row r="1" spans="3:35" x14ac:dyDescent="0.35">
      <c r="AD1" t="s">
        <v>12</v>
      </c>
      <c r="AE1" t="s">
        <v>11</v>
      </c>
      <c r="AF1" t="s">
        <v>10</v>
      </c>
      <c r="AG1" t="s">
        <v>9</v>
      </c>
      <c r="AH1" t="s">
        <v>8</v>
      </c>
      <c r="AI1" t="s">
        <v>7</v>
      </c>
    </row>
    <row r="2" spans="3:35" x14ac:dyDescent="0.35">
      <c r="AD2">
        <v>1</v>
      </c>
      <c r="AE2" t="s">
        <v>6</v>
      </c>
      <c r="AF2">
        <v>37.5</v>
      </c>
      <c r="AG2">
        <v>-102.5</v>
      </c>
      <c r="AH2">
        <v>10580</v>
      </c>
    </row>
    <row r="3" spans="3:35" ht="15" thickBot="1" x14ac:dyDescent="0.4">
      <c r="AD3">
        <v>2</v>
      </c>
      <c r="AE3" t="s">
        <v>5</v>
      </c>
      <c r="AF3">
        <v>33.619999999999997</v>
      </c>
      <c r="AG3">
        <v>-110.07</v>
      </c>
      <c r="AI3">
        <v>1478</v>
      </c>
    </row>
    <row r="4" spans="3:35" x14ac:dyDescent="0.35">
      <c r="L4" s="47" t="s">
        <v>38</v>
      </c>
      <c r="M4" s="30"/>
      <c r="N4" s="49" t="s">
        <v>31</v>
      </c>
      <c r="O4" s="49"/>
      <c r="P4" s="50"/>
      <c r="Q4" s="31"/>
      <c r="R4" s="51" t="s">
        <v>32</v>
      </c>
      <c r="S4" s="51"/>
      <c r="T4" s="52"/>
      <c r="U4" s="38" t="s">
        <v>47</v>
      </c>
      <c r="V4" s="38" t="s">
        <v>48</v>
      </c>
      <c r="W4" s="38" t="s">
        <v>50</v>
      </c>
      <c r="X4" s="38"/>
      <c r="Y4" s="40" t="s">
        <v>40</v>
      </c>
      <c r="Z4" s="42" t="s">
        <v>39</v>
      </c>
      <c r="AD4">
        <v>3</v>
      </c>
      <c r="AE4" t="s">
        <v>4</v>
      </c>
      <c r="AF4">
        <v>36.85</v>
      </c>
      <c r="AG4">
        <v>-91.26</v>
      </c>
      <c r="AI4">
        <v>1777</v>
      </c>
    </row>
    <row r="5" spans="3:35" x14ac:dyDescent="0.35">
      <c r="L5" s="48"/>
      <c r="M5" s="26"/>
      <c r="N5" s="26" t="s">
        <v>41</v>
      </c>
      <c r="O5" s="26" t="s">
        <v>42</v>
      </c>
      <c r="P5" s="28" t="s">
        <v>43</v>
      </c>
      <c r="Q5" s="27"/>
      <c r="R5" s="27" t="s">
        <v>41</v>
      </c>
      <c r="S5" s="27" t="s">
        <v>45</v>
      </c>
      <c r="T5" s="29" t="s">
        <v>44</v>
      </c>
      <c r="U5" s="39"/>
      <c r="V5" s="39"/>
      <c r="W5" s="39"/>
      <c r="X5" s="39"/>
      <c r="Y5" s="41"/>
      <c r="Z5" s="43"/>
      <c r="AD5">
        <v>4</v>
      </c>
      <c r="AE5" t="s">
        <v>3</v>
      </c>
      <c r="AF5">
        <v>30.71</v>
      </c>
      <c r="AG5">
        <v>-85.8</v>
      </c>
      <c r="AI5">
        <v>1871</v>
      </c>
    </row>
    <row r="6" spans="3:35" x14ac:dyDescent="0.35">
      <c r="L6" s="14">
        <v>3255</v>
      </c>
      <c r="M6">
        <v>1</v>
      </c>
      <c r="N6" t="str">
        <f>_xlfn.XLOOKUP(M6,$AD$2:$AD$8,$AE$2:$AE$8)</f>
        <v>Crispy Rice Reef</v>
      </c>
      <c r="O6">
        <f>_xlfn.XLOOKUP(M6,$AD$2:$AD$8,$AF$2:$AF$8)</f>
        <v>37.5</v>
      </c>
      <c r="P6">
        <f>_xlfn.XLOOKUP(M6,$AD$2:$AD$8,$AG$2:$AG$8)</f>
        <v>-102.5</v>
      </c>
      <c r="Q6">
        <v>2</v>
      </c>
      <c r="R6" t="str">
        <f>_xlfn.XLOOKUP(Q6,$AD$2:$AD$8,$AE$2:$AE$8)</f>
        <v>Eclair Empire</v>
      </c>
      <c r="S6">
        <f>_xlfn.XLOOKUP(Q6,$AD$2:$AD$8,$AF$2:$AF$8)</f>
        <v>33.619999999999997</v>
      </c>
      <c r="T6">
        <f>_xlfn.XLOOKUP(Q6,$AD$2:$AD$8,$AG$2:$AG$8)</f>
        <v>-110.07</v>
      </c>
      <c r="U6" t="s">
        <v>16</v>
      </c>
      <c r="V6" s="7">
        <f>IF(OR(U6="Electrified Rail",U6="Electric/Hybrid Trucks",U6="Wind-powered Ships",U6="Slow Steaming Cargo Ships"),0,1)</f>
        <v>0</v>
      </c>
      <c r="W6">
        <v>37</v>
      </c>
      <c r="X6">
        <f>IF(W6&gt;=70,1,0)</f>
        <v>0</v>
      </c>
      <c r="Y6" s="9">
        <f>SQRT((S6-P6)^2+(T6-P6)^2)</f>
        <v>136.33033154804545</v>
      </c>
      <c r="Z6" s="15">
        <v>24</v>
      </c>
      <c r="AD6">
        <v>5</v>
      </c>
      <c r="AE6" t="s">
        <v>2</v>
      </c>
      <c r="AF6">
        <v>42.04</v>
      </c>
      <c r="AG6">
        <v>-118.33</v>
      </c>
      <c r="AI6">
        <v>1887</v>
      </c>
    </row>
    <row r="7" spans="3:35" x14ac:dyDescent="0.35">
      <c r="L7" s="14">
        <v>5514</v>
      </c>
      <c r="M7">
        <v>1</v>
      </c>
      <c r="N7" t="str">
        <f t="shared" ref="N7:N29" si="0">_xlfn.XLOOKUP(M7,$AD$2:$AD$8,$AE$2:$AE$8)</f>
        <v>Crispy Rice Reef</v>
      </c>
      <c r="O7">
        <f t="shared" ref="O7:O29" si="1">_xlfn.XLOOKUP(M7,$AD$2:$AD$8,$AF$2:$AF$8)</f>
        <v>37.5</v>
      </c>
      <c r="P7">
        <f t="shared" ref="P7:P29" si="2">_xlfn.XLOOKUP(M7,$AD$2:$AD$8,$AG$2:$AG$8)</f>
        <v>-102.5</v>
      </c>
      <c r="Q7">
        <v>6</v>
      </c>
      <c r="R7" t="str">
        <f t="shared" ref="R7:R29" si="3">_xlfn.XLOOKUP(Q7,$AD$2:$AD$8,$AE$2:$AE$8)</f>
        <v>Tartberry Thicket</v>
      </c>
      <c r="S7">
        <f t="shared" ref="S7:S29" si="4">_xlfn.XLOOKUP(Q7,$AD$2:$AD$8,$AF$2:$AF$8)</f>
        <v>33.97</v>
      </c>
      <c r="T7">
        <f t="shared" ref="T7:T29" si="5">_xlfn.XLOOKUP(Q7,$AD$2:$AD$8,$AG$2:$AG$8)</f>
        <v>-117.02</v>
      </c>
      <c r="U7" t="s">
        <v>13</v>
      </c>
      <c r="V7" s="7">
        <f t="shared" ref="V7:V29" si="6">IF(OR(U7="Electrified Rail",U7="Electric/Hybrid Trucks",U7="Wind-powered Ships",U7="Slow Steaming Cargo Ships"),0,1)</f>
        <v>1</v>
      </c>
      <c r="W7">
        <v>34</v>
      </c>
      <c r="X7">
        <f t="shared" ref="X7:X29" si="7">IF(W7&gt;=70,1,0)</f>
        <v>0</v>
      </c>
      <c r="Y7" s="9">
        <f>SQRT((S7-P7)^2+(T7-P7)^2)</f>
        <v>137.24026850746102</v>
      </c>
      <c r="Z7" s="15">
        <v>11</v>
      </c>
      <c r="AD7">
        <v>6</v>
      </c>
      <c r="AE7" t="s">
        <v>1</v>
      </c>
      <c r="AF7">
        <v>33.97</v>
      </c>
      <c r="AG7">
        <v>-117.02</v>
      </c>
      <c r="AI7">
        <v>1756</v>
      </c>
    </row>
    <row r="8" spans="3:35" x14ac:dyDescent="0.35">
      <c r="L8" s="14">
        <v>1811</v>
      </c>
      <c r="M8">
        <v>1</v>
      </c>
      <c r="N8" t="str">
        <f t="shared" si="0"/>
        <v>Crispy Rice Reef</v>
      </c>
      <c r="O8">
        <f t="shared" si="1"/>
        <v>37.5</v>
      </c>
      <c r="P8">
        <f t="shared" si="2"/>
        <v>-102.5</v>
      </c>
      <c r="Q8">
        <v>7</v>
      </c>
      <c r="R8" t="str">
        <f t="shared" si="3"/>
        <v>Vanilla Chai Vortex</v>
      </c>
      <c r="S8">
        <f t="shared" si="4"/>
        <v>31.51</v>
      </c>
      <c r="T8">
        <f t="shared" si="5"/>
        <v>-119.6</v>
      </c>
      <c r="U8" t="s">
        <v>19</v>
      </c>
      <c r="V8" s="7">
        <f t="shared" si="6"/>
        <v>1</v>
      </c>
      <c r="W8">
        <v>88</v>
      </c>
      <c r="X8">
        <f t="shared" si="7"/>
        <v>1</v>
      </c>
      <c r="Y8" s="9">
        <f t="shared" ref="Y8:Y29" si="8">SQRT((S8-P8)^2+(T8-P8)^2)</f>
        <v>135.09659544192814</v>
      </c>
      <c r="Z8" s="15">
        <v>24</v>
      </c>
      <c r="AD8">
        <v>7</v>
      </c>
      <c r="AE8" t="s">
        <v>0</v>
      </c>
      <c r="AF8">
        <v>31.51</v>
      </c>
      <c r="AG8">
        <v>-119.6</v>
      </c>
      <c r="AI8">
        <v>1811</v>
      </c>
    </row>
    <row r="9" spans="3:35" ht="15" thickBot="1" x14ac:dyDescent="0.4">
      <c r="L9" s="14">
        <v>0</v>
      </c>
      <c r="M9">
        <v>2</v>
      </c>
      <c r="N9" t="str">
        <f t="shared" si="0"/>
        <v>Eclair Empire</v>
      </c>
      <c r="O9">
        <f t="shared" si="1"/>
        <v>33.619999999999997</v>
      </c>
      <c r="P9">
        <f t="shared" si="2"/>
        <v>-110.07</v>
      </c>
      <c r="Q9">
        <v>1</v>
      </c>
      <c r="R9" t="str">
        <f t="shared" si="3"/>
        <v>Crispy Rice Reef</v>
      </c>
      <c r="S9">
        <f t="shared" si="4"/>
        <v>37.5</v>
      </c>
      <c r="T9">
        <f t="shared" si="5"/>
        <v>-102.5</v>
      </c>
      <c r="U9" t="s">
        <v>14</v>
      </c>
      <c r="V9" s="7">
        <f t="shared" si="6"/>
        <v>1</v>
      </c>
      <c r="W9">
        <v>91</v>
      </c>
      <c r="X9">
        <f t="shared" si="7"/>
        <v>1</v>
      </c>
      <c r="Y9" s="9">
        <f t="shared" si="8"/>
        <v>147.76403418964981</v>
      </c>
      <c r="Z9" s="15">
        <v>18</v>
      </c>
    </row>
    <row r="10" spans="3:35" x14ac:dyDescent="0.35">
      <c r="C10" s="19"/>
      <c r="D10" s="19" t="s">
        <v>33</v>
      </c>
      <c r="E10" s="20" t="s">
        <v>34</v>
      </c>
      <c r="F10" s="20" t="s">
        <v>35</v>
      </c>
      <c r="G10" s="20" t="s">
        <v>36</v>
      </c>
      <c r="H10" s="21" t="s">
        <v>37</v>
      </c>
      <c r="L10" s="14">
        <v>1777</v>
      </c>
      <c r="M10">
        <v>2</v>
      </c>
      <c r="N10" t="str">
        <f t="shared" si="0"/>
        <v>Eclair Empire</v>
      </c>
      <c r="O10">
        <f t="shared" si="1"/>
        <v>33.619999999999997</v>
      </c>
      <c r="P10">
        <f t="shared" si="2"/>
        <v>-110.07</v>
      </c>
      <c r="Q10">
        <v>3</v>
      </c>
      <c r="R10" t="str">
        <f t="shared" si="3"/>
        <v>Nougat Nook</v>
      </c>
      <c r="S10">
        <f t="shared" si="4"/>
        <v>36.85</v>
      </c>
      <c r="T10">
        <f t="shared" si="5"/>
        <v>-91.26</v>
      </c>
      <c r="U10" t="s">
        <v>14</v>
      </c>
      <c r="V10" s="7">
        <f t="shared" si="6"/>
        <v>1</v>
      </c>
      <c r="W10">
        <v>106</v>
      </c>
      <c r="X10">
        <f t="shared" si="7"/>
        <v>1</v>
      </c>
      <c r="Y10" s="9">
        <f t="shared" si="8"/>
        <v>148.11921718669728</v>
      </c>
      <c r="Z10" s="15">
        <v>19</v>
      </c>
      <c r="AD10" t="s">
        <v>24</v>
      </c>
      <c r="AE10" t="s">
        <v>23</v>
      </c>
      <c r="AF10" t="s">
        <v>22</v>
      </c>
      <c r="AG10" t="s">
        <v>21</v>
      </c>
      <c r="AH10" t="s">
        <v>20</v>
      </c>
    </row>
    <row r="11" spans="3:35" x14ac:dyDescent="0.35">
      <c r="C11" s="22">
        <v>1</v>
      </c>
      <c r="D11" t="s">
        <v>6</v>
      </c>
      <c r="E11">
        <f>SUMIF($Q$6:$Q$29,C11,$L$6:$L$29)</f>
        <v>0</v>
      </c>
      <c r="F11">
        <f>SUMIF($M$6:$M$29,C11,$L$6:$L$29)</f>
        <v>10580</v>
      </c>
      <c r="G11">
        <f>E11-F11</f>
        <v>-10580</v>
      </c>
      <c r="H11" s="15">
        <v>-10580</v>
      </c>
      <c r="L11" s="14">
        <v>0</v>
      </c>
      <c r="M11">
        <v>2</v>
      </c>
      <c r="N11" t="str">
        <f t="shared" si="0"/>
        <v>Eclair Empire</v>
      </c>
      <c r="O11">
        <f t="shared" si="1"/>
        <v>33.619999999999997</v>
      </c>
      <c r="P11">
        <f t="shared" si="2"/>
        <v>-110.07</v>
      </c>
      <c r="Q11">
        <v>4</v>
      </c>
      <c r="R11" t="str">
        <f t="shared" si="3"/>
        <v>Pixie Stix Plateau</v>
      </c>
      <c r="S11">
        <f t="shared" si="4"/>
        <v>30.71</v>
      </c>
      <c r="T11">
        <f t="shared" si="5"/>
        <v>-85.8</v>
      </c>
      <c r="U11" t="s">
        <v>17</v>
      </c>
      <c r="V11" s="7">
        <f t="shared" si="6"/>
        <v>0</v>
      </c>
      <c r="W11">
        <v>87</v>
      </c>
      <c r="X11">
        <f t="shared" si="7"/>
        <v>1</v>
      </c>
      <c r="Y11" s="9">
        <f t="shared" si="8"/>
        <v>142.85671597793362</v>
      </c>
      <c r="Z11" s="15">
        <v>13</v>
      </c>
      <c r="AD11">
        <v>1</v>
      </c>
      <c r="AE11">
        <v>2</v>
      </c>
      <c r="AF11">
        <v>24</v>
      </c>
      <c r="AG11" t="s">
        <v>16</v>
      </c>
      <c r="AH11">
        <v>37</v>
      </c>
    </row>
    <row r="12" spans="3:35" x14ac:dyDescent="0.35">
      <c r="C12" s="23">
        <v>2</v>
      </c>
      <c r="D12" t="s">
        <v>5</v>
      </c>
      <c r="E12">
        <f t="shared" ref="E12:E17" si="9">SUMIF($Q$6:$Q$29,C12,$L$6:$L$29)</f>
        <v>3255</v>
      </c>
      <c r="F12">
        <f t="shared" ref="F12:F17" si="10">SUMIF($M$6:$M$29,C12,$L$6:$L$29)</f>
        <v>1777</v>
      </c>
      <c r="G12">
        <f t="shared" ref="G12:G17" si="11">E12-F12</f>
        <v>1478</v>
      </c>
      <c r="H12" s="15">
        <v>1478</v>
      </c>
      <c r="L12" s="14">
        <v>0</v>
      </c>
      <c r="M12">
        <v>2</v>
      </c>
      <c r="N12" t="str">
        <f t="shared" si="0"/>
        <v>Eclair Empire</v>
      </c>
      <c r="O12">
        <f t="shared" si="1"/>
        <v>33.619999999999997</v>
      </c>
      <c r="P12">
        <f t="shared" si="2"/>
        <v>-110.07</v>
      </c>
      <c r="Q12">
        <v>6</v>
      </c>
      <c r="R12" t="str">
        <f t="shared" si="3"/>
        <v>Tartberry Thicket</v>
      </c>
      <c r="S12">
        <f t="shared" si="4"/>
        <v>33.97</v>
      </c>
      <c r="T12">
        <f t="shared" si="5"/>
        <v>-117.02</v>
      </c>
      <c r="U12" t="s">
        <v>18</v>
      </c>
      <c r="V12" s="7">
        <f t="shared" si="6"/>
        <v>0</v>
      </c>
      <c r="W12">
        <v>96</v>
      </c>
      <c r="X12">
        <f t="shared" si="7"/>
        <v>1</v>
      </c>
      <c r="Y12" s="9">
        <f t="shared" si="8"/>
        <v>144.20757296341964</v>
      </c>
      <c r="Z12" s="15">
        <v>11</v>
      </c>
      <c r="AD12">
        <v>1</v>
      </c>
      <c r="AE12">
        <v>6</v>
      </c>
      <c r="AF12">
        <v>11</v>
      </c>
      <c r="AG12" t="s">
        <v>13</v>
      </c>
      <c r="AH12">
        <v>34</v>
      </c>
    </row>
    <row r="13" spans="3:35" x14ac:dyDescent="0.35">
      <c r="C13" s="23">
        <v>3</v>
      </c>
      <c r="D13" t="s">
        <v>4</v>
      </c>
      <c r="E13">
        <f t="shared" si="9"/>
        <v>1777</v>
      </c>
      <c r="F13">
        <f t="shared" si="10"/>
        <v>0</v>
      </c>
      <c r="G13">
        <f t="shared" si="11"/>
        <v>1777</v>
      </c>
      <c r="H13" s="15">
        <v>1777</v>
      </c>
      <c r="L13" s="14">
        <v>0</v>
      </c>
      <c r="M13">
        <v>2</v>
      </c>
      <c r="N13" t="str">
        <f t="shared" si="0"/>
        <v>Eclair Empire</v>
      </c>
      <c r="O13">
        <f t="shared" si="1"/>
        <v>33.619999999999997</v>
      </c>
      <c r="P13">
        <f t="shared" si="2"/>
        <v>-110.07</v>
      </c>
      <c r="Q13">
        <v>7</v>
      </c>
      <c r="R13" t="str">
        <f t="shared" si="3"/>
        <v>Vanilla Chai Vortex</v>
      </c>
      <c r="S13">
        <f t="shared" si="4"/>
        <v>31.51</v>
      </c>
      <c r="T13">
        <f t="shared" si="5"/>
        <v>-119.6</v>
      </c>
      <c r="U13" t="s">
        <v>19</v>
      </c>
      <c r="V13" s="7">
        <f t="shared" si="6"/>
        <v>1</v>
      </c>
      <c r="W13">
        <v>82</v>
      </c>
      <c r="X13">
        <f t="shared" si="7"/>
        <v>1</v>
      </c>
      <c r="Y13" s="9">
        <f t="shared" si="8"/>
        <v>141.90037808265345</v>
      </c>
      <c r="Z13" s="15">
        <v>15</v>
      </c>
      <c r="AD13">
        <v>1</v>
      </c>
      <c r="AE13">
        <v>7</v>
      </c>
      <c r="AF13">
        <v>24</v>
      </c>
      <c r="AG13" t="s">
        <v>19</v>
      </c>
      <c r="AH13">
        <v>88</v>
      </c>
    </row>
    <row r="14" spans="3:35" x14ac:dyDescent="0.35">
      <c r="C14" s="23">
        <v>4</v>
      </c>
      <c r="D14" t="s">
        <v>3</v>
      </c>
      <c r="E14">
        <f t="shared" si="9"/>
        <v>1871</v>
      </c>
      <c r="F14">
        <f t="shared" si="10"/>
        <v>0</v>
      </c>
      <c r="G14">
        <f t="shared" si="11"/>
        <v>1871</v>
      </c>
      <c r="H14" s="15">
        <v>1871</v>
      </c>
      <c r="L14" s="14">
        <v>0</v>
      </c>
      <c r="M14">
        <v>3</v>
      </c>
      <c r="N14" t="str">
        <f t="shared" si="0"/>
        <v>Nougat Nook</v>
      </c>
      <c r="O14">
        <f t="shared" si="1"/>
        <v>36.85</v>
      </c>
      <c r="P14">
        <f t="shared" si="2"/>
        <v>-91.26</v>
      </c>
      <c r="Q14">
        <v>1</v>
      </c>
      <c r="R14" t="str">
        <f t="shared" si="3"/>
        <v>Crispy Rice Reef</v>
      </c>
      <c r="S14">
        <f t="shared" si="4"/>
        <v>37.5</v>
      </c>
      <c r="T14">
        <f t="shared" si="5"/>
        <v>-102.5</v>
      </c>
      <c r="U14" t="s">
        <v>18</v>
      </c>
      <c r="V14" s="7">
        <f t="shared" si="6"/>
        <v>0</v>
      </c>
      <c r="W14">
        <v>92</v>
      </c>
      <c r="X14">
        <f t="shared" si="7"/>
        <v>1</v>
      </c>
      <c r="Y14" s="9">
        <f t="shared" si="8"/>
        <v>129.24966228195723</v>
      </c>
      <c r="Z14" s="15">
        <v>9</v>
      </c>
      <c r="AD14">
        <v>2</v>
      </c>
      <c r="AE14">
        <v>1</v>
      </c>
      <c r="AF14">
        <v>18</v>
      </c>
      <c r="AG14" t="s">
        <v>14</v>
      </c>
      <c r="AH14">
        <v>91</v>
      </c>
    </row>
    <row r="15" spans="3:35" x14ac:dyDescent="0.35">
      <c r="C15" s="23">
        <v>5</v>
      </c>
      <c r="D15" t="s">
        <v>2</v>
      </c>
      <c r="E15">
        <f t="shared" si="9"/>
        <v>1887</v>
      </c>
      <c r="F15">
        <f t="shared" si="10"/>
        <v>0</v>
      </c>
      <c r="G15">
        <f t="shared" si="11"/>
        <v>1887</v>
      </c>
      <c r="H15" s="15">
        <v>1887</v>
      </c>
      <c r="L15" s="14">
        <v>0</v>
      </c>
      <c r="M15">
        <v>3</v>
      </c>
      <c r="N15" t="str">
        <f t="shared" si="0"/>
        <v>Nougat Nook</v>
      </c>
      <c r="O15">
        <f t="shared" si="1"/>
        <v>36.85</v>
      </c>
      <c r="P15">
        <f t="shared" si="2"/>
        <v>-91.26</v>
      </c>
      <c r="Q15">
        <v>2</v>
      </c>
      <c r="R15" t="str">
        <f t="shared" si="3"/>
        <v>Eclair Empire</v>
      </c>
      <c r="S15">
        <f t="shared" si="4"/>
        <v>33.619999999999997</v>
      </c>
      <c r="T15">
        <f t="shared" si="5"/>
        <v>-110.07</v>
      </c>
      <c r="U15" t="s">
        <v>14</v>
      </c>
      <c r="V15" s="7">
        <f t="shared" si="6"/>
        <v>1</v>
      </c>
      <c r="W15">
        <v>97</v>
      </c>
      <c r="X15">
        <f t="shared" si="7"/>
        <v>1</v>
      </c>
      <c r="Y15" s="9">
        <f t="shared" si="8"/>
        <v>126.28867922343633</v>
      </c>
      <c r="Z15" s="15">
        <v>16</v>
      </c>
      <c r="AD15">
        <v>2</v>
      </c>
      <c r="AE15">
        <v>3</v>
      </c>
      <c r="AF15">
        <v>19</v>
      </c>
      <c r="AG15" t="s">
        <v>14</v>
      </c>
      <c r="AH15">
        <v>106</v>
      </c>
    </row>
    <row r="16" spans="3:35" x14ac:dyDescent="0.35">
      <c r="C16" s="23">
        <v>6</v>
      </c>
      <c r="D16" t="s">
        <v>1</v>
      </c>
      <c r="E16">
        <f t="shared" si="9"/>
        <v>5514</v>
      </c>
      <c r="F16">
        <f t="shared" si="10"/>
        <v>3758</v>
      </c>
      <c r="G16">
        <f t="shared" si="11"/>
        <v>1756</v>
      </c>
      <c r="H16" s="15">
        <v>1756</v>
      </c>
      <c r="L16" s="14">
        <v>0</v>
      </c>
      <c r="M16">
        <v>3</v>
      </c>
      <c r="N16" t="str">
        <f t="shared" si="0"/>
        <v>Nougat Nook</v>
      </c>
      <c r="O16">
        <f t="shared" si="1"/>
        <v>36.85</v>
      </c>
      <c r="P16">
        <f t="shared" si="2"/>
        <v>-91.26</v>
      </c>
      <c r="Q16">
        <v>4</v>
      </c>
      <c r="R16" t="str">
        <f t="shared" si="3"/>
        <v>Pixie Stix Plateau</v>
      </c>
      <c r="S16">
        <f t="shared" si="4"/>
        <v>30.71</v>
      </c>
      <c r="T16">
        <f t="shared" si="5"/>
        <v>-85.8</v>
      </c>
      <c r="U16" t="s">
        <v>15</v>
      </c>
      <c r="V16" s="7">
        <f t="shared" si="6"/>
        <v>1</v>
      </c>
      <c r="W16">
        <v>85</v>
      </c>
      <c r="X16">
        <f t="shared" si="7"/>
        <v>1</v>
      </c>
      <c r="Y16" s="9">
        <f t="shared" si="8"/>
        <v>122.09214757714764</v>
      </c>
      <c r="Z16" s="15">
        <v>8</v>
      </c>
      <c r="AD16">
        <v>2</v>
      </c>
      <c r="AE16">
        <v>4</v>
      </c>
      <c r="AF16">
        <v>13</v>
      </c>
      <c r="AG16" t="s">
        <v>17</v>
      </c>
      <c r="AH16">
        <v>87</v>
      </c>
    </row>
    <row r="17" spans="3:34" ht="15" thickBot="1" x14ac:dyDescent="0.4">
      <c r="C17" s="24">
        <v>7</v>
      </c>
      <c r="D17" s="17" t="s">
        <v>0</v>
      </c>
      <c r="E17" s="17">
        <f t="shared" si="9"/>
        <v>1811</v>
      </c>
      <c r="F17" s="17">
        <f t="shared" si="10"/>
        <v>0</v>
      </c>
      <c r="G17" s="17">
        <f t="shared" si="11"/>
        <v>1811</v>
      </c>
      <c r="H17" s="18">
        <v>1811</v>
      </c>
      <c r="L17" s="14">
        <v>0</v>
      </c>
      <c r="M17">
        <v>3</v>
      </c>
      <c r="N17" t="str">
        <f t="shared" si="0"/>
        <v>Nougat Nook</v>
      </c>
      <c r="O17">
        <f t="shared" si="1"/>
        <v>36.85</v>
      </c>
      <c r="P17">
        <f t="shared" si="2"/>
        <v>-91.26</v>
      </c>
      <c r="Q17">
        <v>6</v>
      </c>
      <c r="R17" t="str">
        <f t="shared" si="3"/>
        <v>Tartberry Thicket</v>
      </c>
      <c r="S17">
        <f t="shared" si="4"/>
        <v>33.97</v>
      </c>
      <c r="T17">
        <f t="shared" si="5"/>
        <v>-117.02</v>
      </c>
      <c r="U17" t="s">
        <v>13</v>
      </c>
      <c r="V17" s="7">
        <f t="shared" si="6"/>
        <v>1</v>
      </c>
      <c r="W17">
        <v>89</v>
      </c>
      <c r="X17">
        <f t="shared" si="7"/>
        <v>1</v>
      </c>
      <c r="Y17" s="9">
        <f t="shared" si="8"/>
        <v>127.85198668773199</v>
      </c>
      <c r="Z17" s="15">
        <v>21</v>
      </c>
      <c r="AD17">
        <v>2</v>
      </c>
      <c r="AE17">
        <v>6</v>
      </c>
      <c r="AF17">
        <v>11</v>
      </c>
      <c r="AG17" t="s">
        <v>18</v>
      </c>
      <c r="AH17">
        <v>96</v>
      </c>
    </row>
    <row r="18" spans="3:34" x14ac:dyDescent="0.35">
      <c r="L18" s="14">
        <v>0</v>
      </c>
      <c r="M18">
        <v>4</v>
      </c>
      <c r="N18" t="str">
        <f t="shared" si="0"/>
        <v>Pixie Stix Plateau</v>
      </c>
      <c r="O18">
        <f t="shared" si="1"/>
        <v>30.71</v>
      </c>
      <c r="P18">
        <f t="shared" si="2"/>
        <v>-85.8</v>
      </c>
      <c r="Q18">
        <v>2</v>
      </c>
      <c r="R18" t="str">
        <f t="shared" si="3"/>
        <v>Eclair Empire</v>
      </c>
      <c r="S18">
        <f t="shared" si="4"/>
        <v>33.619999999999997</v>
      </c>
      <c r="T18">
        <f t="shared" si="5"/>
        <v>-110.07</v>
      </c>
      <c r="U18" t="s">
        <v>14</v>
      </c>
      <c r="V18" s="7">
        <f t="shared" si="6"/>
        <v>1</v>
      </c>
      <c r="W18">
        <v>91</v>
      </c>
      <c r="X18">
        <f t="shared" si="7"/>
        <v>1</v>
      </c>
      <c r="Y18" s="9">
        <f t="shared" si="8"/>
        <v>121.86127071387364</v>
      </c>
      <c r="Z18" s="15">
        <v>18</v>
      </c>
      <c r="AD18">
        <v>2</v>
      </c>
      <c r="AE18">
        <v>7</v>
      </c>
      <c r="AF18">
        <v>15</v>
      </c>
      <c r="AG18" t="s">
        <v>19</v>
      </c>
      <c r="AH18">
        <v>82</v>
      </c>
    </row>
    <row r="19" spans="3:34" x14ac:dyDescent="0.35">
      <c r="C19" t="s">
        <v>56</v>
      </c>
      <c r="D19" s="33">
        <f>SUMPRODUCT(L6:L29,X6:X29)</f>
        <v>3588</v>
      </c>
      <c r="L19" s="14">
        <v>0</v>
      </c>
      <c r="M19">
        <v>4</v>
      </c>
      <c r="N19" t="str">
        <f t="shared" si="0"/>
        <v>Pixie Stix Plateau</v>
      </c>
      <c r="O19">
        <f t="shared" si="1"/>
        <v>30.71</v>
      </c>
      <c r="P19">
        <f t="shared" si="2"/>
        <v>-85.8</v>
      </c>
      <c r="Q19">
        <v>3</v>
      </c>
      <c r="R19" t="str">
        <f t="shared" si="3"/>
        <v>Nougat Nook</v>
      </c>
      <c r="S19">
        <f t="shared" si="4"/>
        <v>36.85</v>
      </c>
      <c r="T19">
        <f t="shared" si="5"/>
        <v>-91.26</v>
      </c>
      <c r="U19" t="s">
        <v>17</v>
      </c>
      <c r="V19" s="7">
        <f t="shared" si="6"/>
        <v>0</v>
      </c>
      <c r="W19">
        <v>101</v>
      </c>
      <c r="X19">
        <f t="shared" si="7"/>
        <v>1</v>
      </c>
      <c r="Y19" s="9">
        <f t="shared" si="8"/>
        <v>122.77147103460153</v>
      </c>
      <c r="Z19" s="15">
        <v>14</v>
      </c>
      <c r="AD19">
        <v>3</v>
      </c>
      <c r="AE19">
        <v>1</v>
      </c>
      <c r="AF19">
        <v>9</v>
      </c>
      <c r="AG19" t="s">
        <v>18</v>
      </c>
      <c r="AH19">
        <v>92</v>
      </c>
    </row>
    <row r="20" spans="3:34" x14ac:dyDescent="0.35">
      <c r="L20" s="14">
        <v>0</v>
      </c>
      <c r="M20">
        <v>4</v>
      </c>
      <c r="N20" t="str">
        <f t="shared" si="0"/>
        <v>Pixie Stix Plateau</v>
      </c>
      <c r="O20">
        <f t="shared" si="1"/>
        <v>30.71</v>
      </c>
      <c r="P20">
        <f t="shared" si="2"/>
        <v>-85.8</v>
      </c>
      <c r="Q20">
        <v>7</v>
      </c>
      <c r="R20" t="str">
        <f t="shared" si="3"/>
        <v>Vanilla Chai Vortex</v>
      </c>
      <c r="S20">
        <f t="shared" si="4"/>
        <v>31.51</v>
      </c>
      <c r="T20">
        <f t="shared" si="5"/>
        <v>-119.6</v>
      </c>
      <c r="U20" t="s">
        <v>14</v>
      </c>
      <c r="V20" s="7">
        <f t="shared" si="6"/>
        <v>1</v>
      </c>
      <c r="W20">
        <v>102</v>
      </c>
      <c r="X20">
        <f t="shared" si="7"/>
        <v>1</v>
      </c>
      <c r="Y20" s="9">
        <f t="shared" si="8"/>
        <v>122.08225137176984</v>
      </c>
      <c r="Z20" s="15">
        <v>24</v>
      </c>
      <c r="AD20">
        <v>3</v>
      </c>
      <c r="AE20">
        <v>2</v>
      </c>
      <c r="AF20">
        <v>16</v>
      </c>
      <c r="AG20" t="s">
        <v>14</v>
      </c>
      <c r="AH20">
        <v>97</v>
      </c>
    </row>
    <row r="21" spans="3:34" x14ac:dyDescent="0.35">
      <c r="L21" s="14">
        <v>0</v>
      </c>
      <c r="M21">
        <v>5</v>
      </c>
      <c r="N21" t="str">
        <f t="shared" si="0"/>
        <v>Sugar Swirl Spires</v>
      </c>
      <c r="O21">
        <f t="shared" si="1"/>
        <v>42.04</v>
      </c>
      <c r="P21">
        <f t="shared" si="2"/>
        <v>-118.33</v>
      </c>
      <c r="Q21">
        <v>4</v>
      </c>
      <c r="R21" t="str">
        <f t="shared" si="3"/>
        <v>Pixie Stix Plateau</v>
      </c>
      <c r="S21">
        <f t="shared" si="4"/>
        <v>30.71</v>
      </c>
      <c r="T21">
        <f t="shared" si="5"/>
        <v>-85.8</v>
      </c>
      <c r="U21" t="s">
        <v>13</v>
      </c>
      <c r="V21" s="7">
        <f t="shared" si="6"/>
        <v>1</v>
      </c>
      <c r="W21">
        <v>87</v>
      </c>
      <c r="X21">
        <f t="shared" si="7"/>
        <v>1</v>
      </c>
      <c r="Y21" s="9">
        <f t="shared" si="8"/>
        <v>152.54875450163465</v>
      </c>
      <c r="Z21" s="15">
        <v>14</v>
      </c>
      <c r="AD21">
        <v>3</v>
      </c>
      <c r="AE21">
        <v>4</v>
      </c>
      <c r="AF21">
        <v>8</v>
      </c>
      <c r="AG21" t="s">
        <v>15</v>
      </c>
      <c r="AH21">
        <v>85</v>
      </c>
    </row>
    <row r="22" spans="3:34" x14ac:dyDescent="0.35">
      <c r="L22" s="14">
        <v>0</v>
      </c>
      <c r="M22">
        <v>5</v>
      </c>
      <c r="N22" t="str">
        <f t="shared" si="0"/>
        <v>Sugar Swirl Spires</v>
      </c>
      <c r="O22">
        <f t="shared" si="1"/>
        <v>42.04</v>
      </c>
      <c r="P22">
        <f t="shared" si="2"/>
        <v>-118.33</v>
      </c>
      <c r="Q22">
        <v>6</v>
      </c>
      <c r="R22" t="str">
        <f t="shared" si="3"/>
        <v>Tartberry Thicket</v>
      </c>
      <c r="S22">
        <f t="shared" si="4"/>
        <v>33.97</v>
      </c>
      <c r="T22">
        <f t="shared" si="5"/>
        <v>-117.02</v>
      </c>
      <c r="U22" t="s">
        <v>16</v>
      </c>
      <c r="V22" s="7">
        <f t="shared" si="6"/>
        <v>0</v>
      </c>
      <c r="W22">
        <v>81</v>
      </c>
      <c r="X22">
        <f t="shared" si="7"/>
        <v>1</v>
      </c>
      <c r="Y22" s="9">
        <f t="shared" si="8"/>
        <v>152.30563384195611</v>
      </c>
      <c r="Z22" s="15">
        <v>19</v>
      </c>
      <c r="AD22">
        <v>3</v>
      </c>
      <c r="AE22">
        <v>6</v>
      </c>
      <c r="AF22">
        <v>21</v>
      </c>
      <c r="AG22" t="s">
        <v>13</v>
      </c>
      <c r="AH22">
        <v>89</v>
      </c>
    </row>
    <row r="23" spans="3:34" x14ac:dyDescent="0.35">
      <c r="L23" s="14">
        <v>0</v>
      </c>
      <c r="M23">
        <v>5</v>
      </c>
      <c r="N23" t="str">
        <f t="shared" si="0"/>
        <v>Sugar Swirl Spires</v>
      </c>
      <c r="O23">
        <f t="shared" si="1"/>
        <v>42.04</v>
      </c>
      <c r="P23">
        <f t="shared" si="2"/>
        <v>-118.33</v>
      </c>
      <c r="Q23">
        <v>7</v>
      </c>
      <c r="R23" t="str">
        <f t="shared" si="3"/>
        <v>Vanilla Chai Vortex</v>
      </c>
      <c r="S23">
        <f t="shared" si="4"/>
        <v>31.51</v>
      </c>
      <c r="T23">
        <f t="shared" si="5"/>
        <v>-119.6</v>
      </c>
      <c r="U23" t="s">
        <v>13</v>
      </c>
      <c r="V23" s="7">
        <f t="shared" si="6"/>
        <v>1</v>
      </c>
      <c r="W23">
        <v>84</v>
      </c>
      <c r="X23">
        <f t="shared" si="7"/>
        <v>1</v>
      </c>
      <c r="Y23" s="9">
        <f t="shared" si="8"/>
        <v>149.84538197755711</v>
      </c>
      <c r="Z23" s="15">
        <v>11</v>
      </c>
      <c r="AD23">
        <v>4</v>
      </c>
      <c r="AE23">
        <v>2</v>
      </c>
      <c r="AF23">
        <v>18</v>
      </c>
      <c r="AG23" t="s">
        <v>14</v>
      </c>
      <c r="AH23">
        <v>91</v>
      </c>
    </row>
    <row r="24" spans="3:34" x14ac:dyDescent="0.35">
      <c r="L24" s="14">
        <v>0</v>
      </c>
      <c r="M24">
        <v>6</v>
      </c>
      <c r="N24" t="str">
        <f t="shared" si="0"/>
        <v>Tartberry Thicket</v>
      </c>
      <c r="O24">
        <f t="shared" si="1"/>
        <v>33.97</v>
      </c>
      <c r="P24">
        <f t="shared" si="2"/>
        <v>-117.02</v>
      </c>
      <c r="Q24">
        <v>2</v>
      </c>
      <c r="R24" t="str">
        <f t="shared" si="3"/>
        <v>Eclair Empire</v>
      </c>
      <c r="S24">
        <f t="shared" si="4"/>
        <v>33.619999999999997</v>
      </c>
      <c r="T24">
        <f t="shared" si="5"/>
        <v>-110.07</v>
      </c>
      <c r="U24" t="s">
        <v>13</v>
      </c>
      <c r="V24" s="7">
        <f t="shared" si="6"/>
        <v>1</v>
      </c>
      <c r="W24">
        <v>73</v>
      </c>
      <c r="X24">
        <f t="shared" si="7"/>
        <v>1</v>
      </c>
      <c r="Y24" s="9">
        <f t="shared" si="8"/>
        <v>150.80023905816594</v>
      </c>
      <c r="Z24" s="15">
        <v>6</v>
      </c>
      <c r="AD24">
        <v>4</v>
      </c>
      <c r="AE24">
        <v>3</v>
      </c>
      <c r="AF24">
        <v>14</v>
      </c>
      <c r="AG24" t="s">
        <v>17</v>
      </c>
      <c r="AH24">
        <v>101</v>
      </c>
    </row>
    <row r="25" spans="3:34" x14ac:dyDescent="0.35">
      <c r="L25" s="14">
        <v>0</v>
      </c>
      <c r="M25">
        <v>6</v>
      </c>
      <c r="N25" t="str">
        <f t="shared" si="0"/>
        <v>Tartberry Thicket</v>
      </c>
      <c r="O25">
        <f t="shared" si="1"/>
        <v>33.97</v>
      </c>
      <c r="P25">
        <f t="shared" si="2"/>
        <v>-117.02</v>
      </c>
      <c r="Q25">
        <v>3</v>
      </c>
      <c r="R25" t="str">
        <f t="shared" si="3"/>
        <v>Nougat Nook</v>
      </c>
      <c r="S25">
        <f t="shared" si="4"/>
        <v>36.85</v>
      </c>
      <c r="T25">
        <f t="shared" si="5"/>
        <v>-91.26</v>
      </c>
      <c r="U25" t="s">
        <v>14</v>
      </c>
      <c r="V25" s="7">
        <f t="shared" si="6"/>
        <v>1</v>
      </c>
      <c r="W25">
        <v>77</v>
      </c>
      <c r="X25">
        <f t="shared" si="7"/>
        <v>1</v>
      </c>
      <c r="Y25" s="9">
        <f t="shared" si="8"/>
        <v>156.01139221223559</v>
      </c>
      <c r="Z25" s="15">
        <v>23</v>
      </c>
      <c r="AD25">
        <v>4</v>
      </c>
      <c r="AE25">
        <v>7</v>
      </c>
      <c r="AF25">
        <v>24</v>
      </c>
      <c r="AG25" t="s">
        <v>14</v>
      </c>
      <c r="AH25">
        <v>102</v>
      </c>
    </row>
    <row r="26" spans="3:34" x14ac:dyDescent="0.35">
      <c r="L26" s="14">
        <v>1871</v>
      </c>
      <c r="M26">
        <v>6</v>
      </c>
      <c r="N26" t="str">
        <f t="shared" si="0"/>
        <v>Tartberry Thicket</v>
      </c>
      <c r="O26">
        <f t="shared" si="1"/>
        <v>33.97</v>
      </c>
      <c r="P26">
        <f t="shared" si="2"/>
        <v>-117.02</v>
      </c>
      <c r="Q26">
        <v>4</v>
      </c>
      <c r="R26" t="str">
        <f t="shared" si="3"/>
        <v>Pixie Stix Plateau</v>
      </c>
      <c r="S26">
        <f t="shared" si="4"/>
        <v>30.71</v>
      </c>
      <c r="T26">
        <f t="shared" si="5"/>
        <v>-85.8</v>
      </c>
      <c r="U26" t="s">
        <v>15</v>
      </c>
      <c r="V26" s="7">
        <f t="shared" si="6"/>
        <v>1</v>
      </c>
      <c r="W26">
        <v>27</v>
      </c>
      <c r="X26">
        <f t="shared" si="7"/>
        <v>0</v>
      </c>
      <c r="Y26" s="9">
        <f t="shared" si="8"/>
        <v>150.99285181756122</v>
      </c>
      <c r="Z26" s="15">
        <v>22</v>
      </c>
      <c r="AD26">
        <v>5</v>
      </c>
      <c r="AE26">
        <v>4</v>
      </c>
      <c r="AF26">
        <v>14</v>
      </c>
      <c r="AG26" t="s">
        <v>13</v>
      </c>
      <c r="AH26">
        <v>87</v>
      </c>
    </row>
    <row r="27" spans="3:34" x14ac:dyDescent="0.35">
      <c r="L27" s="14">
        <v>1887</v>
      </c>
      <c r="M27">
        <v>6</v>
      </c>
      <c r="N27" t="str">
        <f t="shared" si="0"/>
        <v>Tartberry Thicket</v>
      </c>
      <c r="O27">
        <f t="shared" si="1"/>
        <v>33.97</v>
      </c>
      <c r="P27">
        <f t="shared" si="2"/>
        <v>-117.02</v>
      </c>
      <c r="Q27">
        <v>5</v>
      </c>
      <c r="R27" t="str">
        <f t="shared" si="3"/>
        <v>Sugar Swirl Spires</v>
      </c>
      <c r="S27">
        <f t="shared" si="4"/>
        <v>42.04</v>
      </c>
      <c r="T27">
        <f t="shared" si="5"/>
        <v>-118.33</v>
      </c>
      <c r="U27" t="s">
        <v>13</v>
      </c>
      <c r="V27" s="7">
        <f t="shared" si="6"/>
        <v>1</v>
      </c>
      <c r="W27">
        <v>31</v>
      </c>
      <c r="X27">
        <f t="shared" si="7"/>
        <v>0</v>
      </c>
      <c r="Y27" s="9">
        <f t="shared" si="8"/>
        <v>159.0653944137442</v>
      </c>
      <c r="Z27" s="15">
        <v>24</v>
      </c>
      <c r="AD27">
        <v>5</v>
      </c>
      <c r="AE27">
        <v>6</v>
      </c>
      <c r="AF27">
        <v>19</v>
      </c>
      <c r="AG27" t="s">
        <v>16</v>
      </c>
      <c r="AH27">
        <v>81</v>
      </c>
    </row>
    <row r="28" spans="3:34" x14ac:dyDescent="0.35">
      <c r="L28" s="14">
        <v>0</v>
      </c>
      <c r="M28">
        <v>7</v>
      </c>
      <c r="N28" t="str">
        <f t="shared" si="0"/>
        <v>Vanilla Chai Vortex</v>
      </c>
      <c r="O28">
        <f t="shared" si="1"/>
        <v>31.51</v>
      </c>
      <c r="P28">
        <f t="shared" si="2"/>
        <v>-119.6</v>
      </c>
      <c r="Q28">
        <v>3</v>
      </c>
      <c r="R28" t="str">
        <f t="shared" si="3"/>
        <v>Nougat Nook</v>
      </c>
      <c r="S28">
        <f t="shared" si="4"/>
        <v>36.85</v>
      </c>
      <c r="T28">
        <f t="shared" si="5"/>
        <v>-91.26</v>
      </c>
      <c r="U28" t="s">
        <v>14</v>
      </c>
      <c r="V28" s="7">
        <f t="shared" si="6"/>
        <v>1</v>
      </c>
      <c r="W28">
        <v>102</v>
      </c>
      <c r="X28">
        <f t="shared" si="7"/>
        <v>1</v>
      </c>
      <c r="Y28" s="9">
        <f t="shared" si="8"/>
        <v>158.99609460612547</v>
      </c>
      <c r="Z28" s="15">
        <v>23</v>
      </c>
      <c r="AD28">
        <v>5</v>
      </c>
      <c r="AE28">
        <v>7</v>
      </c>
      <c r="AF28">
        <v>11</v>
      </c>
      <c r="AG28" t="s">
        <v>13</v>
      </c>
      <c r="AH28">
        <v>84</v>
      </c>
    </row>
    <row r="29" spans="3:34" ht="15" thickBot="1" x14ac:dyDescent="0.4">
      <c r="L29" s="16">
        <v>0</v>
      </c>
      <c r="M29" s="17">
        <v>7</v>
      </c>
      <c r="N29" s="17" t="str">
        <f t="shared" si="0"/>
        <v>Vanilla Chai Vortex</v>
      </c>
      <c r="O29" s="17">
        <f t="shared" si="1"/>
        <v>31.51</v>
      </c>
      <c r="P29" s="17">
        <f t="shared" si="2"/>
        <v>-119.6</v>
      </c>
      <c r="Q29" s="17">
        <v>5</v>
      </c>
      <c r="R29" s="17" t="str">
        <f t="shared" si="3"/>
        <v>Sugar Swirl Spires</v>
      </c>
      <c r="S29" s="17">
        <f t="shared" si="4"/>
        <v>42.04</v>
      </c>
      <c r="T29" s="17">
        <f t="shared" si="5"/>
        <v>-118.33</v>
      </c>
      <c r="U29" s="17" t="s">
        <v>13</v>
      </c>
      <c r="V29" s="34">
        <f t="shared" si="6"/>
        <v>1</v>
      </c>
      <c r="W29" s="17">
        <v>105</v>
      </c>
      <c r="X29" s="17">
        <f t="shared" si="7"/>
        <v>1</v>
      </c>
      <c r="Y29" s="25">
        <f t="shared" si="8"/>
        <v>161.64498909647648</v>
      </c>
      <c r="Z29" s="18">
        <v>6</v>
      </c>
      <c r="AD29">
        <v>6</v>
      </c>
      <c r="AE29">
        <v>2</v>
      </c>
      <c r="AF29">
        <v>6</v>
      </c>
      <c r="AG29" t="s">
        <v>13</v>
      </c>
      <c r="AH29">
        <v>73</v>
      </c>
    </row>
    <row r="30" spans="3:34" x14ac:dyDescent="0.35">
      <c r="AD30">
        <v>6</v>
      </c>
      <c r="AE30">
        <v>3</v>
      </c>
      <c r="AF30">
        <v>23</v>
      </c>
      <c r="AG30" t="s">
        <v>14</v>
      </c>
      <c r="AH30">
        <v>77</v>
      </c>
    </row>
    <row r="31" spans="3:34" x14ac:dyDescent="0.35">
      <c r="AD31">
        <v>6</v>
      </c>
      <c r="AE31">
        <v>4</v>
      </c>
      <c r="AF31">
        <v>22</v>
      </c>
      <c r="AG31" t="s">
        <v>15</v>
      </c>
      <c r="AH31">
        <v>27</v>
      </c>
    </row>
    <row r="32" spans="3:34" x14ac:dyDescent="0.35">
      <c r="AD32">
        <v>6</v>
      </c>
      <c r="AE32">
        <v>5</v>
      </c>
      <c r="AF32">
        <v>24</v>
      </c>
      <c r="AG32" t="s">
        <v>13</v>
      </c>
      <c r="AH32">
        <v>31</v>
      </c>
    </row>
    <row r="33" spans="30:34" x14ac:dyDescent="0.35">
      <c r="AD33">
        <v>7</v>
      </c>
      <c r="AE33">
        <v>3</v>
      </c>
      <c r="AF33">
        <v>23</v>
      </c>
      <c r="AG33" t="s">
        <v>14</v>
      </c>
      <c r="AH33">
        <v>102</v>
      </c>
    </row>
    <row r="34" spans="30:34" x14ac:dyDescent="0.35">
      <c r="AD34">
        <v>7</v>
      </c>
      <c r="AE34">
        <v>5</v>
      </c>
      <c r="AF34">
        <v>6</v>
      </c>
      <c r="AG34" t="s">
        <v>13</v>
      </c>
      <c r="AH34">
        <v>105</v>
      </c>
    </row>
  </sheetData>
  <mergeCells count="9">
    <mergeCell ref="X4:X5"/>
    <mergeCell ref="Y4:Y5"/>
    <mergeCell ref="Z4:Z5"/>
    <mergeCell ref="L4:L5"/>
    <mergeCell ref="N4:P4"/>
    <mergeCell ref="R4:T4"/>
    <mergeCell ref="U4:U5"/>
    <mergeCell ref="V4:V5"/>
    <mergeCell ref="W4:W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0EDB-9560-4719-B535-F7F06C82BC95}">
  <dimension ref="C1:AI34"/>
  <sheetViews>
    <sheetView zoomScale="70" zoomScaleNormal="120" workbookViewId="0">
      <selection activeCell="D20" sqref="D20"/>
    </sheetView>
  </sheetViews>
  <sheetFormatPr defaultRowHeight="14.5" x14ac:dyDescent="0.35"/>
  <cols>
    <col min="3" max="3" width="34.81640625" bestFit="1" customWidth="1"/>
    <col min="4" max="5" width="16.6328125" bestFit="1" customWidth="1"/>
    <col min="8" max="8" width="13.7265625" bestFit="1" customWidth="1"/>
    <col min="12" max="12" width="12.26953125" bestFit="1" customWidth="1"/>
    <col min="13" max="13" width="5.81640625" customWidth="1"/>
    <col min="14" max="14" width="16.6328125" bestFit="1" customWidth="1"/>
    <col min="15" max="16" width="16.6328125" customWidth="1"/>
    <col min="17" max="17" width="7.36328125" customWidth="1"/>
    <col min="18" max="18" width="24.453125" bestFit="1" customWidth="1"/>
    <col min="19" max="25" width="24.453125" customWidth="1"/>
    <col min="26" max="26" width="18.90625" bestFit="1" customWidth="1"/>
    <col min="30" max="30" width="10" bestFit="1" customWidth="1"/>
    <col min="31" max="31" width="16.6328125" bestFit="1" customWidth="1"/>
    <col min="33" max="33" width="24.90625" bestFit="1" customWidth="1"/>
  </cols>
  <sheetData>
    <row r="1" spans="3:35" x14ac:dyDescent="0.35">
      <c r="AD1" t="s">
        <v>12</v>
      </c>
      <c r="AE1" t="s">
        <v>11</v>
      </c>
      <c r="AF1" t="s">
        <v>10</v>
      </c>
      <c r="AG1" t="s">
        <v>9</v>
      </c>
      <c r="AH1" t="s">
        <v>8</v>
      </c>
      <c r="AI1" t="s">
        <v>7</v>
      </c>
    </row>
    <row r="2" spans="3:35" x14ac:dyDescent="0.35">
      <c r="AD2">
        <v>1</v>
      </c>
      <c r="AE2" t="s">
        <v>6</v>
      </c>
      <c r="AF2">
        <v>37.5</v>
      </c>
      <c r="AG2">
        <v>-102.5</v>
      </c>
      <c r="AH2">
        <v>10580</v>
      </c>
    </row>
    <row r="3" spans="3:35" ht="15" thickBot="1" x14ac:dyDescent="0.4">
      <c r="AD3">
        <v>2</v>
      </c>
      <c r="AE3" t="s">
        <v>5</v>
      </c>
      <c r="AF3">
        <v>33.619999999999997</v>
      </c>
      <c r="AG3">
        <v>-110.07</v>
      </c>
      <c r="AI3">
        <v>1478</v>
      </c>
    </row>
    <row r="4" spans="3:35" x14ac:dyDescent="0.35">
      <c r="L4" s="47" t="s">
        <v>38</v>
      </c>
      <c r="M4" s="30"/>
      <c r="N4" s="49" t="s">
        <v>31</v>
      </c>
      <c r="O4" s="49"/>
      <c r="P4" s="50"/>
      <c r="Q4" s="31"/>
      <c r="R4" s="51" t="s">
        <v>32</v>
      </c>
      <c r="S4" s="51"/>
      <c r="T4" s="52"/>
      <c r="U4" s="38" t="s">
        <v>47</v>
      </c>
      <c r="V4" s="38" t="s">
        <v>48</v>
      </c>
      <c r="W4" s="38" t="s">
        <v>50</v>
      </c>
      <c r="X4" s="38"/>
      <c r="Y4" s="40" t="s">
        <v>40</v>
      </c>
      <c r="Z4" s="42" t="s">
        <v>39</v>
      </c>
      <c r="AD4">
        <v>3</v>
      </c>
      <c r="AE4" t="s">
        <v>4</v>
      </c>
      <c r="AF4">
        <v>36.85</v>
      </c>
      <c r="AG4">
        <v>-91.26</v>
      </c>
      <c r="AI4">
        <v>1777</v>
      </c>
    </row>
    <row r="5" spans="3:35" x14ac:dyDescent="0.35">
      <c r="L5" s="48"/>
      <c r="M5" s="26"/>
      <c r="N5" s="26" t="s">
        <v>41</v>
      </c>
      <c r="O5" s="26" t="s">
        <v>42</v>
      </c>
      <c r="P5" s="28" t="s">
        <v>43</v>
      </c>
      <c r="Q5" s="27"/>
      <c r="R5" s="27" t="s">
        <v>41</v>
      </c>
      <c r="S5" s="27" t="s">
        <v>45</v>
      </c>
      <c r="T5" s="29" t="s">
        <v>44</v>
      </c>
      <c r="U5" s="39"/>
      <c r="V5" s="39"/>
      <c r="W5" s="39"/>
      <c r="X5" s="39"/>
      <c r="Y5" s="41"/>
      <c r="Z5" s="43"/>
      <c r="AD5">
        <v>4</v>
      </c>
      <c r="AE5" t="s">
        <v>3</v>
      </c>
      <c r="AF5">
        <v>30.71</v>
      </c>
      <c r="AG5">
        <v>-85.8</v>
      </c>
      <c r="AI5">
        <v>1871</v>
      </c>
    </row>
    <row r="6" spans="3:35" x14ac:dyDescent="0.35">
      <c r="L6" s="14">
        <v>3255</v>
      </c>
      <c r="M6">
        <v>1</v>
      </c>
      <c r="N6" t="str">
        <f>_xlfn.XLOOKUP(M6,$AD$2:$AD$8,$AE$2:$AE$8)</f>
        <v>Crispy Rice Reef</v>
      </c>
      <c r="O6">
        <f>_xlfn.XLOOKUP(M6,$AD$2:$AD$8,$AF$2:$AF$8)</f>
        <v>37.5</v>
      </c>
      <c r="P6">
        <f>_xlfn.XLOOKUP(M6,$AD$2:$AD$8,$AG$2:$AG$8)</f>
        <v>-102.5</v>
      </c>
      <c r="Q6">
        <v>2</v>
      </c>
      <c r="R6" t="str">
        <f>_xlfn.XLOOKUP(Q6,$AD$2:$AD$8,$AE$2:$AE$8)</f>
        <v>Eclair Empire</v>
      </c>
      <c r="S6">
        <f>_xlfn.XLOOKUP(Q6,$AD$2:$AD$8,$AF$2:$AF$8)</f>
        <v>33.619999999999997</v>
      </c>
      <c r="T6">
        <f>_xlfn.XLOOKUP(Q6,$AD$2:$AD$8,$AG$2:$AG$8)</f>
        <v>-110.07</v>
      </c>
      <c r="U6" t="s">
        <v>16</v>
      </c>
      <c r="V6" s="7">
        <f>IF(OR(U6="Electrified Rail",U6="Electric/Hybrid Trucks",U6="Wind-powered Ships",U6="Slow Steaming Cargo Ships"),0,1)</f>
        <v>0</v>
      </c>
      <c r="W6">
        <v>37</v>
      </c>
      <c r="X6">
        <f>IF(W6&gt;=70,1,0)</f>
        <v>0</v>
      </c>
      <c r="Y6" s="9">
        <f>SQRT((S6-P6)^2+(T6-P6)^2)</f>
        <v>136.33033154804545</v>
      </c>
      <c r="Z6" s="15">
        <v>24</v>
      </c>
      <c r="AD6">
        <v>5</v>
      </c>
      <c r="AE6" t="s">
        <v>2</v>
      </c>
      <c r="AF6">
        <v>42.04</v>
      </c>
      <c r="AG6">
        <v>-118.33</v>
      </c>
      <c r="AI6">
        <v>1887</v>
      </c>
    </row>
    <row r="7" spans="3:35" x14ac:dyDescent="0.35">
      <c r="L7" s="14">
        <v>5514</v>
      </c>
      <c r="M7">
        <v>1</v>
      </c>
      <c r="N7" t="str">
        <f t="shared" ref="N7:N29" si="0">_xlfn.XLOOKUP(M7,$AD$2:$AD$8,$AE$2:$AE$8)</f>
        <v>Crispy Rice Reef</v>
      </c>
      <c r="O7">
        <f t="shared" ref="O7:O29" si="1">_xlfn.XLOOKUP(M7,$AD$2:$AD$8,$AF$2:$AF$8)</f>
        <v>37.5</v>
      </c>
      <c r="P7">
        <f t="shared" ref="P7:P29" si="2">_xlfn.XLOOKUP(M7,$AD$2:$AD$8,$AG$2:$AG$8)</f>
        <v>-102.5</v>
      </c>
      <c r="Q7">
        <v>6</v>
      </c>
      <c r="R7" t="str">
        <f t="shared" ref="R7:R29" si="3">_xlfn.XLOOKUP(Q7,$AD$2:$AD$8,$AE$2:$AE$8)</f>
        <v>Tartberry Thicket</v>
      </c>
      <c r="S7">
        <f t="shared" ref="S7:S29" si="4">_xlfn.XLOOKUP(Q7,$AD$2:$AD$8,$AF$2:$AF$8)</f>
        <v>33.97</v>
      </c>
      <c r="T7">
        <f t="shared" ref="T7:T29" si="5">_xlfn.XLOOKUP(Q7,$AD$2:$AD$8,$AG$2:$AG$8)</f>
        <v>-117.02</v>
      </c>
      <c r="U7" t="s">
        <v>13</v>
      </c>
      <c r="V7" s="7">
        <f t="shared" ref="V7:V29" si="6">IF(OR(U7="Electrified Rail",U7="Electric/Hybrid Trucks",U7="Wind-powered Ships",U7="Slow Steaming Cargo Ships"),0,1)</f>
        <v>1</v>
      </c>
      <c r="W7">
        <v>34</v>
      </c>
      <c r="X7">
        <f t="shared" ref="X7:X29" si="7">IF(W7&gt;=70,1,0)</f>
        <v>0</v>
      </c>
      <c r="Y7" s="9">
        <f>SQRT((S7-P7)^2+(T7-P7)^2)</f>
        <v>137.24026850746102</v>
      </c>
      <c r="Z7" s="15">
        <v>11</v>
      </c>
      <c r="AD7">
        <v>6</v>
      </c>
      <c r="AE7" t="s">
        <v>1</v>
      </c>
      <c r="AF7">
        <v>33.97</v>
      </c>
      <c r="AG7">
        <v>-117.02</v>
      </c>
      <c r="AI7">
        <v>1756</v>
      </c>
    </row>
    <row r="8" spans="3:35" x14ac:dyDescent="0.35">
      <c r="L8" s="14">
        <v>1811</v>
      </c>
      <c r="M8">
        <v>1</v>
      </c>
      <c r="N8" t="str">
        <f t="shared" si="0"/>
        <v>Crispy Rice Reef</v>
      </c>
      <c r="O8">
        <f t="shared" si="1"/>
        <v>37.5</v>
      </c>
      <c r="P8">
        <f t="shared" si="2"/>
        <v>-102.5</v>
      </c>
      <c r="Q8">
        <v>7</v>
      </c>
      <c r="R8" t="str">
        <f t="shared" si="3"/>
        <v>Vanilla Chai Vortex</v>
      </c>
      <c r="S8">
        <f t="shared" si="4"/>
        <v>31.51</v>
      </c>
      <c r="T8">
        <f t="shared" si="5"/>
        <v>-119.6</v>
      </c>
      <c r="U8" t="s">
        <v>19</v>
      </c>
      <c r="V8" s="7">
        <f t="shared" si="6"/>
        <v>1</v>
      </c>
      <c r="W8">
        <v>88</v>
      </c>
      <c r="X8">
        <f t="shared" si="7"/>
        <v>1</v>
      </c>
      <c r="Y8" s="9">
        <f t="shared" ref="Y8:Y29" si="8">SQRT((S8-P8)^2+(T8-P8)^2)</f>
        <v>135.09659544192814</v>
      </c>
      <c r="Z8" s="15">
        <v>24</v>
      </c>
      <c r="AD8">
        <v>7</v>
      </c>
      <c r="AE8" t="s">
        <v>0</v>
      </c>
      <c r="AF8">
        <v>31.51</v>
      </c>
      <c r="AG8">
        <v>-119.6</v>
      </c>
      <c r="AI8">
        <v>1811</v>
      </c>
    </row>
    <row r="9" spans="3:35" ht="15" thickBot="1" x14ac:dyDescent="0.4">
      <c r="L9" s="14">
        <v>0</v>
      </c>
      <c r="M9">
        <v>2</v>
      </c>
      <c r="N9" t="str">
        <f t="shared" si="0"/>
        <v>Eclair Empire</v>
      </c>
      <c r="O9">
        <f t="shared" si="1"/>
        <v>33.619999999999997</v>
      </c>
      <c r="P9">
        <f t="shared" si="2"/>
        <v>-110.07</v>
      </c>
      <c r="Q9">
        <v>1</v>
      </c>
      <c r="R9" t="str">
        <f t="shared" si="3"/>
        <v>Crispy Rice Reef</v>
      </c>
      <c r="S9">
        <f t="shared" si="4"/>
        <v>37.5</v>
      </c>
      <c r="T9">
        <f t="shared" si="5"/>
        <v>-102.5</v>
      </c>
      <c r="U9" t="s">
        <v>14</v>
      </c>
      <c r="V9" s="7">
        <f t="shared" si="6"/>
        <v>1</v>
      </c>
      <c r="W9">
        <v>91</v>
      </c>
      <c r="X9">
        <f t="shared" si="7"/>
        <v>1</v>
      </c>
      <c r="Y9" s="9">
        <f t="shared" si="8"/>
        <v>147.76403418964981</v>
      </c>
      <c r="Z9" s="15">
        <v>18</v>
      </c>
    </row>
    <row r="10" spans="3:35" x14ac:dyDescent="0.35">
      <c r="C10" s="19"/>
      <c r="D10" s="19" t="s">
        <v>33</v>
      </c>
      <c r="E10" s="20" t="s">
        <v>34</v>
      </c>
      <c r="F10" s="20" t="s">
        <v>35</v>
      </c>
      <c r="G10" s="20" t="s">
        <v>36</v>
      </c>
      <c r="H10" s="21" t="s">
        <v>37</v>
      </c>
      <c r="L10" s="14">
        <v>1777</v>
      </c>
      <c r="M10">
        <v>2</v>
      </c>
      <c r="N10" t="str">
        <f t="shared" si="0"/>
        <v>Eclair Empire</v>
      </c>
      <c r="O10">
        <f t="shared" si="1"/>
        <v>33.619999999999997</v>
      </c>
      <c r="P10">
        <f t="shared" si="2"/>
        <v>-110.07</v>
      </c>
      <c r="Q10">
        <v>3</v>
      </c>
      <c r="R10" t="str">
        <f t="shared" si="3"/>
        <v>Nougat Nook</v>
      </c>
      <c r="S10">
        <f t="shared" si="4"/>
        <v>36.85</v>
      </c>
      <c r="T10">
        <f t="shared" si="5"/>
        <v>-91.26</v>
      </c>
      <c r="U10" t="s">
        <v>14</v>
      </c>
      <c r="V10" s="7">
        <f t="shared" si="6"/>
        <v>1</v>
      </c>
      <c r="W10">
        <v>106</v>
      </c>
      <c r="X10">
        <f t="shared" si="7"/>
        <v>1</v>
      </c>
      <c r="Y10" s="9">
        <f t="shared" si="8"/>
        <v>148.11921718669728</v>
      </c>
      <c r="Z10" s="15">
        <v>19</v>
      </c>
      <c r="AD10" t="s">
        <v>24</v>
      </c>
      <c r="AE10" t="s">
        <v>23</v>
      </c>
      <c r="AF10" t="s">
        <v>22</v>
      </c>
      <c r="AG10" t="s">
        <v>21</v>
      </c>
      <c r="AH10" t="s">
        <v>20</v>
      </c>
    </row>
    <row r="11" spans="3:35" x14ac:dyDescent="0.35">
      <c r="C11" s="22">
        <v>1</v>
      </c>
      <c r="D11" t="s">
        <v>6</v>
      </c>
      <c r="E11">
        <f>SUMIF($Q$6:$Q$29,C11,$L$6:$L$29)</f>
        <v>0</v>
      </c>
      <c r="F11">
        <f>SUMIF($M$6:$M$29,C11,$L$6:$L$29)</f>
        <v>10580</v>
      </c>
      <c r="G11">
        <f>E11-F11</f>
        <v>-10580</v>
      </c>
      <c r="H11" s="15">
        <v>-10580</v>
      </c>
      <c r="L11" s="14">
        <v>0</v>
      </c>
      <c r="M11">
        <v>2</v>
      </c>
      <c r="N11" t="str">
        <f t="shared" si="0"/>
        <v>Eclair Empire</v>
      </c>
      <c r="O11">
        <f t="shared" si="1"/>
        <v>33.619999999999997</v>
      </c>
      <c r="P11">
        <f t="shared" si="2"/>
        <v>-110.07</v>
      </c>
      <c r="Q11">
        <v>4</v>
      </c>
      <c r="R11" t="str">
        <f t="shared" si="3"/>
        <v>Pixie Stix Plateau</v>
      </c>
      <c r="S11">
        <f t="shared" si="4"/>
        <v>30.71</v>
      </c>
      <c r="T11">
        <f t="shared" si="5"/>
        <v>-85.8</v>
      </c>
      <c r="U11" t="s">
        <v>17</v>
      </c>
      <c r="V11" s="7">
        <f t="shared" si="6"/>
        <v>0</v>
      </c>
      <c r="W11">
        <v>87</v>
      </c>
      <c r="X11">
        <f t="shared" si="7"/>
        <v>1</v>
      </c>
      <c r="Y11" s="9">
        <f t="shared" si="8"/>
        <v>142.85671597793362</v>
      </c>
      <c r="Z11" s="15">
        <v>13</v>
      </c>
      <c r="AD11">
        <v>1</v>
      </c>
      <c r="AE11">
        <v>2</v>
      </c>
      <c r="AF11">
        <v>24</v>
      </c>
      <c r="AG11" t="s">
        <v>16</v>
      </c>
      <c r="AH11">
        <v>37</v>
      </c>
    </row>
    <row r="12" spans="3:35" x14ac:dyDescent="0.35">
      <c r="C12" s="23">
        <v>2</v>
      </c>
      <c r="D12" t="s">
        <v>5</v>
      </c>
      <c r="E12">
        <f t="shared" ref="E12:E17" si="9">SUMIF($Q$6:$Q$29,C12,$L$6:$L$29)</f>
        <v>3255</v>
      </c>
      <c r="F12">
        <f t="shared" ref="F12:F17" si="10">SUMIF($M$6:$M$29,C12,$L$6:$L$29)</f>
        <v>1777</v>
      </c>
      <c r="G12">
        <f t="shared" ref="G12:G17" si="11">E12-F12</f>
        <v>1478</v>
      </c>
      <c r="H12" s="15">
        <v>1478</v>
      </c>
      <c r="L12" s="14">
        <v>0</v>
      </c>
      <c r="M12">
        <v>2</v>
      </c>
      <c r="N12" t="str">
        <f t="shared" si="0"/>
        <v>Eclair Empire</v>
      </c>
      <c r="O12">
        <f t="shared" si="1"/>
        <v>33.619999999999997</v>
      </c>
      <c r="P12">
        <f t="shared" si="2"/>
        <v>-110.07</v>
      </c>
      <c r="Q12">
        <v>6</v>
      </c>
      <c r="R12" t="str">
        <f t="shared" si="3"/>
        <v>Tartberry Thicket</v>
      </c>
      <c r="S12">
        <f t="shared" si="4"/>
        <v>33.97</v>
      </c>
      <c r="T12">
        <f t="shared" si="5"/>
        <v>-117.02</v>
      </c>
      <c r="U12" t="s">
        <v>18</v>
      </c>
      <c r="V12" s="7">
        <f t="shared" si="6"/>
        <v>0</v>
      </c>
      <c r="W12">
        <v>96</v>
      </c>
      <c r="X12">
        <f t="shared" si="7"/>
        <v>1</v>
      </c>
      <c r="Y12" s="9">
        <f t="shared" si="8"/>
        <v>144.20757296341964</v>
      </c>
      <c r="Z12" s="15">
        <v>11</v>
      </c>
      <c r="AD12">
        <v>1</v>
      </c>
      <c r="AE12">
        <v>6</v>
      </c>
      <c r="AF12">
        <v>11</v>
      </c>
      <c r="AG12" t="s">
        <v>13</v>
      </c>
      <c r="AH12">
        <v>34</v>
      </c>
    </row>
    <row r="13" spans="3:35" x14ac:dyDescent="0.35">
      <c r="C13" s="23">
        <v>3</v>
      </c>
      <c r="D13" t="s">
        <v>4</v>
      </c>
      <c r="E13">
        <f t="shared" si="9"/>
        <v>1777</v>
      </c>
      <c r="F13">
        <f t="shared" si="10"/>
        <v>0</v>
      </c>
      <c r="G13">
        <f t="shared" si="11"/>
        <v>1777</v>
      </c>
      <c r="H13" s="15">
        <v>1777</v>
      </c>
      <c r="L13" s="14">
        <v>0</v>
      </c>
      <c r="M13">
        <v>2</v>
      </c>
      <c r="N13" t="str">
        <f t="shared" si="0"/>
        <v>Eclair Empire</v>
      </c>
      <c r="O13">
        <f t="shared" si="1"/>
        <v>33.619999999999997</v>
      </c>
      <c r="P13">
        <f t="shared" si="2"/>
        <v>-110.07</v>
      </c>
      <c r="Q13">
        <v>7</v>
      </c>
      <c r="R13" t="str">
        <f t="shared" si="3"/>
        <v>Vanilla Chai Vortex</v>
      </c>
      <c r="S13">
        <f t="shared" si="4"/>
        <v>31.51</v>
      </c>
      <c r="T13">
        <f t="shared" si="5"/>
        <v>-119.6</v>
      </c>
      <c r="U13" t="s">
        <v>19</v>
      </c>
      <c r="V13" s="7">
        <f t="shared" si="6"/>
        <v>1</v>
      </c>
      <c r="W13">
        <v>82</v>
      </c>
      <c r="X13">
        <f t="shared" si="7"/>
        <v>1</v>
      </c>
      <c r="Y13" s="9">
        <f t="shared" si="8"/>
        <v>141.90037808265345</v>
      </c>
      <c r="Z13" s="15">
        <v>15</v>
      </c>
      <c r="AD13">
        <v>1</v>
      </c>
      <c r="AE13">
        <v>7</v>
      </c>
      <c r="AF13">
        <v>24</v>
      </c>
      <c r="AG13" t="s">
        <v>19</v>
      </c>
      <c r="AH13">
        <v>88</v>
      </c>
    </row>
    <row r="14" spans="3:35" x14ac:dyDescent="0.35">
      <c r="C14" s="23">
        <v>4</v>
      </c>
      <c r="D14" t="s">
        <v>3</v>
      </c>
      <c r="E14">
        <f t="shared" si="9"/>
        <v>1871</v>
      </c>
      <c r="F14">
        <f t="shared" si="10"/>
        <v>0</v>
      </c>
      <c r="G14">
        <f t="shared" si="11"/>
        <v>1871</v>
      </c>
      <c r="H14" s="15">
        <v>1871</v>
      </c>
      <c r="L14" s="14">
        <v>0</v>
      </c>
      <c r="M14">
        <v>3</v>
      </c>
      <c r="N14" t="str">
        <f t="shared" si="0"/>
        <v>Nougat Nook</v>
      </c>
      <c r="O14">
        <f t="shared" si="1"/>
        <v>36.85</v>
      </c>
      <c r="P14">
        <f t="shared" si="2"/>
        <v>-91.26</v>
      </c>
      <c r="Q14">
        <v>1</v>
      </c>
      <c r="R14" t="str">
        <f t="shared" si="3"/>
        <v>Crispy Rice Reef</v>
      </c>
      <c r="S14">
        <f t="shared" si="4"/>
        <v>37.5</v>
      </c>
      <c r="T14">
        <f t="shared" si="5"/>
        <v>-102.5</v>
      </c>
      <c r="U14" t="s">
        <v>18</v>
      </c>
      <c r="V14" s="7">
        <f t="shared" si="6"/>
        <v>0</v>
      </c>
      <c r="W14">
        <v>92</v>
      </c>
      <c r="X14">
        <f t="shared" si="7"/>
        <v>1</v>
      </c>
      <c r="Y14" s="9">
        <f t="shared" si="8"/>
        <v>129.24966228195723</v>
      </c>
      <c r="Z14" s="15">
        <v>9</v>
      </c>
      <c r="AD14">
        <v>2</v>
      </c>
      <c r="AE14">
        <v>1</v>
      </c>
      <c r="AF14">
        <v>18</v>
      </c>
      <c r="AG14" t="s">
        <v>14</v>
      </c>
      <c r="AH14">
        <v>91</v>
      </c>
    </row>
    <row r="15" spans="3:35" x14ac:dyDescent="0.35">
      <c r="C15" s="23">
        <v>5</v>
      </c>
      <c r="D15" t="s">
        <v>2</v>
      </c>
      <c r="E15">
        <f t="shared" si="9"/>
        <v>1887</v>
      </c>
      <c r="F15">
        <f t="shared" si="10"/>
        <v>0</v>
      </c>
      <c r="G15">
        <f t="shared" si="11"/>
        <v>1887</v>
      </c>
      <c r="H15" s="15">
        <v>1887</v>
      </c>
      <c r="L15" s="14">
        <v>0</v>
      </c>
      <c r="M15">
        <v>3</v>
      </c>
      <c r="N15" t="str">
        <f t="shared" si="0"/>
        <v>Nougat Nook</v>
      </c>
      <c r="O15">
        <f t="shared" si="1"/>
        <v>36.85</v>
      </c>
      <c r="P15">
        <f t="shared" si="2"/>
        <v>-91.26</v>
      </c>
      <c r="Q15">
        <v>2</v>
      </c>
      <c r="R15" t="str">
        <f t="shared" si="3"/>
        <v>Eclair Empire</v>
      </c>
      <c r="S15">
        <f t="shared" si="4"/>
        <v>33.619999999999997</v>
      </c>
      <c r="T15">
        <f t="shared" si="5"/>
        <v>-110.07</v>
      </c>
      <c r="U15" t="s">
        <v>14</v>
      </c>
      <c r="V15" s="7">
        <f t="shared" si="6"/>
        <v>1</v>
      </c>
      <c r="W15">
        <v>97</v>
      </c>
      <c r="X15">
        <f t="shared" si="7"/>
        <v>1</v>
      </c>
      <c r="Y15" s="9">
        <f t="shared" si="8"/>
        <v>126.28867922343633</v>
      </c>
      <c r="Z15" s="15">
        <v>16</v>
      </c>
      <c r="AD15">
        <v>2</v>
      </c>
      <c r="AE15">
        <v>3</v>
      </c>
      <c r="AF15">
        <v>19</v>
      </c>
      <c r="AG15" t="s">
        <v>14</v>
      </c>
      <c r="AH15">
        <v>106</v>
      </c>
    </row>
    <row r="16" spans="3:35" x14ac:dyDescent="0.35">
      <c r="C16" s="23">
        <v>6</v>
      </c>
      <c r="D16" t="s">
        <v>1</v>
      </c>
      <c r="E16">
        <f t="shared" si="9"/>
        <v>5514</v>
      </c>
      <c r="F16">
        <f t="shared" si="10"/>
        <v>3758</v>
      </c>
      <c r="G16">
        <f t="shared" si="11"/>
        <v>1756</v>
      </c>
      <c r="H16" s="15">
        <v>1756</v>
      </c>
      <c r="L16" s="14">
        <v>0</v>
      </c>
      <c r="M16">
        <v>3</v>
      </c>
      <c r="N16" t="str">
        <f t="shared" si="0"/>
        <v>Nougat Nook</v>
      </c>
      <c r="O16">
        <f t="shared" si="1"/>
        <v>36.85</v>
      </c>
      <c r="P16">
        <f t="shared" si="2"/>
        <v>-91.26</v>
      </c>
      <c r="Q16">
        <v>4</v>
      </c>
      <c r="R16" t="str">
        <f t="shared" si="3"/>
        <v>Pixie Stix Plateau</v>
      </c>
      <c r="S16">
        <f t="shared" si="4"/>
        <v>30.71</v>
      </c>
      <c r="T16">
        <f t="shared" si="5"/>
        <v>-85.8</v>
      </c>
      <c r="U16" t="s">
        <v>15</v>
      </c>
      <c r="V16" s="7">
        <f t="shared" si="6"/>
        <v>1</v>
      </c>
      <c r="W16">
        <v>85</v>
      </c>
      <c r="X16">
        <f t="shared" si="7"/>
        <v>1</v>
      </c>
      <c r="Y16" s="9">
        <f t="shared" si="8"/>
        <v>122.09214757714764</v>
      </c>
      <c r="Z16" s="15">
        <v>8</v>
      </c>
      <c r="AD16">
        <v>2</v>
      </c>
      <c r="AE16">
        <v>4</v>
      </c>
      <c r="AF16">
        <v>13</v>
      </c>
      <c r="AG16" t="s">
        <v>17</v>
      </c>
      <c r="AH16">
        <v>87</v>
      </c>
    </row>
    <row r="17" spans="3:34" ht="15" thickBot="1" x14ac:dyDescent="0.4">
      <c r="C17" s="24">
        <v>7</v>
      </c>
      <c r="D17" s="17" t="s">
        <v>0</v>
      </c>
      <c r="E17" s="17">
        <f t="shared" si="9"/>
        <v>1811</v>
      </c>
      <c r="F17" s="17">
        <f t="shared" si="10"/>
        <v>0</v>
      </c>
      <c r="G17" s="17">
        <f t="shared" si="11"/>
        <v>1811</v>
      </c>
      <c r="H17" s="18">
        <v>1811</v>
      </c>
      <c r="L17" s="14">
        <v>0</v>
      </c>
      <c r="M17">
        <v>3</v>
      </c>
      <c r="N17" t="str">
        <f t="shared" si="0"/>
        <v>Nougat Nook</v>
      </c>
      <c r="O17">
        <f t="shared" si="1"/>
        <v>36.85</v>
      </c>
      <c r="P17">
        <f t="shared" si="2"/>
        <v>-91.26</v>
      </c>
      <c r="Q17">
        <v>6</v>
      </c>
      <c r="R17" t="str">
        <f t="shared" si="3"/>
        <v>Tartberry Thicket</v>
      </c>
      <c r="S17">
        <f t="shared" si="4"/>
        <v>33.97</v>
      </c>
      <c r="T17">
        <f t="shared" si="5"/>
        <v>-117.02</v>
      </c>
      <c r="U17" t="s">
        <v>13</v>
      </c>
      <c r="V17" s="7">
        <f t="shared" si="6"/>
        <v>1</v>
      </c>
      <c r="W17">
        <v>89</v>
      </c>
      <c r="X17">
        <f t="shared" si="7"/>
        <v>1</v>
      </c>
      <c r="Y17" s="9">
        <f t="shared" si="8"/>
        <v>127.85198668773199</v>
      </c>
      <c r="Z17" s="15">
        <v>21</v>
      </c>
      <c r="AD17">
        <v>2</v>
      </c>
      <c r="AE17">
        <v>6</v>
      </c>
      <c r="AF17">
        <v>11</v>
      </c>
      <c r="AG17" t="s">
        <v>18</v>
      </c>
      <c r="AH17">
        <v>96</v>
      </c>
    </row>
    <row r="18" spans="3:34" x14ac:dyDescent="0.35">
      <c r="L18" s="14">
        <v>0</v>
      </c>
      <c r="M18">
        <v>4</v>
      </c>
      <c r="N18" t="str">
        <f t="shared" si="0"/>
        <v>Pixie Stix Plateau</v>
      </c>
      <c r="O18">
        <f t="shared" si="1"/>
        <v>30.71</v>
      </c>
      <c r="P18">
        <f t="shared" si="2"/>
        <v>-85.8</v>
      </c>
      <c r="Q18">
        <v>2</v>
      </c>
      <c r="R18" t="str">
        <f t="shared" si="3"/>
        <v>Eclair Empire</v>
      </c>
      <c r="S18">
        <f t="shared" si="4"/>
        <v>33.619999999999997</v>
      </c>
      <c r="T18">
        <f t="shared" si="5"/>
        <v>-110.07</v>
      </c>
      <c r="U18" t="s">
        <v>14</v>
      </c>
      <c r="V18" s="7">
        <f t="shared" si="6"/>
        <v>1</v>
      </c>
      <c r="W18">
        <v>91</v>
      </c>
      <c r="X18">
        <f t="shared" si="7"/>
        <v>1</v>
      </c>
      <c r="Y18" s="9">
        <f t="shared" si="8"/>
        <v>121.86127071387364</v>
      </c>
      <c r="Z18" s="15">
        <v>18</v>
      </c>
      <c r="AD18">
        <v>2</v>
      </c>
      <c r="AE18">
        <v>7</v>
      </c>
      <c r="AF18">
        <v>15</v>
      </c>
      <c r="AG18" t="s">
        <v>19</v>
      </c>
      <c r="AH18">
        <v>82</v>
      </c>
    </row>
    <row r="19" spans="3:34" x14ac:dyDescent="0.35">
      <c r="C19" t="s">
        <v>56</v>
      </c>
      <c r="D19" s="33">
        <f>SUMPRODUCT(L6:L29,X6:X29)</f>
        <v>3588</v>
      </c>
      <c r="L19" s="14">
        <v>0</v>
      </c>
      <c r="M19">
        <v>4</v>
      </c>
      <c r="N19" t="str">
        <f t="shared" si="0"/>
        <v>Pixie Stix Plateau</v>
      </c>
      <c r="O19">
        <f t="shared" si="1"/>
        <v>30.71</v>
      </c>
      <c r="P19">
        <f t="shared" si="2"/>
        <v>-85.8</v>
      </c>
      <c r="Q19">
        <v>3</v>
      </c>
      <c r="R19" t="str">
        <f t="shared" si="3"/>
        <v>Nougat Nook</v>
      </c>
      <c r="S19">
        <f t="shared" si="4"/>
        <v>36.85</v>
      </c>
      <c r="T19">
        <f t="shared" si="5"/>
        <v>-91.26</v>
      </c>
      <c r="U19" t="s">
        <v>17</v>
      </c>
      <c r="V19" s="7">
        <f t="shared" si="6"/>
        <v>0</v>
      </c>
      <c r="W19">
        <v>101</v>
      </c>
      <c r="X19">
        <f t="shared" si="7"/>
        <v>1</v>
      </c>
      <c r="Y19" s="9">
        <f t="shared" si="8"/>
        <v>122.77147103460153</v>
      </c>
      <c r="Z19" s="15">
        <v>14</v>
      </c>
      <c r="AD19">
        <v>3</v>
      </c>
      <c r="AE19">
        <v>1</v>
      </c>
      <c r="AF19">
        <v>9</v>
      </c>
      <c r="AG19" t="s">
        <v>18</v>
      </c>
      <c r="AH19">
        <v>92</v>
      </c>
    </row>
    <row r="20" spans="3:34" x14ac:dyDescent="0.35">
      <c r="L20" s="14">
        <v>0</v>
      </c>
      <c r="M20">
        <v>4</v>
      </c>
      <c r="N20" t="str">
        <f t="shared" si="0"/>
        <v>Pixie Stix Plateau</v>
      </c>
      <c r="O20">
        <f t="shared" si="1"/>
        <v>30.71</v>
      </c>
      <c r="P20">
        <f t="shared" si="2"/>
        <v>-85.8</v>
      </c>
      <c r="Q20">
        <v>7</v>
      </c>
      <c r="R20" t="str">
        <f t="shared" si="3"/>
        <v>Vanilla Chai Vortex</v>
      </c>
      <c r="S20">
        <f t="shared" si="4"/>
        <v>31.51</v>
      </c>
      <c r="T20">
        <f t="shared" si="5"/>
        <v>-119.6</v>
      </c>
      <c r="U20" t="s">
        <v>14</v>
      </c>
      <c r="V20" s="7">
        <f t="shared" si="6"/>
        <v>1</v>
      </c>
      <c r="W20">
        <v>102</v>
      </c>
      <c r="X20">
        <f t="shared" si="7"/>
        <v>1</v>
      </c>
      <c r="Y20" s="9">
        <f t="shared" si="8"/>
        <v>122.08225137176984</v>
      </c>
      <c r="Z20" s="15">
        <v>24</v>
      </c>
      <c r="AD20">
        <v>3</v>
      </c>
      <c r="AE20">
        <v>2</v>
      </c>
      <c r="AF20">
        <v>16</v>
      </c>
      <c r="AG20" t="s">
        <v>14</v>
      </c>
      <c r="AH20">
        <v>97</v>
      </c>
    </row>
    <row r="21" spans="3:34" x14ac:dyDescent="0.35">
      <c r="L21" s="14">
        <v>0</v>
      </c>
      <c r="M21">
        <v>5</v>
      </c>
      <c r="N21" t="str">
        <f t="shared" si="0"/>
        <v>Sugar Swirl Spires</v>
      </c>
      <c r="O21">
        <f t="shared" si="1"/>
        <v>42.04</v>
      </c>
      <c r="P21">
        <f t="shared" si="2"/>
        <v>-118.33</v>
      </c>
      <c r="Q21">
        <v>4</v>
      </c>
      <c r="R21" t="str">
        <f t="shared" si="3"/>
        <v>Pixie Stix Plateau</v>
      </c>
      <c r="S21">
        <f t="shared" si="4"/>
        <v>30.71</v>
      </c>
      <c r="T21">
        <f t="shared" si="5"/>
        <v>-85.8</v>
      </c>
      <c r="U21" t="s">
        <v>13</v>
      </c>
      <c r="V21" s="7">
        <f t="shared" si="6"/>
        <v>1</v>
      </c>
      <c r="W21">
        <v>87</v>
      </c>
      <c r="X21">
        <f t="shared" si="7"/>
        <v>1</v>
      </c>
      <c r="Y21" s="9">
        <f t="shared" si="8"/>
        <v>152.54875450163465</v>
      </c>
      <c r="Z21" s="15">
        <v>14</v>
      </c>
      <c r="AD21">
        <v>3</v>
      </c>
      <c r="AE21">
        <v>4</v>
      </c>
      <c r="AF21">
        <v>8</v>
      </c>
      <c r="AG21" t="s">
        <v>15</v>
      </c>
      <c r="AH21">
        <v>85</v>
      </c>
    </row>
    <row r="22" spans="3:34" x14ac:dyDescent="0.35">
      <c r="L22" s="14">
        <v>0</v>
      </c>
      <c r="M22">
        <v>5</v>
      </c>
      <c r="N22" t="str">
        <f t="shared" si="0"/>
        <v>Sugar Swirl Spires</v>
      </c>
      <c r="O22">
        <f t="shared" si="1"/>
        <v>42.04</v>
      </c>
      <c r="P22">
        <f t="shared" si="2"/>
        <v>-118.33</v>
      </c>
      <c r="Q22">
        <v>6</v>
      </c>
      <c r="R22" t="str">
        <f t="shared" si="3"/>
        <v>Tartberry Thicket</v>
      </c>
      <c r="S22">
        <f t="shared" si="4"/>
        <v>33.97</v>
      </c>
      <c r="T22">
        <f t="shared" si="5"/>
        <v>-117.02</v>
      </c>
      <c r="U22" t="s">
        <v>16</v>
      </c>
      <c r="V22" s="7">
        <f t="shared" si="6"/>
        <v>0</v>
      </c>
      <c r="W22">
        <v>81</v>
      </c>
      <c r="X22">
        <f t="shared" si="7"/>
        <v>1</v>
      </c>
      <c r="Y22" s="9">
        <f t="shared" si="8"/>
        <v>152.30563384195611</v>
      </c>
      <c r="Z22" s="15">
        <v>19</v>
      </c>
      <c r="AD22">
        <v>3</v>
      </c>
      <c r="AE22">
        <v>6</v>
      </c>
      <c r="AF22">
        <v>21</v>
      </c>
      <c r="AG22" t="s">
        <v>13</v>
      </c>
      <c r="AH22">
        <v>89</v>
      </c>
    </row>
    <row r="23" spans="3:34" x14ac:dyDescent="0.35">
      <c r="L23" s="14">
        <v>0</v>
      </c>
      <c r="M23">
        <v>5</v>
      </c>
      <c r="N23" t="str">
        <f t="shared" si="0"/>
        <v>Sugar Swirl Spires</v>
      </c>
      <c r="O23">
        <f t="shared" si="1"/>
        <v>42.04</v>
      </c>
      <c r="P23">
        <f t="shared" si="2"/>
        <v>-118.33</v>
      </c>
      <c r="Q23">
        <v>7</v>
      </c>
      <c r="R23" t="str">
        <f t="shared" si="3"/>
        <v>Vanilla Chai Vortex</v>
      </c>
      <c r="S23">
        <f t="shared" si="4"/>
        <v>31.51</v>
      </c>
      <c r="T23">
        <f t="shared" si="5"/>
        <v>-119.6</v>
      </c>
      <c r="U23" t="s">
        <v>13</v>
      </c>
      <c r="V23" s="7">
        <f t="shared" si="6"/>
        <v>1</v>
      </c>
      <c r="W23">
        <v>84</v>
      </c>
      <c r="X23">
        <f t="shared" si="7"/>
        <v>1</v>
      </c>
      <c r="Y23" s="9">
        <f t="shared" si="8"/>
        <v>149.84538197755711</v>
      </c>
      <c r="Z23" s="15">
        <v>11</v>
      </c>
      <c r="AD23">
        <v>4</v>
      </c>
      <c r="AE23">
        <v>2</v>
      </c>
      <c r="AF23">
        <v>18</v>
      </c>
      <c r="AG23" t="s">
        <v>14</v>
      </c>
      <c r="AH23">
        <v>91</v>
      </c>
    </row>
    <row r="24" spans="3:34" x14ac:dyDescent="0.35">
      <c r="L24" s="14">
        <v>0</v>
      </c>
      <c r="M24">
        <v>6</v>
      </c>
      <c r="N24" t="str">
        <f t="shared" si="0"/>
        <v>Tartberry Thicket</v>
      </c>
      <c r="O24">
        <f t="shared" si="1"/>
        <v>33.97</v>
      </c>
      <c r="P24">
        <f t="shared" si="2"/>
        <v>-117.02</v>
      </c>
      <c r="Q24">
        <v>2</v>
      </c>
      <c r="R24" t="str">
        <f t="shared" si="3"/>
        <v>Eclair Empire</v>
      </c>
      <c r="S24">
        <f t="shared" si="4"/>
        <v>33.619999999999997</v>
      </c>
      <c r="T24">
        <f t="shared" si="5"/>
        <v>-110.07</v>
      </c>
      <c r="U24" t="s">
        <v>13</v>
      </c>
      <c r="V24" s="7">
        <f t="shared" si="6"/>
        <v>1</v>
      </c>
      <c r="W24">
        <v>73</v>
      </c>
      <c r="X24">
        <f t="shared" si="7"/>
        <v>1</v>
      </c>
      <c r="Y24" s="9">
        <f t="shared" si="8"/>
        <v>150.80023905816594</v>
      </c>
      <c r="Z24" s="15">
        <v>6</v>
      </c>
      <c r="AD24">
        <v>4</v>
      </c>
      <c r="AE24">
        <v>3</v>
      </c>
      <c r="AF24">
        <v>14</v>
      </c>
      <c r="AG24" t="s">
        <v>17</v>
      </c>
      <c r="AH24">
        <v>101</v>
      </c>
    </row>
    <row r="25" spans="3:34" x14ac:dyDescent="0.35">
      <c r="L25" s="14">
        <v>0</v>
      </c>
      <c r="M25">
        <v>6</v>
      </c>
      <c r="N25" t="str">
        <f t="shared" si="0"/>
        <v>Tartberry Thicket</v>
      </c>
      <c r="O25">
        <f t="shared" si="1"/>
        <v>33.97</v>
      </c>
      <c r="P25">
        <f t="shared" si="2"/>
        <v>-117.02</v>
      </c>
      <c r="Q25">
        <v>3</v>
      </c>
      <c r="R25" t="str">
        <f t="shared" si="3"/>
        <v>Nougat Nook</v>
      </c>
      <c r="S25">
        <f t="shared" si="4"/>
        <v>36.85</v>
      </c>
      <c r="T25">
        <f t="shared" si="5"/>
        <v>-91.26</v>
      </c>
      <c r="U25" t="s">
        <v>14</v>
      </c>
      <c r="V25" s="7">
        <f t="shared" si="6"/>
        <v>1</v>
      </c>
      <c r="W25">
        <v>77</v>
      </c>
      <c r="X25">
        <f t="shared" si="7"/>
        <v>1</v>
      </c>
      <c r="Y25" s="9">
        <f t="shared" si="8"/>
        <v>156.01139221223559</v>
      </c>
      <c r="Z25" s="15">
        <v>23</v>
      </c>
      <c r="AD25">
        <v>4</v>
      </c>
      <c r="AE25">
        <v>7</v>
      </c>
      <c r="AF25">
        <v>24</v>
      </c>
      <c r="AG25" t="s">
        <v>14</v>
      </c>
      <c r="AH25">
        <v>102</v>
      </c>
    </row>
    <row r="26" spans="3:34" x14ac:dyDescent="0.35">
      <c r="L26" s="14">
        <v>1871</v>
      </c>
      <c r="M26">
        <v>6</v>
      </c>
      <c r="N26" t="str">
        <f t="shared" si="0"/>
        <v>Tartberry Thicket</v>
      </c>
      <c r="O26">
        <f t="shared" si="1"/>
        <v>33.97</v>
      </c>
      <c r="P26">
        <f t="shared" si="2"/>
        <v>-117.02</v>
      </c>
      <c r="Q26">
        <v>4</v>
      </c>
      <c r="R26" t="str">
        <f t="shared" si="3"/>
        <v>Pixie Stix Plateau</v>
      </c>
      <c r="S26">
        <f t="shared" si="4"/>
        <v>30.71</v>
      </c>
      <c r="T26">
        <f t="shared" si="5"/>
        <v>-85.8</v>
      </c>
      <c r="U26" t="s">
        <v>15</v>
      </c>
      <c r="V26" s="7">
        <f t="shared" si="6"/>
        <v>1</v>
      </c>
      <c r="W26">
        <v>27</v>
      </c>
      <c r="X26">
        <f t="shared" si="7"/>
        <v>0</v>
      </c>
      <c r="Y26" s="9">
        <f t="shared" si="8"/>
        <v>150.99285181756122</v>
      </c>
      <c r="Z26" s="15">
        <v>22</v>
      </c>
      <c r="AD26">
        <v>5</v>
      </c>
      <c r="AE26">
        <v>4</v>
      </c>
      <c r="AF26">
        <v>14</v>
      </c>
      <c r="AG26" t="s">
        <v>13</v>
      </c>
      <c r="AH26">
        <v>87</v>
      </c>
    </row>
    <row r="27" spans="3:34" x14ac:dyDescent="0.35">
      <c r="L27" s="14">
        <v>1887</v>
      </c>
      <c r="M27">
        <v>6</v>
      </c>
      <c r="N27" t="str">
        <f t="shared" si="0"/>
        <v>Tartberry Thicket</v>
      </c>
      <c r="O27">
        <f t="shared" si="1"/>
        <v>33.97</v>
      </c>
      <c r="P27">
        <f t="shared" si="2"/>
        <v>-117.02</v>
      </c>
      <c r="Q27">
        <v>5</v>
      </c>
      <c r="R27" t="str">
        <f t="shared" si="3"/>
        <v>Sugar Swirl Spires</v>
      </c>
      <c r="S27">
        <f t="shared" si="4"/>
        <v>42.04</v>
      </c>
      <c r="T27">
        <f t="shared" si="5"/>
        <v>-118.33</v>
      </c>
      <c r="U27" t="s">
        <v>13</v>
      </c>
      <c r="V27" s="7">
        <f t="shared" si="6"/>
        <v>1</v>
      </c>
      <c r="W27">
        <v>31</v>
      </c>
      <c r="X27">
        <f t="shared" si="7"/>
        <v>0</v>
      </c>
      <c r="Y27" s="9">
        <f t="shared" si="8"/>
        <v>159.0653944137442</v>
      </c>
      <c r="Z27" s="15">
        <v>24</v>
      </c>
      <c r="AD27">
        <v>5</v>
      </c>
      <c r="AE27">
        <v>6</v>
      </c>
      <c r="AF27">
        <v>19</v>
      </c>
      <c r="AG27" t="s">
        <v>16</v>
      </c>
      <c r="AH27">
        <v>81</v>
      </c>
    </row>
    <row r="28" spans="3:34" x14ac:dyDescent="0.35">
      <c r="L28" s="14">
        <v>0</v>
      </c>
      <c r="M28">
        <v>7</v>
      </c>
      <c r="N28" t="str">
        <f t="shared" si="0"/>
        <v>Vanilla Chai Vortex</v>
      </c>
      <c r="O28">
        <f t="shared" si="1"/>
        <v>31.51</v>
      </c>
      <c r="P28">
        <f t="shared" si="2"/>
        <v>-119.6</v>
      </c>
      <c r="Q28">
        <v>3</v>
      </c>
      <c r="R28" t="str">
        <f t="shared" si="3"/>
        <v>Nougat Nook</v>
      </c>
      <c r="S28">
        <f t="shared" si="4"/>
        <v>36.85</v>
      </c>
      <c r="T28">
        <f t="shared" si="5"/>
        <v>-91.26</v>
      </c>
      <c r="U28" t="s">
        <v>14</v>
      </c>
      <c r="V28" s="7">
        <f t="shared" si="6"/>
        <v>1</v>
      </c>
      <c r="W28">
        <v>102</v>
      </c>
      <c r="X28">
        <f t="shared" si="7"/>
        <v>1</v>
      </c>
      <c r="Y28" s="9">
        <f t="shared" si="8"/>
        <v>158.99609460612547</v>
      </c>
      <c r="Z28" s="15">
        <v>23</v>
      </c>
      <c r="AD28">
        <v>5</v>
      </c>
      <c r="AE28">
        <v>7</v>
      </c>
      <c r="AF28">
        <v>11</v>
      </c>
      <c r="AG28" t="s">
        <v>13</v>
      </c>
      <c r="AH28">
        <v>84</v>
      </c>
    </row>
    <row r="29" spans="3:34" ht="15" thickBot="1" x14ac:dyDescent="0.4">
      <c r="L29" s="16">
        <v>0</v>
      </c>
      <c r="M29" s="17">
        <v>7</v>
      </c>
      <c r="N29" s="17" t="str">
        <f t="shared" si="0"/>
        <v>Vanilla Chai Vortex</v>
      </c>
      <c r="O29" s="17">
        <f t="shared" si="1"/>
        <v>31.51</v>
      </c>
      <c r="P29" s="17">
        <f t="shared" si="2"/>
        <v>-119.6</v>
      </c>
      <c r="Q29" s="17">
        <v>5</v>
      </c>
      <c r="R29" s="17" t="str">
        <f t="shared" si="3"/>
        <v>Sugar Swirl Spires</v>
      </c>
      <c r="S29" s="17">
        <f t="shared" si="4"/>
        <v>42.04</v>
      </c>
      <c r="T29" s="17">
        <f t="shared" si="5"/>
        <v>-118.33</v>
      </c>
      <c r="U29" s="17" t="s">
        <v>13</v>
      </c>
      <c r="V29" s="34">
        <f t="shared" si="6"/>
        <v>1</v>
      </c>
      <c r="W29" s="17">
        <v>105</v>
      </c>
      <c r="X29" s="17">
        <f t="shared" si="7"/>
        <v>1</v>
      </c>
      <c r="Y29" s="25">
        <f t="shared" si="8"/>
        <v>161.64498909647648</v>
      </c>
      <c r="Z29" s="18">
        <v>6</v>
      </c>
      <c r="AD29">
        <v>6</v>
      </c>
      <c r="AE29">
        <v>2</v>
      </c>
      <c r="AF29">
        <v>6</v>
      </c>
      <c r="AG29" t="s">
        <v>13</v>
      </c>
      <c r="AH29">
        <v>73</v>
      </c>
    </row>
    <row r="30" spans="3:34" x14ac:dyDescent="0.35">
      <c r="AD30">
        <v>6</v>
      </c>
      <c r="AE30">
        <v>3</v>
      </c>
      <c r="AF30">
        <v>23</v>
      </c>
      <c r="AG30" t="s">
        <v>14</v>
      </c>
      <c r="AH30">
        <v>77</v>
      </c>
    </row>
    <row r="31" spans="3:34" x14ac:dyDescent="0.35">
      <c r="AD31">
        <v>6</v>
      </c>
      <c r="AE31">
        <v>4</v>
      </c>
      <c r="AF31">
        <v>22</v>
      </c>
      <c r="AG31" t="s">
        <v>15</v>
      </c>
      <c r="AH31">
        <v>27</v>
      </c>
    </row>
    <row r="32" spans="3:34" x14ac:dyDescent="0.35">
      <c r="AD32">
        <v>6</v>
      </c>
      <c r="AE32">
        <v>5</v>
      </c>
      <c r="AF32">
        <v>24</v>
      </c>
      <c r="AG32" t="s">
        <v>13</v>
      </c>
      <c r="AH32">
        <v>31</v>
      </c>
    </row>
    <row r="33" spans="30:34" x14ac:dyDescent="0.35">
      <c r="AD33">
        <v>7</v>
      </c>
      <c r="AE33">
        <v>3</v>
      </c>
      <c r="AF33">
        <v>23</v>
      </c>
      <c r="AG33" t="s">
        <v>14</v>
      </c>
      <c r="AH33">
        <v>102</v>
      </c>
    </row>
    <row r="34" spans="30:34" x14ac:dyDescent="0.35">
      <c r="AD34">
        <v>7</v>
      </c>
      <c r="AE34">
        <v>5</v>
      </c>
      <c r="AF34">
        <v>6</v>
      </c>
      <c r="AG34" t="s">
        <v>13</v>
      </c>
      <c r="AH34">
        <v>105</v>
      </c>
    </row>
  </sheetData>
  <mergeCells count="9">
    <mergeCell ref="Z4:Z5"/>
    <mergeCell ref="W4:W5"/>
    <mergeCell ref="X4:X5"/>
    <mergeCell ref="L4:L5"/>
    <mergeCell ref="N4:P4"/>
    <mergeCell ref="R4:T4"/>
    <mergeCell ref="U4:U5"/>
    <mergeCell ref="V4:V5"/>
    <mergeCell ref="Y4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3888-00E3-409B-9377-D241BA366FCF}">
  <dimension ref="C1:AG34"/>
  <sheetViews>
    <sheetView zoomScale="70" zoomScaleNormal="120" workbookViewId="0">
      <selection activeCell="D20" sqref="D20"/>
    </sheetView>
  </sheetViews>
  <sheetFormatPr defaultRowHeight="14.5" x14ac:dyDescent="0.35"/>
  <cols>
    <col min="3" max="3" width="17.08984375" bestFit="1" customWidth="1"/>
    <col min="4" max="5" width="16.6328125" bestFit="1" customWidth="1"/>
    <col min="8" max="8" width="13.7265625" bestFit="1" customWidth="1"/>
    <col min="12" max="12" width="12.26953125" bestFit="1" customWidth="1"/>
    <col min="13" max="13" width="5.81640625" customWidth="1"/>
    <col min="14" max="14" width="16.6328125" bestFit="1" customWidth="1"/>
    <col min="15" max="16" width="16.6328125" customWidth="1"/>
    <col min="17" max="17" width="7.36328125" customWidth="1"/>
    <col min="18" max="18" width="24.453125" bestFit="1" customWidth="1"/>
    <col min="19" max="23" width="24.453125" customWidth="1"/>
    <col min="24" max="24" width="18.90625" bestFit="1" customWidth="1"/>
    <col min="28" max="28" width="10" bestFit="1" customWidth="1"/>
    <col min="29" max="29" width="16.6328125" bestFit="1" customWidth="1"/>
    <col min="31" max="31" width="24.90625" bestFit="1" customWidth="1"/>
  </cols>
  <sheetData>
    <row r="1" spans="3:33" x14ac:dyDescent="0.35">
      <c r="AB1" t="s">
        <v>12</v>
      </c>
      <c r="AC1" t="s">
        <v>11</v>
      </c>
      <c r="AD1" t="s">
        <v>10</v>
      </c>
      <c r="AE1" t="s">
        <v>9</v>
      </c>
      <c r="AF1" t="s">
        <v>8</v>
      </c>
      <c r="AG1" t="s">
        <v>7</v>
      </c>
    </row>
    <row r="2" spans="3:33" x14ac:dyDescent="0.35">
      <c r="AB2">
        <v>1</v>
      </c>
      <c r="AC2" t="s">
        <v>6</v>
      </c>
      <c r="AD2">
        <v>37.5</v>
      </c>
      <c r="AE2">
        <v>-102.5</v>
      </c>
      <c r="AF2">
        <v>10580</v>
      </c>
    </row>
    <row r="3" spans="3:33" ht="15" thickBot="1" x14ac:dyDescent="0.4">
      <c r="AB3">
        <v>2</v>
      </c>
      <c r="AC3" t="s">
        <v>5</v>
      </c>
      <c r="AD3">
        <v>33.619999999999997</v>
      </c>
      <c r="AE3">
        <v>-110.07</v>
      </c>
      <c r="AG3">
        <v>1478</v>
      </c>
    </row>
    <row r="4" spans="3:33" x14ac:dyDescent="0.35">
      <c r="L4" s="47" t="s">
        <v>38</v>
      </c>
      <c r="M4" s="30"/>
      <c r="N4" s="49" t="s">
        <v>31</v>
      </c>
      <c r="O4" s="49"/>
      <c r="P4" s="50"/>
      <c r="Q4" s="31"/>
      <c r="R4" s="51" t="s">
        <v>32</v>
      </c>
      <c r="S4" s="51"/>
      <c r="T4" s="52"/>
      <c r="U4" s="53" t="s">
        <v>47</v>
      </c>
      <c r="V4" s="53" t="s">
        <v>48</v>
      </c>
      <c r="W4" s="40" t="s">
        <v>40</v>
      </c>
      <c r="X4" s="42" t="s">
        <v>39</v>
      </c>
      <c r="AB4">
        <v>3</v>
      </c>
      <c r="AC4" t="s">
        <v>4</v>
      </c>
      <c r="AD4">
        <v>36.85</v>
      </c>
      <c r="AE4">
        <v>-91.26</v>
      </c>
      <c r="AG4">
        <v>1777</v>
      </c>
    </row>
    <row r="5" spans="3:33" x14ac:dyDescent="0.35">
      <c r="L5" s="48"/>
      <c r="M5" s="26"/>
      <c r="N5" s="26" t="s">
        <v>41</v>
      </c>
      <c r="O5" s="26" t="s">
        <v>42</v>
      </c>
      <c r="P5" s="28" t="s">
        <v>43</v>
      </c>
      <c r="Q5" s="27"/>
      <c r="R5" s="27" t="s">
        <v>41</v>
      </c>
      <c r="S5" s="27" t="s">
        <v>45</v>
      </c>
      <c r="T5" s="29" t="s">
        <v>44</v>
      </c>
      <c r="U5" s="54"/>
      <c r="V5" s="54"/>
      <c r="W5" s="41"/>
      <c r="X5" s="43"/>
      <c r="AB5">
        <v>4</v>
      </c>
      <c r="AC5" t="s">
        <v>3</v>
      </c>
      <c r="AD5">
        <v>30.71</v>
      </c>
      <c r="AE5">
        <v>-85.8</v>
      </c>
      <c r="AG5">
        <v>1871</v>
      </c>
    </row>
    <row r="6" spans="3:33" x14ac:dyDescent="0.35">
      <c r="L6" s="14">
        <v>8769</v>
      </c>
      <c r="M6">
        <v>1</v>
      </c>
      <c r="N6" t="str">
        <f>_xlfn.XLOOKUP(M6,$AB$2:$AB$8,$AC$2:$AC$8)</f>
        <v>Crispy Rice Reef</v>
      </c>
      <c r="O6">
        <f>_xlfn.XLOOKUP(M6,$AB$2:$AB$8,$AD$2:$AD$8)</f>
        <v>37.5</v>
      </c>
      <c r="P6">
        <f>_xlfn.XLOOKUP(M6,$AB$2:$AB$8,$AE$2:$AE$8)</f>
        <v>-102.5</v>
      </c>
      <c r="Q6">
        <v>2</v>
      </c>
      <c r="R6" t="str">
        <f>_xlfn.XLOOKUP(Q6,$AB$2:$AB$8,$AC$2:$AC$8)</f>
        <v>Eclair Empire</v>
      </c>
      <c r="S6">
        <f>_xlfn.XLOOKUP(Q6,$AB$2:$AB$8,$AD$2:$AD$8)</f>
        <v>33.619999999999997</v>
      </c>
      <c r="T6">
        <f>_xlfn.XLOOKUP(Q6,$AB$2:$AB$8,$AE$2:$AE$8)</f>
        <v>-110.07</v>
      </c>
      <c r="U6" t="s">
        <v>16</v>
      </c>
      <c r="V6" s="7">
        <f>IF(OR(U6="Electrified Rail",U6="Electric/Hybrid Trucks",U6="Wind-powered Ships",U6="Slow Steaming Cargo Ships"),0,1)</f>
        <v>0</v>
      </c>
      <c r="W6" s="9">
        <f>SQRT((S6-P6)^2+(T6-P6)^2)</f>
        <v>136.33033154804545</v>
      </c>
      <c r="X6" s="15">
        <v>24</v>
      </c>
      <c r="AB6">
        <v>5</v>
      </c>
      <c r="AC6" t="s">
        <v>2</v>
      </c>
      <c r="AD6">
        <v>42.04</v>
      </c>
      <c r="AE6">
        <v>-118.33</v>
      </c>
      <c r="AG6">
        <v>1887</v>
      </c>
    </row>
    <row r="7" spans="3:33" x14ac:dyDescent="0.35">
      <c r="L7" s="14">
        <v>0</v>
      </c>
      <c r="M7">
        <v>1</v>
      </c>
      <c r="N7" t="str">
        <f t="shared" ref="N7:N29" si="0">_xlfn.XLOOKUP(M7,$AB$2:$AB$8,$AC$2:$AC$8)</f>
        <v>Crispy Rice Reef</v>
      </c>
      <c r="O7">
        <f t="shared" ref="O7:O29" si="1">_xlfn.XLOOKUP(M7,$AB$2:$AB$8,$AD$2:$AD$8)</f>
        <v>37.5</v>
      </c>
      <c r="P7">
        <f t="shared" ref="P7:P29" si="2">_xlfn.XLOOKUP(M7,$AB$2:$AB$8,$AE$2:$AE$8)</f>
        <v>-102.5</v>
      </c>
      <c r="Q7">
        <v>6</v>
      </c>
      <c r="R7" t="str">
        <f t="shared" ref="R7:R29" si="3">_xlfn.XLOOKUP(Q7,$AB$2:$AB$8,$AC$2:$AC$8)</f>
        <v>Tartberry Thicket</v>
      </c>
      <c r="S7">
        <f t="shared" ref="S7:S29" si="4">_xlfn.XLOOKUP(Q7,$AB$2:$AB$8,$AD$2:$AD$8)</f>
        <v>33.97</v>
      </c>
      <c r="T7">
        <f t="shared" ref="T7:T29" si="5">_xlfn.XLOOKUP(Q7,$AB$2:$AB$8,$AE$2:$AE$8)</f>
        <v>-117.02</v>
      </c>
      <c r="U7" t="s">
        <v>13</v>
      </c>
      <c r="V7" s="7">
        <f t="shared" ref="V7:V29" si="6">IF(OR(U7="Electrified Rail",U7="Electric/Hybrid Trucks",U7="Wind-powered Ships",U7="Slow Steaming Cargo Ships"),0,1)</f>
        <v>1</v>
      </c>
      <c r="W7" s="9">
        <f>SQRT((S7-P7)^2+(T7-P7)^2)</f>
        <v>137.24026850746102</v>
      </c>
      <c r="X7" s="15">
        <v>11</v>
      </c>
      <c r="AB7">
        <v>6</v>
      </c>
      <c r="AC7" t="s">
        <v>1</v>
      </c>
      <c r="AD7">
        <v>33.97</v>
      </c>
      <c r="AE7">
        <v>-117.02</v>
      </c>
      <c r="AG7">
        <v>1756</v>
      </c>
    </row>
    <row r="8" spans="3:33" x14ac:dyDescent="0.35">
      <c r="L8" s="14">
        <v>1811</v>
      </c>
      <c r="M8">
        <v>1</v>
      </c>
      <c r="N8" t="str">
        <f t="shared" si="0"/>
        <v>Crispy Rice Reef</v>
      </c>
      <c r="O8">
        <f t="shared" si="1"/>
        <v>37.5</v>
      </c>
      <c r="P8">
        <f t="shared" si="2"/>
        <v>-102.5</v>
      </c>
      <c r="Q8">
        <v>7</v>
      </c>
      <c r="R8" t="str">
        <f t="shared" si="3"/>
        <v>Vanilla Chai Vortex</v>
      </c>
      <c r="S8">
        <f t="shared" si="4"/>
        <v>31.51</v>
      </c>
      <c r="T8">
        <f t="shared" si="5"/>
        <v>-119.6</v>
      </c>
      <c r="U8" t="s">
        <v>19</v>
      </c>
      <c r="V8" s="7">
        <f t="shared" si="6"/>
        <v>1</v>
      </c>
      <c r="W8" s="9">
        <f t="shared" ref="W8:W29" si="7">SQRT((S8-P8)^2+(T8-P8)^2)</f>
        <v>135.09659544192814</v>
      </c>
      <c r="X8" s="15">
        <v>24</v>
      </c>
      <c r="AB8">
        <v>7</v>
      </c>
      <c r="AC8" t="s">
        <v>0</v>
      </c>
      <c r="AD8">
        <v>31.51</v>
      </c>
      <c r="AE8">
        <v>-119.6</v>
      </c>
      <c r="AG8">
        <v>1811</v>
      </c>
    </row>
    <row r="9" spans="3:33" ht="15" thickBot="1" x14ac:dyDescent="0.4">
      <c r="L9" s="14">
        <v>0</v>
      </c>
      <c r="M9">
        <v>2</v>
      </c>
      <c r="N9" t="str">
        <f t="shared" si="0"/>
        <v>Eclair Empire</v>
      </c>
      <c r="O9">
        <f t="shared" si="1"/>
        <v>33.619999999999997</v>
      </c>
      <c r="P9">
        <f t="shared" si="2"/>
        <v>-110.07</v>
      </c>
      <c r="Q9">
        <v>1</v>
      </c>
      <c r="R9" t="str">
        <f t="shared" si="3"/>
        <v>Crispy Rice Reef</v>
      </c>
      <c r="S9">
        <f t="shared" si="4"/>
        <v>37.5</v>
      </c>
      <c r="T9">
        <f t="shared" si="5"/>
        <v>-102.5</v>
      </c>
      <c r="U9" t="s">
        <v>14</v>
      </c>
      <c r="V9" s="7">
        <f t="shared" si="6"/>
        <v>1</v>
      </c>
      <c r="W9" s="9">
        <f t="shared" si="7"/>
        <v>147.76403418964981</v>
      </c>
      <c r="X9" s="15">
        <v>18</v>
      </c>
    </row>
    <row r="10" spans="3:33" x14ac:dyDescent="0.35">
      <c r="C10" s="19"/>
      <c r="D10" s="19" t="s">
        <v>33</v>
      </c>
      <c r="E10" s="20" t="s">
        <v>34</v>
      </c>
      <c r="F10" s="20" t="s">
        <v>35</v>
      </c>
      <c r="G10" s="20" t="s">
        <v>36</v>
      </c>
      <c r="H10" s="21" t="s">
        <v>37</v>
      </c>
      <c r="L10" s="14">
        <v>0</v>
      </c>
      <c r="M10">
        <v>2</v>
      </c>
      <c r="N10" t="str">
        <f t="shared" si="0"/>
        <v>Eclair Empire</v>
      </c>
      <c r="O10">
        <f t="shared" si="1"/>
        <v>33.619999999999997</v>
      </c>
      <c r="P10">
        <f t="shared" si="2"/>
        <v>-110.07</v>
      </c>
      <c r="Q10">
        <v>3</v>
      </c>
      <c r="R10" t="str">
        <f t="shared" si="3"/>
        <v>Nougat Nook</v>
      </c>
      <c r="S10">
        <f t="shared" si="4"/>
        <v>36.85</v>
      </c>
      <c r="T10">
        <f t="shared" si="5"/>
        <v>-91.26</v>
      </c>
      <c r="U10" t="s">
        <v>14</v>
      </c>
      <c r="V10" s="7">
        <f t="shared" si="6"/>
        <v>1</v>
      </c>
      <c r="W10" s="9">
        <f t="shared" si="7"/>
        <v>148.11921718669728</v>
      </c>
      <c r="X10" s="15">
        <v>19</v>
      </c>
      <c r="AB10" t="s">
        <v>24</v>
      </c>
      <c r="AC10" t="s">
        <v>23</v>
      </c>
      <c r="AD10" t="s">
        <v>22</v>
      </c>
      <c r="AE10" t="s">
        <v>21</v>
      </c>
      <c r="AF10" t="s">
        <v>20</v>
      </c>
    </row>
    <row r="11" spans="3:33" x14ac:dyDescent="0.35">
      <c r="C11" s="22">
        <v>1</v>
      </c>
      <c r="D11" t="s">
        <v>6</v>
      </c>
      <c r="E11">
        <f>SUMIF($Q$6:$Q$29,C11,$L$6:$L$29)</f>
        <v>0</v>
      </c>
      <c r="F11">
        <f>SUMIF($M$6:$M$29,C11,$L$6:$L$29)</f>
        <v>10580</v>
      </c>
      <c r="G11">
        <f>E11-F11</f>
        <v>-10580</v>
      </c>
      <c r="H11" s="15">
        <v>-10580</v>
      </c>
      <c r="L11" s="14">
        <v>3648</v>
      </c>
      <c r="M11">
        <v>2</v>
      </c>
      <c r="N11" t="str">
        <f t="shared" si="0"/>
        <v>Eclair Empire</v>
      </c>
      <c r="O11">
        <f t="shared" si="1"/>
        <v>33.619999999999997</v>
      </c>
      <c r="P11">
        <f t="shared" si="2"/>
        <v>-110.07</v>
      </c>
      <c r="Q11">
        <v>4</v>
      </c>
      <c r="R11" t="str">
        <f t="shared" si="3"/>
        <v>Pixie Stix Plateau</v>
      </c>
      <c r="S11">
        <f t="shared" si="4"/>
        <v>30.71</v>
      </c>
      <c r="T11">
        <f t="shared" si="5"/>
        <v>-85.8</v>
      </c>
      <c r="U11" t="s">
        <v>17</v>
      </c>
      <c r="V11" s="7">
        <f t="shared" si="6"/>
        <v>0</v>
      </c>
      <c r="W11" s="9">
        <f t="shared" si="7"/>
        <v>142.85671597793362</v>
      </c>
      <c r="X11" s="15">
        <v>13</v>
      </c>
      <c r="AB11">
        <v>1</v>
      </c>
      <c r="AC11">
        <v>2</v>
      </c>
      <c r="AD11">
        <v>24</v>
      </c>
      <c r="AE11" t="s">
        <v>16</v>
      </c>
      <c r="AF11">
        <v>37</v>
      </c>
    </row>
    <row r="12" spans="3:33" x14ac:dyDescent="0.35">
      <c r="C12" s="23">
        <v>2</v>
      </c>
      <c r="D12" t="s">
        <v>5</v>
      </c>
      <c r="E12">
        <f t="shared" ref="E12:E17" si="8">SUMIF($Q$6:$Q$29,C12,$L$6:$L$29)</f>
        <v>8769</v>
      </c>
      <c r="F12">
        <f t="shared" ref="F12:F17" si="9">SUMIF($M$6:$M$29,C12,$L$6:$L$29)</f>
        <v>7291</v>
      </c>
      <c r="G12">
        <f t="shared" ref="G12:G17" si="10">E12-F12</f>
        <v>1478</v>
      </c>
      <c r="H12" s="15">
        <v>1478</v>
      </c>
      <c r="L12" s="14">
        <v>3643</v>
      </c>
      <c r="M12">
        <v>2</v>
      </c>
      <c r="N12" t="str">
        <f t="shared" si="0"/>
        <v>Eclair Empire</v>
      </c>
      <c r="O12">
        <f t="shared" si="1"/>
        <v>33.619999999999997</v>
      </c>
      <c r="P12">
        <f t="shared" si="2"/>
        <v>-110.07</v>
      </c>
      <c r="Q12">
        <v>6</v>
      </c>
      <c r="R12" t="str">
        <f t="shared" si="3"/>
        <v>Tartberry Thicket</v>
      </c>
      <c r="S12">
        <f t="shared" si="4"/>
        <v>33.97</v>
      </c>
      <c r="T12">
        <f t="shared" si="5"/>
        <v>-117.02</v>
      </c>
      <c r="U12" t="s">
        <v>18</v>
      </c>
      <c r="V12" s="7">
        <f t="shared" si="6"/>
        <v>0</v>
      </c>
      <c r="W12" s="9">
        <f t="shared" si="7"/>
        <v>144.20757296341964</v>
      </c>
      <c r="X12" s="15">
        <v>11</v>
      </c>
      <c r="AB12">
        <v>1</v>
      </c>
      <c r="AC12">
        <v>6</v>
      </c>
      <c r="AD12">
        <v>11</v>
      </c>
      <c r="AE12" t="s">
        <v>13</v>
      </c>
      <c r="AF12">
        <v>34</v>
      </c>
    </row>
    <row r="13" spans="3:33" x14ac:dyDescent="0.35">
      <c r="C13" s="23">
        <v>3</v>
      </c>
      <c r="D13" t="s">
        <v>4</v>
      </c>
      <c r="E13">
        <f t="shared" si="8"/>
        <v>1777</v>
      </c>
      <c r="F13">
        <f t="shared" si="9"/>
        <v>0</v>
      </c>
      <c r="G13">
        <f t="shared" si="10"/>
        <v>1777</v>
      </c>
      <c r="H13" s="15">
        <v>1777</v>
      </c>
      <c r="L13" s="14">
        <v>0</v>
      </c>
      <c r="M13">
        <v>2</v>
      </c>
      <c r="N13" t="str">
        <f t="shared" si="0"/>
        <v>Eclair Empire</v>
      </c>
      <c r="O13">
        <f t="shared" si="1"/>
        <v>33.619999999999997</v>
      </c>
      <c r="P13">
        <f t="shared" si="2"/>
        <v>-110.07</v>
      </c>
      <c r="Q13">
        <v>7</v>
      </c>
      <c r="R13" t="str">
        <f t="shared" si="3"/>
        <v>Vanilla Chai Vortex</v>
      </c>
      <c r="S13">
        <f t="shared" si="4"/>
        <v>31.51</v>
      </c>
      <c r="T13">
        <f t="shared" si="5"/>
        <v>-119.6</v>
      </c>
      <c r="U13" t="s">
        <v>19</v>
      </c>
      <c r="V13" s="7">
        <f t="shared" si="6"/>
        <v>1</v>
      </c>
      <c r="W13" s="9">
        <f t="shared" si="7"/>
        <v>141.90037808265345</v>
      </c>
      <c r="X13" s="15">
        <v>15</v>
      </c>
      <c r="AB13">
        <v>1</v>
      </c>
      <c r="AC13">
        <v>7</v>
      </c>
      <c r="AD13">
        <v>24</v>
      </c>
      <c r="AE13" t="s">
        <v>19</v>
      </c>
      <c r="AF13">
        <v>88</v>
      </c>
    </row>
    <row r="14" spans="3:33" x14ac:dyDescent="0.35">
      <c r="C14" s="23">
        <v>4</v>
      </c>
      <c r="D14" t="s">
        <v>3</v>
      </c>
      <c r="E14">
        <f t="shared" si="8"/>
        <v>3648</v>
      </c>
      <c r="F14">
        <f t="shared" si="9"/>
        <v>1777</v>
      </c>
      <c r="G14">
        <f t="shared" si="10"/>
        <v>1871</v>
      </c>
      <c r="H14" s="15">
        <v>1871</v>
      </c>
      <c r="L14" s="14">
        <v>0</v>
      </c>
      <c r="M14">
        <v>3</v>
      </c>
      <c r="N14" t="str">
        <f t="shared" si="0"/>
        <v>Nougat Nook</v>
      </c>
      <c r="O14">
        <f t="shared" si="1"/>
        <v>36.85</v>
      </c>
      <c r="P14">
        <f t="shared" si="2"/>
        <v>-91.26</v>
      </c>
      <c r="Q14">
        <v>1</v>
      </c>
      <c r="R14" t="str">
        <f t="shared" si="3"/>
        <v>Crispy Rice Reef</v>
      </c>
      <c r="S14">
        <f t="shared" si="4"/>
        <v>37.5</v>
      </c>
      <c r="T14">
        <f t="shared" si="5"/>
        <v>-102.5</v>
      </c>
      <c r="U14" t="s">
        <v>18</v>
      </c>
      <c r="V14" s="7">
        <f t="shared" si="6"/>
        <v>0</v>
      </c>
      <c r="W14" s="9">
        <f t="shared" si="7"/>
        <v>129.24966228195723</v>
      </c>
      <c r="X14" s="15">
        <v>9</v>
      </c>
      <c r="AB14">
        <v>2</v>
      </c>
      <c r="AC14">
        <v>1</v>
      </c>
      <c r="AD14">
        <v>18</v>
      </c>
      <c r="AE14" t="s">
        <v>14</v>
      </c>
      <c r="AF14">
        <v>91</v>
      </c>
    </row>
    <row r="15" spans="3:33" x14ac:dyDescent="0.35">
      <c r="C15" s="23">
        <v>5</v>
      </c>
      <c r="D15" t="s">
        <v>2</v>
      </c>
      <c r="E15">
        <f t="shared" si="8"/>
        <v>1887</v>
      </c>
      <c r="F15">
        <f t="shared" si="9"/>
        <v>0</v>
      </c>
      <c r="G15">
        <f t="shared" si="10"/>
        <v>1887</v>
      </c>
      <c r="H15" s="15">
        <v>1887</v>
      </c>
      <c r="L15" s="14">
        <v>0</v>
      </c>
      <c r="M15">
        <v>3</v>
      </c>
      <c r="N15" t="str">
        <f t="shared" si="0"/>
        <v>Nougat Nook</v>
      </c>
      <c r="O15">
        <f t="shared" si="1"/>
        <v>36.85</v>
      </c>
      <c r="P15">
        <f t="shared" si="2"/>
        <v>-91.26</v>
      </c>
      <c r="Q15">
        <v>2</v>
      </c>
      <c r="R15" t="str">
        <f t="shared" si="3"/>
        <v>Eclair Empire</v>
      </c>
      <c r="S15">
        <f t="shared" si="4"/>
        <v>33.619999999999997</v>
      </c>
      <c r="T15">
        <f t="shared" si="5"/>
        <v>-110.07</v>
      </c>
      <c r="U15" t="s">
        <v>14</v>
      </c>
      <c r="V15" s="7">
        <f t="shared" si="6"/>
        <v>1</v>
      </c>
      <c r="W15" s="9">
        <f t="shared" si="7"/>
        <v>126.28867922343633</v>
      </c>
      <c r="X15" s="15">
        <v>16</v>
      </c>
      <c r="AB15">
        <v>2</v>
      </c>
      <c r="AC15">
        <v>3</v>
      </c>
      <c r="AD15">
        <v>19</v>
      </c>
      <c r="AE15" t="s">
        <v>14</v>
      </c>
      <c r="AF15">
        <v>106</v>
      </c>
    </row>
    <row r="16" spans="3:33" x14ac:dyDescent="0.35">
      <c r="C16" s="23">
        <v>6</v>
      </c>
      <c r="D16" t="s">
        <v>1</v>
      </c>
      <c r="E16">
        <f t="shared" si="8"/>
        <v>3643</v>
      </c>
      <c r="F16">
        <f t="shared" si="9"/>
        <v>1887</v>
      </c>
      <c r="G16">
        <f t="shared" si="10"/>
        <v>1756</v>
      </c>
      <c r="H16" s="15">
        <v>1756</v>
      </c>
      <c r="L16" s="14">
        <v>0</v>
      </c>
      <c r="M16">
        <v>3</v>
      </c>
      <c r="N16" t="str">
        <f t="shared" si="0"/>
        <v>Nougat Nook</v>
      </c>
      <c r="O16">
        <f t="shared" si="1"/>
        <v>36.85</v>
      </c>
      <c r="P16">
        <f t="shared" si="2"/>
        <v>-91.26</v>
      </c>
      <c r="Q16">
        <v>4</v>
      </c>
      <c r="R16" t="str">
        <f t="shared" si="3"/>
        <v>Pixie Stix Plateau</v>
      </c>
      <c r="S16">
        <f t="shared" si="4"/>
        <v>30.71</v>
      </c>
      <c r="T16">
        <f t="shared" si="5"/>
        <v>-85.8</v>
      </c>
      <c r="U16" t="s">
        <v>15</v>
      </c>
      <c r="V16" s="7">
        <f t="shared" si="6"/>
        <v>1</v>
      </c>
      <c r="W16" s="9">
        <f t="shared" si="7"/>
        <v>122.09214757714764</v>
      </c>
      <c r="X16" s="15">
        <v>8</v>
      </c>
      <c r="AB16">
        <v>2</v>
      </c>
      <c r="AC16">
        <v>4</v>
      </c>
      <c r="AD16">
        <v>13</v>
      </c>
      <c r="AE16" t="s">
        <v>17</v>
      </c>
      <c r="AF16">
        <v>87</v>
      </c>
    </row>
    <row r="17" spans="3:32" ht="15" thickBot="1" x14ac:dyDescent="0.4">
      <c r="C17" s="24">
        <v>7</v>
      </c>
      <c r="D17" s="17" t="s">
        <v>0</v>
      </c>
      <c r="E17" s="17">
        <f t="shared" si="8"/>
        <v>1811</v>
      </c>
      <c r="F17" s="17">
        <f t="shared" si="9"/>
        <v>0</v>
      </c>
      <c r="G17" s="17">
        <f t="shared" si="10"/>
        <v>1811</v>
      </c>
      <c r="H17" s="18">
        <v>1811</v>
      </c>
      <c r="L17" s="14">
        <v>0</v>
      </c>
      <c r="M17">
        <v>3</v>
      </c>
      <c r="N17" t="str">
        <f t="shared" si="0"/>
        <v>Nougat Nook</v>
      </c>
      <c r="O17">
        <f t="shared" si="1"/>
        <v>36.85</v>
      </c>
      <c r="P17">
        <f t="shared" si="2"/>
        <v>-91.26</v>
      </c>
      <c r="Q17">
        <v>6</v>
      </c>
      <c r="R17" t="str">
        <f t="shared" si="3"/>
        <v>Tartberry Thicket</v>
      </c>
      <c r="S17">
        <f t="shared" si="4"/>
        <v>33.97</v>
      </c>
      <c r="T17">
        <f t="shared" si="5"/>
        <v>-117.02</v>
      </c>
      <c r="U17" t="s">
        <v>13</v>
      </c>
      <c r="V17" s="7">
        <f t="shared" si="6"/>
        <v>1</v>
      </c>
      <c r="W17" s="9">
        <f t="shared" si="7"/>
        <v>127.85198668773199</v>
      </c>
      <c r="X17" s="15">
        <v>21</v>
      </c>
      <c r="AB17">
        <v>2</v>
      </c>
      <c r="AC17">
        <v>6</v>
      </c>
      <c r="AD17">
        <v>11</v>
      </c>
      <c r="AE17" t="s">
        <v>18</v>
      </c>
      <c r="AF17">
        <v>96</v>
      </c>
    </row>
    <row r="18" spans="3:32" x14ac:dyDescent="0.35">
      <c r="L18" s="14">
        <v>0</v>
      </c>
      <c r="M18">
        <v>4</v>
      </c>
      <c r="N18" t="str">
        <f t="shared" si="0"/>
        <v>Pixie Stix Plateau</v>
      </c>
      <c r="O18">
        <f t="shared" si="1"/>
        <v>30.71</v>
      </c>
      <c r="P18">
        <f t="shared" si="2"/>
        <v>-85.8</v>
      </c>
      <c r="Q18">
        <v>2</v>
      </c>
      <c r="R18" t="str">
        <f t="shared" si="3"/>
        <v>Eclair Empire</v>
      </c>
      <c r="S18">
        <f t="shared" si="4"/>
        <v>33.619999999999997</v>
      </c>
      <c r="T18">
        <f t="shared" si="5"/>
        <v>-110.07</v>
      </c>
      <c r="U18" t="s">
        <v>14</v>
      </c>
      <c r="V18" s="7">
        <f t="shared" si="6"/>
        <v>1</v>
      </c>
      <c r="W18" s="9">
        <f t="shared" si="7"/>
        <v>121.86127071387364</v>
      </c>
      <c r="X18" s="15">
        <v>18</v>
      </c>
      <c r="AB18">
        <v>2</v>
      </c>
      <c r="AC18">
        <v>7</v>
      </c>
      <c r="AD18">
        <v>15</v>
      </c>
      <c r="AE18" t="s">
        <v>19</v>
      </c>
      <c r="AF18">
        <v>82</v>
      </c>
    </row>
    <row r="19" spans="3:32" x14ac:dyDescent="0.35">
      <c r="C19" t="s">
        <v>46</v>
      </c>
      <c r="D19" s="33">
        <f>SUMPRODUCT(V6:V29,L6:L29)</f>
        <v>3698</v>
      </c>
      <c r="L19" s="14">
        <v>1777</v>
      </c>
      <c r="M19">
        <v>4</v>
      </c>
      <c r="N19" t="str">
        <f t="shared" si="0"/>
        <v>Pixie Stix Plateau</v>
      </c>
      <c r="O19">
        <f t="shared" si="1"/>
        <v>30.71</v>
      </c>
      <c r="P19">
        <f t="shared" si="2"/>
        <v>-85.8</v>
      </c>
      <c r="Q19">
        <v>3</v>
      </c>
      <c r="R19" t="str">
        <f t="shared" si="3"/>
        <v>Nougat Nook</v>
      </c>
      <c r="S19">
        <f t="shared" si="4"/>
        <v>36.85</v>
      </c>
      <c r="T19">
        <f t="shared" si="5"/>
        <v>-91.26</v>
      </c>
      <c r="U19" t="s">
        <v>17</v>
      </c>
      <c r="V19" s="7">
        <f t="shared" si="6"/>
        <v>0</v>
      </c>
      <c r="W19" s="9">
        <f t="shared" si="7"/>
        <v>122.77147103460153</v>
      </c>
      <c r="X19" s="15">
        <v>14</v>
      </c>
      <c r="AB19">
        <v>3</v>
      </c>
      <c r="AC19">
        <v>1</v>
      </c>
      <c r="AD19">
        <v>9</v>
      </c>
      <c r="AE19" t="s">
        <v>18</v>
      </c>
      <c r="AF19">
        <v>92</v>
      </c>
    </row>
    <row r="20" spans="3:32" x14ac:dyDescent="0.35">
      <c r="L20" s="14">
        <v>0</v>
      </c>
      <c r="M20">
        <v>4</v>
      </c>
      <c r="N20" t="str">
        <f t="shared" si="0"/>
        <v>Pixie Stix Plateau</v>
      </c>
      <c r="O20">
        <f t="shared" si="1"/>
        <v>30.71</v>
      </c>
      <c r="P20">
        <f t="shared" si="2"/>
        <v>-85.8</v>
      </c>
      <c r="Q20">
        <v>7</v>
      </c>
      <c r="R20" t="str">
        <f t="shared" si="3"/>
        <v>Vanilla Chai Vortex</v>
      </c>
      <c r="S20">
        <f t="shared" si="4"/>
        <v>31.51</v>
      </c>
      <c r="T20">
        <f t="shared" si="5"/>
        <v>-119.6</v>
      </c>
      <c r="U20" t="s">
        <v>14</v>
      </c>
      <c r="V20" s="7">
        <f t="shared" si="6"/>
        <v>1</v>
      </c>
      <c r="W20" s="9">
        <f t="shared" si="7"/>
        <v>122.08225137176984</v>
      </c>
      <c r="X20" s="15">
        <v>24</v>
      </c>
      <c r="AB20">
        <v>3</v>
      </c>
      <c r="AC20">
        <v>2</v>
      </c>
      <c r="AD20">
        <v>16</v>
      </c>
      <c r="AE20" t="s">
        <v>14</v>
      </c>
      <c r="AF20">
        <v>97</v>
      </c>
    </row>
    <row r="21" spans="3:32" x14ac:dyDescent="0.35">
      <c r="L21" s="14">
        <v>0</v>
      </c>
      <c r="M21">
        <v>5</v>
      </c>
      <c r="N21" t="str">
        <f t="shared" si="0"/>
        <v>Sugar Swirl Spires</v>
      </c>
      <c r="O21">
        <f t="shared" si="1"/>
        <v>42.04</v>
      </c>
      <c r="P21">
        <f t="shared" si="2"/>
        <v>-118.33</v>
      </c>
      <c r="Q21">
        <v>4</v>
      </c>
      <c r="R21" t="str">
        <f t="shared" si="3"/>
        <v>Pixie Stix Plateau</v>
      </c>
      <c r="S21">
        <f t="shared" si="4"/>
        <v>30.71</v>
      </c>
      <c r="T21">
        <f t="shared" si="5"/>
        <v>-85.8</v>
      </c>
      <c r="U21" t="s">
        <v>13</v>
      </c>
      <c r="V21" s="7">
        <f t="shared" si="6"/>
        <v>1</v>
      </c>
      <c r="W21" s="9">
        <f t="shared" si="7"/>
        <v>152.54875450163465</v>
      </c>
      <c r="X21" s="15">
        <v>14</v>
      </c>
      <c r="AB21">
        <v>3</v>
      </c>
      <c r="AC21">
        <v>4</v>
      </c>
      <c r="AD21">
        <v>8</v>
      </c>
      <c r="AE21" t="s">
        <v>15</v>
      </c>
      <c r="AF21">
        <v>85</v>
      </c>
    </row>
    <row r="22" spans="3:32" x14ac:dyDescent="0.35">
      <c r="L22" s="14">
        <v>0</v>
      </c>
      <c r="M22">
        <v>5</v>
      </c>
      <c r="N22" t="str">
        <f t="shared" si="0"/>
        <v>Sugar Swirl Spires</v>
      </c>
      <c r="O22">
        <f t="shared" si="1"/>
        <v>42.04</v>
      </c>
      <c r="P22">
        <f t="shared" si="2"/>
        <v>-118.33</v>
      </c>
      <c r="Q22">
        <v>6</v>
      </c>
      <c r="R22" t="str">
        <f t="shared" si="3"/>
        <v>Tartberry Thicket</v>
      </c>
      <c r="S22">
        <f t="shared" si="4"/>
        <v>33.97</v>
      </c>
      <c r="T22">
        <f t="shared" si="5"/>
        <v>-117.02</v>
      </c>
      <c r="U22" t="s">
        <v>16</v>
      </c>
      <c r="V22" s="7">
        <f t="shared" si="6"/>
        <v>0</v>
      </c>
      <c r="W22" s="9">
        <f t="shared" si="7"/>
        <v>152.30563384195611</v>
      </c>
      <c r="X22" s="15">
        <v>19</v>
      </c>
      <c r="AB22">
        <v>3</v>
      </c>
      <c r="AC22">
        <v>6</v>
      </c>
      <c r="AD22">
        <v>21</v>
      </c>
      <c r="AE22" t="s">
        <v>13</v>
      </c>
      <c r="AF22">
        <v>89</v>
      </c>
    </row>
    <row r="23" spans="3:32" x14ac:dyDescent="0.35">
      <c r="L23" s="14">
        <v>0</v>
      </c>
      <c r="M23">
        <v>5</v>
      </c>
      <c r="N23" t="str">
        <f t="shared" si="0"/>
        <v>Sugar Swirl Spires</v>
      </c>
      <c r="O23">
        <f t="shared" si="1"/>
        <v>42.04</v>
      </c>
      <c r="P23">
        <f t="shared" si="2"/>
        <v>-118.33</v>
      </c>
      <c r="Q23">
        <v>7</v>
      </c>
      <c r="R23" t="str">
        <f t="shared" si="3"/>
        <v>Vanilla Chai Vortex</v>
      </c>
      <c r="S23">
        <f t="shared" si="4"/>
        <v>31.51</v>
      </c>
      <c r="T23">
        <f t="shared" si="5"/>
        <v>-119.6</v>
      </c>
      <c r="U23" t="s">
        <v>13</v>
      </c>
      <c r="V23" s="7">
        <f t="shared" si="6"/>
        <v>1</v>
      </c>
      <c r="W23" s="9">
        <f t="shared" si="7"/>
        <v>149.84538197755711</v>
      </c>
      <c r="X23" s="15">
        <v>11</v>
      </c>
      <c r="AB23">
        <v>4</v>
      </c>
      <c r="AC23">
        <v>2</v>
      </c>
      <c r="AD23">
        <v>18</v>
      </c>
      <c r="AE23" t="s">
        <v>14</v>
      </c>
      <c r="AF23">
        <v>91</v>
      </c>
    </row>
    <row r="24" spans="3:32" x14ac:dyDescent="0.35">
      <c r="L24" s="14">
        <v>0</v>
      </c>
      <c r="M24">
        <v>6</v>
      </c>
      <c r="N24" t="str">
        <f t="shared" si="0"/>
        <v>Tartberry Thicket</v>
      </c>
      <c r="O24">
        <f t="shared" si="1"/>
        <v>33.97</v>
      </c>
      <c r="P24">
        <f t="shared" si="2"/>
        <v>-117.02</v>
      </c>
      <c r="Q24">
        <v>2</v>
      </c>
      <c r="R24" t="str">
        <f t="shared" si="3"/>
        <v>Eclair Empire</v>
      </c>
      <c r="S24">
        <f t="shared" si="4"/>
        <v>33.619999999999997</v>
      </c>
      <c r="T24">
        <f t="shared" si="5"/>
        <v>-110.07</v>
      </c>
      <c r="U24" t="s">
        <v>13</v>
      </c>
      <c r="V24" s="7">
        <f t="shared" si="6"/>
        <v>1</v>
      </c>
      <c r="W24" s="9">
        <f t="shared" si="7"/>
        <v>150.80023905816594</v>
      </c>
      <c r="X24" s="15">
        <v>6</v>
      </c>
      <c r="AB24">
        <v>4</v>
      </c>
      <c r="AC24">
        <v>3</v>
      </c>
      <c r="AD24">
        <v>14</v>
      </c>
      <c r="AE24" t="s">
        <v>17</v>
      </c>
      <c r="AF24">
        <v>101</v>
      </c>
    </row>
    <row r="25" spans="3:32" x14ac:dyDescent="0.35">
      <c r="L25" s="14">
        <v>0</v>
      </c>
      <c r="M25">
        <v>6</v>
      </c>
      <c r="N25" t="str">
        <f t="shared" si="0"/>
        <v>Tartberry Thicket</v>
      </c>
      <c r="O25">
        <f t="shared" si="1"/>
        <v>33.97</v>
      </c>
      <c r="P25">
        <f t="shared" si="2"/>
        <v>-117.02</v>
      </c>
      <c r="Q25">
        <v>3</v>
      </c>
      <c r="R25" t="str">
        <f t="shared" si="3"/>
        <v>Nougat Nook</v>
      </c>
      <c r="S25">
        <f t="shared" si="4"/>
        <v>36.85</v>
      </c>
      <c r="T25">
        <f t="shared" si="5"/>
        <v>-91.26</v>
      </c>
      <c r="U25" t="s">
        <v>14</v>
      </c>
      <c r="V25" s="7">
        <f t="shared" si="6"/>
        <v>1</v>
      </c>
      <c r="W25" s="9">
        <f t="shared" si="7"/>
        <v>156.01139221223559</v>
      </c>
      <c r="X25" s="15">
        <v>23</v>
      </c>
      <c r="AB25">
        <v>4</v>
      </c>
      <c r="AC25">
        <v>7</v>
      </c>
      <c r="AD25">
        <v>24</v>
      </c>
      <c r="AE25" t="s">
        <v>14</v>
      </c>
      <c r="AF25">
        <v>102</v>
      </c>
    </row>
    <row r="26" spans="3:32" x14ac:dyDescent="0.35">
      <c r="L26" s="14">
        <v>0</v>
      </c>
      <c r="M26">
        <v>6</v>
      </c>
      <c r="N26" t="str">
        <f t="shared" si="0"/>
        <v>Tartberry Thicket</v>
      </c>
      <c r="O26">
        <f t="shared" si="1"/>
        <v>33.97</v>
      </c>
      <c r="P26">
        <f t="shared" si="2"/>
        <v>-117.02</v>
      </c>
      <c r="Q26">
        <v>4</v>
      </c>
      <c r="R26" t="str">
        <f t="shared" si="3"/>
        <v>Pixie Stix Plateau</v>
      </c>
      <c r="S26">
        <f t="shared" si="4"/>
        <v>30.71</v>
      </c>
      <c r="T26">
        <f t="shared" si="5"/>
        <v>-85.8</v>
      </c>
      <c r="U26" t="s">
        <v>15</v>
      </c>
      <c r="V26" s="7">
        <f t="shared" si="6"/>
        <v>1</v>
      </c>
      <c r="W26" s="9">
        <f t="shared" si="7"/>
        <v>150.99285181756122</v>
      </c>
      <c r="X26" s="15">
        <v>22</v>
      </c>
      <c r="AB26">
        <v>5</v>
      </c>
      <c r="AC26">
        <v>4</v>
      </c>
      <c r="AD26">
        <v>14</v>
      </c>
      <c r="AE26" t="s">
        <v>13</v>
      </c>
      <c r="AF26">
        <v>87</v>
      </c>
    </row>
    <row r="27" spans="3:32" x14ac:dyDescent="0.35">
      <c r="L27" s="14">
        <v>1887</v>
      </c>
      <c r="M27">
        <v>6</v>
      </c>
      <c r="N27" t="str">
        <f t="shared" si="0"/>
        <v>Tartberry Thicket</v>
      </c>
      <c r="O27">
        <f t="shared" si="1"/>
        <v>33.97</v>
      </c>
      <c r="P27">
        <f t="shared" si="2"/>
        <v>-117.02</v>
      </c>
      <c r="Q27">
        <v>5</v>
      </c>
      <c r="R27" t="str">
        <f t="shared" si="3"/>
        <v>Sugar Swirl Spires</v>
      </c>
      <c r="S27">
        <f t="shared" si="4"/>
        <v>42.04</v>
      </c>
      <c r="T27">
        <f t="shared" si="5"/>
        <v>-118.33</v>
      </c>
      <c r="U27" t="s">
        <v>13</v>
      </c>
      <c r="V27" s="7">
        <f t="shared" si="6"/>
        <v>1</v>
      </c>
      <c r="W27" s="9">
        <f t="shared" si="7"/>
        <v>159.0653944137442</v>
      </c>
      <c r="X27" s="15">
        <v>24</v>
      </c>
      <c r="AB27">
        <v>5</v>
      </c>
      <c r="AC27">
        <v>6</v>
      </c>
      <c r="AD27">
        <v>19</v>
      </c>
      <c r="AE27" t="s">
        <v>16</v>
      </c>
      <c r="AF27">
        <v>81</v>
      </c>
    </row>
    <row r="28" spans="3:32" x14ac:dyDescent="0.35">
      <c r="L28" s="14">
        <v>0</v>
      </c>
      <c r="M28">
        <v>7</v>
      </c>
      <c r="N28" t="str">
        <f t="shared" si="0"/>
        <v>Vanilla Chai Vortex</v>
      </c>
      <c r="O28">
        <f t="shared" si="1"/>
        <v>31.51</v>
      </c>
      <c r="P28">
        <f t="shared" si="2"/>
        <v>-119.6</v>
      </c>
      <c r="Q28">
        <v>3</v>
      </c>
      <c r="R28" t="str">
        <f t="shared" si="3"/>
        <v>Nougat Nook</v>
      </c>
      <c r="S28">
        <f t="shared" si="4"/>
        <v>36.85</v>
      </c>
      <c r="T28">
        <f t="shared" si="5"/>
        <v>-91.26</v>
      </c>
      <c r="U28" t="s">
        <v>14</v>
      </c>
      <c r="V28" s="7">
        <f t="shared" si="6"/>
        <v>1</v>
      </c>
      <c r="W28" s="9">
        <f t="shared" si="7"/>
        <v>158.99609460612547</v>
      </c>
      <c r="X28" s="15">
        <v>23</v>
      </c>
      <c r="AB28">
        <v>5</v>
      </c>
      <c r="AC28">
        <v>7</v>
      </c>
      <c r="AD28">
        <v>11</v>
      </c>
      <c r="AE28" t="s">
        <v>13</v>
      </c>
      <c r="AF28">
        <v>84</v>
      </c>
    </row>
    <row r="29" spans="3:32" ht="15" thickBot="1" x14ac:dyDescent="0.4">
      <c r="L29" s="16">
        <v>0</v>
      </c>
      <c r="M29" s="17">
        <v>7</v>
      </c>
      <c r="N29" s="17" t="str">
        <f t="shared" si="0"/>
        <v>Vanilla Chai Vortex</v>
      </c>
      <c r="O29" s="17">
        <f t="shared" si="1"/>
        <v>31.51</v>
      </c>
      <c r="P29" s="17">
        <f t="shared" si="2"/>
        <v>-119.6</v>
      </c>
      <c r="Q29" s="17">
        <v>5</v>
      </c>
      <c r="R29" s="17" t="str">
        <f t="shared" si="3"/>
        <v>Sugar Swirl Spires</v>
      </c>
      <c r="S29" s="17">
        <f t="shared" si="4"/>
        <v>42.04</v>
      </c>
      <c r="T29" s="17">
        <f t="shared" si="5"/>
        <v>-118.33</v>
      </c>
      <c r="U29" t="s">
        <v>13</v>
      </c>
      <c r="V29" s="7">
        <f t="shared" si="6"/>
        <v>1</v>
      </c>
      <c r="W29" s="25">
        <f t="shared" si="7"/>
        <v>161.64498909647648</v>
      </c>
      <c r="X29" s="18">
        <v>6</v>
      </c>
      <c r="AB29">
        <v>6</v>
      </c>
      <c r="AC29">
        <v>2</v>
      </c>
      <c r="AD29">
        <v>6</v>
      </c>
      <c r="AE29" t="s">
        <v>13</v>
      </c>
      <c r="AF29">
        <v>73</v>
      </c>
    </row>
    <row r="30" spans="3:32" x14ac:dyDescent="0.35">
      <c r="AB30">
        <v>6</v>
      </c>
      <c r="AC30">
        <v>3</v>
      </c>
      <c r="AD30">
        <v>23</v>
      </c>
      <c r="AE30" t="s">
        <v>14</v>
      </c>
      <c r="AF30">
        <v>77</v>
      </c>
    </row>
    <row r="31" spans="3:32" x14ac:dyDescent="0.35">
      <c r="AB31">
        <v>6</v>
      </c>
      <c r="AC31">
        <v>4</v>
      </c>
      <c r="AD31">
        <v>22</v>
      </c>
      <c r="AE31" t="s">
        <v>15</v>
      </c>
      <c r="AF31">
        <v>27</v>
      </c>
    </row>
    <row r="32" spans="3:32" x14ac:dyDescent="0.35">
      <c r="AB32">
        <v>6</v>
      </c>
      <c r="AC32">
        <v>5</v>
      </c>
      <c r="AD32">
        <v>24</v>
      </c>
      <c r="AE32" t="s">
        <v>13</v>
      </c>
      <c r="AF32">
        <v>31</v>
      </c>
    </row>
    <row r="33" spans="28:32" x14ac:dyDescent="0.35">
      <c r="AB33">
        <v>7</v>
      </c>
      <c r="AC33">
        <v>3</v>
      </c>
      <c r="AD33">
        <v>23</v>
      </c>
      <c r="AE33" t="s">
        <v>14</v>
      </c>
      <c r="AF33">
        <v>102</v>
      </c>
    </row>
    <row r="34" spans="28:32" x14ac:dyDescent="0.35">
      <c r="AB34">
        <v>7</v>
      </c>
      <c r="AC34">
        <v>5</v>
      </c>
      <c r="AD34">
        <v>6</v>
      </c>
      <c r="AE34" t="s">
        <v>13</v>
      </c>
      <c r="AF34">
        <v>105</v>
      </c>
    </row>
  </sheetData>
  <mergeCells count="7">
    <mergeCell ref="W4:W5"/>
    <mergeCell ref="X4:X5"/>
    <mergeCell ref="U4:U5"/>
    <mergeCell ref="V4:V5"/>
    <mergeCell ref="L4:L5"/>
    <mergeCell ref="N4:P4"/>
    <mergeCell ref="R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2F1-30FE-401F-BDC4-97C4F5702D05}">
  <dimension ref="B1:AD42"/>
  <sheetViews>
    <sheetView topLeftCell="A8" zoomScale="75" zoomScaleNormal="120" workbookViewId="0">
      <selection activeCell="K40" sqref="K40"/>
    </sheetView>
  </sheetViews>
  <sheetFormatPr defaultRowHeight="14.5" x14ac:dyDescent="0.35"/>
  <cols>
    <col min="2" max="2" width="17.08984375" bestFit="1" customWidth="1"/>
    <col min="3" max="4" width="16.6328125" bestFit="1" customWidth="1"/>
    <col min="7" max="7" width="13.7265625" bestFit="1" customWidth="1"/>
    <col min="11" max="11" width="12.26953125" bestFit="1" customWidth="1"/>
    <col min="12" max="12" width="5.81640625" customWidth="1"/>
    <col min="13" max="13" width="16.6328125" bestFit="1" customWidth="1"/>
    <col min="14" max="15" width="16.6328125" customWidth="1"/>
    <col min="16" max="16" width="7.36328125" customWidth="1"/>
    <col min="17" max="17" width="24.453125" bestFit="1" customWidth="1"/>
    <col min="18" max="20" width="24.453125" customWidth="1"/>
    <col min="21" max="21" width="18.90625" bestFit="1" customWidth="1"/>
    <col min="25" max="25" width="10" bestFit="1" customWidth="1"/>
    <col min="26" max="26" width="16.6328125" bestFit="1" customWidth="1"/>
  </cols>
  <sheetData>
    <row r="1" spans="2:30" x14ac:dyDescent="0.35">
      <c r="Y1" t="s">
        <v>12</v>
      </c>
      <c r="Z1" t="s">
        <v>11</v>
      </c>
      <c r="AA1" t="s">
        <v>10</v>
      </c>
      <c r="AB1" t="s">
        <v>9</v>
      </c>
      <c r="AC1" t="s">
        <v>8</v>
      </c>
      <c r="AD1" t="s">
        <v>7</v>
      </c>
    </row>
    <row r="2" spans="2:30" x14ac:dyDescent="0.35">
      <c r="Y2">
        <v>1</v>
      </c>
      <c r="Z2" t="s">
        <v>6</v>
      </c>
      <c r="AA2">
        <v>37.5</v>
      </c>
      <c r="AB2">
        <v>-102.5</v>
      </c>
      <c r="AC2">
        <v>10580</v>
      </c>
    </row>
    <row r="3" spans="2:30" ht="15" thickBot="1" x14ac:dyDescent="0.4">
      <c r="Y3">
        <v>2</v>
      </c>
      <c r="Z3" t="s">
        <v>5</v>
      </c>
      <c r="AA3">
        <v>33.619999999999997</v>
      </c>
      <c r="AB3">
        <v>-110.07</v>
      </c>
      <c r="AD3">
        <v>1478</v>
      </c>
    </row>
    <row r="4" spans="2:30" x14ac:dyDescent="0.35">
      <c r="K4" s="47" t="s">
        <v>38</v>
      </c>
      <c r="L4" s="30"/>
      <c r="M4" s="49" t="s">
        <v>31</v>
      </c>
      <c r="N4" s="49"/>
      <c r="O4" s="50"/>
      <c r="P4" s="31"/>
      <c r="Q4" s="51" t="s">
        <v>32</v>
      </c>
      <c r="R4" s="51"/>
      <c r="S4" s="52"/>
      <c r="T4" s="40" t="s">
        <v>40</v>
      </c>
      <c r="U4" s="42" t="s">
        <v>39</v>
      </c>
      <c r="Y4">
        <v>3</v>
      </c>
      <c r="Z4" t="s">
        <v>4</v>
      </c>
      <c r="AA4">
        <v>36.85</v>
      </c>
      <c r="AB4">
        <v>-91.26</v>
      </c>
      <c r="AD4">
        <v>1777</v>
      </c>
    </row>
    <row r="5" spans="2:30" x14ac:dyDescent="0.35">
      <c r="K5" s="48"/>
      <c r="L5" s="26"/>
      <c r="M5" s="26" t="s">
        <v>41</v>
      </c>
      <c r="N5" s="26" t="s">
        <v>42</v>
      </c>
      <c r="O5" s="28" t="s">
        <v>43</v>
      </c>
      <c r="P5" s="27"/>
      <c r="Q5" s="27" t="s">
        <v>41</v>
      </c>
      <c r="R5" s="27" t="s">
        <v>45</v>
      </c>
      <c r="S5" s="29" t="s">
        <v>44</v>
      </c>
      <c r="T5" s="41"/>
      <c r="U5" s="43"/>
      <c r="Y5">
        <v>4</v>
      </c>
      <c r="Z5" t="s">
        <v>3</v>
      </c>
      <c r="AA5">
        <v>30.71</v>
      </c>
      <c r="AB5">
        <v>-85.8</v>
      </c>
      <c r="AD5">
        <v>1871</v>
      </c>
    </row>
    <row r="6" spans="2:30" x14ac:dyDescent="0.35">
      <c r="K6" s="14">
        <v>5126</v>
      </c>
      <c r="L6">
        <v>1</v>
      </c>
      <c r="M6" t="str">
        <f>_xlfn.XLOOKUP(L6,$Y$2:$Y$8,$Z$2:$Z$8)</f>
        <v>Crispy Rice Reef</v>
      </c>
      <c r="N6">
        <f>_xlfn.XLOOKUP(L6,$Y$2:$Y$8,$AA$2:$AA$8)</f>
        <v>37.5</v>
      </c>
      <c r="O6">
        <f>_xlfn.XLOOKUP(L6,$Y$2:$Y$8,$AB$2:$AB$8)</f>
        <v>-102.5</v>
      </c>
      <c r="P6">
        <v>2</v>
      </c>
      <c r="Q6" t="str">
        <f>_xlfn.XLOOKUP(P6,$Y$2:$Y$8,$Z$2:$Z$8)</f>
        <v>Eclair Empire</v>
      </c>
      <c r="R6">
        <f>_xlfn.XLOOKUP(P6,$Y$2:$Y$8,$AA$2:$AA$8)</f>
        <v>33.619999999999997</v>
      </c>
      <c r="S6">
        <f>_xlfn.XLOOKUP(P6,$Y$2:$Y$8,$AB$2:$AB$8)</f>
        <v>-110.07</v>
      </c>
      <c r="T6" s="9">
        <f>SQRT((R6-O6)^2+(S6-O6)^2)</f>
        <v>136.33033154804545</v>
      </c>
      <c r="U6" s="15">
        <v>24</v>
      </c>
      <c r="Y6">
        <v>5</v>
      </c>
      <c r="Z6" t="s">
        <v>2</v>
      </c>
      <c r="AA6">
        <v>42.04</v>
      </c>
      <c r="AB6">
        <v>-118.33</v>
      </c>
      <c r="AD6">
        <v>1887</v>
      </c>
    </row>
    <row r="7" spans="2:30" x14ac:dyDescent="0.35">
      <c r="K7" s="14">
        <v>3643</v>
      </c>
      <c r="L7">
        <v>1</v>
      </c>
      <c r="M7" t="str">
        <f t="shared" ref="M7:M29" si="0">_xlfn.XLOOKUP(L7,$Y$2:$Y$8,$Z$2:$Z$8)</f>
        <v>Crispy Rice Reef</v>
      </c>
      <c r="N7">
        <f t="shared" ref="N7:N29" si="1">_xlfn.XLOOKUP(L7,$Y$2:$Y$8,$AA$2:$AA$8)</f>
        <v>37.5</v>
      </c>
      <c r="O7">
        <f t="shared" ref="O7:O29" si="2">_xlfn.XLOOKUP(L7,$Y$2:$Y$8,$AB$2:$AB$8)</f>
        <v>-102.5</v>
      </c>
      <c r="P7">
        <v>6</v>
      </c>
      <c r="Q7" t="str">
        <f t="shared" ref="Q7:Q29" si="3">_xlfn.XLOOKUP(P7,$Y$2:$Y$8,$Z$2:$Z$8)</f>
        <v>Tartberry Thicket</v>
      </c>
      <c r="R7">
        <f t="shared" ref="R7:R29" si="4">_xlfn.XLOOKUP(P7,$Y$2:$Y$8,$AA$2:$AA$8)</f>
        <v>33.97</v>
      </c>
      <c r="S7">
        <f t="shared" ref="S7:S29" si="5">_xlfn.XLOOKUP(P7,$Y$2:$Y$8,$AB$2:$AB$8)</f>
        <v>-117.02</v>
      </c>
      <c r="T7" s="9">
        <f>SQRT((R7-O7)^2+(S7-O7)^2)</f>
        <v>137.24026850746102</v>
      </c>
      <c r="U7" s="15">
        <v>11</v>
      </c>
      <c r="Y7">
        <v>6</v>
      </c>
      <c r="Z7" t="s">
        <v>1</v>
      </c>
      <c r="AA7">
        <v>33.97</v>
      </c>
      <c r="AB7">
        <v>-117.02</v>
      </c>
      <c r="AD7">
        <v>1756</v>
      </c>
    </row>
    <row r="8" spans="2:30" x14ac:dyDescent="0.35">
      <c r="K8" s="14">
        <v>1811</v>
      </c>
      <c r="L8">
        <v>1</v>
      </c>
      <c r="M8" t="str">
        <f t="shared" si="0"/>
        <v>Crispy Rice Reef</v>
      </c>
      <c r="N8">
        <f t="shared" si="1"/>
        <v>37.5</v>
      </c>
      <c r="O8">
        <f t="shared" si="2"/>
        <v>-102.5</v>
      </c>
      <c r="P8">
        <v>7</v>
      </c>
      <c r="Q8" t="str">
        <f t="shared" si="3"/>
        <v>Vanilla Chai Vortex</v>
      </c>
      <c r="R8">
        <f t="shared" si="4"/>
        <v>31.51</v>
      </c>
      <c r="S8">
        <f t="shared" si="5"/>
        <v>-119.6</v>
      </c>
      <c r="T8" s="9">
        <f t="shared" ref="T8:T29" si="6">SQRT((R8-O8)^2+(S8-O8)^2)</f>
        <v>135.09659544192814</v>
      </c>
      <c r="U8" s="15">
        <v>24</v>
      </c>
      <c r="Y8">
        <v>7</v>
      </c>
      <c r="Z8" t="s">
        <v>0</v>
      </c>
      <c r="AA8">
        <v>31.51</v>
      </c>
      <c r="AB8">
        <v>-119.6</v>
      </c>
      <c r="AD8">
        <v>1811</v>
      </c>
    </row>
    <row r="9" spans="2:30" ht="15" thickBot="1" x14ac:dyDescent="0.4">
      <c r="K9" s="14">
        <v>0</v>
      </c>
      <c r="L9">
        <v>2</v>
      </c>
      <c r="M9" t="str">
        <f t="shared" si="0"/>
        <v>Eclair Empire</v>
      </c>
      <c r="N9">
        <f t="shared" si="1"/>
        <v>33.619999999999997</v>
      </c>
      <c r="O9">
        <f t="shared" si="2"/>
        <v>-110.07</v>
      </c>
      <c r="P9">
        <v>1</v>
      </c>
      <c r="Q9" t="str">
        <f t="shared" si="3"/>
        <v>Crispy Rice Reef</v>
      </c>
      <c r="R9">
        <f t="shared" si="4"/>
        <v>37.5</v>
      </c>
      <c r="S9">
        <f t="shared" si="5"/>
        <v>-102.5</v>
      </c>
      <c r="T9" s="9">
        <f t="shared" si="6"/>
        <v>147.76403418964981</v>
      </c>
      <c r="U9" s="15">
        <v>18</v>
      </c>
    </row>
    <row r="10" spans="2:30" x14ac:dyDescent="0.35">
      <c r="B10" s="19"/>
      <c r="C10" s="19" t="s">
        <v>33</v>
      </c>
      <c r="D10" s="20" t="s">
        <v>34</v>
      </c>
      <c r="E10" s="20" t="s">
        <v>35</v>
      </c>
      <c r="F10" s="20" t="s">
        <v>36</v>
      </c>
      <c r="G10" s="21" t="s">
        <v>37</v>
      </c>
      <c r="K10" s="14">
        <v>1777</v>
      </c>
      <c r="L10">
        <v>2</v>
      </c>
      <c r="M10" t="str">
        <f t="shared" si="0"/>
        <v>Eclair Empire</v>
      </c>
      <c r="N10">
        <f t="shared" si="1"/>
        <v>33.619999999999997</v>
      </c>
      <c r="O10">
        <f t="shared" si="2"/>
        <v>-110.07</v>
      </c>
      <c r="P10">
        <v>3</v>
      </c>
      <c r="Q10" t="str">
        <f t="shared" si="3"/>
        <v>Nougat Nook</v>
      </c>
      <c r="R10">
        <f t="shared" si="4"/>
        <v>36.85</v>
      </c>
      <c r="S10">
        <f t="shared" si="5"/>
        <v>-91.26</v>
      </c>
      <c r="T10" s="9">
        <f t="shared" si="6"/>
        <v>148.11921718669728</v>
      </c>
      <c r="U10" s="15">
        <v>19</v>
      </c>
      <c r="Y10" t="s">
        <v>24</v>
      </c>
      <c r="Z10" t="s">
        <v>23</v>
      </c>
      <c r="AA10" t="s">
        <v>22</v>
      </c>
      <c r="AB10" t="s">
        <v>21</v>
      </c>
      <c r="AC10" t="s">
        <v>20</v>
      </c>
    </row>
    <row r="11" spans="2:30" x14ac:dyDescent="0.35">
      <c r="B11" s="22">
        <v>1</v>
      </c>
      <c r="C11" t="s">
        <v>6</v>
      </c>
      <c r="D11">
        <f>SUMIF($P$6:$P$29,B11,$K$6:$K$29)</f>
        <v>0</v>
      </c>
      <c r="E11">
        <f>SUMIF($L$6:$L$29,B11,$K$6:$K$29)</f>
        <v>10580</v>
      </c>
      <c r="F11">
        <f>D11-E11</f>
        <v>-10580</v>
      </c>
      <c r="G11" s="15">
        <v>-10580</v>
      </c>
      <c r="K11" s="14">
        <v>1871</v>
      </c>
      <c r="L11">
        <v>2</v>
      </c>
      <c r="M11" t="str">
        <f t="shared" si="0"/>
        <v>Eclair Empire</v>
      </c>
      <c r="N11">
        <f t="shared" si="1"/>
        <v>33.619999999999997</v>
      </c>
      <c r="O11">
        <f t="shared" si="2"/>
        <v>-110.07</v>
      </c>
      <c r="P11">
        <v>4</v>
      </c>
      <c r="Q11" t="str">
        <f t="shared" si="3"/>
        <v>Pixie Stix Plateau</v>
      </c>
      <c r="R11">
        <f t="shared" si="4"/>
        <v>30.71</v>
      </c>
      <c r="S11">
        <f t="shared" si="5"/>
        <v>-85.8</v>
      </c>
      <c r="T11" s="9">
        <f t="shared" si="6"/>
        <v>142.85671597793362</v>
      </c>
      <c r="U11" s="15">
        <v>13</v>
      </c>
      <c r="Y11">
        <v>1</v>
      </c>
      <c r="Z11">
        <v>2</v>
      </c>
      <c r="AA11">
        <v>24</v>
      </c>
      <c r="AB11" t="s">
        <v>16</v>
      </c>
      <c r="AC11">
        <v>37</v>
      </c>
    </row>
    <row r="12" spans="2:30" x14ac:dyDescent="0.35">
      <c r="B12" s="23">
        <v>2</v>
      </c>
      <c r="C12" t="s">
        <v>5</v>
      </c>
      <c r="D12">
        <f t="shared" ref="D12:D17" si="7">SUMIF($P$6:$P$29,B12,$K$6:$K$29)</f>
        <v>5126</v>
      </c>
      <c r="E12">
        <f t="shared" ref="E12:E17" si="8">SUMIF($L$6:$L$29,B12,$K$6:$K$29)</f>
        <v>3648</v>
      </c>
      <c r="F12">
        <f t="shared" ref="F12:F17" si="9">D12-E12</f>
        <v>1478</v>
      </c>
      <c r="G12" s="15">
        <v>1478</v>
      </c>
      <c r="K12" s="14">
        <v>0</v>
      </c>
      <c r="L12">
        <v>2</v>
      </c>
      <c r="M12" t="str">
        <f t="shared" si="0"/>
        <v>Eclair Empire</v>
      </c>
      <c r="N12">
        <f t="shared" si="1"/>
        <v>33.619999999999997</v>
      </c>
      <c r="O12">
        <f t="shared" si="2"/>
        <v>-110.07</v>
      </c>
      <c r="P12">
        <v>6</v>
      </c>
      <c r="Q12" t="str">
        <f t="shared" si="3"/>
        <v>Tartberry Thicket</v>
      </c>
      <c r="R12">
        <f t="shared" si="4"/>
        <v>33.97</v>
      </c>
      <c r="S12">
        <f t="shared" si="5"/>
        <v>-117.02</v>
      </c>
      <c r="T12" s="9">
        <f t="shared" si="6"/>
        <v>144.20757296341964</v>
      </c>
      <c r="U12" s="15">
        <v>11</v>
      </c>
      <c r="Y12">
        <v>1</v>
      </c>
      <c r="Z12">
        <v>6</v>
      </c>
      <c r="AA12">
        <v>11</v>
      </c>
      <c r="AB12" t="s">
        <v>13</v>
      </c>
      <c r="AC12">
        <v>34</v>
      </c>
    </row>
    <row r="13" spans="2:30" x14ac:dyDescent="0.35">
      <c r="B13" s="23">
        <v>3</v>
      </c>
      <c r="C13" t="s">
        <v>4</v>
      </c>
      <c r="D13">
        <f t="shared" si="7"/>
        <v>1777</v>
      </c>
      <c r="E13">
        <f t="shared" si="8"/>
        <v>0</v>
      </c>
      <c r="F13">
        <f t="shared" si="9"/>
        <v>1777</v>
      </c>
      <c r="G13" s="15">
        <v>1777</v>
      </c>
      <c r="K13" s="14">
        <v>0</v>
      </c>
      <c r="L13">
        <v>2</v>
      </c>
      <c r="M13" t="str">
        <f t="shared" si="0"/>
        <v>Eclair Empire</v>
      </c>
      <c r="N13">
        <f t="shared" si="1"/>
        <v>33.619999999999997</v>
      </c>
      <c r="O13">
        <f t="shared" si="2"/>
        <v>-110.07</v>
      </c>
      <c r="P13">
        <v>7</v>
      </c>
      <c r="Q13" t="str">
        <f t="shared" si="3"/>
        <v>Vanilla Chai Vortex</v>
      </c>
      <c r="R13">
        <f t="shared" si="4"/>
        <v>31.51</v>
      </c>
      <c r="S13">
        <f t="shared" si="5"/>
        <v>-119.6</v>
      </c>
      <c r="T13" s="9">
        <f t="shared" si="6"/>
        <v>141.90037808265345</v>
      </c>
      <c r="U13" s="15">
        <v>15</v>
      </c>
      <c r="Y13">
        <v>1</v>
      </c>
      <c r="Z13">
        <v>7</v>
      </c>
      <c r="AA13">
        <v>24</v>
      </c>
      <c r="AB13" t="s">
        <v>19</v>
      </c>
      <c r="AC13">
        <v>88</v>
      </c>
    </row>
    <row r="14" spans="2:30" x14ac:dyDescent="0.35">
      <c r="B14" s="23">
        <v>4</v>
      </c>
      <c r="C14" t="s">
        <v>3</v>
      </c>
      <c r="D14">
        <f t="shared" si="7"/>
        <v>1871</v>
      </c>
      <c r="E14">
        <f t="shared" si="8"/>
        <v>0</v>
      </c>
      <c r="F14">
        <f t="shared" si="9"/>
        <v>1871</v>
      </c>
      <c r="G14" s="15">
        <v>1871</v>
      </c>
      <c r="K14" s="14">
        <v>0</v>
      </c>
      <c r="L14">
        <v>3</v>
      </c>
      <c r="M14" t="str">
        <f t="shared" si="0"/>
        <v>Nougat Nook</v>
      </c>
      <c r="N14">
        <f t="shared" si="1"/>
        <v>36.85</v>
      </c>
      <c r="O14">
        <f t="shared" si="2"/>
        <v>-91.26</v>
      </c>
      <c r="P14">
        <v>1</v>
      </c>
      <c r="Q14" t="str">
        <f t="shared" si="3"/>
        <v>Crispy Rice Reef</v>
      </c>
      <c r="R14">
        <f t="shared" si="4"/>
        <v>37.5</v>
      </c>
      <c r="S14">
        <f t="shared" si="5"/>
        <v>-102.5</v>
      </c>
      <c r="T14" s="9">
        <f t="shared" si="6"/>
        <v>129.24966228195723</v>
      </c>
      <c r="U14" s="15">
        <v>9</v>
      </c>
      <c r="Y14">
        <v>2</v>
      </c>
      <c r="Z14">
        <v>1</v>
      </c>
      <c r="AA14">
        <v>18</v>
      </c>
      <c r="AB14" t="s">
        <v>14</v>
      </c>
      <c r="AC14">
        <v>91</v>
      </c>
    </row>
    <row r="15" spans="2:30" x14ac:dyDescent="0.35">
      <c r="B15" s="23">
        <v>5</v>
      </c>
      <c r="C15" t="s">
        <v>2</v>
      </c>
      <c r="D15">
        <f t="shared" si="7"/>
        <v>1887</v>
      </c>
      <c r="E15">
        <f t="shared" si="8"/>
        <v>0</v>
      </c>
      <c r="F15">
        <f t="shared" si="9"/>
        <v>1887</v>
      </c>
      <c r="G15" s="15">
        <v>1887</v>
      </c>
      <c r="K15" s="14">
        <v>0</v>
      </c>
      <c r="L15">
        <v>3</v>
      </c>
      <c r="M15" t="str">
        <f t="shared" si="0"/>
        <v>Nougat Nook</v>
      </c>
      <c r="N15">
        <f t="shared" si="1"/>
        <v>36.85</v>
      </c>
      <c r="O15">
        <f t="shared" si="2"/>
        <v>-91.26</v>
      </c>
      <c r="P15">
        <v>2</v>
      </c>
      <c r="Q15" t="str">
        <f t="shared" si="3"/>
        <v>Eclair Empire</v>
      </c>
      <c r="R15">
        <f t="shared" si="4"/>
        <v>33.619999999999997</v>
      </c>
      <c r="S15">
        <f t="shared" si="5"/>
        <v>-110.07</v>
      </c>
      <c r="T15" s="9">
        <f t="shared" si="6"/>
        <v>126.28867922343633</v>
      </c>
      <c r="U15" s="15">
        <v>16</v>
      </c>
      <c r="Y15">
        <v>2</v>
      </c>
      <c r="Z15">
        <v>3</v>
      </c>
      <c r="AA15">
        <v>19</v>
      </c>
      <c r="AB15" t="s">
        <v>14</v>
      </c>
      <c r="AC15">
        <v>106</v>
      </c>
    </row>
    <row r="16" spans="2:30" x14ac:dyDescent="0.35">
      <c r="B16" s="23">
        <v>6</v>
      </c>
      <c r="C16" t="s">
        <v>1</v>
      </c>
      <c r="D16">
        <f t="shared" si="7"/>
        <v>3643</v>
      </c>
      <c r="E16">
        <f t="shared" si="8"/>
        <v>1887</v>
      </c>
      <c r="F16">
        <f t="shared" si="9"/>
        <v>1756</v>
      </c>
      <c r="G16" s="15">
        <v>1756</v>
      </c>
      <c r="K16" s="14">
        <v>0</v>
      </c>
      <c r="L16">
        <v>3</v>
      </c>
      <c r="M16" t="str">
        <f t="shared" si="0"/>
        <v>Nougat Nook</v>
      </c>
      <c r="N16">
        <f t="shared" si="1"/>
        <v>36.85</v>
      </c>
      <c r="O16">
        <f t="shared" si="2"/>
        <v>-91.26</v>
      </c>
      <c r="P16">
        <v>4</v>
      </c>
      <c r="Q16" t="str">
        <f t="shared" si="3"/>
        <v>Pixie Stix Plateau</v>
      </c>
      <c r="R16">
        <f t="shared" si="4"/>
        <v>30.71</v>
      </c>
      <c r="S16">
        <f t="shared" si="5"/>
        <v>-85.8</v>
      </c>
      <c r="T16" s="9">
        <f t="shared" si="6"/>
        <v>122.09214757714764</v>
      </c>
      <c r="U16" s="15">
        <v>8</v>
      </c>
      <c r="Y16">
        <v>2</v>
      </c>
      <c r="Z16">
        <v>4</v>
      </c>
      <c r="AA16">
        <v>13</v>
      </c>
      <c r="AB16" t="s">
        <v>17</v>
      </c>
      <c r="AC16">
        <v>87</v>
      </c>
    </row>
    <row r="17" spans="2:29" ht="15" thickBot="1" x14ac:dyDescent="0.4">
      <c r="B17" s="24">
        <v>7</v>
      </c>
      <c r="C17" s="17" t="s">
        <v>0</v>
      </c>
      <c r="D17" s="17">
        <f t="shared" si="7"/>
        <v>1811</v>
      </c>
      <c r="E17" s="17">
        <f t="shared" si="8"/>
        <v>0</v>
      </c>
      <c r="F17" s="17">
        <f t="shared" si="9"/>
        <v>1811</v>
      </c>
      <c r="G17" s="18">
        <v>1811</v>
      </c>
      <c r="K17" s="14">
        <v>0</v>
      </c>
      <c r="L17">
        <v>3</v>
      </c>
      <c r="M17" t="str">
        <f t="shared" si="0"/>
        <v>Nougat Nook</v>
      </c>
      <c r="N17">
        <f t="shared" si="1"/>
        <v>36.85</v>
      </c>
      <c r="O17">
        <f t="shared" si="2"/>
        <v>-91.26</v>
      </c>
      <c r="P17">
        <v>6</v>
      </c>
      <c r="Q17" t="str">
        <f t="shared" si="3"/>
        <v>Tartberry Thicket</v>
      </c>
      <c r="R17">
        <f t="shared" si="4"/>
        <v>33.97</v>
      </c>
      <c r="S17">
        <f t="shared" si="5"/>
        <v>-117.02</v>
      </c>
      <c r="T17" s="9">
        <f t="shared" si="6"/>
        <v>127.85198668773199</v>
      </c>
      <c r="U17" s="15">
        <v>21</v>
      </c>
      <c r="Y17">
        <v>2</v>
      </c>
      <c r="Z17">
        <v>6</v>
      </c>
      <c r="AA17">
        <v>11</v>
      </c>
      <c r="AB17" t="s">
        <v>18</v>
      </c>
      <c r="AC17">
        <v>96</v>
      </c>
    </row>
    <row r="18" spans="2:29" x14ac:dyDescent="0.35">
      <c r="K18" s="14">
        <v>0</v>
      </c>
      <c r="L18">
        <v>4</v>
      </c>
      <c r="M18" t="str">
        <f t="shared" si="0"/>
        <v>Pixie Stix Plateau</v>
      </c>
      <c r="N18">
        <f t="shared" si="1"/>
        <v>30.71</v>
      </c>
      <c r="O18">
        <f t="shared" si="2"/>
        <v>-85.8</v>
      </c>
      <c r="P18">
        <v>2</v>
      </c>
      <c r="Q18" t="str">
        <f t="shared" si="3"/>
        <v>Eclair Empire</v>
      </c>
      <c r="R18">
        <f t="shared" si="4"/>
        <v>33.619999999999997</v>
      </c>
      <c r="S18">
        <f t="shared" si="5"/>
        <v>-110.07</v>
      </c>
      <c r="T18" s="9">
        <f t="shared" si="6"/>
        <v>121.86127071387364</v>
      </c>
      <c r="U18" s="15">
        <v>18</v>
      </c>
      <c r="Y18">
        <v>2</v>
      </c>
      <c r="Z18">
        <v>7</v>
      </c>
      <c r="AA18">
        <v>15</v>
      </c>
      <c r="AB18" t="s">
        <v>19</v>
      </c>
      <c r="AC18">
        <v>82</v>
      </c>
    </row>
    <row r="19" spans="2:29" x14ac:dyDescent="0.35">
      <c r="B19" t="s">
        <v>46</v>
      </c>
      <c r="C19" s="32">
        <f>SUMPRODUCT(K6:K29,T6:T29)</f>
        <v>2274104.6758275037</v>
      </c>
      <c r="K19" s="14">
        <v>0</v>
      </c>
      <c r="L19">
        <v>4</v>
      </c>
      <c r="M19" t="str">
        <f t="shared" si="0"/>
        <v>Pixie Stix Plateau</v>
      </c>
      <c r="N19">
        <f t="shared" si="1"/>
        <v>30.71</v>
      </c>
      <c r="O19">
        <f t="shared" si="2"/>
        <v>-85.8</v>
      </c>
      <c r="P19">
        <v>3</v>
      </c>
      <c r="Q19" t="str">
        <f t="shared" si="3"/>
        <v>Nougat Nook</v>
      </c>
      <c r="R19">
        <f t="shared" si="4"/>
        <v>36.85</v>
      </c>
      <c r="S19">
        <f t="shared" si="5"/>
        <v>-91.26</v>
      </c>
      <c r="T19" s="9">
        <f t="shared" si="6"/>
        <v>122.77147103460153</v>
      </c>
      <c r="U19" s="15">
        <v>14</v>
      </c>
      <c r="Y19">
        <v>3</v>
      </c>
      <c r="Z19">
        <v>1</v>
      </c>
      <c r="AA19">
        <v>9</v>
      </c>
      <c r="AB19" t="s">
        <v>18</v>
      </c>
      <c r="AC19">
        <v>92</v>
      </c>
    </row>
    <row r="20" spans="2:29" x14ac:dyDescent="0.35">
      <c r="K20" s="14">
        <v>0</v>
      </c>
      <c r="L20">
        <v>4</v>
      </c>
      <c r="M20" t="str">
        <f t="shared" si="0"/>
        <v>Pixie Stix Plateau</v>
      </c>
      <c r="N20">
        <f t="shared" si="1"/>
        <v>30.71</v>
      </c>
      <c r="O20">
        <f t="shared" si="2"/>
        <v>-85.8</v>
      </c>
      <c r="P20">
        <v>7</v>
      </c>
      <c r="Q20" t="str">
        <f t="shared" si="3"/>
        <v>Vanilla Chai Vortex</v>
      </c>
      <c r="R20">
        <f t="shared" si="4"/>
        <v>31.51</v>
      </c>
      <c r="S20">
        <f t="shared" si="5"/>
        <v>-119.6</v>
      </c>
      <c r="T20" s="9">
        <f t="shared" si="6"/>
        <v>122.08225137176984</v>
      </c>
      <c r="U20" s="15">
        <v>24</v>
      </c>
      <c r="Y20">
        <v>3</v>
      </c>
      <c r="Z20">
        <v>2</v>
      </c>
      <c r="AA20">
        <v>16</v>
      </c>
      <c r="AB20" t="s">
        <v>14</v>
      </c>
      <c r="AC20">
        <v>97</v>
      </c>
    </row>
    <row r="21" spans="2:29" x14ac:dyDescent="0.35">
      <c r="K21" s="14">
        <v>0</v>
      </c>
      <c r="L21">
        <v>5</v>
      </c>
      <c r="M21" t="str">
        <f t="shared" si="0"/>
        <v>Sugar Swirl Spires</v>
      </c>
      <c r="N21">
        <f t="shared" si="1"/>
        <v>42.04</v>
      </c>
      <c r="O21">
        <f t="shared" si="2"/>
        <v>-118.33</v>
      </c>
      <c r="P21">
        <v>4</v>
      </c>
      <c r="Q21" t="str">
        <f t="shared" si="3"/>
        <v>Pixie Stix Plateau</v>
      </c>
      <c r="R21">
        <f t="shared" si="4"/>
        <v>30.71</v>
      </c>
      <c r="S21">
        <f t="shared" si="5"/>
        <v>-85.8</v>
      </c>
      <c r="T21" s="9">
        <f t="shared" si="6"/>
        <v>152.54875450163465</v>
      </c>
      <c r="U21" s="15">
        <v>14</v>
      </c>
      <c r="Y21">
        <v>3</v>
      </c>
      <c r="Z21">
        <v>4</v>
      </c>
      <c r="AA21">
        <v>8</v>
      </c>
      <c r="AB21" t="s">
        <v>15</v>
      </c>
      <c r="AC21">
        <v>85</v>
      </c>
    </row>
    <row r="22" spans="2:29" x14ac:dyDescent="0.35">
      <c r="K22" s="14">
        <v>0</v>
      </c>
      <c r="L22">
        <v>5</v>
      </c>
      <c r="M22" t="str">
        <f t="shared" si="0"/>
        <v>Sugar Swirl Spires</v>
      </c>
      <c r="N22">
        <f t="shared" si="1"/>
        <v>42.04</v>
      </c>
      <c r="O22">
        <f t="shared" si="2"/>
        <v>-118.33</v>
      </c>
      <c r="P22">
        <v>6</v>
      </c>
      <c r="Q22" t="str">
        <f t="shared" si="3"/>
        <v>Tartberry Thicket</v>
      </c>
      <c r="R22">
        <f t="shared" si="4"/>
        <v>33.97</v>
      </c>
      <c r="S22">
        <f t="shared" si="5"/>
        <v>-117.02</v>
      </c>
      <c r="T22" s="9">
        <f t="shared" si="6"/>
        <v>152.30563384195611</v>
      </c>
      <c r="U22" s="15">
        <v>19</v>
      </c>
      <c r="Y22">
        <v>3</v>
      </c>
      <c r="Z22">
        <v>6</v>
      </c>
      <c r="AA22">
        <v>21</v>
      </c>
      <c r="AB22" t="s">
        <v>13</v>
      </c>
      <c r="AC22">
        <v>89</v>
      </c>
    </row>
    <row r="23" spans="2:29" x14ac:dyDescent="0.35">
      <c r="K23" s="14">
        <v>0</v>
      </c>
      <c r="L23">
        <v>5</v>
      </c>
      <c r="M23" t="str">
        <f t="shared" si="0"/>
        <v>Sugar Swirl Spires</v>
      </c>
      <c r="N23">
        <f t="shared" si="1"/>
        <v>42.04</v>
      </c>
      <c r="O23">
        <f t="shared" si="2"/>
        <v>-118.33</v>
      </c>
      <c r="P23">
        <v>7</v>
      </c>
      <c r="Q23" t="str">
        <f t="shared" si="3"/>
        <v>Vanilla Chai Vortex</v>
      </c>
      <c r="R23">
        <f t="shared" si="4"/>
        <v>31.51</v>
      </c>
      <c r="S23">
        <f t="shared" si="5"/>
        <v>-119.6</v>
      </c>
      <c r="T23" s="9">
        <f t="shared" si="6"/>
        <v>149.84538197755711</v>
      </c>
      <c r="U23" s="15">
        <v>11</v>
      </c>
      <c r="Y23">
        <v>4</v>
      </c>
      <c r="Z23">
        <v>2</v>
      </c>
      <c r="AA23">
        <v>18</v>
      </c>
      <c r="AB23" t="s">
        <v>14</v>
      </c>
      <c r="AC23">
        <v>91</v>
      </c>
    </row>
    <row r="24" spans="2:29" x14ac:dyDescent="0.35">
      <c r="K24" s="14">
        <v>0</v>
      </c>
      <c r="L24">
        <v>6</v>
      </c>
      <c r="M24" t="str">
        <f t="shared" si="0"/>
        <v>Tartberry Thicket</v>
      </c>
      <c r="N24">
        <f t="shared" si="1"/>
        <v>33.97</v>
      </c>
      <c r="O24">
        <f t="shared" si="2"/>
        <v>-117.02</v>
      </c>
      <c r="P24">
        <v>2</v>
      </c>
      <c r="Q24" t="str">
        <f t="shared" si="3"/>
        <v>Eclair Empire</v>
      </c>
      <c r="R24">
        <f t="shared" si="4"/>
        <v>33.619999999999997</v>
      </c>
      <c r="S24">
        <f t="shared" si="5"/>
        <v>-110.07</v>
      </c>
      <c r="T24" s="9">
        <f t="shared" si="6"/>
        <v>150.80023905816594</v>
      </c>
      <c r="U24" s="15">
        <v>6</v>
      </c>
      <c r="Y24">
        <v>4</v>
      </c>
      <c r="Z24">
        <v>3</v>
      </c>
      <c r="AA24">
        <v>14</v>
      </c>
      <c r="AB24" t="s">
        <v>17</v>
      </c>
      <c r="AC24">
        <v>101</v>
      </c>
    </row>
    <row r="25" spans="2:29" x14ac:dyDescent="0.35">
      <c r="K25" s="14">
        <v>0</v>
      </c>
      <c r="L25">
        <v>6</v>
      </c>
      <c r="M25" t="str">
        <f t="shared" si="0"/>
        <v>Tartberry Thicket</v>
      </c>
      <c r="N25">
        <f t="shared" si="1"/>
        <v>33.97</v>
      </c>
      <c r="O25">
        <f t="shared" si="2"/>
        <v>-117.02</v>
      </c>
      <c r="P25">
        <v>3</v>
      </c>
      <c r="Q25" t="str">
        <f t="shared" si="3"/>
        <v>Nougat Nook</v>
      </c>
      <c r="R25">
        <f t="shared" si="4"/>
        <v>36.85</v>
      </c>
      <c r="S25">
        <f t="shared" si="5"/>
        <v>-91.26</v>
      </c>
      <c r="T25" s="9">
        <f t="shared" si="6"/>
        <v>156.01139221223559</v>
      </c>
      <c r="U25" s="15">
        <v>23</v>
      </c>
      <c r="Y25">
        <v>4</v>
      </c>
      <c r="Z25">
        <v>7</v>
      </c>
      <c r="AA25">
        <v>24</v>
      </c>
      <c r="AB25" t="s">
        <v>14</v>
      </c>
      <c r="AC25">
        <v>102</v>
      </c>
    </row>
    <row r="26" spans="2:29" x14ac:dyDescent="0.35">
      <c r="K26" s="14">
        <v>0</v>
      </c>
      <c r="L26">
        <v>6</v>
      </c>
      <c r="M26" t="str">
        <f t="shared" si="0"/>
        <v>Tartberry Thicket</v>
      </c>
      <c r="N26">
        <f t="shared" si="1"/>
        <v>33.97</v>
      </c>
      <c r="O26">
        <f t="shared" si="2"/>
        <v>-117.02</v>
      </c>
      <c r="P26">
        <v>4</v>
      </c>
      <c r="Q26" t="str">
        <f t="shared" si="3"/>
        <v>Pixie Stix Plateau</v>
      </c>
      <c r="R26">
        <f t="shared" si="4"/>
        <v>30.71</v>
      </c>
      <c r="S26">
        <f t="shared" si="5"/>
        <v>-85.8</v>
      </c>
      <c r="T26" s="9">
        <f t="shared" si="6"/>
        <v>150.99285181756122</v>
      </c>
      <c r="U26" s="15">
        <v>22</v>
      </c>
      <c r="Y26">
        <v>5</v>
      </c>
      <c r="Z26">
        <v>4</v>
      </c>
      <c r="AA26">
        <v>14</v>
      </c>
      <c r="AB26" t="s">
        <v>13</v>
      </c>
      <c r="AC26">
        <v>87</v>
      </c>
    </row>
    <row r="27" spans="2:29" x14ac:dyDescent="0.35">
      <c r="K27" s="14">
        <v>1887</v>
      </c>
      <c r="L27">
        <v>6</v>
      </c>
      <c r="M27" t="str">
        <f t="shared" si="0"/>
        <v>Tartberry Thicket</v>
      </c>
      <c r="N27">
        <f t="shared" si="1"/>
        <v>33.97</v>
      </c>
      <c r="O27">
        <f t="shared" si="2"/>
        <v>-117.02</v>
      </c>
      <c r="P27">
        <v>5</v>
      </c>
      <c r="Q27" t="str">
        <f t="shared" si="3"/>
        <v>Sugar Swirl Spires</v>
      </c>
      <c r="R27">
        <f t="shared" si="4"/>
        <v>42.04</v>
      </c>
      <c r="S27">
        <f t="shared" si="5"/>
        <v>-118.33</v>
      </c>
      <c r="T27" s="9">
        <f t="shared" si="6"/>
        <v>159.0653944137442</v>
      </c>
      <c r="U27" s="15">
        <v>24</v>
      </c>
      <c r="Y27">
        <v>5</v>
      </c>
      <c r="Z27">
        <v>6</v>
      </c>
      <c r="AA27">
        <v>19</v>
      </c>
      <c r="AB27" t="s">
        <v>16</v>
      </c>
      <c r="AC27">
        <v>81</v>
      </c>
    </row>
    <row r="28" spans="2:29" x14ac:dyDescent="0.35">
      <c r="K28" s="14">
        <v>0</v>
      </c>
      <c r="L28">
        <v>7</v>
      </c>
      <c r="M28" t="str">
        <f t="shared" si="0"/>
        <v>Vanilla Chai Vortex</v>
      </c>
      <c r="N28">
        <f t="shared" si="1"/>
        <v>31.51</v>
      </c>
      <c r="O28">
        <f t="shared" si="2"/>
        <v>-119.6</v>
      </c>
      <c r="P28">
        <v>3</v>
      </c>
      <c r="Q28" t="str">
        <f t="shared" si="3"/>
        <v>Nougat Nook</v>
      </c>
      <c r="R28">
        <f t="shared" si="4"/>
        <v>36.85</v>
      </c>
      <c r="S28">
        <f t="shared" si="5"/>
        <v>-91.26</v>
      </c>
      <c r="T28" s="9">
        <f t="shared" si="6"/>
        <v>158.99609460612547</v>
      </c>
      <c r="U28" s="15">
        <v>23</v>
      </c>
      <c r="Y28">
        <v>5</v>
      </c>
      <c r="Z28">
        <v>7</v>
      </c>
      <c r="AA28">
        <v>11</v>
      </c>
      <c r="AB28" t="s">
        <v>13</v>
      </c>
      <c r="AC28">
        <v>84</v>
      </c>
    </row>
    <row r="29" spans="2:29" ht="15" thickBot="1" x14ac:dyDescent="0.4">
      <c r="K29" s="16">
        <v>0</v>
      </c>
      <c r="L29" s="17">
        <v>7</v>
      </c>
      <c r="M29" s="17" t="str">
        <f t="shared" si="0"/>
        <v>Vanilla Chai Vortex</v>
      </c>
      <c r="N29" s="17">
        <f t="shared" si="1"/>
        <v>31.51</v>
      </c>
      <c r="O29" s="17">
        <f t="shared" si="2"/>
        <v>-119.6</v>
      </c>
      <c r="P29" s="17">
        <v>5</v>
      </c>
      <c r="Q29" s="17" t="str">
        <f t="shared" si="3"/>
        <v>Sugar Swirl Spires</v>
      </c>
      <c r="R29" s="17">
        <f t="shared" si="4"/>
        <v>42.04</v>
      </c>
      <c r="S29" s="17">
        <f t="shared" si="5"/>
        <v>-118.33</v>
      </c>
      <c r="T29" s="25">
        <f t="shared" si="6"/>
        <v>161.64498909647648</v>
      </c>
      <c r="U29" s="18">
        <v>6</v>
      </c>
      <c r="Y29">
        <v>6</v>
      </c>
      <c r="Z29">
        <v>2</v>
      </c>
      <c r="AA29">
        <v>6</v>
      </c>
      <c r="AB29" t="s">
        <v>13</v>
      </c>
      <c r="AC29">
        <v>73</v>
      </c>
    </row>
    <row r="30" spans="2:29" x14ac:dyDescent="0.35">
      <c r="Y30">
        <v>6</v>
      </c>
      <c r="Z30">
        <v>3</v>
      </c>
      <c r="AA30">
        <v>23</v>
      </c>
      <c r="AB30" t="s">
        <v>14</v>
      </c>
      <c r="AC30">
        <v>77</v>
      </c>
    </row>
    <row r="31" spans="2:29" x14ac:dyDescent="0.35">
      <c r="Y31">
        <v>6</v>
      </c>
      <c r="Z31">
        <v>4</v>
      </c>
      <c r="AA31">
        <v>22</v>
      </c>
      <c r="AB31" t="s">
        <v>15</v>
      </c>
      <c r="AC31">
        <v>27</v>
      </c>
    </row>
    <row r="32" spans="2:29" x14ac:dyDescent="0.35">
      <c r="Y32">
        <v>6</v>
      </c>
      <c r="Z32">
        <v>5</v>
      </c>
      <c r="AA32">
        <v>24</v>
      </c>
      <c r="AB32" t="s">
        <v>13</v>
      </c>
      <c r="AC32">
        <v>31</v>
      </c>
    </row>
    <row r="33" spans="18:29" x14ac:dyDescent="0.35">
      <c r="Y33">
        <v>7</v>
      </c>
      <c r="Z33">
        <v>3</v>
      </c>
      <c r="AA33">
        <v>23</v>
      </c>
      <c r="AB33" t="s">
        <v>14</v>
      </c>
      <c r="AC33">
        <v>102</v>
      </c>
    </row>
    <row r="34" spans="18:29" x14ac:dyDescent="0.35">
      <c r="Y34">
        <v>7</v>
      </c>
      <c r="Z34">
        <v>5</v>
      </c>
      <c r="AA34">
        <v>6</v>
      </c>
      <c r="AB34" t="s">
        <v>13</v>
      </c>
      <c r="AC34">
        <v>105</v>
      </c>
    </row>
    <row r="42" spans="18:29" x14ac:dyDescent="0.35">
      <c r="R42" t="s">
        <v>49</v>
      </c>
    </row>
  </sheetData>
  <mergeCells count="5">
    <mergeCell ref="K4:K5"/>
    <mergeCell ref="M4:O4"/>
    <mergeCell ref="Q4:S4"/>
    <mergeCell ref="T4:T5"/>
    <mergeCell ref="U4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AF8D-134E-474B-ABA6-3A17553166D7}">
  <dimension ref="B1:AD34"/>
  <sheetViews>
    <sheetView topLeftCell="A7" zoomScale="71" zoomScaleNormal="120" workbookViewId="0">
      <selection activeCell="D34" sqref="D34"/>
    </sheetView>
  </sheetViews>
  <sheetFormatPr defaultRowHeight="14.5" x14ac:dyDescent="0.35"/>
  <cols>
    <col min="2" max="2" width="20" bestFit="1" customWidth="1"/>
    <col min="3" max="4" width="16.6328125" bestFit="1" customWidth="1"/>
    <col min="7" max="7" width="13.7265625" bestFit="1" customWidth="1"/>
    <col min="11" max="11" width="12.26953125" bestFit="1" customWidth="1"/>
    <col min="12" max="12" width="5.81640625" customWidth="1"/>
    <col min="13" max="13" width="16.6328125" bestFit="1" customWidth="1"/>
    <col min="14" max="15" width="16.6328125" customWidth="1"/>
    <col min="16" max="16" width="7.36328125" customWidth="1"/>
    <col min="17" max="17" width="24.453125" bestFit="1" customWidth="1"/>
    <col min="18" max="20" width="24.453125" customWidth="1"/>
    <col min="21" max="21" width="18.90625" bestFit="1" customWidth="1"/>
    <col min="25" max="25" width="10" bestFit="1" customWidth="1"/>
    <col min="26" max="26" width="16.6328125" bestFit="1" customWidth="1"/>
  </cols>
  <sheetData>
    <row r="1" spans="2:30" x14ac:dyDescent="0.35">
      <c r="Y1" t="s">
        <v>12</v>
      </c>
      <c r="Z1" t="s">
        <v>11</v>
      </c>
      <c r="AA1" t="s">
        <v>10</v>
      </c>
      <c r="AB1" t="s">
        <v>9</v>
      </c>
      <c r="AC1" t="s">
        <v>8</v>
      </c>
      <c r="AD1" t="s">
        <v>7</v>
      </c>
    </row>
    <row r="2" spans="2:30" x14ac:dyDescent="0.35">
      <c r="Y2">
        <v>1</v>
      </c>
      <c r="Z2" t="s">
        <v>6</v>
      </c>
      <c r="AA2">
        <v>37.5</v>
      </c>
      <c r="AB2">
        <v>-102.5</v>
      </c>
      <c r="AC2">
        <v>10580</v>
      </c>
    </row>
    <row r="3" spans="2:30" ht="15" thickBot="1" x14ac:dyDescent="0.4">
      <c r="Y3">
        <v>2</v>
      </c>
      <c r="Z3" t="s">
        <v>5</v>
      </c>
      <c r="AA3">
        <v>33.619999999999997</v>
      </c>
      <c r="AB3">
        <v>-110.07</v>
      </c>
      <c r="AD3">
        <v>1478</v>
      </c>
    </row>
    <row r="4" spans="2:30" x14ac:dyDescent="0.35">
      <c r="K4" s="47" t="s">
        <v>38</v>
      </c>
      <c r="L4" s="30"/>
      <c r="M4" s="49" t="s">
        <v>31</v>
      </c>
      <c r="N4" s="49"/>
      <c r="O4" s="50"/>
      <c r="P4" s="31"/>
      <c r="Q4" s="51" t="s">
        <v>32</v>
      </c>
      <c r="R4" s="51"/>
      <c r="S4" s="52"/>
      <c r="T4" s="40" t="s">
        <v>40</v>
      </c>
      <c r="U4" s="42" t="s">
        <v>39</v>
      </c>
      <c r="Y4">
        <v>3</v>
      </c>
      <c r="Z4" t="s">
        <v>4</v>
      </c>
      <c r="AA4">
        <v>36.85</v>
      </c>
      <c r="AB4">
        <v>-91.26</v>
      </c>
      <c r="AD4">
        <v>1777</v>
      </c>
    </row>
    <row r="5" spans="2:30" x14ac:dyDescent="0.35">
      <c r="K5" s="48"/>
      <c r="L5" s="26"/>
      <c r="M5" s="26" t="s">
        <v>41</v>
      </c>
      <c r="N5" s="26" t="s">
        <v>42</v>
      </c>
      <c r="O5" s="28" t="s">
        <v>43</v>
      </c>
      <c r="P5" s="27"/>
      <c r="Q5" s="27" t="s">
        <v>41</v>
      </c>
      <c r="R5" s="27" t="s">
        <v>45</v>
      </c>
      <c r="S5" s="29" t="s">
        <v>44</v>
      </c>
      <c r="T5" s="41"/>
      <c r="U5" s="43"/>
      <c r="Y5">
        <v>4</v>
      </c>
      <c r="Z5" t="s">
        <v>3</v>
      </c>
      <c r="AA5">
        <v>30.71</v>
      </c>
      <c r="AB5">
        <v>-85.8</v>
      </c>
      <c r="AD5">
        <v>1871</v>
      </c>
    </row>
    <row r="6" spans="2:30" x14ac:dyDescent="0.35">
      <c r="K6" s="14">
        <v>0</v>
      </c>
      <c r="L6">
        <v>1</v>
      </c>
      <c r="M6" t="str">
        <f>_xlfn.XLOOKUP(L6,$Y$2:$Y$8,$Z$2:$Z$8)</f>
        <v>Crispy Rice Reef</v>
      </c>
      <c r="N6">
        <f>_xlfn.XLOOKUP(L6,$Y$2:$Y$8,$AA$2:$AA$8)</f>
        <v>37.5</v>
      </c>
      <c r="O6">
        <f>_xlfn.XLOOKUP(L6,$Y$2:$Y$8,$AB$2:$AB$8)</f>
        <v>-102.5</v>
      </c>
      <c r="P6">
        <v>2</v>
      </c>
      <c r="Q6" t="str">
        <f>_xlfn.XLOOKUP(P6,$Y$2:$Y$8,$Z$2:$Z$8)</f>
        <v>Eclair Empire</v>
      </c>
      <c r="R6">
        <f>_xlfn.XLOOKUP(P6,$Y$2:$Y$8,$AA$2:$AA$8)</f>
        <v>33.619999999999997</v>
      </c>
      <c r="S6">
        <f>_xlfn.XLOOKUP(P6,$Y$2:$Y$8,$AB$2:$AB$8)</f>
        <v>-110.07</v>
      </c>
      <c r="T6" s="9">
        <f>SQRT((R6-O6)^2+(S6-O6)^2)</f>
        <v>136.33033154804545</v>
      </c>
      <c r="U6" s="15">
        <v>24</v>
      </c>
      <c r="Y6">
        <v>5</v>
      </c>
      <c r="Z6" t="s">
        <v>2</v>
      </c>
      <c r="AA6">
        <v>42.04</v>
      </c>
      <c r="AB6">
        <v>-118.33</v>
      </c>
      <c r="AD6">
        <v>1887</v>
      </c>
    </row>
    <row r="7" spans="2:30" x14ac:dyDescent="0.35">
      <c r="K7" s="14">
        <v>6882</v>
      </c>
      <c r="L7">
        <v>1</v>
      </c>
      <c r="M7" t="str">
        <f t="shared" ref="M7:M29" si="0">_xlfn.XLOOKUP(L7,$Y$2:$Y$8,$Z$2:$Z$8)</f>
        <v>Crispy Rice Reef</v>
      </c>
      <c r="N7">
        <f t="shared" ref="N7:N29" si="1">_xlfn.XLOOKUP(L7,$Y$2:$Y$8,$AA$2:$AA$8)</f>
        <v>37.5</v>
      </c>
      <c r="O7">
        <f t="shared" ref="O7:O29" si="2">_xlfn.XLOOKUP(L7,$Y$2:$Y$8,$AB$2:$AB$8)</f>
        <v>-102.5</v>
      </c>
      <c r="P7">
        <v>6</v>
      </c>
      <c r="Q7" t="str">
        <f t="shared" ref="Q7:Q29" si="3">_xlfn.XLOOKUP(P7,$Y$2:$Y$8,$Z$2:$Z$8)</f>
        <v>Tartberry Thicket</v>
      </c>
      <c r="R7">
        <f t="shared" ref="R7:R29" si="4">_xlfn.XLOOKUP(P7,$Y$2:$Y$8,$AA$2:$AA$8)</f>
        <v>33.97</v>
      </c>
      <c r="S7">
        <f t="shared" ref="S7:S29" si="5">_xlfn.XLOOKUP(P7,$Y$2:$Y$8,$AB$2:$AB$8)</f>
        <v>-117.02</v>
      </c>
      <c r="T7" s="9">
        <f>SQRT((R7-O7)^2+(S7-O7)^2)</f>
        <v>137.24026850746102</v>
      </c>
      <c r="U7" s="15">
        <v>11</v>
      </c>
      <c r="Y7">
        <v>6</v>
      </c>
      <c r="Z7" t="s">
        <v>1</v>
      </c>
      <c r="AA7">
        <v>33.97</v>
      </c>
      <c r="AB7">
        <v>-117.02</v>
      </c>
      <c r="AD7">
        <v>1756</v>
      </c>
    </row>
    <row r="8" spans="2:30" x14ac:dyDescent="0.35">
      <c r="K8" s="14">
        <v>3698</v>
      </c>
      <c r="L8">
        <v>1</v>
      </c>
      <c r="M8" t="str">
        <f t="shared" si="0"/>
        <v>Crispy Rice Reef</v>
      </c>
      <c r="N8">
        <f t="shared" si="1"/>
        <v>37.5</v>
      </c>
      <c r="O8">
        <f t="shared" si="2"/>
        <v>-102.5</v>
      </c>
      <c r="P8">
        <v>7</v>
      </c>
      <c r="Q8" t="str">
        <f t="shared" si="3"/>
        <v>Vanilla Chai Vortex</v>
      </c>
      <c r="R8">
        <f t="shared" si="4"/>
        <v>31.51</v>
      </c>
      <c r="S8">
        <f t="shared" si="5"/>
        <v>-119.6</v>
      </c>
      <c r="T8" s="9">
        <f t="shared" ref="T8:T29" si="6">SQRT((R8-O8)^2+(S8-O8)^2)</f>
        <v>135.09659544192814</v>
      </c>
      <c r="U8" s="15">
        <v>24</v>
      </c>
      <c r="Y8">
        <v>7</v>
      </c>
      <c r="Z8" t="s">
        <v>0</v>
      </c>
      <c r="AA8">
        <v>31.51</v>
      </c>
      <c r="AB8">
        <v>-119.6</v>
      </c>
      <c r="AD8">
        <v>1811</v>
      </c>
    </row>
    <row r="9" spans="2:30" ht="15" thickBot="1" x14ac:dyDescent="0.4">
      <c r="K9" s="14">
        <v>0</v>
      </c>
      <c r="L9">
        <v>2</v>
      </c>
      <c r="M9" t="str">
        <f t="shared" si="0"/>
        <v>Eclair Empire</v>
      </c>
      <c r="N9">
        <f t="shared" si="1"/>
        <v>33.619999999999997</v>
      </c>
      <c r="O9">
        <f t="shared" si="2"/>
        <v>-110.07</v>
      </c>
      <c r="P9">
        <v>1</v>
      </c>
      <c r="Q9" t="str">
        <f t="shared" si="3"/>
        <v>Crispy Rice Reef</v>
      </c>
      <c r="R9">
        <f t="shared" si="4"/>
        <v>37.5</v>
      </c>
      <c r="S9">
        <f t="shared" si="5"/>
        <v>-102.5</v>
      </c>
      <c r="T9" s="9">
        <f t="shared" si="6"/>
        <v>147.76403418964981</v>
      </c>
      <c r="U9" s="15">
        <v>18</v>
      </c>
    </row>
    <row r="10" spans="2:30" x14ac:dyDescent="0.35">
      <c r="B10" s="19"/>
      <c r="C10" s="19" t="s">
        <v>33</v>
      </c>
      <c r="D10" s="20" t="s">
        <v>34</v>
      </c>
      <c r="E10" s="20" t="s">
        <v>35</v>
      </c>
      <c r="F10" s="20" t="s">
        <v>36</v>
      </c>
      <c r="G10" s="21" t="s">
        <v>37</v>
      </c>
      <c r="K10" s="14">
        <v>0</v>
      </c>
      <c r="L10">
        <v>2</v>
      </c>
      <c r="M10" t="str">
        <f t="shared" si="0"/>
        <v>Eclair Empire</v>
      </c>
      <c r="N10">
        <f t="shared" si="1"/>
        <v>33.619999999999997</v>
      </c>
      <c r="O10">
        <f t="shared" si="2"/>
        <v>-110.07</v>
      </c>
      <c r="P10">
        <v>3</v>
      </c>
      <c r="Q10" t="str">
        <f t="shared" si="3"/>
        <v>Nougat Nook</v>
      </c>
      <c r="R10">
        <f t="shared" si="4"/>
        <v>36.85</v>
      </c>
      <c r="S10">
        <f t="shared" si="5"/>
        <v>-91.26</v>
      </c>
      <c r="T10" s="9">
        <f t="shared" si="6"/>
        <v>148.11921718669728</v>
      </c>
      <c r="U10" s="15">
        <v>19</v>
      </c>
      <c r="Y10" t="s">
        <v>24</v>
      </c>
      <c r="Z10" t="s">
        <v>23</v>
      </c>
      <c r="AA10" t="s">
        <v>22</v>
      </c>
      <c r="AB10" t="s">
        <v>21</v>
      </c>
      <c r="AC10" t="s">
        <v>20</v>
      </c>
    </row>
    <row r="11" spans="2:30" x14ac:dyDescent="0.35">
      <c r="B11" s="22">
        <v>1</v>
      </c>
      <c r="C11" t="s">
        <v>6</v>
      </c>
      <c r="D11">
        <f>SUMIF($P$6:$P$29,B11,$K$6:$K$29)</f>
        <v>0</v>
      </c>
      <c r="E11">
        <f>SUMIF($L$6:$L$29,B11,$K$6:$K$29)</f>
        <v>10580</v>
      </c>
      <c r="F11">
        <f>D11-E11</f>
        <v>-10580</v>
      </c>
      <c r="G11" s="15">
        <v>-10580</v>
      </c>
      <c r="K11" s="14">
        <v>1871</v>
      </c>
      <c r="L11">
        <v>2</v>
      </c>
      <c r="M11" t="str">
        <f t="shared" si="0"/>
        <v>Eclair Empire</v>
      </c>
      <c r="N11">
        <f t="shared" si="1"/>
        <v>33.619999999999997</v>
      </c>
      <c r="O11">
        <f t="shared" si="2"/>
        <v>-110.07</v>
      </c>
      <c r="P11">
        <v>4</v>
      </c>
      <c r="Q11" t="str">
        <f t="shared" si="3"/>
        <v>Pixie Stix Plateau</v>
      </c>
      <c r="R11">
        <f t="shared" si="4"/>
        <v>30.71</v>
      </c>
      <c r="S11">
        <f t="shared" si="5"/>
        <v>-85.8</v>
      </c>
      <c r="T11" s="9">
        <f t="shared" si="6"/>
        <v>142.85671597793362</v>
      </c>
      <c r="U11" s="15">
        <v>13</v>
      </c>
      <c r="Y11">
        <v>1</v>
      </c>
      <c r="Z11">
        <v>2</v>
      </c>
      <c r="AA11">
        <v>24</v>
      </c>
      <c r="AB11" t="s">
        <v>16</v>
      </c>
      <c r="AC11">
        <v>37</v>
      </c>
    </row>
    <row r="12" spans="2:30" x14ac:dyDescent="0.35">
      <c r="B12" s="23">
        <v>2</v>
      </c>
      <c r="C12" t="s">
        <v>5</v>
      </c>
      <c r="D12">
        <f t="shared" ref="D12:D17" si="7">SUMIF($P$6:$P$29,B12,$K$6:$K$29)</f>
        <v>3349</v>
      </c>
      <c r="E12">
        <f t="shared" ref="E12:E17" si="8">SUMIF($L$6:$L$29,B12,$K$6:$K$29)</f>
        <v>1871</v>
      </c>
      <c r="F12">
        <f t="shared" ref="F12:F17" si="9">D12-E12</f>
        <v>1478</v>
      </c>
      <c r="G12" s="15">
        <v>1478</v>
      </c>
      <c r="K12" s="14">
        <v>0</v>
      </c>
      <c r="L12">
        <v>2</v>
      </c>
      <c r="M12" t="str">
        <f t="shared" si="0"/>
        <v>Eclair Empire</v>
      </c>
      <c r="N12">
        <f t="shared" si="1"/>
        <v>33.619999999999997</v>
      </c>
      <c r="O12">
        <f t="shared" si="2"/>
        <v>-110.07</v>
      </c>
      <c r="P12">
        <v>6</v>
      </c>
      <c r="Q12" t="str">
        <f t="shared" si="3"/>
        <v>Tartberry Thicket</v>
      </c>
      <c r="R12">
        <f t="shared" si="4"/>
        <v>33.97</v>
      </c>
      <c r="S12">
        <f t="shared" si="5"/>
        <v>-117.02</v>
      </c>
      <c r="T12" s="9">
        <f t="shared" si="6"/>
        <v>144.20757296341964</v>
      </c>
      <c r="U12" s="15">
        <v>11</v>
      </c>
      <c r="Y12">
        <v>1</v>
      </c>
      <c r="Z12">
        <v>6</v>
      </c>
      <c r="AA12">
        <v>11</v>
      </c>
      <c r="AB12" t="s">
        <v>13</v>
      </c>
      <c r="AC12">
        <v>34</v>
      </c>
    </row>
    <row r="13" spans="2:30" x14ac:dyDescent="0.35">
      <c r="B13" s="23">
        <v>3</v>
      </c>
      <c r="C13" t="s">
        <v>4</v>
      </c>
      <c r="D13">
        <f t="shared" si="7"/>
        <v>1777</v>
      </c>
      <c r="E13">
        <f t="shared" si="8"/>
        <v>0</v>
      </c>
      <c r="F13">
        <f t="shared" si="9"/>
        <v>1777</v>
      </c>
      <c r="G13" s="15">
        <v>1777</v>
      </c>
      <c r="K13" s="14">
        <v>0</v>
      </c>
      <c r="L13">
        <v>2</v>
      </c>
      <c r="M13" t="str">
        <f t="shared" si="0"/>
        <v>Eclair Empire</v>
      </c>
      <c r="N13">
        <f t="shared" si="1"/>
        <v>33.619999999999997</v>
      </c>
      <c r="O13">
        <f t="shared" si="2"/>
        <v>-110.07</v>
      </c>
      <c r="P13">
        <v>7</v>
      </c>
      <c r="Q13" t="str">
        <f t="shared" si="3"/>
        <v>Vanilla Chai Vortex</v>
      </c>
      <c r="R13">
        <f t="shared" si="4"/>
        <v>31.51</v>
      </c>
      <c r="S13">
        <f t="shared" si="5"/>
        <v>-119.6</v>
      </c>
      <c r="T13" s="9">
        <f t="shared" si="6"/>
        <v>141.90037808265345</v>
      </c>
      <c r="U13" s="15">
        <v>15</v>
      </c>
      <c r="Y13">
        <v>1</v>
      </c>
      <c r="Z13">
        <v>7</v>
      </c>
      <c r="AA13">
        <v>24</v>
      </c>
      <c r="AB13" t="s">
        <v>19</v>
      </c>
      <c r="AC13">
        <v>88</v>
      </c>
    </row>
    <row r="14" spans="2:30" x14ac:dyDescent="0.35">
      <c r="B14" s="23">
        <v>4</v>
      </c>
      <c r="C14" t="s">
        <v>3</v>
      </c>
      <c r="D14">
        <f t="shared" si="7"/>
        <v>1871</v>
      </c>
      <c r="E14">
        <f t="shared" si="8"/>
        <v>0</v>
      </c>
      <c r="F14">
        <f t="shared" si="9"/>
        <v>1871</v>
      </c>
      <c r="G14" s="15">
        <v>1871</v>
      </c>
      <c r="K14" s="14">
        <v>0</v>
      </c>
      <c r="L14">
        <v>3</v>
      </c>
      <c r="M14" t="str">
        <f t="shared" si="0"/>
        <v>Nougat Nook</v>
      </c>
      <c r="N14">
        <f t="shared" si="1"/>
        <v>36.85</v>
      </c>
      <c r="O14">
        <f t="shared" si="2"/>
        <v>-91.26</v>
      </c>
      <c r="P14">
        <v>1</v>
      </c>
      <c r="Q14" t="str">
        <f t="shared" si="3"/>
        <v>Crispy Rice Reef</v>
      </c>
      <c r="R14">
        <f t="shared" si="4"/>
        <v>37.5</v>
      </c>
      <c r="S14">
        <f t="shared" si="5"/>
        <v>-102.5</v>
      </c>
      <c r="T14" s="9">
        <f t="shared" si="6"/>
        <v>129.24966228195723</v>
      </c>
      <c r="U14" s="15">
        <v>9</v>
      </c>
      <c r="Y14">
        <v>2</v>
      </c>
      <c r="Z14">
        <v>1</v>
      </c>
      <c r="AA14">
        <v>18</v>
      </c>
      <c r="AB14" t="s">
        <v>14</v>
      </c>
      <c r="AC14">
        <v>91</v>
      </c>
    </row>
    <row r="15" spans="2:30" x14ac:dyDescent="0.35">
      <c r="B15" s="23">
        <v>5</v>
      </c>
      <c r="C15" t="s">
        <v>2</v>
      </c>
      <c r="D15">
        <f t="shared" si="7"/>
        <v>1887</v>
      </c>
      <c r="E15">
        <f t="shared" si="8"/>
        <v>0</v>
      </c>
      <c r="F15">
        <f t="shared" si="9"/>
        <v>1887</v>
      </c>
      <c r="G15" s="15">
        <v>1887</v>
      </c>
      <c r="K15" s="14">
        <v>0</v>
      </c>
      <c r="L15">
        <v>3</v>
      </c>
      <c r="M15" t="str">
        <f t="shared" si="0"/>
        <v>Nougat Nook</v>
      </c>
      <c r="N15">
        <f t="shared" si="1"/>
        <v>36.85</v>
      </c>
      <c r="O15">
        <f t="shared" si="2"/>
        <v>-91.26</v>
      </c>
      <c r="P15">
        <v>2</v>
      </c>
      <c r="Q15" t="str">
        <f t="shared" si="3"/>
        <v>Eclair Empire</v>
      </c>
      <c r="R15">
        <f t="shared" si="4"/>
        <v>33.619999999999997</v>
      </c>
      <c r="S15">
        <f t="shared" si="5"/>
        <v>-110.07</v>
      </c>
      <c r="T15" s="9">
        <f t="shared" si="6"/>
        <v>126.28867922343633</v>
      </c>
      <c r="U15" s="15">
        <v>16</v>
      </c>
      <c r="Y15">
        <v>2</v>
      </c>
      <c r="Z15">
        <v>3</v>
      </c>
      <c r="AA15">
        <v>19</v>
      </c>
      <c r="AB15" t="s">
        <v>14</v>
      </c>
      <c r="AC15">
        <v>106</v>
      </c>
    </row>
    <row r="16" spans="2:30" x14ac:dyDescent="0.35">
      <c r="B16" s="23">
        <v>6</v>
      </c>
      <c r="C16" t="s">
        <v>1</v>
      </c>
      <c r="D16">
        <f t="shared" si="7"/>
        <v>6882</v>
      </c>
      <c r="E16">
        <f t="shared" si="8"/>
        <v>5126</v>
      </c>
      <c r="F16">
        <f t="shared" si="9"/>
        <v>1756</v>
      </c>
      <c r="G16" s="15">
        <v>1756</v>
      </c>
      <c r="K16" s="14">
        <v>0</v>
      </c>
      <c r="L16">
        <v>3</v>
      </c>
      <c r="M16" t="str">
        <f t="shared" si="0"/>
        <v>Nougat Nook</v>
      </c>
      <c r="N16">
        <f t="shared" si="1"/>
        <v>36.85</v>
      </c>
      <c r="O16">
        <f t="shared" si="2"/>
        <v>-91.26</v>
      </c>
      <c r="P16">
        <v>4</v>
      </c>
      <c r="Q16" t="str">
        <f t="shared" si="3"/>
        <v>Pixie Stix Plateau</v>
      </c>
      <c r="R16">
        <f t="shared" si="4"/>
        <v>30.71</v>
      </c>
      <c r="S16">
        <f t="shared" si="5"/>
        <v>-85.8</v>
      </c>
      <c r="T16" s="9">
        <f t="shared" si="6"/>
        <v>122.09214757714764</v>
      </c>
      <c r="U16" s="15">
        <v>8</v>
      </c>
      <c r="Y16">
        <v>2</v>
      </c>
      <c r="Z16">
        <v>4</v>
      </c>
      <c r="AA16">
        <v>13</v>
      </c>
      <c r="AB16" t="s">
        <v>17</v>
      </c>
      <c r="AC16">
        <v>87</v>
      </c>
    </row>
    <row r="17" spans="2:29" ht="15" thickBot="1" x14ac:dyDescent="0.4">
      <c r="B17" s="24">
        <v>7</v>
      </c>
      <c r="C17" s="17" t="s">
        <v>0</v>
      </c>
      <c r="D17" s="17">
        <f t="shared" si="7"/>
        <v>3698</v>
      </c>
      <c r="E17" s="17">
        <f t="shared" si="8"/>
        <v>1887</v>
      </c>
      <c r="F17" s="17">
        <f t="shared" si="9"/>
        <v>1811</v>
      </c>
      <c r="G17" s="18">
        <v>1811</v>
      </c>
      <c r="K17" s="14">
        <v>0</v>
      </c>
      <c r="L17">
        <v>3</v>
      </c>
      <c r="M17" t="str">
        <f t="shared" si="0"/>
        <v>Nougat Nook</v>
      </c>
      <c r="N17">
        <f t="shared" si="1"/>
        <v>36.85</v>
      </c>
      <c r="O17">
        <f t="shared" si="2"/>
        <v>-91.26</v>
      </c>
      <c r="P17">
        <v>6</v>
      </c>
      <c r="Q17" t="str">
        <f t="shared" si="3"/>
        <v>Tartberry Thicket</v>
      </c>
      <c r="R17">
        <f t="shared" si="4"/>
        <v>33.97</v>
      </c>
      <c r="S17">
        <f t="shared" si="5"/>
        <v>-117.02</v>
      </c>
      <c r="T17" s="9">
        <f t="shared" si="6"/>
        <v>127.85198668773199</v>
      </c>
      <c r="U17" s="15">
        <v>21</v>
      </c>
      <c r="Y17">
        <v>2</v>
      </c>
      <c r="Z17">
        <v>6</v>
      </c>
      <c r="AA17">
        <v>11</v>
      </c>
      <c r="AB17" t="s">
        <v>18</v>
      </c>
      <c r="AC17">
        <v>96</v>
      </c>
    </row>
    <row r="18" spans="2:29" x14ac:dyDescent="0.35">
      <c r="K18" s="14">
        <v>0</v>
      </c>
      <c r="L18">
        <v>4</v>
      </c>
      <c r="M18" t="str">
        <f t="shared" si="0"/>
        <v>Pixie Stix Plateau</v>
      </c>
      <c r="N18">
        <f t="shared" si="1"/>
        <v>30.71</v>
      </c>
      <c r="O18">
        <f t="shared" si="2"/>
        <v>-85.8</v>
      </c>
      <c r="P18">
        <v>2</v>
      </c>
      <c r="Q18" t="str">
        <f t="shared" si="3"/>
        <v>Eclair Empire</v>
      </c>
      <c r="R18">
        <f t="shared" si="4"/>
        <v>33.619999999999997</v>
      </c>
      <c r="S18">
        <f t="shared" si="5"/>
        <v>-110.07</v>
      </c>
      <c r="T18" s="9">
        <f t="shared" si="6"/>
        <v>121.86127071387364</v>
      </c>
      <c r="U18" s="15">
        <v>18</v>
      </c>
      <c r="Y18">
        <v>2</v>
      </c>
      <c r="Z18">
        <v>7</v>
      </c>
      <c r="AA18">
        <v>15</v>
      </c>
      <c r="AB18" t="s">
        <v>19</v>
      </c>
      <c r="AC18">
        <v>82</v>
      </c>
    </row>
    <row r="19" spans="2:29" x14ac:dyDescent="0.35">
      <c r="B19" t="s">
        <v>46</v>
      </c>
      <c r="C19" s="32">
        <f>SUMPRODUCT(K6:K29,U6:U29)</f>
        <v>261064</v>
      </c>
      <c r="K19" s="14">
        <v>0</v>
      </c>
      <c r="L19">
        <v>4</v>
      </c>
      <c r="M19" t="str">
        <f t="shared" si="0"/>
        <v>Pixie Stix Plateau</v>
      </c>
      <c r="N19">
        <f t="shared" si="1"/>
        <v>30.71</v>
      </c>
      <c r="O19">
        <f t="shared" si="2"/>
        <v>-85.8</v>
      </c>
      <c r="P19">
        <v>3</v>
      </c>
      <c r="Q19" t="str">
        <f t="shared" si="3"/>
        <v>Nougat Nook</v>
      </c>
      <c r="R19">
        <f t="shared" si="4"/>
        <v>36.85</v>
      </c>
      <c r="S19">
        <f t="shared" si="5"/>
        <v>-91.26</v>
      </c>
      <c r="T19" s="9">
        <f t="shared" si="6"/>
        <v>122.77147103460153</v>
      </c>
      <c r="U19" s="15">
        <v>14</v>
      </c>
      <c r="Y19">
        <v>3</v>
      </c>
      <c r="Z19">
        <v>1</v>
      </c>
      <c r="AA19">
        <v>9</v>
      </c>
      <c r="AB19" t="s">
        <v>18</v>
      </c>
      <c r="AC19">
        <v>92</v>
      </c>
    </row>
    <row r="20" spans="2:29" x14ac:dyDescent="0.35">
      <c r="K20" s="14">
        <v>0</v>
      </c>
      <c r="L20">
        <v>4</v>
      </c>
      <c r="M20" t="str">
        <f t="shared" si="0"/>
        <v>Pixie Stix Plateau</v>
      </c>
      <c r="N20">
        <f t="shared" si="1"/>
        <v>30.71</v>
      </c>
      <c r="O20">
        <f t="shared" si="2"/>
        <v>-85.8</v>
      </c>
      <c r="P20">
        <v>7</v>
      </c>
      <c r="Q20" t="str">
        <f t="shared" si="3"/>
        <v>Vanilla Chai Vortex</v>
      </c>
      <c r="R20">
        <f t="shared" si="4"/>
        <v>31.51</v>
      </c>
      <c r="S20">
        <f t="shared" si="5"/>
        <v>-119.6</v>
      </c>
      <c r="T20" s="9">
        <f t="shared" si="6"/>
        <v>122.08225137176984</v>
      </c>
      <c r="U20" s="15">
        <v>24</v>
      </c>
      <c r="Y20">
        <v>3</v>
      </c>
      <c r="Z20">
        <v>2</v>
      </c>
      <c r="AA20">
        <v>16</v>
      </c>
      <c r="AB20" t="s">
        <v>14</v>
      </c>
      <c r="AC20">
        <v>97</v>
      </c>
    </row>
    <row r="21" spans="2:29" x14ac:dyDescent="0.35">
      <c r="K21" s="14">
        <v>0</v>
      </c>
      <c r="L21">
        <v>5</v>
      </c>
      <c r="M21" t="str">
        <f t="shared" si="0"/>
        <v>Sugar Swirl Spires</v>
      </c>
      <c r="N21">
        <f t="shared" si="1"/>
        <v>42.04</v>
      </c>
      <c r="O21">
        <f t="shared" si="2"/>
        <v>-118.33</v>
      </c>
      <c r="P21">
        <v>4</v>
      </c>
      <c r="Q21" t="str">
        <f t="shared" si="3"/>
        <v>Pixie Stix Plateau</v>
      </c>
      <c r="R21">
        <f t="shared" si="4"/>
        <v>30.71</v>
      </c>
      <c r="S21">
        <f t="shared" si="5"/>
        <v>-85.8</v>
      </c>
      <c r="T21" s="9">
        <f t="shared" si="6"/>
        <v>152.54875450163465</v>
      </c>
      <c r="U21" s="15">
        <v>14</v>
      </c>
      <c r="Y21">
        <v>3</v>
      </c>
      <c r="Z21">
        <v>4</v>
      </c>
      <c r="AA21">
        <v>8</v>
      </c>
      <c r="AB21" t="s">
        <v>15</v>
      </c>
      <c r="AC21">
        <v>85</v>
      </c>
    </row>
    <row r="22" spans="2:29" x14ac:dyDescent="0.35">
      <c r="K22" s="14">
        <v>0</v>
      </c>
      <c r="L22">
        <v>5</v>
      </c>
      <c r="M22" t="str">
        <f t="shared" si="0"/>
        <v>Sugar Swirl Spires</v>
      </c>
      <c r="N22">
        <f t="shared" si="1"/>
        <v>42.04</v>
      </c>
      <c r="O22">
        <f t="shared" si="2"/>
        <v>-118.33</v>
      </c>
      <c r="P22">
        <v>6</v>
      </c>
      <c r="Q22" t="str">
        <f t="shared" si="3"/>
        <v>Tartberry Thicket</v>
      </c>
      <c r="R22">
        <f t="shared" si="4"/>
        <v>33.97</v>
      </c>
      <c r="S22">
        <f t="shared" si="5"/>
        <v>-117.02</v>
      </c>
      <c r="T22" s="9">
        <f t="shared" si="6"/>
        <v>152.30563384195611</v>
      </c>
      <c r="U22" s="15">
        <v>19</v>
      </c>
      <c r="Y22">
        <v>3</v>
      </c>
      <c r="Z22">
        <v>6</v>
      </c>
      <c r="AA22">
        <v>21</v>
      </c>
      <c r="AB22" t="s">
        <v>13</v>
      </c>
      <c r="AC22">
        <v>89</v>
      </c>
    </row>
    <row r="23" spans="2:29" x14ac:dyDescent="0.35">
      <c r="K23" s="14">
        <v>0</v>
      </c>
      <c r="L23">
        <v>5</v>
      </c>
      <c r="M23" t="str">
        <f t="shared" si="0"/>
        <v>Sugar Swirl Spires</v>
      </c>
      <c r="N23">
        <f t="shared" si="1"/>
        <v>42.04</v>
      </c>
      <c r="O23">
        <f t="shared" si="2"/>
        <v>-118.33</v>
      </c>
      <c r="P23">
        <v>7</v>
      </c>
      <c r="Q23" t="str">
        <f t="shared" si="3"/>
        <v>Vanilla Chai Vortex</v>
      </c>
      <c r="R23">
        <f t="shared" si="4"/>
        <v>31.51</v>
      </c>
      <c r="S23">
        <f t="shared" si="5"/>
        <v>-119.6</v>
      </c>
      <c r="T23" s="9">
        <f t="shared" si="6"/>
        <v>149.84538197755711</v>
      </c>
      <c r="U23" s="15">
        <v>11</v>
      </c>
      <c r="Y23">
        <v>4</v>
      </c>
      <c r="Z23">
        <v>2</v>
      </c>
      <c r="AA23">
        <v>18</v>
      </c>
      <c r="AB23" t="s">
        <v>14</v>
      </c>
      <c r="AC23">
        <v>91</v>
      </c>
    </row>
    <row r="24" spans="2:29" x14ac:dyDescent="0.35">
      <c r="K24" s="14">
        <v>3349</v>
      </c>
      <c r="L24">
        <v>6</v>
      </c>
      <c r="M24" t="str">
        <f t="shared" si="0"/>
        <v>Tartberry Thicket</v>
      </c>
      <c r="N24">
        <f t="shared" si="1"/>
        <v>33.97</v>
      </c>
      <c r="O24">
        <f t="shared" si="2"/>
        <v>-117.02</v>
      </c>
      <c r="P24">
        <v>2</v>
      </c>
      <c r="Q24" t="str">
        <f t="shared" si="3"/>
        <v>Eclair Empire</v>
      </c>
      <c r="R24">
        <f t="shared" si="4"/>
        <v>33.619999999999997</v>
      </c>
      <c r="S24">
        <f t="shared" si="5"/>
        <v>-110.07</v>
      </c>
      <c r="T24" s="9">
        <f t="shared" si="6"/>
        <v>150.80023905816594</v>
      </c>
      <c r="U24" s="15">
        <v>6</v>
      </c>
      <c r="Y24">
        <v>4</v>
      </c>
      <c r="Z24">
        <v>3</v>
      </c>
      <c r="AA24">
        <v>14</v>
      </c>
      <c r="AB24" t="s">
        <v>17</v>
      </c>
      <c r="AC24">
        <v>101</v>
      </c>
    </row>
    <row r="25" spans="2:29" x14ac:dyDescent="0.35">
      <c r="K25" s="14">
        <v>1777</v>
      </c>
      <c r="L25">
        <v>6</v>
      </c>
      <c r="M25" t="str">
        <f t="shared" si="0"/>
        <v>Tartberry Thicket</v>
      </c>
      <c r="N25">
        <f t="shared" si="1"/>
        <v>33.97</v>
      </c>
      <c r="O25">
        <f t="shared" si="2"/>
        <v>-117.02</v>
      </c>
      <c r="P25">
        <v>3</v>
      </c>
      <c r="Q25" t="str">
        <f t="shared" si="3"/>
        <v>Nougat Nook</v>
      </c>
      <c r="R25">
        <f t="shared" si="4"/>
        <v>36.85</v>
      </c>
      <c r="S25">
        <f t="shared" si="5"/>
        <v>-91.26</v>
      </c>
      <c r="T25" s="9">
        <f t="shared" si="6"/>
        <v>156.01139221223559</v>
      </c>
      <c r="U25" s="15">
        <v>23</v>
      </c>
      <c r="Y25">
        <v>4</v>
      </c>
      <c r="Z25">
        <v>7</v>
      </c>
      <c r="AA25">
        <v>24</v>
      </c>
      <c r="AB25" t="s">
        <v>14</v>
      </c>
      <c r="AC25">
        <v>102</v>
      </c>
    </row>
    <row r="26" spans="2:29" x14ac:dyDescent="0.35">
      <c r="K26" s="14">
        <v>0</v>
      </c>
      <c r="L26">
        <v>6</v>
      </c>
      <c r="M26" t="str">
        <f t="shared" si="0"/>
        <v>Tartberry Thicket</v>
      </c>
      <c r="N26">
        <f t="shared" si="1"/>
        <v>33.97</v>
      </c>
      <c r="O26">
        <f t="shared" si="2"/>
        <v>-117.02</v>
      </c>
      <c r="P26">
        <v>4</v>
      </c>
      <c r="Q26" t="str">
        <f t="shared" si="3"/>
        <v>Pixie Stix Plateau</v>
      </c>
      <c r="R26">
        <f t="shared" si="4"/>
        <v>30.71</v>
      </c>
      <c r="S26">
        <f t="shared" si="5"/>
        <v>-85.8</v>
      </c>
      <c r="T26" s="9">
        <f t="shared" si="6"/>
        <v>150.99285181756122</v>
      </c>
      <c r="U26" s="15">
        <v>22</v>
      </c>
      <c r="Y26">
        <v>5</v>
      </c>
      <c r="Z26">
        <v>4</v>
      </c>
      <c r="AA26">
        <v>14</v>
      </c>
      <c r="AB26" t="s">
        <v>13</v>
      </c>
      <c r="AC26">
        <v>87</v>
      </c>
    </row>
    <row r="27" spans="2:29" x14ac:dyDescent="0.35">
      <c r="K27" s="14">
        <v>0</v>
      </c>
      <c r="L27">
        <v>6</v>
      </c>
      <c r="M27" t="str">
        <f t="shared" si="0"/>
        <v>Tartberry Thicket</v>
      </c>
      <c r="N27">
        <f t="shared" si="1"/>
        <v>33.97</v>
      </c>
      <c r="O27">
        <f t="shared" si="2"/>
        <v>-117.02</v>
      </c>
      <c r="P27">
        <v>5</v>
      </c>
      <c r="Q27" t="str">
        <f t="shared" si="3"/>
        <v>Sugar Swirl Spires</v>
      </c>
      <c r="R27">
        <f t="shared" si="4"/>
        <v>42.04</v>
      </c>
      <c r="S27">
        <f t="shared" si="5"/>
        <v>-118.33</v>
      </c>
      <c r="T27" s="9">
        <f t="shared" si="6"/>
        <v>159.0653944137442</v>
      </c>
      <c r="U27" s="15">
        <v>24</v>
      </c>
      <c r="Y27">
        <v>5</v>
      </c>
      <c r="Z27">
        <v>6</v>
      </c>
      <c r="AA27">
        <v>19</v>
      </c>
      <c r="AB27" t="s">
        <v>16</v>
      </c>
      <c r="AC27">
        <v>81</v>
      </c>
    </row>
    <row r="28" spans="2:29" x14ac:dyDescent="0.35">
      <c r="K28" s="14">
        <v>0</v>
      </c>
      <c r="L28">
        <v>7</v>
      </c>
      <c r="M28" t="str">
        <f t="shared" si="0"/>
        <v>Vanilla Chai Vortex</v>
      </c>
      <c r="N28">
        <f t="shared" si="1"/>
        <v>31.51</v>
      </c>
      <c r="O28">
        <f t="shared" si="2"/>
        <v>-119.6</v>
      </c>
      <c r="P28">
        <v>3</v>
      </c>
      <c r="Q28" t="str">
        <f t="shared" si="3"/>
        <v>Nougat Nook</v>
      </c>
      <c r="R28">
        <f t="shared" si="4"/>
        <v>36.85</v>
      </c>
      <c r="S28">
        <f t="shared" si="5"/>
        <v>-91.26</v>
      </c>
      <c r="T28" s="9">
        <f t="shared" si="6"/>
        <v>158.99609460612547</v>
      </c>
      <c r="U28" s="15">
        <v>23</v>
      </c>
      <c r="Y28">
        <v>5</v>
      </c>
      <c r="Z28">
        <v>7</v>
      </c>
      <c r="AA28">
        <v>11</v>
      </c>
      <c r="AB28" t="s">
        <v>13</v>
      </c>
      <c r="AC28">
        <v>84</v>
      </c>
    </row>
    <row r="29" spans="2:29" ht="15" thickBot="1" x14ac:dyDescent="0.4">
      <c r="K29" s="16">
        <v>1887</v>
      </c>
      <c r="L29" s="17">
        <v>7</v>
      </c>
      <c r="M29" s="17" t="str">
        <f t="shared" si="0"/>
        <v>Vanilla Chai Vortex</v>
      </c>
      <c r="N29" s="17">
        <f t="shared" si="1"/>
        <v>31.51</v>
      </c>
      <c r="O29" s="17">
        <f t="shared" si="2"/>
        <v>-119.6</v>
      </c>
      <c r="P29" s="17">
        <v>5</v>
      </c>
      <c r="Q29" s="17" t="str">
        <f t="shared" si="3"/>
        <v>Sugar Swirl Spires</v>
      </c>
      <c r="R29" s="17">
        <f t="shared" si="4"/>
        <v>42.04</v>
      </c>
      <c r="S29" s="17">
        <f t="shared" si="5"/>
        <v>-118.33</v>
      </c>
      <c r="T29" s="25">
        <f t="shared" si="6"/>
        <v>161.64498909647648</v>
      </c>
      <c r="U29" s="18">
        <v>6</v>
      </c>
      <c r="Y29">
        <v>6</v>
      </c>
      <c r="Z29">
        <v>2</v>
      </c>
      <c r="AA29">
        <v>6</v>
      </c>
      <c r="AB29" t="s">
        <v>13</v>
      </c>
      <c r="AC29">
        <v>73</v>
      </c>
    </row>
    <row r="30" spans="2:29" x14ac:dyDescent="0.35">
      <c r="Y30">
        <v>6</v>
      </c>
      <c r="Z30">
        <v>3</v>
      </c>
      <c r="AA30">
        <v>23</v>
      </c>
      <c r="AB30" t="s">
        <v>14</v>
      </c>
      <c r="AC30">
        <v>77</v>
      </c>
    </row>
    <row r="31" spans="2:29" x14ac:dyDescent="0.35">
      <c r="Y31">
        <v>6</v>
      </c>
      <c r="Z31">
        <v>4</v>
      </c>
      <c r="AA31">
        <v>22</v>
      </c>
      <c r="AB31" t="s">
        <v>15</v>
      </c>
      <c r="AC31">
        <v>27</v>
      </c>
    </row>
    <row r="32" spans="2:29" x14ac:dyDescent="0.35">
      <c r="Y32">
        <v>6</v>
      </c>
      <c r="Z32">
        <v>5</v>
      </c>
      <c r="AA32">
        <v>24</v>
      </c>
      <c r="AB32" t="s">
        <v>13</v>
      </c>
      <c r="AC32">
        <v>31</v>
      </c>
    </row>
    <row r="33" spans="25:29" x14ac:dyDescent="0.35">
      <c r="Y33">
        <v>7</v>
      </c>
      <c r="Z33">
        <v>3</v>
      </c>
      <c r="AA33">
        <v>23</v>
      </c>
      <c r="AB33" t="s">
        <v>14</v>
      </c>
      <c r="AC33">
        <v>102</v>
      </c>
    </row>
    <row r="34" spans="25:29" x14ac:dyDescent="0.35">
      <c r="Y34">
        <v>7</v>
      </c>
      <c r="Z34">
        <v>5</v>
      </c>
      <c r="AA34">
        <v>6</v>
      </c>
      <c r="AB34" t="s">
        <v>13</v>
      </c>
      <c r="AC34">
        <v>105</v>
      </c>
    </row>
  </sheetData>
  <mergeCells count="5">
    <mergeCell ref="M4:O4"/>
    <mergeCell ref="Q4:S4"/>
    <mergeCell ref="T4:T5"/>
    <mergeCell ref="U4:U5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C012-9B6B-4564-AD9F-F7EA5919F04B}">
  <dimension ref="A1:H25"/>
  <sheetViews>
    <sheetView topLeftCell="A6" workbookViewId="0">
      <selection sqref="A1:E25"/>
    </sheetView>
  </sheetViews>
  <sheetFormatPr defaultRowHeight="14.5" x14ac:dyDescent="0.35"/>
  <cols>
    <col min="3" max="3" width="20.08984375" bestFit="1" customWidth="1"/>
    <col min="4" max="4" width="24.1796875" bestFit="1" customWidth="1"/>
    <col min="5" max="5" width="14.7265625" bestFit="1" customWidth="1"/>
  </cols>
  <sheetData>
    <row r="1" spans="1:8" x14ac:dyDescent="0.35">
      <c r="A1" t="s">
        <v>24</v>
      </c>
      <c r="B1" t="s">
        <v>23</v>
      </c>
      <c r="C1" t="s">
        <v>22</v>
      </c>
      <c r="D1" t="s">
        <v>21</v>
      </c>
      <c r="E1" t="s">
        <v>20</v>
      </c>
      <c r="G1" t="s">
        <v>31</v>
      </c>
      <c r="H1" t="s">
        <v>32</v>
      </c>
    </row>
    <row r="2" spans="1:8" x14ac:dyDescent="0.35">
      <c r="A2">
        <v>1</v>
      </c>
      <c r="B2">
        <v>2</v>
      </c>
      <c r="C2">
        <v>24</v>
      </c>
      <c r="D2" t="s">
        <v>16</v>
      </c>
      <c r="E2">
        <v>37</v>
      </c>
    </row>
    <row r="3" spans="1:8" x14ac:dyDescent="0.35">
      <c r="A3">
        <v>1</v>
      </c>
      <c r="B3">
        <v>6</v>
      </c>
      <c r="C3">
        <v>11</v>
      </c>
      <c r="D3" t="s">
        <v>13</v>
      </c>
      <c r="E3">
        <v>34</v>
      </c>
    </row>
    <row r="4" spans="1:8" x14ac:dyDescent="0.35">
      <c r="A4">
        <v>1</v>
      </c>
      <c r="B4">
        <v>7</v>
      </c>
      <c r="C4">
        <v>24</v>
      </c>
      <c r="D4" t="s">
        <v>19</v>
      </c>
      <c r="E4">
        <v>88</v>
      </c>
    </row>
    <row r="5" spans="1:8" x14ac:dyDescent="0.35">
      <c r="A5">
        <v>2</v>
      </c>
      <c r="B5">
        <v>1</v>
      </c>
      <c r="C5">
        <v>18</v>
      </c>
      <c r="D5" t="s">
        <v>14</v>
      </c>
      <c r="E5">
        <v>91</v>
      </c>
    </row>
    <row r="6" spans="1:8" x14ac:dyDescent="0.35">
      <c r="A6">
        <v>2</v>
      </c>
      <c r="B6">
        <v>3</v>
      </c>
      <c r="C6">
        <v>19</v>
      </c>
      <c r="D6" t="s">
        <v>14</v>
      </c>
      <c r="E6">
        <v>106</v>
      </c>
    </row>
    <row r="7" spans="1:8" x14ac:dyDescent="0.35">
      <c r="A7">
        <v>2</v>
      </c>
      <c r="B7">
        <v>4</v>
      </c>
      <c r="C7">
        <v>13</v>
      </c>
      <c r="D7" t="s">
        <v>17</v>
      </c>
      <c r="E7">
        <v>87</v>
      </c>
    </row>
    <row r="8" spans="1:8" x14ac:dyDescent="0.35">
      <c r="A8">
        <v>2</v>
      </c>
      <c r="B8">
        <v>6</v>
      </c>
      <c r="C8">
        <v>11</v>
      </c>
      <c r="D8" t="s">
        <v>18</v>
      </c>
      <c r="E8">
        <v>96</v>
      </c>
    </row>
    <row r="9" spans="1:8" x14ac:dyDescent="0.35">
      <c r="A9">
        <v>2</v>
      </c>
      <c r="B9">
        <v>7</v>
      </c>
      <c r="C9">
        <v>15</v>
      </c>
      <c r="D9" t="s">
        <v>19</v>
      </c>
      <c r="E9">
        <v>82</v>
      </c>
    </row>
    <row r="10" spans="1:8" x14ac:dyDescent="0.35">
      <c r="A10">
        <v>3</v>
      </c>
      <c r="B10">
        <v>1</v>
      </c>
      <c r="C10">
        <v>9</v>
      </c>
      <c r="D10" t="s">
        <v>18</v>
      </c>
      <c r="E10">
        <v>92</v>
      </c>
    </row>
    <row r="11" spans="1:8" x14ac:dyDescent="0.35">
      <c r="A11">
        <v>3</v>
      </c>
      <c r="B11">
        <v>2</v>
      </c>
      <c r="C11">
        <v>16</v>
      </c>
      <c r="D11" t="s">
        <v>14</v>
      </c>
      <c r="E11">
        <v>97</v>
      </c>
    </row>
    <row r="12" spans="1:8" x14ac:dyDescent="0.35">
      <c r="A12">
        <v>3</v>
      </c>
      <c r="B12">
        <v>4</v>
      </c>
      <c r="C12">
        <v>8</v>
      </c>
      <c r="D12" t="s">
        <v>15</v>
      </c>
      <c r="E12">
        <v>85</v>
      </c>
    </row>
    <row r="13" spans="1:8" x14ac:dyDescent="0.35">
      <c r="A13">
        <v>3</v>
      </c>
      <c r="B13">
        <v>6</v>
      </c>
      <c r="C13">
        <v>21</v>
      </c>
      <c r="D13" t="s">
        <v>13</v>
      </c>
      <c r="E13">
        <v>89</v>
      </c>
    </row>
    <row r="14" spans="1:8" x14ac:dyDescent="0.35">
      <c r="A14">
        <v>4</v>
      </c>
      <c r="B14">
        <v>2</v>
      </c>
      <c r="C14">
        <v>18</v>
      </c>
      <c r="D14" t="s">
        <v>14</v>
      </c>
      <c r="E14">
        <v>91</v>
      </c>
    </row>
    <row r="15" spans="1:8" x14ac:dyDescent="0.35">
      <c r="A15">
        <v>4</v>
      </c>
      <c r="B15">
        <v>3</v>
      </c>
      <c r="C15">
        <v>14</v>
      </c>
      <c r="D15" t="s">
        <v>17</v>
      </c>
      <c r="E15">
        <v>101</v>
      </c>
    </row>
    <row r="16" spans="1:8" x14ac:dyDescent="0.35">
      <c r="A16">
        <v>4</v>
      </c>
      <c r="B16">
        <v>7</v>
      </c>
      <c r="C16">
        <v>24</v>
      </c>
      <c r="D16" t="s">
        <v>14</v>
      </c>
      <c r="E16">
        <v>102</v>
      </c>
    </row>
    <row r="17" spans="1:5" x14ac:dyDescent="0.35">
      <c r="A17">
        <v>5</v>
      </c>
      <c r="B17">
        <v>4</v>
      </c>
      <c r="C17">
        <v>14</v>
      </c>
      <c r="D17" t="s">
        <v>13</v>
      </c>
      <c r="E17">
        <v>87</v>
      </c>
    </row>
    <row r="18" spans="1:5" x14ac:dyDescent="0.35">
      <c r="A18">
        <v>5</v>
      </c>
      <c r="B18">
        <v>6</v>
      </c>
      <c r="C18">
        <v>19</v>
      </c>
      <c r="D18" t="s">
        <v>16</v>
      </c>
      <c r="E18">
        <v>81</v>
      </c>
    </row>
    <row r="19" spans="1:5" x14ac:dyDescent="0.35">
      <c r="A19">
        <v>5</v>
      </c>
      <c r="B19">
        <v>7</v>
      </c>
      <c r="C19">
        <v>11</v>
      </c>
      <c r="D19" t="s">
        <v>13</v>
      </c>
      <c r="E19">
        <v>84</v>
      </c>
    </row>
    <row r="20" spans="1:5" x14ac:dyDescent="0.35">
      <c r="A20">
        <v>6</v>
      </c>
      <c r="B20">
        <v>2</v>
      </c>
      <c r="C20">
        <v>6</v>
      </c>
      <c r="D20" t="s">
        <v>13</v>
      </c>
      <c r="E20">
        <v>73</v>
      </c>
    </row>
    <row r="21" spans="1:5" x14ac:dyDescent="0.35">
      <c r="A21">
        <v>6</v>
      </c>
      <c r="B21">
        <v>3</v>
      </c>
      <c r="C21">
        <v>23</v>
      </c>
      <c r="D21" t="s">
        <v>14</v>
      </c>
      <c r="E21">
        <v>77</v>
      </c>
    </row>
    <row r="22" spans="1:5" x14ac:dyDescent="0.35">
      <c r="A22">
        <v>6</v>
      </c>
      <c r="B22">
        <v>4</v>
      </c>
      <c r="C22">
        <v>22</v>
      </c>
      <c r="D22" t="s">
        <v>15</v>
      </c>
      <c r="E22">
        <v>27</v>
      </c>
    </row>
    <row r="23" spans="1:5" x14ac:dyDescent="0.35">
      <c r="A23">
        <v>6</v>
      </c>
      <c r="B23">
        <v>5</v>
      </c>
      <c r="C23">
        <v>24</v>
      </c>
      <c r="D23" t="s">
        <v>13</v>
      </c>
      <c r="E23">
        <v>31</v>
      </c>
    </row>
    <row r="24" spans="1:5" x14ac:dyDescent="0.35">
      <c r="A24">
        <v>7</v>
      </c>
      <c r="B24">
        <v>3</v>
      </c>
      <c r="C24">
        <v>23</v>
      </c>
      <c r="D24" t="s">
        <v>14</v>
      </c>
      <c r="E24">
        <v>102</v>
      </c>
    </row>
    <row r="25" spans="1:5" x14ac:dyDescent="0.35">
      <c r="A25">
        <v>7</v>
      </c>
      <c r="B25">
        <v>5</v>
      </c>
      <c r="C25">
        <v>6</v>
      </c>
      <c r="D25" t="s">
        <v>13</v>
      </c>
      <c r="E25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D827-0203-44BC-810D-659C26F55600}">
  <dimension ref="A1:F8"/>
  <sheetViews>
    <sheetView workbookViewId="0">
      <selection sqref="A1:F8"/>
    </sheetView>
  </sheetViews>
  <sheetFormatPr defaultRowHeight="14.5" x14ac:dyDescent="0.35"/>
  <cols>
    <col min="1" max="1" width="10" bestFit="1" customWidth="1"/>
    <col min="2" max="2" width="16.453125" bestFit="1" customWidth="1"/>
    <col min="5" max="5" width="6.26953125" bestFit="1" customWidth="1"/>
    <col min="6" max="6" width="7.7265625" bestFit="1" customWidth="1"/>
  </cols>
  <sheetData>
    <row r="1" spans="1:6" x14ac:dyDescent="0.3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</row>
    <row r="2" spans="1:6" x14ac:dyDescent="0.35">
      <c r="A2">
        <v>1</v>
      </c>
      <c r="B2" t="s">
        <v>6</v>
      </c>
      <c r="C2">
        <v>37.5</v>
      </c>
      <c r="D2">
        <v>-102.5</v>
      </c>
      <c r="E2">
        <v>10580</v>
      </c>
    </row>
    <row r="3" spans="1:6" x14ac:dyDescent="0.35">
      <c r="A3">
        <v>2</v>
      </c>
      <c r="B3" t="s">
        <v>5</v>
      </c>
      <c r="C3">
        <v>33.619999999999997</v>
      </c>
      <c r="D3">
        <v>-110.07</v>
      </c>
      <c r="F3">
        <v>1478</v>
      </c>
    </row>
    <row r="4" spans="1:6" x14ac:dyDescent="0.35">
      <c r="A4">
        <v>3</v>
      </c>
      <c r="B4" t="s">
        <v>4</v>
      </c>
      <c r="C4">
        <v>36.85</v>
      </c>
      <c r="D4">
        <v>-91.26</v>
      </c>
      <c r="F4">
        <v>1777</v>
      </c>
    </row>
    <row r="5" spans="1:6" x14ac:dyDescent="0.35">
      <c r="A5">
        <v>4</v>
      </c>
      <c r="B5" t="s">
        <v>3</v>
      </c>
      <c r="C5">
        <v>30.71</v>
      </c>
      <c r="D5">
        <v>-85.8</v>
      </c>
      <c r="F5">
        <v>1871</v>
      </c>
    </row>
    <row r="6" spans="1:6" x14ac:dyDescent="0.35">
      <c r="A6">
        <v>5</v>
      </c>
      <c r="B6" t="s">
        <v>2</v>
      </c>
      <c r="C6">
        <v>42.04</v>
      </c>
      <c r="D6">
        <v>-118.33</v>
      </c>
      <c r="F6">
        <v>1887</v>
      </c>
    </row>
    <row r="7" spans="1:6" x14ac:dyDescent="0.35">
      <c r="A7">
        <v>6</v>
      </c>
      <c r="B7" t="s">
        <v>1</v>
      </c>
      <c r="C7">
        <v>33.97</v>
      </c>
      <c r="D7">
        <v>-117.02</v>
      </c>
      <c r="F7">
        <v>1756</v>
      </c>
    </row>
    <row r="8" spans="1:6" x14ac:dyDescent="0.35">
      <c r="A8">
        <v>7</v>
      </c>
      <c r="B8" t="s">
        <v>0</v>
      </c>
      <c r="C8">
        <v>31.51</v>
      </c>
      <c r="D8">
        <v>-119.6</v>
      </c>
      <c r="F8">
        <v>1811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Stipulation</vt:lpstr>
      <vt:lpstr>All Conditions (2)</vt:lpstr>
      <vt:lpstr>All Conditions</vt:lpstr>
      <vt:lpstr>Min Congestion Level</vt:lpstr>
      <vt:lpstr>Max EcoFriendly</vt:lpstr>
      <vt:lpstr>Min DIstance</vt:lpstr>
      <vt:lpstr>Min Transportation Cost</vt:lpstr>
      <vt:lpstr>{PinkCloud}_Module10_Connection</vt:lpstr>
      <vt:lpstr>{PinkCloud}_Module10_Locations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Charlee LeGallais</cp:lastModifiedBy>
  <dcterms:created xsi:type="dcterms:W3CDTF">2015-06-05T18:17:20Z</dcterms:created>
  <dcterms:modified xsi:type="dcterms:W3CDTF">2025-05-05T14:56:08Z</dcterms:modified>
</cp:coreProperties>
</file>