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student\Downloads\GSCM330\Module 9\"/>
    </mc:Choice>
  </mc:AlternateContent>
  <xr:revisionPtr revIDLastSave="0" documentId="8_{FD877BFE-4657-4D59-B14D-07F063EE69DB}" xr6:coauthVersionLast="47" xr6:coauthVersionMax="47" xr10:uidLastSave="{00000000-0000-0000-0000-000000000000}"/>
  <bookViews>
    <workbookView xWindow="-110" yWindow="-110" windowWidth="19420" windowHeight="11500" firstSheet="1" activeTab="1" xr2:uid="{00000000-000D-0000-FFFF-FFFF00000000}"/>
  </bookViews>
  <sheets>
    <sheet name="Solution (2)" sheetId="6" r:id="rId1"/>
    <sheet name="Solution" sheetId="5" r:id="rId2"/>
    <sheet name="{PinkCloud}_Module09_Distributi" sheetId="4" r:id="rId3"/>
    <sheet name="{PinkCloud}_Module09_Model_Cond" sheetId="3" r:id="rId4"/>
    <sheet name="{PinkCloud}_Module09_Warehouses" sheetId="2" r:id="rId5"/>
    <sheet name="Sheet1" sheetId="1" r:id="rId6"/>
  </sheets>
  <definedNames>
    <definedName name="solver_adj" localSheetId="1" hidden="1">Solution!$J$35:$O$38,Solution!$L$43:$L$46</definedName>
    <definedName name="solver_adj" localSheetId="0" hidden="1">'Solution (2)'!$J$35:$O$38,'Solution (2)'!$L$43:$L$46</definedName>
    <definedName name="solver_cvg" localSheetId="1" hidden="1">0.0001</definedName>
    <definedName name="solver_cvg" localSheetId="0" hidden="1">0.0001</definedName>
    <definedName name="solver_drv" localSheetId="1" hidden="1">1</definedName>
    <definedName name="solver_drv" localSheetId="0" hidden="1">1</definedName>
    <definedName name="solver_eng" localSheetId="1" hidden="1">2</definedName>
    <definedName name="solver_eng" localSheetId="0" hidden="1">2</definedName>
    <definedName name="solver_est" localSheetId="1" hidden="1">1</definedName>
    <definedName name="solver_est" localSheetId="0" hidden="1">1</definedName>
    <definedName name="solver_itr" localSheetId="1" hidden="1">2147483647</definedName>
    <definedName name="solver_itr" localSheetId="0" hidden="1">2147483647</definedName>
    <definedName name="solver_lhs1" localSheetId="1" hidden="1">Solution!$J$39:$O$39</definedName>
    <definedName name="solver_lhs1" localSheetId="0" hidden="1">'Solution (2)'!$J$39:$O$39</definedName>
    <definedName name="solver_lhs2" localSheetId="1" hidden="1">Solution!$L$43:$L$46</definedName>
    <definedName name="solver_lhs2" localSheetId="0" hidden="1">'Solution (2)'!$L$43:$L$46</definedName>
    <definedName name="solver_lhs3" localSheetId="1" hidden="1">Solution!$L$43:$L$46</definedName>
    <definedName name="solver_lhs3" localSheetId="0" hidden="1">'Solution (2)'!$L$43:$L$46</definedName>
    <definedName name="solver_lhs4" localSheetId="1" hidden="1">Solution!$L$43:$L$46</definedName>
    <definedName name="solver_lhs4" localSheetId="0" hidden="1">'Solution (2)'!$L$43:$L$46</definedName>
    <definedName name="solver_lhs5" localSheetId="1" hidden="1">Solution!$L$51</definedName>
    <definedName name="solver_lhs5" localSheetId="0" hidden="1">'Solution (2)'!$L$51</definedName>
    <definedName name="solver_lhs6" localSheetId="1" hidden="1">Solution!$M$43:$M$46</definedName>
    <definedName name="solver_lhs6" localSheetId="0" hidden="1">'Solution (2)'!$M$43:$M$46</definedName>
    <definedName name="solver_mip" localSheetId="1" hidden="1">2147483647</definedName>
    <definedName name="solver_mip" localSheetId="0" hidden="1">2147483647</definedName>
    <definedName name="solver_mni" localSheetId="1" hidden="1">30</definedName>
    <definedName name="solver_mni" localSheetId="0" hidden="1">30</definedName>
    <definedName name="solver_mrt" localSheetId="1" hidden="1">0.075</definedName>
    <definedName name="solver_mrt" localSheetId="0" hidden="1">0.075</definedName>
    <definedName name="solver_msl" localSheetId="1" hidden="1">2</definedName>
    <definedName name="solver_msl" localSheetId="0" hidden="1">2</definedName>
    <definedName name="solver_neg" localSheetId="1" hidden="1">1</definedName>
    <definedName name="solver_neg" localSheetId="0" hidden="1">1</definedName>
    <definedName name="solver_nod" localSheetId="1" hidden="1">2147483647</definedName>
    <definedName name="solver_nod" localSheetId="0" hidden="1">2147483647</definedName>
    <definedName name="solver_num" localSheetId="1" hidden="1">6</definedName>
    <definedName name="solver_num" localSheetId="0" hidden="1">6</definedName>
    <definedName name="solver_nwt" localSheetId="1" hidden="1">1</definedName>
    <definedName name="solver_nwt" localSheetId="0" hidden="1">1</definedName>
    <definedName name="solver_opt" localSheetId="1" hidden="1">Solution!$I$52</definedName>
    <definedName name="solver_opt" localSheetId="0" hidden="1">'Solution (2)'!$I$52</definedName>
    <definedName name="solver_pre" localSheetId="1" hidden="1">0.000001</definedName>
    <definedName name="solver_pre" localSheetId="0" hidden="1">0.000001</definedName>
    <definedName name="solver_rbv" localSheetId="1" hidden="1">1</definedName>
    <definedName name="solver_rbv" localSheetId="0" hidden="1">1</definedName>
    <definedName name="solver_rel1" localSheetId="1" hidden="1">3</definedName>
    <definedName name="solver_rel1" localSheetId="0" hidden="1">3</definedName>
    <definedName name="solver_rel2" localSheetId="1" hidden="1">5</definedName>
    <definedName name="solver_rel2" localSheetId="0" hidden="1">5</definedName>
    <definedName name="solver_rel3" localSheetId="1" hidden="1">4</definedName>
    <definedName name="solver_rel3" localSheetId="0" hidden="1">4</definedName>
    <definedName name="solver_rel4" localSheetId="1" hidden="1">3</definedName>
    <definedName name="solver_rel4" localSheetId="0" hidden="1">3</definedName>
    <definedName name="solver_rel5" localSheetId="1" hidden="1">1</definedName>
    <definedName name="solver_rel5" localSheetId="0" hidden="1">1</definedName>
    <definedName name="solver_rel6" localSheetId="1" hidden="1">1</definedName>
    <definedName name="solver_rel6" localSheetId="0" hidden="1">1</definedName>
    <definedName name="solver_rhs1" localSheetId="1" hidden="1">Solution!$J$40:$O$40</definedName>
    <definedName name="solver_rhs1" localSheetId="0" hidden="1">'Solution (2)'!$J$40:$O$40</definedName>
    <definedName name="solver_rhs2" localSheetId="1" hidden="1">"binary"</definedName>
    <definedName name="solver_rhs2" localSheetId="0" hidden="1">"binary"</definedName>
    <definedName name="solver_rhs3" localSheetId="1" hidden="1">"integer"</definedName>
    <definedName name="solver_rhs3" localSheetId="0" hidden="1">"integer"</definedName>
    <definedName name="solver_rhs4" localSheetId="1" hidden="1">0</definedName>
    <definedName name="solver_rhs4" localSheetId="0" hidden="1">0</definedName>
    <definedName name="solver_rhs5" localSheetId="1" hidden="1">2</definedName>
    <definedName name="solver_rhs5" localSheetId="0" hidden="1">2</definedName>
    <definedName name="solver_rhs6" localSheetId="1" hidden="1">0</definedName>
    <definedName name="solver_rhs6" localSheetId="0" hidden="1">0</definedName>
    <definedName name="solver_rlx" localSheetId="1" hidden="1">2</definedName>
    <definedName name="solver_rlx" localSheetId="0" hidden="1">2</definedName>
    <definedName name="solver_rsd" localSheetId="1" hidden="1">0</definedName>
    <definedName name="solver_rsd" localSheetId="0" hidden="1">0</definedName>
    <definedName name="solver_scl" localSheetId="1" hidden="1">1</definedName>
    <definedName name="solver_scl" localSheetId="0" hidden="1">1</definedName>
    <definedName name="solver_sho" localSheetId="1" hidden="1">2</definedName>
    <definedName name="solver_sho" localSheetId="0" hidden="1">2</definedName>
    <definedName name="solver_ssz" localSheetId="1" hidden="1">100</definedName>
    <definedName name="solver_ssz" localSheetId="0" hidden="1">100</definedName>
    <definedName name="solver_tim" localSheetId="1" hidden="1">2147483647</definedName>
    <definedName name="solver_tim" localSheetId="0" hidden="1">2147483647</definedName>
    <definedName name="solver_tol" localSheetId="1" hidden="1">0</definedName>
    <definedName name="solver_tol" localSheetId="0" hidden="1">0</definedName>
    <definedName name="solver_typ" localSheetId="1" hidden="1">2</definedName>
    <definedName name="solver_typ" localSheetId="0" hidden="1">2</definedName>
    <definedName name="solver_val" localSheetId="1" hidden="1">0</definedName>
    <definedName name="solver_val" localSheetId="0" hidden="1">0</definedName>
    <definedName name="solver_ver" localSheetId="1" hidden="1">3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43" i="5" l="1"/>
  <c r="X44" i="5"/>
  <c r="X45" i="5"/>
  <c r="X42" i="5"/>
  <c r="R43" i="5"/>
  <c r="S43" i="5"/>
  <c r="T43" i="5"/>
  <c r="U43" i="5"/>
  <c r="V43" i="5"/>
  <c r="W43" i="5"/>
  <c r="R44" i="5"/>
  <c r="S44" i="5"/>
  <c r="T44" i="5"/>
  <c r="U44" i="5"/>
  <c r="V44" i="5"/>
  <c r="W44" i="5"/>
  <c r="R45" i="5"/>
  <c r="S45" i="5"/>
  <c r="T45" i="5"/>
  <c r="U45" i="5"/>
  <c r="V45" i="5"/>
  <c r="W45" i="5"/>
  <c r="S42" i="5"/>
  <c r="T42" i="5"/>
  <c r="U42" i="5"/>
  <c r="V42" i="5"/>
  <c r="W42" i="5"/>
  <c r="R42" i="5"/>
  <c r="O59" i="5"/>
  <c r="O60" i="5"/>
  <c r="O61" i="5"/>
  <c r="O58" i="5"/>
  <c r="O53" i="5"/>
  <c r="P53" i="5"/>
  <c r="Q53" i="5"/>
  <c r="R53" i="5"/>
  <c r="S53" i="5"/>
  <c r="T53" i="5"/>
  <c r="O54" i="5"/>
  <c r="P54" i="5"/>
  <c r="Q54" i="5"/>
  <c r="R54" i="5"/>
  <c r="S54" i="5"/>
  <c r="T54" i="5"/>
  <c r="O55" i="5"/>
  <c r="P55" i="5"/>
  <c r="Q55" i="5"/>
  <c r="R55" i="5"/>
  <c r="S55" i="5"/>
  <c r="T55" i="5"/>
  <c r="P52" i="5"/>
  <c r="Q52" i="5"/>
  <c r="R52" i="5"/>
  <c r="S52" i="5"/>
  <c r="T52" i="5"/>
  <c r="O52" i="5"/>
  <c r="J30" i="6" l="1"/>
  <c r="K30" i="6"/>
  <c r="L30" i="6"/>
  <c r="M30" i="6"/>
  <c r="N30" i="6"/>
  <c r="O30" i="6"/>
  <c r="J31" i="6"/>
  <c r="K31" i="6"/>
  <c r="L31" i="6"/>
  <c r="M31" i="6"/>
  <c r="N31" i="6"/>
  <c r="O31" i="6"/>
  <c r="J32" i="6"/>
  <c r="K32" i="6"/>
  <c r="L32" i="6"/>
  <c r="M32" i="6"/>
  <c r="N32" i="6"/>
  <c r="O32" i="6"/>
  <c r="K29" i="6"/>
  <c r="L29" i="6"/>
  <c r="M29" i="6"/>
  <c r="N29" i="6"/>
  <c r="O29" i="6"/>
  <c r="J29" i="6"/>
  <c r="L51" i="6"/>
  <c r="O46" i="6"/>
  <c r="O45" i="6"/>
  <c r="O44" i="6"/>
  <c r="O43" i="6"/>
  <c r="O40" i="6"/>
  <c r="N40" i="6"/>
  <c r="M40" i="6"/>
  <c r="L40" i="6"/>
  <c r="K40" i="6"/>
  <c r="J40" i="6"/>
  <c r="P40" i="6" s="1"/>
  <c r="I48" i="6" s="1"/>
  <c r="O39" i="6"/>
  <c r="N39" i="6"/>
  <c r="M39" i="6"/>
  <c r="L39" i="6"/>
  <c r="K39" i="6"/>
  <c r="J39" i="6"/>
  <c r="P38" i="6"/>
  <c r="J46" i="6" s="1"/>
  <c r="P37" i="6"/>
  <c r="J45" i="6" s="1"/>
  <c r="P36" i="6"/>
  <c r="J44" i="6" s="1"/>
  <c r="P35" i="6"/>
  <c r="J43" i="6" s="1"/>
  <c r="N25" i="6"/>
  <c r="M25" i="6"/>
  <c r="L25" i="6"/>
  <c r="K25" i="6"/>
  <c r="O25" i="6" s="1"/>
  <c r="N24" i="6"/>
  <c r="M24" i="6"/>
  <c r="L24" i="6"/>
  <c r="K24" i="6"/>
  <c r="O24" i="6" s="1"/>
  <c r="N23" i="6"/>
  <c r="O23" i="6" s="1"/>
  <c r="M23" i="6"/>
  <c r="L23" i="6"/>
  <c r="K23" i="6"/>
  <c r="N22" i="6"/>
  <c r="O22" i="6" s="1"/>
  <c r="M22" i="6"/>
  <c r="L22" i="6"/>
  <c r="K22" i="6"/>
  <c r="N21" i="6"/>
  <c r="M21" i="6"/>
  <c r="L21" i="6"/>
  <c r="K21" i="6"/>
  <c r="O21" i="6" s="1"/>
  <c r="N20" i="6"/>
  <c r="M20" i="6"/>
  <c r="O20" i="6" s="1"/>
  <c r="L20" i="6"/>
  <c r="K20" i="6"/>
  <c r="N19" i="6"/>
  <c r="M19" i="6"/>
  <c r="O19" i="6" s="1"/>
  <c r="L19" i="6"/>
  <c r="K19" i="6"/>
  <c r="N18" i="6"/>
  <c r="M18" i="6"/>
  <c r="L18" i="6"/>
  <c r="K18" i="6"/>
  <c r="O18" i="6" s="1"/>
  <c r="N17" i="6"/>
  <c r="M17" i="6"/>
  <c r="O17" i="6" s="1"/>
  <c r="L17" i="6"/>
  <c r="K17" i="6"/>
  <c r="N16" i="6"/>
  <c r="M16" i="6"/>
  <c r="O16" i="6" s="1"/>
  <c r="L16" i="6"/>
  <c r="K16" i="6"/>
  <c r="N15" i="6"/>
  <c r="M15" i="6"/>
  <c r="O15" i="6" s="1"/>
  <c r="L15" i="6"/>
  <c r="K15" i="6"/>
  <c r="N14" i="6"/>
  <c r="O14" i="6" s="1"/>
  <c r="M14" i="6"/>
  <c r="L14" i="6"/>
  <c r="K14" i="6"/>
  <c r="N13" i="6"/>
  <c r="O13" i="6" s="1"/>
  <c r="M13" i="6"/>
  <c r="L13" i="6"/>
  <c r="K13" i="6"/>
  <c r="N12" i="6"/>
  <c r="M12" i="6"/>
  <c r="L12" i="6"/>
  <c r="K12" i="6"/>
  <c r="O12" i="6" s="1"/>
  <c r="N11" i="6"/>
  <c r="M11" i="6"/>
  <c r="O11" i="6" s="1"/>
  <c r="L11" i="6"/>
  <c r="K11" i="6"/>
  <c r="N10" i="6"/>
  <c r="M10" i="6"/>
  <c r="L10" i="6"/>
  <c r="K10" i="6"/>
  <c r="O10" i="6" s="1"/>
  <c r="N9" i="6"/>
  <c r="M9" i="6"/>
  <c r="O9" i="6" s="1"/>
  <c r="L9" i="6"/>
  <c r="K9" i="6"/>
  <c r="N8" i="6"/>
  <c r="M8" i="6"/>
  <c r="L8" i="6"/>
  <c r="K8" i="6"/>
  <c r="O8" i="6" s="1"/>
  <c r="O7" i="6"/>
  <c r="N7" i="6"/>
  <c r="M7" i="6"/>
  <c r="L7" i="6"/>
  <c r="K7" i="6"/>
  <c r="N6" i="6"/>
  <c r="M6" i="6"/>
  <c r="L6" i="6"/>
  <c r="K6" i="6"/>
  <c r="O6" i="6" s="1"/>
  <c r="O5" i="6"/>
  <c r="N5" i="6"/>
  <c r="M5" i="6"/>
  <c r="L5" i="6"/>
  <c r="K5" i="6"/>
  <c r="O4" i="6"/>
  <c r="N4" i="6"/>
  <c r="M4" i="6"/>
  <c r="L4" i="6"/>
  <c r="K4" i="6"/>
  <c r="N3" i="6"/>
  <c r="M3" i="6"/>
  <c r="O3" i="6" s="1"/>
  <c r="L3" i="6"/>
  <c r="K3" i="6"/>
  <c r="N2" i="6"/>
  <c r="M2" i="6"/>
  <c r="O2" i="6" s="1"/>
  <c r="L2" i="6"/>
  <c r="K2" i="6"/>
  <c r="L51" i="5"/>
  <c r="O44" i="5"/>
  <c r="O45" i="5"/>
  <c r="O46" i="5"/>
  <c r="O43" i="5"/>
  <c r="I49" i="5"/>
  <c r="I48" i="5"/>
  <c r="P40" i="5"/>
  <c r="K40" i="5"/>
  <c r="L40" i="5"/>
  <c r="M40" i="5"/>
  <c r="N40" i="5"/>
  <c r="O40" i="5"/>
  <c r="J40" i="5"/>
  <c r="P37" i="5"/>
  <c r="J45" i="5" s="1"/>
  <c r="M45" i="5" s="1"/>
  <c r="P38" i="5"/>
  <c r="J46" i="5" s="1"/>
  <c r="M46" i="5" s="1"/>
  <c r="P36" i="5"/>
  <c r="J44" i="5" s="1"/>
  <c r="M44" i="5" s="1"/>
  <c r="P35" i="5"/>
  <c r="J43" i="5" s="1"/>
  <c r="M43" i="5" s="1"/>
  <c r="N39" i="5"/>
  <c r="O39" i="5"/>
  <c r="M39" i="5"/>
  <c r="L39" i="5"/>
  <c r="K39" i="5"/>
  <c r="J39" i="5"/>
  <c r="K2" i="5"/>
  <c r="N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" i="5"/>
  <c r="M3" i="5"/>
  <c r="M4" i="5"/>
  <c r="O4" i="5" s="1"/>
  <c r="L29" i="5" s="1"/>
  <c r="M5" i="5"/>
  <c r="O5" i="5" s="1"/>
  <c r="M29" i="5" s="1"/>
  <c r="M6" i="5"/>
  <c r="O6" i="5" s="1"/>
  <c r="N29" i="5" s="1"/>
  <c r="M7" i="5"/>
  <c r="M8" i="5"/>
  <c r="M9" i="5"/>
  <c r="M10" i="5"/>
  <c r="M11" i="5"/>
  <c r="M12" i="5"/>
  <c r="O12" i="5" s="1"/>
  <c r="N30" i="5" s="1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" i="5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D20" i="5"/>
  <c r="C20" i="5"/>
  <c r="B20" i="5"/>
  <c r="D19" i="5"/>
  <c r="C19" i="5"/>
  <c r="B19" i="5"/>
  <c r="D18" i="5"/>
  <c r="D17" i="5" s="1"/>
  <c r="D15" i="5" s="1"/>
  <c r="C18" i="5"/>
  <c r="C17" i="5" s="1"/>
  <c r="C15" i="5" s="1"/>
  <c r="B18" i="5"/>
  <c r="B17" i="5" s="1"/>
  <c r="B15" i="5" s="1"/>
  <c r="E12" i="5"/>
  <c r="E11" i="5"/>
  <c r="E10" i="5"/>
  <c r="F6" i="5"/>
  <c r="I50" i="6" l="1"/>
  <c r="P39" i="6"/>
  <c r="M43" i="6"/>
  <c r="I49" i="6"/>
  <c r="M44" i="6"/>
  <c r="M45" i="6"/>
  <c r="M46" i="6"/>
  <c r="I50" i="5"/>
  <c r="I52" i="5" s="1"/>
  <c r="P39" i="5"/>
  <c r="O25" i="5"/>
  <c r="O32" i="5" s="1"/>
  <c r="O24" i="5"/>
  <c r="N32" i="5" s="1"/>
  <c r="O23" i="5"/>
  <c r="M32" i="5" s="1"/>
  <c r="O10" i="5"/>
  <c r="L30" i="5" s="1"/>
  <c r="O21" i="5"/>
  <c r="K32" i="5" s="1"/>
  <c r="O9" i="5"/>
  <c r="K30" i="5" s="1"/>
  <c r="O20" i="5"/>
  <c r="J32" i="5" s="1"/>
  <c r="O8" i="5"/>
  <c r="J30" i="5" s="1"/>
  <c r="O19" i="5"/>
  <c r="O31" i="5" s="1"/>
  <c r="O7" i="5"/>
  <c r="O29" i="5" s="1"/>
  <c r="O11" i="5"/>
  <c r="M30" i="5" s="1"/>
  <c r="O22" i="5"/>
  <c r="L32" i="5" s="1"/>
  <c r="O18" i="5"/>
  <c r="N31" i="5" s="1"/>
  <c r="O15" i="5"/>
  <c r="K31" i="5" s="1"/>
  <c r="O3" i="5"/>
  <c r="K29" i="5" s="1"/>
  <c r="O13" i="5"/>
  <c r="O30" i="5" s="1"/>
  <c r="O17" i="5"/>
  <c r="M31" i="5" s="1"/>
  <c r="O16" i="5"/>
  <c r="L31" i="5" s="1"/>
  <c r="O2" i="5"/>
  <c r="J29" i="5" s="1"/>
  <c r="O14" i="5"/>
  <c r="J31" i="5" s="1"/>
  <c r="I52" i="6" l="1"/>
</calcChain>
</file>

<file path=xl/sharedStrings.xml><?xml version="1.0" encoding="utf-8"?>
<sst xmlns="http://schemas.openxmlformats.org/spreadsheetml/2006/main" count="128" uniqueCount="62">
  <si>
    <t>Lemon Drop Lagoon</t>
  </si>
  <si>
    <t>Chewy Cherry Chews Channel</t>
  </si>
  <si>
    <t>Jellybean Jungle</t>
  </si>
  <si>
    <t>Fruity Gusher Geyser</t>
  </si>
  <si>
    <t>longitude</t>
  </si>
  <si>
    <t>latitude</t>
  </si>
  <si>
    <t>set_up_cost</t>
  </si>
  <si>
    <t>name</t>
  </si>
  <si>
    <t>warehouse</t>
  </si>
  <si>
    <t>manhattan</t>
  </si>
  <si>
    <t>method_to_calculate_distance</t>
  </si>
  <si>
    <t>cost_per_unit_distance</t>
  </si>
  <si>
    <t>max_dcs</t>
  </si>
  <si>
    <t>Sour Patch Prairie</t>
  </si>
  <si>
    <t>Molasses Marsh</t>
  </si>
  <si>
    <t>Sugar Swirl Spires</t>
  </si>
  <si>
    <t>Turkish Delight Tundra</t>
  </si>
  <si>
    <t>Waffle Cone Wonderland</t>
  </si>
  <si>
    <t>Toffee Town</t>
  </si>
  <si>
    <t>demand</t>
  </si>
  <si>
    <t>distribution_center</t>
  </si>
  <si>
    <t>Product 1</t>
  </si>
  <si>
    <t>Product 2</t>
  </si>
  <si>
    <t>Product 3</t>
  </si>
  <si>
    <t># to Produce</t>
  </si>
  <si>
    <t>Total Profit</t>
  </si>
  <si>
    <t>Unit Profit</t>
  </si>
  <si>
    <t>Setup Cost</t>
  </si>
  <si>
    <t>Resources</t>
  </si>
  <si>
    <t>Hours Req'd</t>
  </si>
  <si>
    <t>Used</t>
  </si>
  <si>
    <t>Available</t>
  </si>
  <si>
    <t>Machining</t>
  </si>
  <si>
    <t>Grinding</t>
  </si>
  <si>
    <t>Assembly</t>
  </si>
  <si>
    <t>Binary Variables</t>
  </si>
  <si>
    <t>Linking Constraints</t>
  </si>
  <si>
    <t>Max If 1 Product</t>
  </si>
  <si>
    <t>WH</t>
  </si>
  <si>
    <t>DC</t>
  </si>
  <si>
    <t>WH Lat</t>
  </si>
  <si>
    <t>WH Long</t>
  </si>
  <si>
    <t>DC Lat</t>
  </si>
  <si>
    <t>DC Long</t>
  </si>
  <si>
    <t>Manhattan</t>
  </si>
  <si>
    <t>WH&gt;DC</t>
  </si>
  <si>
    <t>Total DC Demand</t>
  </si>
  <si>
    <t>WH Sum Set</t>
  </si>
  <si>
    <t>Binary</t>
  </si>
  <si>
    <t>Linking</t>
  </si>
  <si>
    <t>Sum of Demand</t>
  </si>
  <si>
    <t xml:space="preserve">Set up Costs </t>
  </si>
  <si>
    <t>Transportation</t>
  </si>
  <si>
    <t>Objective function</t>
  </si>
  <si>
    <t>34.54*X11+34.35*X12+10.42*X13+19.9*X14+34.32*X15+12.36*X16</t>
  </si>
  <si>
    <t>38.19*X21+37.42*X22+3.01000000000001*X23+24.65*X24+37.39*X25+18.95*X26</t>
  </si>
  <si>
    <t>50.88*X31+50.69*X32+13.74*X33+36.24*X34+50.66*X35+28.7*X36</t>
  </si>
  <si>
    <t>22.62*X41+10.05*X42+39.72*X43+17.22*X44+10.68*X45+24.76*X46</t>
  </si>
  <si>
    <t>WH1</t>
  </si>
  <si>
    <t>WH2</t>
  </si>
  <si>
    <t>WH3</t>
  </si>
  <si>
    <t>WH4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</si>
</sst>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6" tint="-0.249977111117893"/>
      <name val="Calibri"/>
      <family val="2"/>
      <scheme val="minor"/>
    </font>
    <font>
      <b/>
      <sz val="11"/>
      <color theme="3" tint="9.9978637043366805E-2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2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0" fontId="3" fillId="2" borderId="0" xfId="0" applyFont="1" applyFill="1" applyAlignment="1">
      <alignment horizontal="center"/>
    </xf>
    <xf numFmtId="164" fontId="2" fillId="0" borderId="0" xfId="1" applyNumberFormat="1" applyFont="1"/>
    <xf numFmtId="164" fontId="4" fillId="2" borderId="0" xfId="0" applyNumberFormat="1" applyFont="1" applyFill="1"/>
    <xf numFmtId="0" fontId="2" fillId="0" borderId="0" xfId="0" applyFont="1" applyAlignment="1">
      <alignment horizontal="left" indent="1"/>
    </xf>
    <xf numFmtId="0" fontId="5" fillId="2" borderId="0" xfId="0" applyFont="1" applyFill="1" applyAlignment="1">
      <alignment horizontal="center"/>
    </xf>
    <xf numFmtId="0" fontId="2" fillId="0" borderId="0" xfId="0" applyFont="1" applyAlignment="1">
      <alignment horizontal="left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4" borderId="9" xfId="0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2" fillId="4" borderId="7" xfId="0" applyFont="1" applyFill="1" applyBorder="1"/>
    <xf numFmtId="0" fontId="2" fillId="4" borderId="8" xfId="0" applyFont="1" applyFill="1" applyBorder="1"/>
    <xf numFmtId="0" fontId="2" fillId="3" borderId="10" xfId="0" applyFont="1" applyFill="1" applyBorder="1"/>
    <xf numFmtId="0" fontId="2" fillId="4" borderId="9" xfId="0" applyFont="1" applyFill="1" applyBorder="1"/>
    <xf numFmtId="0" fontId="2" fillId="0" borderId="0" xfId="0" applyFont="1" applyAlignment="1">
      <alignment horizontal="center"/>
    </xf>
    <xf numFmtId="0" fontId="2" fillId="3" borderId="0" xfId="0" applyFon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517616</xdr:colOff>
      <xdr:row>1</xdr:row>
      <xdr:rowOff>15965</xdr:rowOff>
    </xdr:from>
    <xdr:to>
      <xdr:col>25</xdr:col>
      <xdr:colOff>556193</xdr:colOff>
      <xdr:row>12</xdr:row>
      <xdr:rowOff>155669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8E36D96-A6AC-42D9-905F-02FAD277E3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40473" y="197394"/>
          <a:ext cx="5508650" cy="2135418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18</xdr:col>
      <xdr:colOff>226876</xdr:colOff>
      <xdr:row>13</xdr:row>
      <xdr:rowOff>106861</xdr:rowOff>
    </xdr:from>
    <xdr:to>
      <xdr:col>25</xdr:col>
      <xdr:colOff>112934</xdr:colOff>
      <xdr:row>25</xdr:row>
      <xdr:rowOff>135627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3D2D6C8-38AD-417D-8EF3-63E26973D7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965305" y="2465432"/>
          <a:ext cx="4140559" cy="2205909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22E5E-803C-4A40-8DB8-5E51E4D028F4}">
  <dimension ref="A1:AC52"/>
  <sheetViews>
    <sheetView topLeftCell="D1" zoomScale="53" workbookViewId="0">
      <selection activeCell="F24" sqref="F24"/>
    </sheetView>
  </sheetViews>
  <sheetFormatPr defaultRowHeight="14.5" x14ac:dyDescent="0.35"/>
  <cols>
    <col min="1" max="1" width="16.90625" bestFit="1" customWidth="1"/>
    <col min="2" max="2" width="10.1796875" bestFit="1" customWidth="1"/>
    <col min="3" max="4" width="9" bestFit="1" customWidth="1"/>
    <col min="6" max="6" width="10" bestFit="1" customWidth="1"/>
    <col min="8" max="8" width="15.453125" customWidth="1"/>
    <col min="9" max="9" width="15.453125" bestFit="1" customWidth="1"/>
    <col min="13" max="13" width="10.453125" customWidth="1"/>
    <col min="15" max="16" width="10.08984375" bestFit="1" customWidth="1"/>
  </cols>
  <sheetData>
    <row r="1" spans="1:15" x14ac:dyDescent="0.35">
      <c r="I1" t="s">
        <v>38</v>
      </c>
      <c r="J1" t="s">
        <v>39</v>
      </c>
      <c r="K1" t="s">
        <v>40</v>
      </c>
      <c r="L1" t="s">
        <v>41</v>
      </c>
      <c r="M1" t="s">
        <v>42</v>
      </c>
      <c r="N1" t="s">
        <v>43</v>
      </c>
      <c r="O1" t="s">
        <v>44</v>
      </c>
    </row>
    <row r="2" spans="1:15" x14ac:dyDescent="0.35">
      <c r="I2">
        <v>1</v>
      </c>
      <c r="J2">
        <v>1</v>
      </c>
      <c r="K2">
        <f t="shared" ref="K2:K25" si="0">_xlfn.XLOOKUP(I2,$Y$38:$Y$41,$AB$38:$AB$41)</f>
        <v>26.1</v>
      </c>
      <c r="L2">
        <f t="shared" ref="L2:L25" si="1">_xlfn.XLOOKUP(I2,$Y$38:$Y$41,$AC$38:$AC$41)</f>
        <v>-95.02</v>
      </c>
      <c r="M2">
        <f t="shared" ref="M2:M25" si="2">_xlfn.XLOOKUP(J2,$Y$29:$Y$34,$AB$29:$AB$34)</f>
        <v>30.99</v>
      </c>
      <c r="N2">
        <f t="shared" ref="N2:N25" si="3">_xlfn.XLOOKUP(J2,$Y$29:$Y$34,$AC$29:$AC$34)</f>
        <v>-124.67</v>
      </c>
      <c r="O2">
        <f>ABS(K2-M2)+ABS(L2-N2)</f>
        <v>34.540000000000006</v>
      </c>
    </row>
    <row r="3" spans="1:15" x14ac:dyDescent="0.35">
      <c r="B3" s="1"/>
      <c r="C3" s="1"/>
      <c r="D3" s="1"/>
      <c r="I3">
        <v>1</v>
      </c>
      <c r="J3">
        <v>2</v>
      </c>
      <c r="K3">
        <f t="shared" si="0"/>
        <v>26.1</v>
      </c>
      <c r="L3">
        <f t="shared" si="1"/>
        <v>-95.02</v>
      </c>
      <c r="M3">
        <f t="shared" si="2"/>
        <v>47.23</v>
      </c>
      <c r="N3">
        <f t="shared" si="3"/>
        <v>-108.24</v>
      </c>
      <c r="O3">
        <f t="shared" ref="O3:O25" si="4">ABS(K3-M3)+ABS(L3-N3)</f>
        <v>34.349999999999994</v>
      </c>
    </row>
    <row r="4" spans="1:15" x14ac:dyDescent="0.35">
      <c r="A4" s="2"/>
      <c r="B4" s="3"/>
      <c r="C4" s="3"/>
      <c r="D4" s="3"/>
      <c r="I4">
        <v>1</v>
      </c>
      <c r="J4">
        <v>3</v>
      </c>
      <c r="K4">
        <f t="shared" si="0"/>
        <v>26.1</v>
      </c>
      <c r="L4">
        <f t="shared" si="1"/>
        <v>-95.02</v>
      </c>
      <c r="M4">
        <f t="shared" si="2"/>
        <v>30.01</v>
      </c>
      <c r="N4">
        <f t="shared" si="3"/>
        <v>-88.51</v>
      </c>
      <c r="O4">
        <f t="shared" si="4"/>
        <v>10.419999999999991</v>
      </c>
    </row>
    <row r="5" spans="1:15" x14ac:dyDescent="0.35">
      <c r="F5" s="2"/>
      <c r="I5">
        <v>1</v>
      </c>
      <c r="J5">
        <v>4</v>
      </c>
      <c r="K5">
        <f t="shared" si="0"/>
        <v>26.1</v>
      </c>
      <c r="L5">
        <f t="shared" si="1"/>
        <v>-95.02</v>
      </c>
      <c r="M5">
        <f t="shared" si="2"/>
        <v>30.44</v>
      </c>
      <c r="N5">
        <f t="shared" si="3"/>
        <v>-110.58</v>
      </c>
      <c r="O5">
        <f t="shared" si="4"/>
        <v>19.900000000000002</v>
      </c>
    </row>
    <row r="6" spans="1:15" x14ac:dyDescent="0.35">
      <c r="A6" s="2"/>
      <c r="B6" s="4"/>
      <c r="C6" s="4"/>
      <c r="D6" s="4"/>
      <c r="F6" s="5"/>
      <c r="I6">
        <v>1</v>
      </c>
      <c r="J6">
        <v>5</v>
      </c>
      <c r="K6">
        <f t="shared" si="0"/>
        <v>26.1</v>
      </c>
      <c r="L6">
        <f t="shared" si="1"/>
        <v>-95.02</v>
      </c>
      <c r="M6">
        <f t="shared" si="2"/>
        <v>36.85</v>
      </c>
      <c r="N6">
        <f t="shared" si="3"/>
        <v>-118.59</v>
      </c>
      <c r="O6">
        <f t="shared" si="4"/>
        <v>34.320000000000007</v>
      </c>
    </row>
    <row r="7" spans="1:15" x14ac:dyDescent="0.35">
      <c r="A7" s="2"/>
      <c r="B7" s="4"/>
      <c r="C7" s="4"/>
      <c r="D7" s="4"/>
      <c r="I7">
        <v>1</v>
      </c>
      <c r="J7">
        <v>6</v>
      </c>
      <c r="K7">
        <f t="shared" si="0"/>
        <v>26.1</v>
      </c>
      <c r="L7">
        <f t="shared" si="1"/>
        <v>-95.02</v>
      </c>
      <c r="M7">
        <f t="shared" si="2"/>
        <v>29.52</v>
      </c>
      <c r="N7">
        <f t="shared" si="3"/>
        <v>-103.96</v>
      </c>
      <c r="O7">
        <f t="shared" si="4"/>
        <v>12.359999999999996</v>
      </c>
    </row>
    <row r="8" spans="1:15" x14ac:dyDescent="0.35">
      <c r="I8">
        <v>2</v>
      </c>
      <c r="J8">
        <v>1</v>
      </c>
      <c r="K8">
        <f t="shared" si="0"/>
        <v>31.28</v>
      </c>
      <c r="L8">
        <f t="shared" si="1"/>
        <v>-86.77</v>
      </c>
      <c r="M8">
        <f t="shared" si="2"/>
        <v>30.99</v>
      </c>
      <c r="N8">
        <f t="shared" si="3"/>
        <v>-124.67</v>
      </c>
      <c r="O8">
        <f t="shared" si="4"/>
        <v>38.190000000000012</v>
      </c>
    </row>
    <row r="9" spans="1:15" x14ac:dyDescent="0.35">
      <c r="A9" s="2"/>
      <c r="B9" s="20"/>
      <c r="C9" s="20"/>
      <c r="D9" s="20"/>
      <c r="E9" s="1"/>
      <c r="F9" s="1"/>
      <c r="I9">
        <v>2</v>
      </c>
      <c r="J9">
        <v>2</v>
      </c>
      <c r="K9">
        <f t="shared" si="0"/>
        <v>31.28</v>
      </c>
      <c r="L9">
        <f t="shared" si="1"/>
        <v>-86.77</v>
      </c>
      <c r="M9">
        <f t="shared" si="2"/>
        <v>47.23</v>
      </c>
      <c r="N9">
        <f t="shared" si="3"/>
        <v>-108.24</v>
      </c>
      <c r="O9">
        <f t="shared" si="4"/>
        <v>37.419999999999995</v>
      </c>
    </row>
    <row r="10" spans="1:15" x14ac:dyDescent="0.35">
      <c r="A10" s="6"/>
      <c r="B10" s="1"/>
      <c r="C10" s="1"/>
      <c r="D10" s="1"/>
      <c r="E10" s="7"/>
      <c r="F10" s="1"/>
      <c r="I10">
        <v>2</v>
      </c>
      <c r="J10">
        <v>3</v>
      </c>
      <c r="K10">
        <f t="shared" si="0"/>
        <v>31.28</v>
      </c>
      <c r="L10">
        <f t="shared" si="1"/>
        <v>-86.77</v>
      </c>
      <c r="M10">
        <f t="shared" si="2"/>
        <v>30.01</v>
      </c>
      <c r="N10">
        <f t="shared" si="3"/>
        <v>-88.51</v>
      </c>
      <c r="O10">
        <f t="shared" si="4"/>
        <v>3.0100000000000087</v>
      </c>
    </row>
    <row r="11" spans="1:15" x14ac:dyDescent="0.35">
      <c r="A11" s="6"/>
      <c r="B11" s="1"/>
      <c r="C11" s="1"/>
      <c r="D11" s="1"/>
      <c r="E11" s="7"/>
      <c r="F11" s="1"/>
      <c r="I11">
        <v>2</v>
      </c>
      <c r="J11">
        <v>4</v>
      </c>
      <c r="K11">
        <f t="shared" si="0"/>
        <v>31.28</v>
      </c>
      <c r="L11">
        <f t="shared" si="1"/>
        <v>-86.77</v>
      </c>
      <c r="M11">
        <f t="shared" si="2"/>
        <v>30.44</v>
      </c>
      <c r="N11">
        <f t="shared" si="3"/>
        <v>-110.58</v>
      </c>
      <c r="O11">
        <f t="shared" si="4"/>
        <v>24.650000000000002</v>
      </c>
    </row>
    <row r="12" spans="1:15" x14ac:dyDescent="0.35">
      <c r="A12" s="6"/>
      <c r="B12" s="1"/>
      <c r="C12" s="1"/>
      <c r="D12" s="1"/>
      <c r="E12" s="7"/>
      <c r="F12" s="1"/>
      <c r="I12">
        <v>2</v>
      </c>
      <c r="J12">
        <v>5</v>
      </c>
      <c r="K12">
        <f t="shared" si="0"/>
        <v>31.28</v>
      </c>
      <c r="L12">
        <f t="shared" si="1"/>
        <v>-86.77</v>
      </c>
      <c r="M12">
        <f t="shared" si="2"/>
        <v>36.85</v>
      </c>
      <c r="N12">
        <f t="shared" si="3"/>
        <v>-118.59</v>
      </c>
      <c r="O12">
        <f t="shared" si="4"/>
        <v>37.390000000000008</v>
      </c>
    </row>
    <row r="13" spans="1:15" x14ac:dyDescent="0.35">
      <c r="I13">
        <v>2</v>
      </c>
      <c r="J13">
        <v>6</v>
      </c>
      <c r="K13">
        <f t="shared" si="0"/>
        <v>31.28</v>
      </c>
      <c r="L13">
        <f t="shared" si="1"/>
        <v>-86.77</v>
      </c>
      <c r="M13">
        <f t="shared" si="2"/>
        <v>29.52</v>
      </c>
      <c r="N13">
        <f t="shared" si="3"/>
        <v>-103.96</v>
      </c>
      <c r="O13">
        <f t="shared" si="4"/>
        <v>18.95</v>
      </c>
    </row>
    <row r="14" spans="1:15" x14ac:dyDescent="0.35">
      <c r="A14" s="8"/>
      <c r="B14" s="3"/>
      <c r="C14" s="3"/>
      <c r="D14" s="3"/>
      <c r="I14">
        <v>3</v>
      </c>
      <c r="J14">
        <v>1</v>
      </c>
      <c r="K14">
        <f t="shared" si="0"/>
        <v>25.59</v>
      </c>
      <c r="L14">
        <f t="shared" si="1"/>
        <v>-79.19</v>
      </c>
      <c r="M14">
        <f t="shared" si="2"/>
        <v>30.99</v>
      </c>
      <c r="N14">
        <f t="shared" si="3"/>
        <v>-124.67</v>
      </c>
      <c r="O14">
        <f t="shared" si="4"/>
        <v>50.88</v>
      </c>
    </row>
    <row r="15" spans="1:15" x14ac:dyDescent="0.35">
      <c r="A15" s="8"/>
      <c r="B15" s="7"/>
      <c r="C15" s="7"/>
      <c r="D15" s="7"/>
      <c r="I15">
        <v>3</v>
      </c>
      <c r="J15">
        <v>2</v>
      </c>
      <c r="K15">
        <f t="shared" si="0"/>
        <v>25.59</v>
      </c>
      <c r="L15">
        <f t="shared" si="1"/>
        <v>-79.19</v>
      </c>
      <c r="M15">
        <f t="shared" si="2"/>
        <v>47.23</v>
      </c>
      <c r="N15">
        <f t="shared" si="3"/>
        <v>-108.24</v>
      </c>
      <c r="O15">
        <f t="shared" si="4"/>
        <v>50.69</v>
      </c>
    </row>
    <row r="16" spans="1:15" x14ac:dyDescent="0.35">
      <c r="I16">
        <v>3</v>
      </c>
      <c r="J16">
        <v>3</v>
      </c>
      <c r="K16">
        <f t="shared" si="0"/>
        <v>25.59</v>
      </c>
      <c r="L16">
        <f t="shared" si="1"/>
        <v>-79.19</v>
      </c>
      <c r="M16">
        <f t="shared" si="2"/>
        <v>30.01</v>
      </c>
      <c r="N16">
        <f t="shared" si="3"/>
        <v>-88.51</v>
      </c>
      <c r="O16">
        <f t="shared" si="4"/>
        <v>13.740000000000009</v>
      </c>
    </row>
    <row r="17" spans="1:29" x14ac:dyDescent="0.35">
      <c r="A17" s="2"/>
      <c r="B17" s="1"/>
      <c r="C17" s="1"/>
      <c r="D17" s="1"/>
      <c r="I17">
        <v>3</v>
      </c>
      <c r="J17">
        <v>4</v>
      </c>
      <c r="K17">
        <f t="shared" si="0"/>
        <v>25.59</v>
      </c>
      <c r="L17">
        <f t="shared" si="1"/>
        <v>-79.19</v>
      </c>
      <c r="M17">
        <f t="shared" si="2"/>
        <v>30.44</v>
      </c>
      <c r="N17">
        <f t="shared" si="3"/>
        <v>-110.58</v>
      </c>
      <c r="O17">
        <f t="shared" si="4"/>
        <v>36.24</v>
      </c>
    </row>
    <row r="18" spans="1:29" x14ac:dyDescent="0.35">
      <c r="A18" s="6"/>
      <c r="I18">
        <v>3</v>
      </c>
      <c r="J18">
        <v>5</v>
      </c>
      <c r="K18">
        <f t="shared" si="0"/>
        <v>25.59</v>
      </c>
      <c r="L18">
        <f t="shared" si="1"/>
        <v>-79.19</v>
      </c>
      <c r="M18">
        <f t="shared" si="2"/>
        <v>36.85</v>
      </c>
      <c r="N18">
        <f t="shared" si="3"/>
        <v>-118.59</v>
      </c>
      <c r="O18">
        <f t="shared" si="4"/>
        <v>50.660000000000011</v>
      </c>
    </row>
    <row r="19" spans="1:29" x14ac:dyDescent="0.35">
      <c r="A19" s="6"/>
      <c r="I19">
        <v>3</v>
      </c>
      <c r="J19">
        <v>6</v>
      </c>
      <c r="K19">
        <f t="shared" si="0"/>
        <v>25.59</v>
      </c>
      <c r="L19">
        <f t="shared" si="1"/>
        <v>-79.19</v>
      </c>
      <c r="M19">
        <f t="shared" si="2"/>
        <v>29.52</v>
      </c>
      <c r="N19">
        <f t="shared" si="3"/>
        <v>-103.96</v>
      </c>
      <c r="O19">
        <f t="shared" si="4"/>
        <v>28.699999999999996</v>
      </c>
    </row>
    <row r="20" spans="1:29" x14ac:dyDescent="0.35">
      <c r="A20" s="6"/>
      <c r="I20">
        <v>4</v>
      </c>
      <c r="J20">
        <v>1</v>
      </c>
      <c r="K20">
        <f t="shared" si="0"/>
        <v>43.59</v>
      </c>
      <c r="L20">
        <f t="shared" si="1"/>
        <v>-114.65</v>
      </c>
      <c r="M20">
        <f t="shared" si="2"/>
        <v>30.99</v>
      </c>
      <c r="N20">
        <f t="shared" si="3"/>
        <v>-124.67</v>
      </c>
      <c r="O20">
        <f t="shared" si="4"/>
        <v>22.62</v>
      </c>
    </row>
    <row r="21" spans="1:29" x14ac:dyDescent="0.35">
      <c r="I21">
        <v>4</v>
      </c>
      <c r="J21">
        <v>2</v>
      </c>
      <c r="K21">
        <f t="shared" si="0"/>
        <v>43.59</v>
      </c>
      <c r="L21">
        <f t="shared" si="1"/>
        <v>-114.65</v>
      </c>
      <c r="M21">
        <f t="shared" si="2"/>
        <v>47.23</v>
      </c>
      <c r="N21">
        <f t="shared" si="3"/>
        <v>-108.24</v>
      </c>
      <c r="O21">
        <f t="shared" si="4"/>
        <v>10.050000000000004</v>
      </c>
    </row>
    <row r="22" spans="1:29" x14ac:dyDescent="0.35">
      <c r="I22">
        <v>4</v>
      </c>
      <c r="J22">
        <v>3</v>
      </c>
      <c r="K22">
        <f t="shared" si="0"/>
        <v>43.59</v>
      </c>
      <c r="L22">
        <f t="shared" si="1"/>
        <v>-114.65</v>
      </c>
      <c r="M22">
        <f t="shared" si="2"/>
        <v>30.01</v>
      </c>
      <c r="N22">
        <f t="shared" si="3"/>
        <v>-88.51</v>
      </c>
      <c r="O22">
        <f t="shared" si="4"/>
        <v>39.72</v>
      </c>
    </row>
    <row r="23" spans="1:29" x14ac:dyDescent="0.35">
      <c r="I23">
        <v>4</v>
      </c>
      <c r="J23">
        <v>4</v>
      </c>
      <c r="K23">
        <f t="shared" si="0"/>
        <v>43.59</v>
      </c>
      <c r="L23">
        <f t="shared" si="1"/>
        <v>-114.65</v>
      </c>
      <c r="M23">
        <f t="shared" si="2"/>
        <v>30.44</v>
      </c>
      <c r="N23">
        <f t="shared" si="3"/>
        <v>-110.58</v>
      </c>
      <c r="O23">
        <f t="shared" si="4"/>
        <v>17.22000000000001</v>
      </c>
    </row>
    <row r="24" spans="1:29" x14ac:dyDescent="0.35">
      <c r="I24">
        <v>4</v>
      </c>
      <c r="J24">
        <v>5</v>
      </c>
      <c r="K24">
        <f t="shared" si="0"/>
        <v>43.59</v>
      </c>
      <c r="L24">
        <f t="shared" si="1"/>
        <v>-114.65</v>
      </c>
      <c r="M24">
        <f t="shared" si="2"/>
        <v>36.85</v>
      </c>
      <c r="N24">
        <f t="shared" si="3"/>
        <v>-118.59</v>
      </c>
      <c r="O24">
        <f t="shared" si="4"/>
        <v>10.68</v>
      </c>
    </row>
    <row r="25" spans="1:29" x14ac:dyDescent="0.35">
      <c r="I25">
        <v>4</v>
      </c>
      <c r="J25">
        <v>6</v>
      </c>
      <c r="K25">
        <f t="shared" si="0"/>
        <v>43.59</v>
      </c>
      <c r="L25">
        <f t="shared" si="1"/>
        <v>-114.65</v>
      </c>
      <c r="M25">
        <f t="shared" si="2"/>
        <v>29.52</v>
      </c>
      <c r="N25">
        <f t="shared" si="3"/>
        <v>-103.96</v>
      </c>
      <c r="O25">
        <f t="shared" si="4"/>
        <v>24.760000000000016</v>
      </c>
    </row>
    <row r="27" spans="1:29" ht="15" thickBot="1" x14ac:dyDescent="0.4"/>
    <row r="28" spans="1:29" x14ac:dyDescent="0.35">
      <c r="I28" s="13" t="s">
        <v>45</v>
      </c>
      <c r="J28" s="14">
        <v>1</v>
      </c>
      <c r="K28" s="14">
        <v>2</v>
      </c>
      <c r="L28" s="14">
        <v>3</v>
      </c>
      <c r="M28" s="14">
        <v>4</v>
      </c>
      <c r="N28" s="14">
        <v>5</v>
      </c>
      <c r="O28" s="15">
        <v>6</v>
      </c>
      <c r="Y28" t="s">
        <v>20</v>
      </c>
      <c r="Z28" t="s">
        <v>7</v>
      </c>
      <c r="AA28" t="s">
        <v>19</v>
      </c>
      <c r="AB28" t="s">
        <v>5</v>
      </c>
      <c r="AC28" t="s">
        <v>4</v>
      </c>
    </row>
    <row r="29" spans="1:29" x14ac:dyDescent="0.35">
      <c r="I29" s="16">
        <v>1</v>
      </c>
      <c r="J29">
        <f>SUMIFS($O$2:$O$25,$J$2:$J$25,J$28,$I$2:$I$25,$I29)*30</f>
        <v>1036.2000000000003</v>
      </c>
      <c r="K29">
        <f t="shared" ref="K29:O32" si="5">SUMIFS($O$2:$O$25,$J$2:$J$25,K$28,$I$2:$I$25,$I29)*30</f>
        <v>1030.4999999999998</v>
      </c>
      <c r="L29">
        <f t="shared" si="5"/>
        <v>312.59999999999974</v>
      </c>
      <c r="M29">
        <f t="shared" si="5"/>
        <v>597.00000000000011</v>
      </c>
      <c r="N29">
        <f t="shared" si="5"/>
        <v>1029.6000000000001</v>
      </c>
      <c r="O29">
        <f t="shared" si="5"/>
        <v>370.7999999999999</v>
      </c>
      <c r="Y29">
        <v>1</v>
      </c>
      <c r="Z29" t="s">
        <v>18</v>
      </c>
      <c r="AA29">
        <v>980</v>
      </c>
      <c r="AB29">
        <v>30.99</v>
      </c>
      <c r="AC29">
        <v>-124.67</v>
      </c>
    </row>
    <row r="30" spans="1:29" x14ac:dyDescent="0.35">
      <c r="I30" s="17">
        <v>2</v>
      </c>
      <c r="J30">
        <f t="shared" ref="J30:J32" si="6">SUMIFS($O$2:$O$25,$J$2:$J$25,J$28,$I$2:$I$25,$I30)*30</f>
        <v>1145.7000000000003</v>
      </c>
      <c r="K30">
        <f t="shared" si="5"/>
        <v>1122.5999999999999</v>
      </c>
      <c r="L30">
        <f t="shared" si="5"/>
        <v>90.300000000000267</v>
      </c>
      <c r="M30">
        <f t="shared" si="5"/>
        <v>739.50000000000011</v>
      </c>
      <c r="N30">
        <f t="shared" si="5"/>
        <v>1121.7000000000003</v>
      </c>
      <c r="O30">
        <f t="shared" si="5"/>
        <v>568.5</v>
      </c>
      <c r="Y30">
        <v>2</v>
      </c>
      <c r="Z30" t="s">
        <v>17</v>
      </c>
      <c r="AA30">
        <v>844</v>
      </c>
      <c r="AB30">
        <v>47.23</v>
      </c>
      <c r="AC30">
        <v>-108.24</v>
      </c>
    </row>
    <row r="31" spans="1:29" x14ac:dyDescent="0.35">
      <c r="I31" s="17">
        <v>3</v>
      </c>
      <c r="J31">
        <f t="shared" si="6"/>
        <v>1526.4</v>
      </c>
      <c r="K31">
        <f t="shared" si="5"/>
        <v>1520.6999999999998</v>
      </c>
      <c r="L31">
        <f t="shared" si="5"/>
        <v>412.20000000000027</v>
      </c>
      <c r="M31">
        <f t="shared" si="5"/>
        <v>1087.2</v>
      </c>
      <c r="N31">
        <f t="shared" si="5"/>
        <v>1519.8000000000004</v>
      </c>
      <c r="O31">
        <f t="shared" si="5"/>
        <v>860.99999999999989</v>
      </c>
      <c r="Y31">
        <v>3</v>
      </c>
      <c r="Z31" t="s">
        <v>16</v>
      </c>
      <c r="AA31">
        <v>648</v>
      </c>
      <c r="AB31">
        <v>30.01</v>
      </c>
      <c r="AC31">
        <v>-88.51</v>
      </c>
    </row>
    <row r="32" spans="1:29" ht="15" thickBot="1" x14ac:dyDescent="0.4">
      <c r="I32" s="12">
        <v>4</v>
      </c>
      <c r="J32">
        <f t="shared" si="6"/>
        <v>678.6</v>
      </c>
      <c r="K32">
        <f t="shared" si="5"/>
        <v>301.50000000000011</v>
      </c>
      <c r="L32">
        <f t="shared" si="5"/>
        <v>1191.5999999999999</v>
      </c>
      <c r="M32">
        <f t="shared" si="5"/>
        <v>516.60000000000025</v>
      </c>
      <c r="N32">
        <f t="shared" si="5"/>
        <v>320.39999999999998</v>
      </c>
      <c r="O32">
        <f t="shared" si="5"/>
        <v>742.80000000000052</v>
      </c>
      <c r="Y32">
        <v>4</v>
      </c>
      <c r="Z32" t="s">
        <v>15</v>
      </c>
      <c r="AA32">
        <v>993</v>
      </c>
      <c r="AB32">
        <v>30.44</v>
      </c>
      <c r="AC32">
        <v>-110.58</v>
      </c>
    </row>
    <row r="33" spans="8:29" ht="15" thickBot="1" x14ac:dyDescent="0.4">
      <c r="Y33">
        <v>5</v>
      </c>
      <c r="Z33" t="s">
        <v>14</v>
      </c>
      <c r="AA33">
        <v>937</v>
      </c>
      <c r="AB33">
        <v>36.85</v>
      </c>
      <c r="AC33">
        <v>-118.59</v>
      </c>
    </row>
    <row r="34" spans="8:29" x14ac:dyDescent="0.35">
      <c r="I34" s="18" t="s">
        <v>45</v>
      </c>
      <c r="J34" s="14">
        <v>1</v>
      </c>
      <c r="K34" s="14">
        <v>2</v>
      </c>
      <c r="L34" s="14">
        <v>3</v>
      </c>
      <c r="M34" s="14">
        <v>4</v>
      </c>
      <c r="N34" s="14">
        <v>5</v>
      </c>
      <c r="O34" s="14">
        <v>6</v>
      </c>
      <c r="P34" s="15"/>
      <c r="Y34">
        <v>6</v>
      </c>
      <c r="Z34" t="s">
        <v>13</v>
      </c>
      <c r="AA34">
        <v>857</v>
      </c>
      <c r="AB34">
        <v>29.52</v>
      </c>
      <c r="AC34">
        <v>-103.96</v>
      </c>
    </row>
    <row r="35" spans="8:29" x14ac:dyDescent="0.35">
      <c r="I35" s="17">
        <v>1</v>
      </c>
      <c r="J35">
        <v>0</v>
      </c>
      <c r="K35">
        <v>0</v>
      </c>
      <c r="L35">
        <v>648.00000000000023</v>
      </c>
      <c r="M35">
        <v>0</v>
      </c>
      <c r="N35">
        <v>0</v>
      </c>
      <c r="O35">
        <v>856.99999999999977</v>
      </c>
      <c r="P35" s="9">
        <f>SUM(J35:O35)</f>
        <v>1505</v>
      </c>
    </row>
    <row r="36" spans="8:29" x14ac:dyDescent="0.35">
      <c r="I36" s="17">
        <v>2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 s="9">
        <f>SUM(J36:O36)</f>
        <v>0</v>
      </c>
    </row>
    <row r="37" spans="8:29" x14ac:dyDescent="0.35">
      <c r="I37" s="17">
        <v>3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 s="9">
        <f t="shared" ref="P37:P39" si="7">SUM(J37:O37)</f>
        <v>0</v>
      </c>
      <c r="Y37" t="s">
        <v>8</v>
      </c>
      <c r="Z37" t="s">
        <v>7</v>
      </c>
      <c r="AA37" t="s">
        <v>6</v>
      </c>
      <c r="AB37" t="s">
        <v>5</v>
      </c>
      <c r="AC37" t="s">
        <v>4</v>
      </c>
    </row>
    <row r="38" spans="8:29" x14ac:dyDescent="0.35">
      <c r="I38" s="17">
        <v>4</v>
      </c>
      <c r="J38">
        <v>979.99999999999989</v>
      </c>
      <c r="K38">
        <v>844</v>
      </c>
      <c r="L38">
        <v>0</v>
      </c>
      <c r="M38">
        <v>993</v>
      </c>
      <c r="N38">
        <v>937</v>
      </c>
      <c r="O38">
        <v>0</v>
      </c>
      <c r="P38" s="9">
        <f t="shared" si="7"/>
        <v>3754</v>
      </c>
      <c r="Y38">
        <v>1</v>
      </c>
      <c r="Z38" t="s">
        <v>3</v>
      </c>
      <c r="AA38">
        <v>1526</v>
      </c>
      <c r="AB38">
        <v>26.1</v>
      </c>
      <c r="AC38">
        <v>-95.02</v>
      </c>
    </row>
    <row r="39" spans="8:29" x14ac:dyDescent="0.35">
      <c r="I39" s="17"/>
      <c r="J39">
        <f>SUM(J35:J38)</f>
        <v>979.99999999999989</v>
      </c>
      <c r="K39">
        <f>SUM(K35:K38)</f>
        <v>844</v>
      </c>
      <c r="L39">
        <f>SUM(L35:L38)</f>
        <v>648.00000000000023</v>
      </c>
      <c r="M39">
        <f>SUM(M35:M38)</f>
        <v>993</v>
      </c>
      <c r="N39">
        <f t="shared" ref="N39:O39" si="8">SUM(N35:N38)</f>
        <v>937</v>
      </c>
      <c r="O39">
        <f t="shared" si="8"/>
        <v>856.99999999999977</v>
      </c>
      <c r="P39" s="9">
        <f t="shared" si="7"/>
        <v>5259</v>
      </c>
      <c r="Y39">
        <v>2</v>
      </c>
      <c r="Z39" t="s">
        <v>2</v>
      </c>
      <c r="AA39">
        <v>2189</v>
      </c>
      <c r="AB39">
        <v>31.28</v>
      </c>
      <c r="AC39">
        <v>-86.77</v>
      </c>
    </row>
    <row r="40" spans="8:29" ht="15" thickBot="1" x14ac:dyDescent="0.4">
      <c r="I40" s="19" t="s">
        <v>46</v>
      </c>
      <c r="J40" s="10">
        <f t="shared" ref="J40:O40" si="9">_xlfn.XLOOKUP(J34,$Y$29:$Y$34,$AA$29:$AA$34)</f>
        <v>980</v>
      </c>
      <c r="K40" s="10">
        <f t="shared" si="9"/>
        <v>844</v>
      </c>
      <c r="L40" s="10">
        <f t="shared" si="9"/>
        <v>648</v>
      </c>
      <c r="M40" s="10">
        <f t="shared" si="9"/>
        <v>993</v>
      </c>
      <c r="N40" s="10">
        <f t="shared" si="9"/>
        <v>937</v>
      </c>
      <c r="O40" s="10">
        <f t="shared" si="9"/>
        <v>857</v>
      </c>
      <c r="P40" s="11">
        <f>SUM(J40:O40)</f>
        <v>5259</v>
      </c>
      <c r="Y40">
        <v>3</v>
      </c>
      <c r="Z40" t="s">
        <v>1</v>
      </c>
      <c r="AA40">
        <v>1846</v>
      </c>
      <c r="AB40">
        <v>25.59</v>
      </c>
      <c r="AC40">
        <v>-79.19</v>
      </c>
    </row>
    <row r="41" spans="8:29" ht="15" thickBot="1" x14ac:dyDescent="0.4">
      <c r="Y41">
        <v>4</v>
      </c>
      <c r="Z41" t="s">
        <v>0</v>
      </c>
      <c r="AA41">
        <v>1035</v>
      </c>
      <c r="AB41">
        <v>43.59</v>
      </c>
      <c r="AC41">
        <v>-114.65</v>
      </c>
    </row>
    <row r="42" spans="8:29" ht="36" customHeight="1" x14ac:dyDescent="0.35">
      <c r="I42" s="18"/>
      <c r="J42" s="14" t="s">
        <v>47</v>
      </c>
      <c r="K42" s="14"/>
      <c r="L42" s="14" t="s">
        <v>48</v>
      </c>
      <c r="M42" s="14" t="s">
        <v>49</v>
      </c>
      <c r="N42" s="14" t="s">
        <v>51</v>
      </c>
      <c r="O42" s="15"/>
    </row>
    <row r="43" spans="8:29" x14ac:dyDescent="0.35">
      <c r="I43" s="17">
        <v>1</v>
      </c>
      <c r="J43">
        <f>P35</f>
        <v>1505</v>
      </c>
      <c r="L43">
        <v>1</v>
      </c>
      <c r="M43">
        <f>J43-($I$48*L43)</f>
        <v>-3754</v>
      </c>
      <c r="N43">
        <v>1526</v>
      </c>
      <c r="O43" s="9">
        <f>L43*N43</f>
        <v>1526</v>
      </c>
    </row>
    <row r="44" spans="8:29" x14ac:dyDescent="0.35">
      <c r="I44" s="17">
        <v>2</v>
      </c>
      <c r="J44">
        <f>P36</f>
        <v>0</v>
      </c>
      <c r="L44">
        <v>0</v>
      </c>
      <c r="M44">
        <f t="shared" ref="M44:M46" si="10">J44-($I$48*L44)</f>
        <v>0</v>
      </c>
      <c r="N44">
        <v>2189</v>
      </c>
      <c r="O44" s="9">
        <f t="shared" ref="O44:O46" si="11">L44*N44</f>
        <v>0</v>
      </c>
    </row>
    <row r="45" spans="8:29" x14ac:dyDescent="0.35">
      <c r="I45" s="17">
        <v>3</v>
      </c>
      <c r="J45">
        <f>P37</f>
        <v>0</v>
      </c>
      <c r="L45">
        <v>0</v>
      </c>
      <c r="M45">
        <f t="shared" si="10"/>
        <v>0</v>
      </c>
      <c r="N45">
        <v>1846</v>
      </c>
      <c r="O45" s="9">
        <f t="shared" si="11"/>
        <v>0</v>
      </c>
    </row>
    <row r="46" spans="8:29" x14ac:dyDescent="0.35">
      <c r="I46" s="17">
        <v>4</v>
      </c>
      <c r="J46">
        <f>P38</f>
        <v>3754</v>
      </c>
      <c r="L46">
        <v>1</v>
      </c>
      <c r="M46">
        <f t="shared" si="10"/>
        <v>-1505</v>
      </c>
      <c r="N46">
        <v>1035</v>
      </c>
      <c r="O46" s="9">
        <f t="shared" si="11"/>
        <v>1035</v>
      </c>
    </row>
    <row r="47" spans="8:29" ht="15" thickBot="1" x14ac:dyDescent="0.4">
      <c r="I47" s="19"/>
      <c r="J47" s="10"/>
      <c r="K47" s="10"/>
      <c r="L47" s="10"/>
      <c r="M47" s="10"/>
      <c r="N47" s="10"/>
      <c r="O47" s="11"/>
    </row>
    <row r="48" spans="8:29" x14ac:dyDescent="0.35">
      <c r="H48" t="s">
        <v>50</v>
      </c>
      <c r="I48">
        <f>P40</f>
        <v>5259</v>
      </c>
    </row>
    <row r="49" spans="8:12" x14ac:dyDescent="0.35">
      <c r="H49" t="s">
        <v>52</v>
      </c>
      <c r="I49">
        <f>SUMPRODUCT(J29:O32,J35:O38)</f>
        <v>2253033</v>
      </c>
    </row>
    <row r="50" spans="8:12" x14ac:dyDescent="0.35">
      <c r="H50" t="s">
        <v>27</v>
      </c>
      <c r="I50">
        <f>SUM(O43:O46)</f>
        <v>2561</v>
      </c>
    </row>
    <row r="51" spans="8:12" x14ac:dyDescent="0.35">
      <c r="L51">
        <f>SUM(L43:L46)</f>
        <v>2</v>
      </c>
    </row>
    <row r="52" spans="8:12" x14ac:dyDescent="0.35">
      <c r="H52" t="s">
        <v>53</v>
      </c>
      <c r="I52">
        <f>SUM(I49:I50)</f>
        <v>2255594</v>
      </c>
    </row>
  </sheetData>
  <mergeCells count="1">
    <mergeCell ref="B9:D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45FD3-1D48-4394-A1C7-10497D3C1050}">
  <dimension ref="A1:AC67"/>
  <sheetViews>
    <sheetView tabSelected="1" topLeftCell="C19" zoomScale="68" workbookViewId="0">
      <selection activeCell="AB46" sqref="AB46"/>
    </sheetView>
  </sheetViews>
  <sheetFormatPr defaultRowHeight="14.5" x14ac:dyDescent="0.35"/>
  <cols>
    <col min="1" max="1" width="16.90625" bestFit="1" customWidth="1"/>
    <col min="2" max="2" width="10.1796875" bestFit="1" customWidth="1"/>
    <col min="3" max="4" width="9" bestFit="1" customWidth="1"/>
    <col min="6" max="6" width="10" bestFit="1" customWidth="1"/>
    <col min="8" max="8" width="15.453125" customWidth="1"/>
    <col min="9" max="9" width="15.453125" bestFit="1" customWidth="1"/>
    <col min="13" max="13" width="10.453125" customWidth="1"/>
    <col min="15" max="16" width="10.08984375" bestFit="1" customWidth="1"/>
  </cols>
  <sheetData>
    <row r="1" spans="1:15" x14ac:dyDescent="0.35">
      <c r="I1" t="s">
        <v>38</v>
      </c>
      <c r="J1" t="s">
        <v>39</v>
      </c>
      <c r="K1" t="s">
        <v>40</v>
      </c>
      <c r="L1" t="s">
        <v>41</v>
      </c>
      <c r="M1" t="s">
        <v>42</v>
      </c>
      <c r="N1" t="s">
        <v>43</v>
      </c>
      <c r="O1" t="s">
        <v>44</v>
      </c>
    </row>
    <row r="2" spans="1:15" x14ac:dyDescent="0.35">
      <c r="I2">
        <v>1</v>
      </c>
      <c r="J2">
        <v>1</v>
      </c>
      <c r="K2">
        <f t="shared" ref="K2:K25" si="0">_xlfn.XLOOKUP(I2,$Y$38:$Y$41,$AB$38:$AB$41)</f>
        <v>26.1</v>
      </c>
      <c r="L2">
        <f t="shared" ref="L2:L25" si="1">_xlfn.XLOOKUP(I2,$Y$38:$Y$41,$AC$38:$AC$41)</f>
        <v>-95.02</v>
      </c>
      <c r="M2">
        <f t="shared" ref="M2:M25" si="2">_xlfn.XLOOKUP(J2,$Y$29:$Y$34,$AB$29:$AB$34)</f>
        <v>30.99</v>
      </c>
      <c r="N2">
        <f t="shared" ref="N2:N25" si="3">_xlfn.XLOOKUP(J2,$Y$29:$Y$34,$AC$29:$AC$34)</f>
        <v>-124.67</v>
      </c>
      <c r="O2">
        <f>ABS(K2-M2)+ABS(L2-N2)</f>
        <v>34.540000000000006</v>
      </c>
    </row>
    <row r="3" spans="1:15" x14ac:dyDescent="0.35">
      <c r="B3" s="1" t="s">
        <v>21</v>
      </c>
      <c r="C3" s="1" t="s">
        <v>22</v>
      </c>
      <c r="D3" s="1" t="s">
        <v>23</v>
      </c>
      <c r="I3">
        <v>1</v>
      </c>
      <c r="J3">
        <v>2</v>
      </c>
      <c r="K3">
        <f t="shared" si="0"/>
        <v>26.1</v>
      </c>
      <c r="L3">
        <f t="shared" si="1"/>
        <v>-95.02</v>
      </c>
      <c r="M3">
        <f t="shared" si="2"/>
        <v>47.23</v>
      </c>
      <c r="N3">
        <f t="shared" si="3"/>
        <v>-108.24</v>
      </c>
      <c r="O3">
        <f t="shared" ref="O3:O25" si="4">ABS(K3-M3)+ABS(L3-N3)</f>
        <v>34.349999999999994</v>
      </c>
    </row>
    <row r="4" spans="1:15" x14ac:dyDescent="0.35">
      <c r="A4" s="2" t="s">
        <v>24</v>
      </c>
      <c r="B4" s="3">
        <v>0</v>
      </c>
      <c r="C4" s="3">
        <v>56</v>
      </c>
      <c r="D4" s="3">
        <v>32</v>
      </c>
      <c r="I4">
        <v>1</v>
      </c>
      <c r="J4">
        <v>3</v>
      </c>
      <c r="K4">
        <f t="shared" si="0"/>
        <v>26.1</v>
      </c>
      <c r="L4">
        <f t="shared" si="1"/>
        <v>-95.02</v>
      </c>
      <c r="M4">
        <f t="shared" si="2"/>
        <v>30.01</v>
      </c>
      <c r="N4">
        <f t="shared" si="3"/>
        <v>-88.51</v>
      </c>
      <c r="O4">
        <f t="shared" si="4"/>
        <v>10.419999999999991</v>
      </c>
    </row>
    <row r="5" spans="1:15" x14ac:dyDescent="0.35">
      <c r="F5" s="2" t="s">
        <v>25</v>
      </c>
      <c r="I5">
        <v>1</v>
      </c>
      <c r="J5">
        <v>4</v>
      </c>
      <c r="K5">
        <f t="shared" si="0"/>
        <v>26.1</v>
      </c>
      <c r="L5">
        <f t="shared" si="1"/>
        <v>-95.02</v>
      </c>
      <c r="M5">
        <f t="shared" si="2"/>
        <v>30.44</v>
      </c>
      <c r="N5">
        <f t="shared" si="3"/>
        <v>-110.58</v>
      </c>
      <c r="O5">
        <f t="shared" si="4"/>
        <v>19.900000000000002</v>
      </c>
    </row>
    <row r="6" spans="1:15" x14ac:dyDescent="0.35">
      <c r="A6" s="2" t="s">
        <v>26</v>
      </c>
      <c r="B6" s="4">
        <v>48</v>
      </c>
      <c r="C6" s="4">
        <v>55</v>
      </c>
      <c r="D6" s="4">
        <v>50</v>
      </c>
      <c r="F6" s="5">
        <f>SUMPRODUCT(B4:D4,B6:D6)-SUMPRODUCT(B7:D7,B14:D14)</f>
        <v>2980</v>
      </c>
      <c r="I6">
        <v>1</v>
      </c>
      <c r="J6">
        <v>5</v>
      </c>
      <c r="K6">
        <f t="shared" si="0"/>
        <v>26.1</v>
      </c>
      <c r="L6">
        <f t="shared" si="1"/>
        <v>-95.02</v>
      </c>
      <c r="M6">
        <f t="shared" si="2"/>
        <v>36.85</v>
      </c>
      <c r="N6">
        <f t="shared" si="3"/>
        <v>-118.59</v>
      </c>
      <c r="O6">
        <f t="shared" si="4"/>
        <v>34.320000000000007</v>
      </c>
    </row>
    <row r="7" spans="1:15" x14ac:dyDescent="0.35">
      <c r="A7" s="2" t="s">
        <v>27</v>
      </c>
      <c r="B7" s="4">
        <v>1000</v>
      </c>
      <c r="C7" s="4">
        <v>800</v>
      </c>
      <c r="D7" s="4">
        <v>900</v>
      </c>
      <c r="I7">
        <v>1</v>
      </c>
      <c r="J7">
        <v>6</v>
      </c>
      <c r="K7">
        <f t="shared" si="0"/>
        <v>26.1</v>
      </c>
      <c r="L7">
        <f t="shared" si="1"/>
        <v>-95.02</v>
      </c>
      <c r="M7">
        <f t="shared" si="2"/>
        <v>29.52</v>
      </c>
      <c r="N7">
        <f t="shared" si="3"/>
        <v>-103.96</v>
      </c>
      <c r="O7">
        <f t="shared" si="4"/>
        <v>12.359999999999996</v>
      </c>
    </row>
    <row r="8" spans="1:15" x14ac:dyDescent="0.35">
      <c r="I8">
        <v>2</v>
      </c>
      <c r="J8">
        <v>1</v>
      </c>
      <c r="K8">
        <f t="shared" si="0"/>
        <v>31.28</v>
      </c>
      <c r="L8">
        <f t="shared" si="1"/>
        <v>-86.77</v>
      </c>
      <c r="M8">
        <f t="shared" si="2"/>
        <v>30.99</v>
      </c>
      <c r="N8">
        <f t="shared" si="3"/>
        <v>-124.67</v>
      </c>
      <c r="O8">
        <f t="shared" si="4"/>
        <v>38.190000000000012</v>
      </c>
    </row>
    <row r="9" spans="1:15" x14ac:dyDescent="0.35">
      <c r="A9" s="2" t="s">
        <v>28</v>
      </c>
      <c r="B9" s="20" t="s">
        <v>29</v>
      </c>
      <c r="C9" s="20"/>
      <c r="D9" s="20"/>
      <c r="E9" s="1" t="s">
        <v>30</v>
      </c>
      <c r="F9" s="1" t="s">
        <v>31</v>
      </c>
      <c r="I9">
        <v>2</v>
      </c>
      <c r="J9">
        <v>2</v>
      </c>
      <c r="K9">
        <f t="shared" si="0"/>
        <v>31.28</v>
      </c>
      <c r="L9">
        <f t="shared" si="1"/>
        <v>-86.77</v>
      </c>
      <c r="M9">
        <f t="shared" si="2"/>
        <v>47.23</v>
      </c>
      <c r="N9">
        <f t="shared" si="3"/>
        <v>-108.24</v>
      </c>
      <c r="O9">
        <f t="shared" si="4"/>
        <v>37.419999999999995</v>
      </c>
    </row>
    <row r="10" spans="1:15" x14ac:dyDescent="0.35">
      <c r="A10" s="6" t="s">
        <v>32</v>
      </c>
      <c r="B10" s="1">
        <v>2</v>
      </c>
      <c r="C10" s="1">
        <v>3</v>
      </c>
      <c r="D10" s="1">
        <v>6</v>
      </c>
      <c r="E10" s="7">
        <f>SUMPRODUCT($B$4:$D$4,B10:D10)</f>
        <v>360</v>
      </c>
      <c r="F10" s="1">
        <v>600</v>
      </c>
      <c r="I10">
        <v>2</v>
      </c>
      <c r="J10">
        <v>3</v>
      </c>
      <c r="K10">
        <f t="shared" si="0"/>
        <v>31.28</v>
      </c>
      <c r="L10">
        <f t="shared" si="1"/>
        <v>-86.77</v>
      </c>
      <c r="M10">
        <f t="shared" si="2"/>
        <v>30.01</v>
      </c>
      <c r="N10">
        <f t="shared" si="3"/>
        <v>-88.51</v>
      </c>
      <c r="O10">
        <f t="shared" si="4"/>
        <v>3.0100000000000087</v>
      </c>
    </row>
    <row r="11" spans="1:15" x14ac:dyDescent="0.35">
      <c r="A11" s="6" t="s">
        <v>33</v>
      </c>
      <c r="B11" s="1">
        <v>6</v>
      </c>
      <c r="C11" s="1">
        <v>3</v>
      </c>
      <c r="D11" s="1">
        <v>4</v>
      </c>
      <c r="E11" s="7">
        <f t="shared" ref="E11:E12" si="5">SUMPRODUCT($B$4:$D$4,B11:D11)</f>
        <v>296</v>
      </c>
      <c r="F11" s="1">
        <v>300</v>
      </c>
      <c r="I11">
        <v>2</v>
      </c>
      <c r="J11">
        <v>4</v>
      </c>
      <c r="K11">
        <f t="shared" si="0"/>
        <v>31.28</v>
      </c>
      <c r="L11">
        <f t="shared" si="1"/>
        <v>-86.77</v>
      </c>
      <c r="M11">
        <f t="shared" si="2"/>
        <v>30.44</v>
      </c>
      <c r="N11">
        <f t="shared" si="3"/>
        <v>-110.58</v>
      </c>
      <c r="O11">
        <f t="shared" si="4"/>
        <v>24.650000000000002</v>
      </c>
    </row>
    <row r="12" spans="1:15" x14ac:dyDescent="0.35">
      <c r="A12" s="6" t="s">
        <v>34</v>
      </c>
      <c r="B12" s="1">
        <v>5</v>
      </c>
      <c r="C12" s="1">
        <v>6</v>
      </c>
      <c r="D12" s="1">
        <v>2</v>
      </c>
      <c r="E12" s="7">
        <f t="shared" si="5"/>
        <v>400</v>
      </c>
      <c r="F12" s="1">
        <v>400</v>
      </c>
      <c r="I12">
        <v>2</v>
      </c>
      <c r="J12">
        <v>5</v>
      </c>
      <c r="K12">
        <f t="shared" si="0"/>
        <v>31.28</v>
      </c>
      <c r="L12">
        <f t="shared" si="1"/>
        <v>-86.77</v>
      </c>
      <c r="M12">
        <f t="shared" si="2"/>
        <v>36.85</v>
      </c>
      <c r="N12">
        <f t="shared" si="3"/>
        <v>-118.59</v>
      </c>
      <c r="O12">
        <f t="shared" si="4"/>
        <v>37.390000000000008</v>
      </c>
    </row>
    <row r="13" spans="1:15" x14ac:dyDescent="0.35">
      <c r="I13">
        <v>2</v>
      </c>
      <c r="J13">
        <v>6</v>
      </c>
      <c r="K13">
        <f t="shared" si="0"/>
        <v>31.28</v>
      </c>
      <c r="L13">
        <f t="shared" si="1"/>
        <v>-86.77</v>
      </c>
      <c r="M13">
        <f t="shared" si="2"/>
        <v>29.52</v>
      </c>
      <c r="N13">
        <f t="shared" si="3"/>
        <v>-103.96</v>
      </c>
      <c r="O13">
        <f t="shared" si="4"/>
        <v>18.95</v>
      </c>
    </row>
    <row r="14" spans="1:15" x14ac:dyDescent="0.35">
      <c r="A14" s="8" t="s">
        <v>35</v>
      </c>
      <c r="B14" s="3">
        <v>0</v>
      </c>
      <c r="C14" s="3">
        <v>1</v>
      </c>
      <c r="D14" s="3">
        <v>1</v>
      </c>
      <c r="I14">
        <v>3</v>
      </c>
      <c r="J14">
        <v>1</v>
      </c>
      <c r="K14">
        <f t="shared" si="0"/>
        <v>25.59</v>
      </c>
      <c r="L14">
        <f t="shared" si="1"/>
        <v>-79.19</v>
      </c>
      <c r="M14">
        <f t="shared" si="2"/>
        <v>30.99</v>
      </c>
      <c r="N14">
        <f t="shared" si="3"/>
        <v>-124.67</v>
      </c>
      <c r="O14">
        <f t="shared" si="4"/>
        <v>50.88</v>
      </c>
    </row>
    <row r="15" spans="1:15" x14ac:dyDescent="0.35">
      <c r="A15" s="8" t="s">
        <v>36</v>
      </c>
      <c r="B15" s="7">
        <f>B4-(B17*B14)</f>
        <v>0</v>
      </c>
      <c r="C15" s="7">
        <f t="shared" ref="C15:D15" si="6">C4-(C17*C14)</f>
        <v>-11</v>
      </c>
      <c r="D15" s="7">
        <f t="shared" si="6"/>
        <v>-43</v>
      </c>
      <c r="I15">
        <v>3</v>
      </c>
      <c r="J15">
        <v>2</v>
      </c>
      <c r="K15">
        <f t="shared" si="0"/>
        <v>25.59</v>
      </c>
      <c r="L15">
        <f t="shared" si="1"/>
        <v>-79.19</v>
      </c>
      <c r="M15">
        <f t="shared" si="2"/>
        <v>47.23</v>
      </c>
      <c r="N15">
        <f t="shared" si="3"/>
        <v>-108.24</v>
      </c>
      <c r="O15">
        <f t="shared" si="4"/>
        <v>50.69</v>
      </c>
    </row>
    <row r="16" spans="1:15" x14ac:dyDescent="0.35">
      <c r="I16">
        <v>3</v>
      </c>
      <c r="J16">
        <v>3</v>
      </c>
      <c r="K16">
        <f t="shared" si="0"/>
        <v>25.59</v>
      </c>
      <c r="L16">
        <f t="shared" si="1"/>
        <v>-79.19</v>
      </c>
      <c r="M16">
        <f t="shared" si="2"/>
        <v>30.01</v>
      </c>
      <c r="N16">
        <f t="shared" si="3"/>
        <v>-88.51</v>
      </c>
      <c r="O16">
        <f t="shared" si="4"/>
        <v>13.740000000000009</v>
      </c>
    </row>
    <row r="17" spans="1:29" x14ac:dyDescent="0.35">
      <c r="A17" s="2" t="s">
        <v>37</v>
      </c>
      <c r="B17" s="1">
        <f>MIN(B18:B20)</f>
        <v>50</v>
      </c>
      <c r="C17" s="1">
        <f t="shared" ref="C17:D17" si="7">MIN(C18:C20)</f>
        <v>67</v>
      </c>
      <c r="D17" s="1">
        <f t="shared" si="7"/>
        <v>75</v>
      </c>
      <c r="I17">
        <v>3</v>
      </c>
      <c r="J17">
        <v>4</v>
      </c>
      <c r="K17">
        <f t="shared" si="0"/>
        <v>25.59</v>
      </c>
      <c r="L17">
        <f t="shared" si="1"/>
        <v>-79.19</v>
      </c>
      <c r="M17">
        <f t="shared" si="2"/>
        <v>30.44</v>
      </c>
      <c r="N17">
        <f t="shared" si="3"/>
        <v>-110.58</v>
      </c>
      <c r="O17">
        <f t="shared" si="4"/>
        <v>36.24</v>
      </c>
    </row>
    <row r="18" spans="1:29" x14ac:dyDescent="0.35">
      <c r="A18" s="6" t="s">
        <v>32</v>
      </c>
      <c r="B18">
        <f>ROUNDUP($F10/B10, 0)</f>
        <v>300</v>
      </c>
      <c r="C18">
        <f t="shared" ref="C18:D18" si="8">ROUNDUP($F10/C10, 0)</f>
        <v>200</v>
      </c>
      <c r="D18">
        <f t="shared" si="8"/>
        <v>100</v>
      </c>
      <c r="I18">
        <v>3</v>
      </c>
      <c r="J18">
        <v>5</v>
      </c>
      <c r="K18">
        <f t="shared" si="0"/>
        <v>25.59</v>
      </c>
      <c r="L18">
        <f t="shared" si="1"/>
        <v>-79.19</v>
      </c>
      <c r="M18">
        <f t="shared" si="2"/>
        <v>36.85</v>
      </c>
      <c r="N18">
        <f t="shared" si="3"/>
        <v>-118.59</v>
      </c>
      <c r="O18">
        <f t="shared" si="4"/>
        <v>50.660000000000011</v>
      </c>
    </row>
    <row r="19" spans="1:29" x14ac:dyDescent="0.35">
      <c r="A19" s="6" t="s">
        <v>33</v>
      </c>
      <c r="B19">
        <f t="shared" ref="B19:D20" si="9">ROUNDUP($F11/B11, 0)</f>
        <v>50</v>
      </c>
      <c r="C19">
        <f t="shared" si="9"/>
        <v>100</v>
      </c>
      <c r="D19">
        <f t="shared" si="9"/>
        <v>75</v>
      </c>
      <c r="I19">
        <v>3</v>
      </c>
      <c r="J19">
        <v>6</v>
      </c>
      <c r="K19">
        <f t="shared" si="0"/>
        <v>25.59</v>
      </c>
      <c r="L19">
        <f t="shared" si="1"/>
        <v>-79.19</v>
      </c>
      <c r="M19">
        <f t="shared" si="2"/>
        <v>29.52</v>
      </c>
      <c r="N19">
        <f t="shared" si="3"/>
        <v>-103.96</v>
      </c>
      <c r="O19">
        <f t="shared" si="4"/>
        <v>28.699999999999996</v>
      </c>
    </row>
    <row r="20" spans="1:29" x14ac:dyDescent="0.35">
      <c r="A20" s="6" t="s">
        <v>34</v>
      </c>
      <c r="B20">
        <f t="shared" si="9"/>
        <v>80</v>
      </c>
      <c r="C20">
        <f t="shared" si="9"/>
        <v>67</v>
      </c>
      <c r="D20">
        <f t="shared" si="9"/>
        <v>200</v>
      </c>
      <c r="I20">
        <v>4</v>
      </c>
      <c r="J20">
        <v>1</v>
      </c>
      <c r="K20">
        <f t="shared" si="0"/>
        <v>43.59</v>
      </c>
      <c r="L20">
        <f t="shared" si="1"/>
        <v>-114.65</v>
      </c>
      <c r="M20">
        <f t="shared" si="2"/>
        <v>30.99</v>
      </c>
      <c r="N20">
        <f t="shared" si="3"/>
        <v>-124.67</v>
      </c>
      <c r="O20">
        <f t="shared" si="4"/>
        <v>22.62</v>
      </c>
    </row>
    <row r="21" spans="1:29" x14ac:dyDescent="0.35">
      <c r="I21">
        <v>4</v>
      </c>
      <c r="J21">
        <v>2</v>
      </c>
      <c r="K21">
        <f t="shared" si="0"/>
        <v>43.59</v>
      </c>
      <c r="L21">
        <f t="shared" si="1"/>
        <v>-114.65</v>
      </c>
      <c r="M21">
        <f t="shared" si="2"/>
        <v>47.23</v>
      </c>
      <c r="N21">
        <f t="shared" si="3"/>
        <v>-108.24</v>
      </c>
      <c r="O21">
        <f t="shared" si="4"/>
        <v>10.050000000000004</v>
      </c>
    </row>
    <row r="22" spans="1:29" x14ac:dyDescent="0.35">
      <c r="I22">
        <v>4</v>
      </c>
      <c r="J22">
        <v>3</v>
      </c>
      <c r="K22">
        <f t="shared" si="0"/>
        <v>43.59</v>
      </c>
      <c r="L22">
        <f t="shared" si="1"/>
        <v>-114.65</v>
      </c>
      <c r="M22">
        <f t="shared" si="2"/>
        <v>30.01</v>
      </c>
      <c r="N22">
        <f t="shared" si="3"/>
        <v>-88.51</v>
      </c>
      <c r="O22">
        <f t="shared" si="4"/>
        <v>39.72</v>
      </c>
    </row>
    <row r="23" spans="1:29" x14ac:dyDescent="0.35">
      <c r="I23">
        <v>4</v>
      </c>
      <c r="J23">
        <v>4</v>
      </c>
      <c r="K23">
        <f t="shared" si="0"/>
        <v>43.59</v>
      </c>
      <c r="L23">
        <f t="shared" si="1"/>
        <v>-114.65</v>
      </c>
      <c r="M23">
        <f t="shared" si="2"/>
        <v>30.44</v>
      </c>
      <c r="N23">
        <f t="shared" si="3"/>
        <v>-110.58</v>
      </c>
      <c r="O23">
        <f t="shared" si="4"/>
        <v>17.22000000000001</v>
      </c>
    </row>
    <row r="24" spans="1:29" x14ac:dyDescent="0.35">
      <c r="I24">
        <v>4</v>
      </c>
      <c r="J24">
        <v>5</v>
      </c>
      <c r="K24">
        <f t="shared" si="0"/>
        <v>43.59</v>
      </c>
      <c r="L24">
        <f t="shared" si="1"/>
        <v>-114.65</v>
      </c>
      <c r="M24">
        <f t="shared" si="2"/>
        <v>36.85</v>
      </c>
      <c r="N24">
        <f t="shared" si="3"/>
        <v>-118.59</v>
      </c>
      <c r="O24">
        <f t="shared" si="4"/>
        <v>10.68</v>
      </c>
    </row>
    <row r="25" spans="1:29" x14ac:dyDescent="0.35">
      <c r="I25">
        <v>4</v>
      </c>
      <c r="J25">
        <v>6</v>
      </c>
      <c r="K25">
        <f t="shared" si="0"/>
        <v>43.59</v>
      </c>
      <c r="L25">
        <f t="shared" si="1"/>
        <v>-114.65</v>
      </c>
      <c r="M25">
        <f t="shared" si="2"/>
        <v>29.52</v>
      </c>
      <c r="N25">
        <f t="shared" si="3"/>
        <v>-103.96</v>
      </c>
      <c r="O25">
        <f t="shared" si="4"/>
        <v>24.760000000000016</v>
      </c>
    </row>
    <row r="27" spans="1:29" ht="15" thickBot="1" x14ac:dyDescent="0.4"/>
    <row r="28" spans="1:29" x14ac:dyDescent="0.35">
      <c r="I28" s="13" t="s">
        <v>45</v>
      </c>
      <c r="J28" s="14">
        <v>1</v>
      </c>
      <c r="K28" s="14">
        <v>2</v>
      </c>
      <c r="L28" s="14">
        <v>3</v>
      </c>
      <c r="M28" s="14">
        <v>4</v>
      </c>
      <c r="N28" s="14">
        <v>5</v>
      </c>
      <c r="O28" s="15">
        <v>6</v>
      </c>
      <c r="Y28" t="s">
        <v>20</v>
      </c>
      <c r="Z28" t="s">
        <v>7</v>
      </c>
      <c r="AA28" t="s">
        <v>19</v>
      </c>
      <c r="AB28" t="s">
        <v>5</v>
      </c>
      <c r="AC28" t="s">
        <v>4</v>
      </c>
    </row>
    <row r="29" spans="1:29" x14ac:dyDescent="0.35">
      <c r="I29" s="16">
        <v>1</v>
      </c>
      <c r="J29">
        <f>SUMIFS($O$2:$O$25,$J$2:$J$25,J$28,$I$2:$I$25,$I29)</f>
        <v>34.540000000000006</v>
      </c>
      <c r="K29">
        <f t="shared" ref="K29:O32" si="10">SUMIFS($O$2:$O$25,$J$2:$J$25,K$28,$I$2:$I$25,$I29)</f>
        <v>34.349999999999994</v>
      </c>
      <c r="L29">
        <f t="shared" si="10"/>
        <v>10.419999999999991</v>
      </c>
      <c r="M29">
        <f t="shared" si="10"/>
        <v>19.900000000000002</v>
      </c>
      <c r="N29">
        <f t="shared" si="10"/>
        <v>34.320000000000007</v>
      </c>
      <c r="O29" s="9">
        <f t="shared" si="10"/>
        <v>12.359999999999996</v>
      </c>
      <c r="Y29">
        <v>1</v>
      </c>
      <c r="Z29" t="s">
        <v>18</v>
      </c>
      <c r="AA29">
        <v>980</v>
      </c>
      <c r="AB29">
        <v>30.99</v>
      </c>
      <c r="AC29">
        <v>-124.67</v>
      </c>
    </row>
    <row r="30" spans="1:29" x14ac:dyDescent="0.35">
      <c r="I30" s="17">
        <v>2</v>
      </c>
      <c r="J30">
        <f t="shared" ref="J30:J32" si="11">SUMIFS($O$2:$O$25,$J$2:$J$25,J$28,$I$2:$I$25,$I30)</f>
        <v>38.190000000000012</v>
      </c>
      <c r="K30">
        <f t="shared" si="10"/>
        <v>37.419999999999995</v>
      </c>
      <c r="L30">
        <f t="shared" si="10"/>
        <v>3.0100000000000087</v>
      </c>
      <c r="M30">
        <f t="shared" si="10"/>
        <v>24.650000000000002</v>
      </c>
      <c r="N30">
        <f t="shared" si="10"/>
        <v>37.390000000000008</v>
      </c>
      <c r="O30" s="9">
        <f t="shared" si="10"/>
        <v>18.95</v>
      </c>
      <c r="Y30">
        <v>2</v>
      </c>
      <c r="Z30" t="s">
        <v>17</v>
      </c>
      <c r="AA30">
        <v>844</v>
      </c>
      <c r="AB30">
        <v>47.23</v>
      </c>
      <c r="AC30">
        <v>-108.24</v>
      </c>
    </row>
    <row r="31" spans="1:29" x14ac:dyDescent="0.35">
      <c r="I31" s="17">
        <v>3</v>
      </c>
      <c r="J31">
        <f t="shared" si="11"/>
        <v>50.88</v>
      </c>
      <c r="K31">
        <f t="shared" si="10"/>
        <v>50.69</v>
      </c>
      <c r="L31">
        <f t="shared" si="10"/>
        <v>13.740000000000009</v>
      </c>
      <c r="M31">
        <f t="shared" si="10"/>
        <v>36.24</v>
      </c>
      <c r="N31">
        <f t="shared" si="10"/>
        <v>50.660000000000011</v>
      </c>
      <c r="O31" s="9">
        <f t="shared" si="10"/>
        <v>28.699999999999996</v>
      </c>
      <c r="Y31">
        <v>3</v>
      </c>
      <c r="Z31" t="s">
        <v>16</v>
      </c>
      <c r="AA31">
        <v>648</v>
      </c>
      <c r="AB31">
        <v>30.01</v>
      </c>
      <c r="AC31">
        <v>-88.51</v>
      </c>
    </row>
    <row r="32" spans="1:29" ht="15" thickBot="1" x14ac:dyDescent="0.4">
      <c r="I32" s="12">
        <v>4</v>
      </c>
      <c r="J32" s="10">
        <f t="shared" si="11"/>
        <v>22.62</v>
      </c>
      <c r="K32" s="10">
        <f t="shared" si="10"/>
        <v>10.050000000000004</v>
      </c>
      <c r="L32" s="10">
        <f t="shared" si="10"/>
        <v>39.72</v>
      </c>
      <c r="M32" s="10">
        <f t="shared" si="10"/>
        <v>17.22000000000001</v>
      </c>
      <c r="N32" s="10">
        <f t="shared" si="10"/>
        <v>10.68</v>
      </c>
      <c r="O32" s="11">
        <f t="shared" si="10"/>
        <v>24.760000000000016</v>
      </c>
      <c r="Y32">
        <v>4</v>
      </c>
      <c r="Z32" t="s">
        <v>15</v>
      </c>
      <c r="AA32">
        <v>993</v>
      </c>
      <c r="AB32">
        <v>30.44</v>
      </c>
      <c r="AC32">
        <v>-110.58</v>
      </c>
    </row>
    <row r="33" spans="8:29" ht="15" thickBot="1" x14ac:dyDescent="0.4">
      <c r="Y33">
        <v>5</v>
      </c>
      <c r="Z33" t="s">
        <v>14</v>
      </c>
      <c r="AA33">
        <v>937</v>
      </c>
      <c r="AB33">
        <v>36.85</v>
      </c>
      <c r="AC33">
        <v>-118.59</v>
      </c>
    </row>
    <row r="34" spans="8:29" x14ac:dyDescent="0.35">
      <c r="I34" s="18" t="s">
        <v>45</v>
      </c>
      <c r="J34" s="14">
        <v>1</v>
      </c>
      <c r="K34" s="14">
        <v>2</v>
      </c>
      <c r="L34" s="14">
        <v>3</v>
      </c>
      <c r="M34" s="14">
        <v>4</v>
      </c>
      <c r="N34" s="14">
        <v>5</v>
      </c>
      <c r="O34" s="14">
        <v>6</v>
      </c>
      <c r="P34" s="15"/>
      <c r="Y34">
        <v>6</v>
      </c>
      <c r="Z34" t="s">
        <v>13</v>
      </c>
      <c r="AA34">
        <v>857</v>
      </c>
      <c r="AB34">
        <v>29.52</v>
      </c>
      <c r="AC34">
        <v>-103.96</v>
      </c>
    </row>
    <row r="35" spans="8:29" x14ac:dyDescent="0.35">
      <c r="I35" s="17">
        <v>1</v>
      </c>
      <c r="J35">
        <v>0</v>
      </c>
      <c r="K35">
        <v>0</v>
      </c>
      <c r="L35">
        <v>648.00000000000023</v>
      </c>
      <c r="M35">
        <v>0</v>
      </c>
      <c r="N35">
        <v>0</v>
      </c>
      <c r="O35">
        <v>856.99999999999977</v>
      </c>
      <c r="P35" s="9">
        <f>SUM(J35:O35)</f>
        <v>1505</v>
      </c>
    </row>
    <row r="36" spans="8:29" x14ac:dyDescent="0.35">
      <c r="I36" s="17">
        <v>2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 s="9">
        <f>SUM(J36:O36)</f>
        <v>0</v>
      </c>
    </row>
    <row r="37" spans="8:29" x14ac:dyDescent="0.35">
      <c r="I37" s="17">
        <v>3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 s="9">
        <f t="shared" ref="P37:P39" si="12">SUM(J37:O37)</f>
        <v>0</v>
      </c>
      <c r="Y37" t="s">
        <v>8</v>
      </c>
      <c r="Z37" t="s">
        <v>7</v>
      </c>
      <c r="AA37" t="s">
        <v>6</v>
      </c>
      <c r="AB37" t="s">
        <v>5</v>
      </c>
      <c r="AC37" t="s">
        <v>4</v>
      </c>
    </row>
    <row r="38" spans="8:29" x14ac:dyDescent="0.35">
      <c r="I38" s="17">
        <v>4</v>
      </c>
      <c r="J38">
        <v>979.99999999999989</v>
      </c>
      <c r="K38">
        <v>844</v>
      </c>
      <c r="L38">
        <v>0</v>
      </c>
      <c r="M38">
        <v>993</v>
      </c>
      <c r="N38">
        <v>937</v>
      </c>
      <c r="O38">
        <v>0</v>
      </c>
      <c r="P38" s="9">
        <f t="shared" si="12"/>
        <v>3754</v>
      </c>
      <c r="Y38">
        <v>1</v>
      </c>
      <c r="Z38" t="s">
        <v>3</v>
      </c>
      <c r="AA38">
        <v>1526</v>
      </c>
      <c r="AB38">
        <v>26.1</v>
      </c>
      <c r="AC38">
        <v>-95.02</v>
      </c>
    </row>
    <row r="39" spans="8:29" x14ac:dyDescent="0.35">
      <c r="I39" s="17"/>
      <c r="J39">
        <f>SUM(J35:J38)</f>
        <v>979.99999999999989</v>
      </c>
      <c r="K39">
        <f>SUM(K35:K38)</f>
        <v>844</v>
      </c>
      <c r="L39">
        <f>SUM(L35:L38)</f>
        <v>648.00000000000023</v>
      </c>
      <c r="M39">
        <f>SUM(M35:M38)</f>
        <v>993</v>
      </c>
      <c r="N39">
        <f t="shared" ref="N39:O39" si="13">SUM(N35:N38)</f>
        <v>937</v>
      </c>
      <c r="O39">
        <f t="shared" si="13"/>
        <v>856.99999999999977</v>
      </c>
      <c r="P39" s="9">
        <f t="shared" si="12"/>
        <v>5259</v>
      </c>
      <c r="Y39">
        <v>2</v>
      </c>
      <c r="Z39" t="s">
        <v>2</v>
      </c>
      <c r="AA39">
        <v>2189</v>
      </c>
      <c r="AB39">
        <v>31.28</v>
      </c>
      <c r="AC39">
        <v>-86.77</v>
      </c>
    </row>
    <row r="40" spans="8:29" ht="15" thickBot="1" x14ac:dyDescent="0.4">
      <c r="I40" s="19" t="s">
        <v>46</v>
      </c>
      <c r="J40" s="10">
        <f t="shared" ref="J40:O40" si="14">_xlfn.XLOOKUP(J34,$Y$29:$Y$34,$AA$29:$AA$34)</f>
        <v>980</v>
      </c>
      <c r="K40" s="10">
        <f t="shared" si="14"/>
        <v>844</v>
      </c>
      <c r="L40" s="10">
        <f t="shared" si="14"/>
        <v>648</v>
      </c>
      <c r="M40" s="10">
        <f t="shared" si="14"/>
        <v>993</v>
      </c>
      <c r="N40" s="10">
        <f t="shared" si="14"/>
        <v>937</v>
      </c>
      <c r="O40" s="10">
        <f t="shared" si="14"/>
        <v>857</v>
      </c>
      <c r="P40" s="11">
        <f>SUM(J40:O40)</f>
        <v>5259</v>
      </c>
      <c r="Y40">
        <v>3</v>
      </c>
      <c r="Z40" t="s">
        <v>1</v>
      </c>
      <c r="AA40">
        <v>1846</v>
      </c>
      <c r="AB40">
        <v>25.59</v>
      </c>
      <c r="AC40">
        <v>-79.19</v>
      </c>
    </row>
    <row r="41" spans="8:29" ht="15" thickBot="1" x14ac:dyDescent="0.4">
      <c r="Y41">
        <v>4</v>
      </c>
      <c r="Z41" t="s">
        <v>0</v>
      </c>
      <c r="AA41">
        <v>1035</v>
      </c>
      <c r="AB41">
        <v>43.59</v>
      </c>
      <c r="AC41">
        <v>-114.65</v>
      </c>
    </row>
    <row r="42" spans="8:29" ht="36" customHeight="1" x14ac:dyDescent="0.35">
      <c r="I42" s="18"/>
      <c r="J42" s="14" t="s">
        <v>47</v>
      </c>
      <c r="K42" s="14"/>
      <c r="L42" s="14" t="s">
        <v>48</v>
      </c>
      <c r="M42" s="14" t="s">
        <v>49</v>
      </c>
      <c r="N42" s="14" t="s">
        <v>51</v>
      </c>
      <c r="O42" s="15"/>
      <c r="Q42" s="21" t="s">
        <v>58</v>
      </c>
      <c r="R42">
        <f>ROUNDUP(J$40/J29,0)</f>
        <v>29</v>
      </c>
      <c r="S42">
        <f>ROUNDUP(K$40/K29,0)</f>
        <v>25</v>
      </c>
      <c r="T42">
        <f>ROUNDUP(L$40/L29,0)</f>
        <v>63</v>
      </c>
      <c r="U42">
        <f>ROUNDUP(M$40/M29,0)</f>
        <v>50</v>
      </c>
      <c r="V42">
        <f>ROUNDUP(N$40/N29,0)</f>
        <v>28</v>
      </c>
      <c r="W42">
        <f>ROUNDUP(O$40/O29,0)</f>
        <v>70</v>
      </c>
      <c r="X42" s="2">
        <f>MIN(R42:W42)</f>
        <v>25</v>
      </c>
    </row>
    <row r="43" spans="8:29" x14ac:dyDescent="0.35">
      <c r="I43" s="17">
        <v>1</v>
      </c>
      <c r="J43">
        <f>P35</f>
        <v>1505</v>
      </c>
      <c r="L43">
        <v>1</v>
      </c>
      <c r="M43">
        <f>J43-($I$48*L43)</f>
        <v>-3754</v>
      </c>
      <c r="N43">
        <v>1526</v>
      </c>
      <c r="O43" s="9">
        <f>L43*N43</f>
        <v>1526</v>
      </c>
      <c r="Q43" t="s">
        <v>59</v>
      </c>
      <c r="R43">
        <f>ROUNDUP(J$40/J30,0)</f>
        <v>26</v>
      </c>
      <c r="S43">
        <f>ROUNDUP(K$40/K30,0)</f>
        <v>23</v>
      </c>
      <c r="T43">
        <f>ROUNDUP(L$40/L30,0)</f>
        <v>216</v>
      </c>
      <c r="U43">
        <f>ROUNDUP(M$40/M30,0)</f>
        <v>41</v>
      </c>
      <c r="V43">
        <f>ROUNDUP(N$40/N30,0)</f>
        <v>26</v>
      </c>
      <c r="W43">
        <f>ROUNDUP(O$40/O30,0)</f>
        <v>46</v>
      </c>
      <c r="X43" s="2">
        <f t="shared" ref="X43:X45" si="15">MIN(R43:W43)</f>
        <v>23</v>
      </c>
    </row>
    <row r="44" spans="8:29" x14ac:dyDescent="0.35">
      <c r="I44" s="17">
        <v>2</v>
      </c>
      <c r="J44">
        <f>P36</f>
        <v>0</v>
      </c>
      <c r="L44">
        <v>0</v>
      </c>
      <c r="M44">
        <f t="shared" ref="M44:M46" si="16">J44-($I$48*L44)</f>
        <v>0</v>
      </c>
      <c r="N44">
        <v>2189</v>
      </c>
      <c r="O44" s="9">
        <f t="shared" ref="O44:O46" si="17">L44*N44</f>
        <v>0</v>
      </c>
      <c r="Q44" t="s">
        <v>60</v>
      </c>
      <c r="R44">
        <f>ROUNDUP(J$40/J31,0)</f>
        <v>20</v>
      </c>
      <c r="S44">
        <f>ROUNDUP(K$40/K31,0)</f>
        <v>17</v>
      </c>
      <c r="T44">
        <f>ROUNDUP(L$40/L31,0)</f>
        <v>48</v>
      </c>
      <c r="U44">
        <f>ROUNDUP(M$40/M31,0)</f>
        <v>28</v>
      </c>
      <c r="V44">
        <f>ROUNDUP(N$40/N31,0)</f>
        <v>19</v>
      </c>
      <c r="W44">
        <f>ROUNDUP(O$40/O31,0)</f>
        <v>30</v>
      </c>
      <c r="X44" s="2">
        <f t="shared" si="15"/>
        <v>17</v>
      </c>
    </row>
    <row r="45" spans="8:29" x14ac:dyDescent="0.35">
      <c r="I45" s="17">
        <v>3</v>
      </c>
      <c r="J45">
        <f>P37</f>
        <v>0</v>
      </c>
      <c r="L45">
        <v>0</v>
      </c>
      <c r="M45">
        <f t="shared" si="16"/>
        <v>0</v>
      </c>
      <c r="N45">
        <v>1846</v>
      </c>
      <c r="O45" s="9">
        <f t="shared" si="17"/>
        <v>0</v>
      </c>
      <c r="Q45" t="s">
        <v>61</v>
      </c>
      <c r="R45">
        <f>ROUNDUP(J$40/J32,0)</f>
        <v>44</v>
      </c>
      <c r="S45">
        <f>ROUNDUP(K$40/K32,0)</f>
        <v>84</v>
      </c>
      <c r="T45">
        <f>ROUNDUP(L$40/L32,0)</f>
        <v>17</v>
      </c>
      <c r="U45">
        <f>ROUNDUP(M$40/M32,0)</f>
        <v>58</v>
      </c>
      <c r="V45">
        <f>ROUNDUP(N$40/N32,0)</f>
        <v>88</v>
      </c>
      <c r="W45">
        <f>ROUNDUP(O$40/O32,0)</f>
        <v>35</v>
      </c>
      <c r="X45" s="2">
        <f t="shared" si="15"/>
        <v>17</v>
      </c>
    </row>
    <row r="46" spans="8:29" x14ac:dyDescent="0.35">
      <c r="I46" s="17">
        <v>4</v>
      </c>
      <c r="J46">
        <f>P38</f>
        <v>3754</v>
      </c>
      <c r="L46">
        <v>1</v>
      </c>
      <c r="M46">
        <f t="shared" si="16"/>
        <v>-1505</v>
      </c>
      <c r="N46">
        <v>1035</v>
      </c>
      <c r="O46" s="9">
        <f t="shared" si="17"/>
        <v>1035</v>
      </c>
    </row>
    <row r="47" spans="8:29" ht="15" thickBot="1" x14ac:dyDescent="0.4">
      <c r="I47" s="19"/>
      <c r="J47" s="10"/>
      <c r="K47" s="10"/>
      <c r="L47" s="10"/>
      <c r="M47" s="10"/>
      <c r="N47" s="10"/>
      <c r="O47" s="11"/>
    </row>
    <row r="48" spans="8:29" x14ac:dyDescent="0.35">
      <c r="H48" t="s">
        <v>50</v>
      </c>
      <c r="I48">
        <f>P40</f>
        <v>5259</v>
      </c>
    </row>
    <row r="49" spans="8:20" x14ac:dyDescent="0.35">
      <c r="H49" t="s">
        <v>52</v>
      </c>
      <c r="I49">
        <f>SUMPRODUCT(J29:O32,J35:O38)</f>
        <v>75101.100000000006</v>
      </c>
    </row>
    <row r="50" spans="8:20" x14ac:dyDescent="0.35">
      <c r="H50" t="s">
        <v>27</v>
      </c>
      <c r="I50">
        <f>SUM(O43:O46)</f>
        <v>2561</v>
      </c>
    </row>
    <row r="51" spans="8:20" x14ac:dyDescent="0.35">
      <c r="L51">
        <f>SUM(L43:L46)</f>
        <v>2</v>
      </c>
    </row>
    <row r="52" spans="8:20" x14ac:dyDescent="0.35">
      <c r="H52" t="s">
        <v>53</v>
      </c>
      <c r="I52">
        <f>SUM(I49:I50)</f>
        <v>77662.100000000006</v>
      </c>
      <c r="O52" t="str">
        <f>_xlfn.CONCAT(J29,"*X",$I29,J$28)</f>
        <v>34.54*X11</v>
      </c>
      <c r="P52" t="str">
        <f t="shared" ref="P52:T52" si="18">_xlfn.CONCAT(K29,"*X",$I29,K$28)</f>
        <v>34.35*X12</v>
      </c>
      <c r="Q52" t="str">
        <f t="shared" si="18"/>
        <v>10.42*X13</v>
      </c>
      <c r="R52" t="str">
        <f t="shared" si="18"/>
        <v>19.9*X14</v>
      </c>
      <c r="S52" t="str">
        <f t="shared" si="18"/>
        <v>34.32*X15</v>
      </c>
      <c r="T52" t="str">
        <f t="shared" si="18"/>
        <v>12.36*X16</v>
      </c>
    </row>
    <row r="53" spans="8:20" x14ac:dyDescent="0.35">
      <c r="O53" t="str">
        <f t="shared" ref="O53:O55" si="19">_xlfn.CONCAT(J30,"*X",$I30,J$28)</f>
        <v>38.19*X21</v>
      </c>
      <c r="P53" t="str">
        <f t="shared" ref="P53:P55" si="20">_xlfn.CONCAT(K30,"*X",$I30,K$28)</f>
        <v>37.42*X22</v>
      </c>
      <c r="Q53" t="str">
        <f t="shared" ref="Q53:Q55" si="21">_xlfn.CONCAT(L30,"*X",$I30,L$28)</f>
        <v>3.01000000000001*X23</v>
      </c>
      <c r="R53" t="str">
        <f t="shared" ref="R53:R55" si="22">_xlfn.CONCAT(M30,"*X",$I30,M$28)</f>
        <v>24.65*X24</v>
      </c>
      <c r="S53" t="str">
        <f t="shared" ref="S53:S55" si="23">_xlfn.CONCAT(N30,"*X",$I30,N$28)</f>
        <v>37.39*X25</v>
      </c>
      <c r="T53" t="str">
        <f t="shared" ref="T53:T55" si="24">_xlfn.CONCAT(O30,"*X",$I30,O$28)</f>
        <v>18.95*X26</v>
      </c>
    </row>
    <row r="54" spans="8:20" x14ac:dyDescent="0.35">
      <c r="O54" t="str">
        <f t="shared" si="19"/>
        <v>50.88*X31</v>
      </c>
      <c r="P54" t="str">
        <f t="shared" si="20"/>
        <v>50.69*X32</v>
      </c>
      <c r="Q54" t="str">
        <f t="shared" si="21"/>
        <v>13.74*X33</v>
      </c>
      <c r="R54" t="str">
        <f t="shared" si="22"/>
        <v>36.24*X34</v>
      </c>
      <c r="S54" t="str">
        <f t="shared" si="23"/>
        <v>50.66*X35</v>
      </c>
      <c r="T54" t="str">
        <f t="shared" si="24"/>
        <v>28.7*X36</v>
      </c>
    </row>
    <row r="55" spans="8:20" x14ac:dyDescent="0.35">
      <c r="O55" t="str">
        <f t="shared" si="19"/>
        <v>22.62*X41</v>
      </c>
      <c r="P55" t="str">
        <f t="shared" si="20"/>
        <v>10.05*X42</v>
      </c>
      <c r="Q55" t="str">
        <f t="shared" si="21"/>
        <v>39.72*X43</v>
      </c>
      <c r="R55" t="str">
        <f t="shared" si="22"/>
        <v>17.22*X44</v>
      </c>
      <c r="S55" t="str">
        <f t="shared" si="23"/>
        <v>10.68*X45</v>
      </c>
      <c r="T55" t="str">
        <f t="shared" si="24"/>
        <v>24.76*X46</v>
      </c>
    </row>
    <row r="58" spans="8:20" x14ac:dyDescent="0.35">
      <c r="O58" t="str">
        <f>_xlfn.TEXTJOIN("+",1,O52:T52)</f>
        <v>34.54*X11+34.35*X12+10.42*X13+19.9*X14+34.32*X15+12.36*X16</v>
      </c>
    </row>
    <row r="59" spans="8:20" x14ac:dyDescent="0.35">
      <c r="O59" t="str">
        <f t="shared" ref="O59:O61" si="25">_xlfn.TEXTJOIN("+",1,O53:T53)</f>
        <v>38.19*X21+37.42*X22+3.01000000000001*X23+24.65*X24+37.39*X25+18.95*X26</v>
      </c>
    </row>
    <row r="60" spans="8:20" x14ac:dyDescent="0.35">
      <c r="O60" t="str">
        <f t="shared" si="25"/>
        <v>50.88*X31+50.69*X32+13.74*X33+36.24*X34+50.66*X35+28.7*X36</v>
      </c>
    </row>
    <row r="61" spans="8:20" x14ac:dyDescent="0.35">
      <c r="O61" t="str">
        <f t="shared" si="25"/>
        <v>22.62*X41+10.05*X42+39.72*X43+17.22*X44+10.68*X45+24.76*X46</v>
      </c>
    </row>
    <row r="64" spans="8:20" x14ac:dyDescent="0.35">
      <c r="O64" t="s">
        <v>54</v>
      </c>
    </row>
    <row r="65" spans="15:15" x14ac:dyDescent="0.35">
      <c r="O65" t="s">
        <v>55</v>
      </c>
    </row>
    <row r="66" spans="15:15" x14ac:dyDescent="0.35">
      <c r="O66" t="s">
        <v>56</v>
      </c>
    </row>
    <row r="67" spans="15:15" x14ac:dyDescent="0.35">
      <c r="O67" t="s">
        <v>57</v>
      </c>
    </row>
  </sheetData>
  <mergeCells count="1">
    <mergeCell ref="B9:D9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34039-2F62-41B4-9E24-BF6339811CDF}">
  <dimension ref="A1:E7"/>
  <sheetViews>
    <sheetView workbookViewId="0">
      <selection sqref="A1:E7"/>
    </sheetView>
  </sheetViews>
  <sheetFormatPr defaultRowHeight="14.5" x14ac:dyDescent="0.35"/>
  <cols>
    <col min="1" max="1" width="16.81640625" bestFit="1" customWidth="1"/>
    <col min="2" max="2" width="22.26953125" bestFit="1" customWidth="1"/>
    <col min="3" max="3" width="7.7265625" bestFit="1" customWidth="1"/>
    <col min="4" max="4" width="7.1796875" bestFit="1" customWidth="1"/>
    <col min="5" max="5" width="8.6328125" bestFit="1" customWidth="1"/>
  </cols>
  <sheetData>
    <row r="1" spans="1:5" x14ac:dyDescent="0.35">
      <c r="A1" t="s">
        <v>20</v>
      </c>
      <c r="B1" t="s">
        <v>7</v>
      </c>
      <c r="C1" t="s">
        <v>19</v>
      </c>
      <c r="D1" t="s">
        <v>5</v>
      </c>
      <c r="E1" t="s">
        <v>4</v>
      </c>
    </row>
    <row r="2" spans="1:5" x14ac:dyDescent="0.35">
      <c r="A2">
        <v>1</v>
      </c>
      <c r="B2" t="s">
        <v>18</v>
      </c>
      <c r="C2">
        <v>980</v>
      </c>
      <c r="D2">
        <v>30.99</v>
      </c>
      <c r="E2">
        <v>-124.67</v>
      </c>
    </row>
    <row r="3" spans="1:5" x14ac:dyDescent="0.35">
      <c r="A3">
        <v>2</v>
      </c>
      <c r="B3" t="s">
        <v>17</v>
      </c>
      <c r="C3">
        <v>844</v>
      </c>
      <c r="D3">
        <v>47.23</v>
      </c>
      <c r="E3">
        <v>-108.24</v>
      </c>
    </row>
    <row r="4" spans="1:5" x14ac:dyDescent="0.35">
      <c r="A4">
        <v>3</v>
      </c>
      <c r="B4" t="s">
        <v>16</v>
      </c>
      <c r="C4">
        <v>648</v>
      </c>
      <c r="D4">
        <v>30.01</v>
      </c>
      <c r="E4">
        <v>-88.51</v>
      </c>
    </row>
    <row r="5" spans="1:5" x14ac:dyDescent="0.35">
      <c r="A5">
        <v>4</v>
      </c>
      <c r="B5" t="s">
        <v>15</v>
      </c>
      <c r="C5">
        <v>993</v>
      </c>
      <c r="D5">
        <v>30.44</v>
      </c>
      <c r="E5">
        <v>-110.58</v>
      </c>
    </row>
    <row r="6" spans="1:5" x14ac:dyDescent="0.35">
      <c r="A6">
        <v>5</v>
      </c>
      <c r="B6" t="s">
        <v>14</v>
      </c>
      <c r="C6">
        <v>937</v>
      </c>
      <c r="D6">
        <v>36.85</v>
      </c>
      <c r="E6">
        <v>-118.59</v>
      </c>
    </row>
    <row r="7" spans="1:5" x14ac:dyDescent="0.35">
      <c r="A7">
        <v>6</v>
      </c>
      <c r="B7" t="s">
        <v>13</v>
      </c>
      <c r="C7">
        <v>857</v>
      </c>
      <c r="D7">
        <v>29.52</v>
      </c>
      <c r="E7">
        <v>-103.96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4B5A5-0A26-40EA-9B08-3A15306744F9}">
  <dimension ref="A1:C2"/>
  <sheetViews>
    <sheetView workbookViewId="0"/>
  </sheetViews>
  <sheetFormatPr defaultRowHeight="14.5" x14ac:dyDescent="0.35"/>
  <cols>
    <col min="1" max="1" width="8.08984375" bestFit="1" customWidth="1"/>
    <col min="3" max="3" width="26.6328125" bestFit="1" customWidth="1"/>
  </cols>
  <sheetData>
    <row r="1" spans="1:3" x14ac:dyDescent="0.35">
      <c r="A1" t="s">
        <v>12</v>
      </c>
      <c r="B1" t="s">
        <v>11</v>
      </c>
      <c r="C1" t="s">
        <v>10</v>
      </c>
    </row>
    <row r="2" spans="1:3" x14ac:dyDescent="0.35">
      <c r="A2">
        <v>2</v>
      </c>
      <c r="B2">
        <v>1</v>
      </c>
      <c r="C2" t="s">
        <v>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E94DEA-85DE-47FC-AEAD-E6BADB31402E}">
  <dimension ref="A1:E5"/>
  <sheetViews>
    <sheetView workbookViewId="0">
      <selection activeCell="C2" sqref="C2:C5"/>
    </sheetView>
  </sheetViews>
  <sheetFormatPr defaultRowHeight="14.5" x14ac:dyDescent="0.35"/>
  <cols>
    <col min="2" max="2" width="25.90625" bestFit="1" customWidth="1"/>
    <col min="3" max="3" width="10.81640625" bestFit="1" customWidth="1"/>
    <col min="4" max="4" width="7.1796875" bestFit="1" customWidth="1"/>
  </cols>
  <sheetData>
    <row r="1" spans="1:5" x14ac:dyDescent="0.35">
      <c r="A1" t="s">
        <v>8</v>
      </c>
      <c r="B1" t="s">
        <v>7</v>
      </c>
      <c r="C1" t="s">
        <v>6</v>
      </c>
      <c r="D1" t="s">
        <v>5</v>
      </c>
      <c r="E1" t="s">
        <v>4</v>
      </c>
    </row>
    <row r="2" spans="1:5" x14ac:dyDescent="0.35">
      <c r="A2">
        <v>1</v>
      </c>
      <c r="B2" t="s">
        <v>3</v>
      </c>
      <c r="C2">
        <v>1526</v>
      </c>
      <c r="D2">
        <v>26.1</v>
      </c>
      <c r="E2">
        <v>-95.02</v>
      </c>
    </row>
    <row r="3" spans="1:5" x14ac:dyDescent="0.35">
      <c r="A3">
        <v>2</v>
      </c>
      <c r="B3" t="s">
        <v>2</v>
      </c>
      <c r="C3">
        <v>2189</v>
      </c>
      <c r="D3">
        <v>31.28</v>
      </c>
      <c r="E3">
        <v>-86.77</v>
      </c>
    </row>
    <row r="4" spans="1:5" x14ac:dyDescent="0.35">
      <c r="A4">
        <v>3</v>
      </c>
      <c r="B4" t="s">
        <v>1</v>
      </c>
      <c r="C4">
        <v>1846</v>
      </c>
      <c r="D4">
        <v>25.59</v>
      </c>
      <c r="E4">
        <v>-79.19</v>
      </c>
    </row>
    <row r="5" spans="1:5" x14ac:dyDescent="0.35">
      <c r="A5">
        <v>4</v>
      </c>
      <c r="B5" t="s">
        <v>0</v>
      </c>
      <c r="C5">
        <v>1035</v>
      </c>
      <c r="D5">
        <v>43.59</v>
      </c>
      <c r="E5">
        <v>-114.65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6c853569-e95e-4378-8926-ab9501a771a3}" enabled="0" method="" siteId="{6c853569-e95e-4378-8926-ab9501a771a3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Solution (2)</vt:lpstr>
      <vt:lpstr>Solution</vt:lpstr>
      <vt:lpstr>{PinkCloud}_Module09_Distributi</vt:lpstr>
      <vt:lpstr>{PinkCloud}_Module09_Model_Cond</vt:lpstr>
      <vt:lpstr>{PinkCloud}_Module09_Warehouses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Charlee LeGallais</cp:lastModifiedBy>
  <dcterms:created xsi:type="dcterms:W3CDTF">2015-06-05T18:17:20Z</dcterms:created>
  <dcterms:modified xsi:type="dcterms:W3CDTF">2025-04-17T17:18:47Z</dcterms:modified>
</cp:coreProperties>
</file>