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udent\Downloads\GSCM330\Module 12\"/>
    </mc:Choice>
  </mc:AlternateContent>
  <xr:revisionPtr revIDLastSave="0" documentId="8_{65AD268C-0977-4B53-9290-D18CCEE2B74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Model Stipulation" sheetId="5" r:id="rId1"/>
    <sheet name="Model" sheetId="4" r:id="rId2"/>
    <sheet name="{Pink Cloud}_Module12_Projected" sheetId="2" r:id="rId3"/>
    <sheet name="{Pink Cloud}_Module12_Current_D" sheetId="3" r:id="rId4"/>
    <sheet name="Sheet1" sheetId="1" r:id="rId5"/>
  </sheets>
  <definedNames>
    <definedName name="solver_adj" localSheetId="1" hidden="1">Model!$G$4:$H$4</definedName>
    <definedName name="solver_adj" localSheetId="0" hidden="1">'Model Stipulation'!$H$4:$I$4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Model!$B$3</definedName>
    <definedName name="solver_opt" localSheetId="0" hidden="1">'Model Stipulation'!$B$3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5" l="1"/>
  <c r="F8" i="5"/>
  <c r="J8" i="5"/>
  <c r="F9" i="5"/>
  <c r="F10" i="5"/>
  <c r="F11" i="5"/>
  <c r="F12" i="5"/>
  <c r="F13" i="5"/>
  <c r="F14" i="5"/>
  <c r="F15" i="5"/>
  <c r="F3" i="2"/>
  <c r="F4" i="2"/>
  <c r="F5" i="2"/>
  <c r="F6" i="2"/>
  <c r="F7" i="2"/>
  <c r="F8" i="2"/>
  <c r="F9" i="2"/>
  <c r="F2" i="2"/>
  <c r="C18" i="5"/>
  <c r="B18" i="5"/>
  <c r="I15" i="5"/>
  <c r="H15" i="5"/>
  <c r="I14" i="5"/>
  <c r="H14" i="5"/>
  <c r="J14" i="5" s="1"/>
  <c r="I13" i="5"/>
  <c r="H13" i="5"/>
  <c r="I12" i="5"/>
  <c r="H12" i="5"/>
  <c r="I11" i="5"/>
  <c r="H11" i="5"/>
  <c r="I10" i="5"/>
  <c r="H10" i="5"/>
  <c r="I9" i="5"/>
  <c r="H9" i="5"/>
  <c r="I8" i="5"/>
  <c r="H8" i="5"/>
  <c r="C18" i="4"/>
  <c r="B18" i="4"/>
  <c r="K8" i="5" l="1"/>
  <c r="J10" i="5"/>
  <c r="K10" i="5" s="1"/>
  <c r="J13" i="5"/>
  <c r="K13" i="5" s="1"/>
  <c r="J11" i="5"/>
  <c r="K11" i="5" s="1"/>
  <c r="J9" i="5"/>
  <c r="K9" i="5" s="1"/>
  <c r="J15" i="5"/>
  <c r="K15" i="5" s="1"/>
  <c r="J12" i="5"/>
  <c r="K12" i="5" s="1"/>
  <c r="K14" i="5"/>
  <c r="L12" i="5" l="1"/>
  <c r="M12" i="5"/>
  <c r="L9" i="5"/>
  <c r="M9" i="5"/>
  <c r="L15" i="5"/>
  <c r="M15" i="5"/>
  <c r="L8" i="5"/>
  <c r="L11" i="5"/>
  <c r="M11" i="5"/>
  <c r="L14" i="5"/>
  <c r="M14" i="5"/>
  <c r="L10" i="5"/>
  <c r="M10" i="5"/>
  <c r="L13" i="5"/>
  <c r="M13" i="5"/>
  <c r="B3" i="5" l="1"/>
  <c r="H9" i="4"/>
  <c r="H10" i="4"/>
  <c r="H11" i="4"/>
  <c r="H12" i="4"/>
  <c r="H13" i="4"/>
  <c r="H14" i="4"/>
  <c r="H15" i="4"/>
  <c r="H8" i="4"/>
  <c r="G9" i="4"/>
  <c r="G10" i="4"/>
  <c r="G11" i="4"/>
  <c r="G12" i="4"/>
  <c r="G13" i="4"/>
  <c r="G14" i="4"/>
  <c r="G15" i="4"/>
  <c r="G8" i="4"/>
  <c r="F9" i="4"/>
  <c r="F10" i="4"/>
  <c r="F11" i="4"/>
  <c r="F12" i="4"/>
  <c r="F13" i="4"/>
  <c r="F14" i="4"/>
  <c r="F15" i="4"/>
  <c r="F8" i="4"/>
  <c r="I10" i="4" l="1"/>
  <c r="J10" i="4" s="1"/>
  <c r="K10" i="4" s="1"/>
  <c r="I11" i="4"/>
  <c r="J11" i="4" s="1"/>
  <c r="K11" i="4" s="1"/>
  <c r="I9" i="4"/>
  <c r="J9" i="4" s="1"/>
  <c r="K9" i="4" s="1"/>
  <c r="I8" i="4"/>
  <c r="J8" i="4" s="1"/>
  <c r="K8" i="4" s="1"/>
  <c r="I15" i="4"/>
  <c r="J15" i="4" s="1"/>
  <c r="K15" i="4" s="1"/>
  <c r="I14" i="4"/>
  <c r="J14" i="4" s="1"/>
  <c r="K14" i="4" s="1"/>
  <c r="I13" i="4"/>
  <c r="J13" i="4" s="1"/>
  <c r="K13" i="4" s="1"/>
  <c r="I12" i="4"/>
  <c r="J12" i="4" s="1"/>
  <c r="K12" i="4" s="1"/>
  <c r="B3" i="4" l="1"/>
</calcChain>
</file>

<file path=xl/sharedStrings.xml><?xml version="1.0" encoding="utf-8"?>
<sst xmlns="http://schemas.openxmlformats.org/spreadsheetml/2006/main" count="71" uniqueCount="30">
  <si>
    <t>Rainbow Ribbon Roads</t>
  </si>
  <si>
    <t>Meringue Mountains</t>
  </si>
  <si>
    <t>Licorice Lanes</t>
  </si>
  <si>
    <t>Licorice Labyrinth</t>
  </si>
  <si>
    <t>Hazelnut Haven</t>
  </si>
  <si>
    <t>Gooey Ganache Grotto</t>
  </si>
  <si>
    <t>Creme Brulee Cliffs</t>
  </si>
  <si>
    <t>Chocolate Chip Cliffs</t>
  </si>
  <si>
    <t>expected_yoy_change</t>
  </si>
  <si>
    <t>last_year_demand</t>
  </si>
  <si>
    <t>long</t>
  </si>
  <si>
    <t>lat</t>
  </si>
  <si>
    <t>store_name</t>
  </si>
  <si>
    <t>Sprinkle Street</t>
  </si>
  <si>
    <t>dc_name</t>
  </si>
  <si>
    <t>Stores</t>
  </si>
  <si>
    <t>Lat</t>
  </si>
  <si>
    <t>Long</t>
  </si>
  <si>
    <t xml:space="preserve">Lat </t>
  </si>
  <si>
    <t>Store Location</t>
  </si>
  <si>
    <t>Current DC</t>
  </si>
  <si>
    <t>Current DC List</t>
  </si>
  <si>
    <t>New DC</t>
  </si>
  <si>
    <t>New DC Distance</t>
  </si>
  <si>
    <t>Model Decision</t>
  </si>
  <si>
    <t>Use New?</t>
  </si>
  <si>
    <t>Distance</t>
  </si>
  <si>
    <t>Objective</t>
  </si>
  <si>
    <t>Next Year Demand</t>
  </si>
  <si>
    <t>New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</si>
</sst>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E6CE-D631-46C6-A432-66E1DE00AFFC}">
  <dimension ref="A3:M18"/>
  <sheetViews>
    <sheetView topLeftCell="A2" workbookViewId="0">
      <selection activeCell="G21" sqref="G21"/>
    </sheetView>
  </sheetViews>
  <sheetFormatPr defaultRowHeight="14.5" x14ac:dyDescent="0.35"/>
  <cols>
    <col min="1" max="1" width="20.1796875" bestFit="1" customWidth="1"/>
    <col min="6" max="6" width="13.54296875" customWidth="1"/>
    <col min="7" max="7" width="16.453125" bestFit="1" customWidth="1"/>
    <col min="10" max="10" width="15" bestFit="1" customWidth="1"/>
    <col min="11" max="11" width="10" customWidth="1"/>
    <col min="13" max="13" width="12" customWidth="1"/>
  </cols>
  <sheetData>
    <row r="3" spans="1:13" x14ac:dyDescent="0.35">
      <c r="A3" t="s">
        <v>27</v>
      </c>
      <c r="B3">
        <f>SUM(L8:L15)</f>
        <v>77842.038920588078</v>
      </c>
      <c r="H3" t="s">
        <v>16</v>
      </c>
      <c r="I3" t="s">
        <v>17</v>
      </c>
    </row>
    <row r="4" spans="1:13" x14ac:dyDescent="0.35">
      <c r="F4" t="s">
        <v>22</v>
      </c>
      <c r="H4">
        <v>40.660903791475825</v>
      </c>
      <c r="I4">
        <v>-103.21637326644188</v>
      </c>
    </row>
    <row r="5" spans="1:13" ht="18" customHeight="1" x14ac:dyDescent="0.35"/>
    <row r="6" spans="1:13" x14ac:dyDescent="0.35">
      <c r="B6" s="2" t="s">
        <v>19</v>
      </c>
      <c r="C6" s="2"/>
      <c r="D6" s="2" t="s">
        <v>20</v>
      </c>
      <c r="E6" s="2"/>
      <c r="H6" s="2" t="s">
        <v>22</v>
      </c>
      <c r="I6" s="2"/>
      <c r="K6" s="2" t="s">
        <v>24</v>
      </c>
      <c r="L6" s="2"/>
    </row>
    <row r="7" spans="1:13" x14ac:dyDescent="0.35">
      <c r="A7" t="s">
        <v>15</v>
      </c>
      <c r="B7" t="s">
        <v>16</v>
      </c>
      <c r="C7" t="s">
        <v>17</v>
      </c>
      <c r="D7" t="s">
        <v>18</v>
      </c>
      <c r="E7" t="s">
        <v>17</v>
      </c>
      <c r="F7" t="s">
        <v>21</v>
      </c>
      <c r="G7" t="s">
        <v>28</v>
      </c>
      <c r="H7" t="s">
        <v>16</v>
      </c>
      <c r="I7" t="s">
        <v>17</v>
      </c>
      <c r="J7" t="s">
        <v>23</v>
      </c>
      <c r="K7" t="s">
        <v>25</v>
      </c>
      <c r="L7" t="s">
        <v>26</v>
      </c>
      <c r="M7" t="s">
        <v>29</v>
      </c>
    </row>
    <row r="8" spans="1:13" x14ac:dyDescent="0.35">
      <c r="A8" t="s">
        <v>7</v>
      </c>
      <c r="B8">
        <v>41.94</v>
      </c>
      <c r="C8">
        <v>-104.65</v>
      </c>
      <c r="D8">
        <v>39.380000000000003</v>
      </c>
      <c r="E8">
        <v>-90.02</v>
      </c>
      <c r="F8" s="1">
        <f>SQRT((D8-B8)^2+(E8-C8)^2)*G8</f>
        <v>21030.825432796068</v>
      </c>
      <c r="G8" s="1">
        <v>1415.9989</v>
      </c>
      <c r="H8">
        <f>$H$4</f>
        <v>40.660903791475825</v>
      </c>
      <c r="I8">
        <f>$I$4</f>
        <v>-103.21637326644188</v>
      </c>
      <c r="J8">
        <f>SQRT((H8-B8)^2+(I8-C8)^2)*G8</f>
        <v>2720.5509597852933</v>
      </c>
      <c r="K8" t="b">
        <f>J8&lt;F8</f>
        <v>1</v>
      </c>
      <c r="L8">
        <f>IF(K8=FALSE,F8,J8)</f>
        <v>2720.5509597852933</v>
      </c>
      <c r="M8" s="1">
        <f>IF(K8=TRUE,J8,F8)*G8</f>
        <v>3852297.1664499198</v>
      </c>
    </row>
    <row r="9" spans="1:13" x14ac:dyDescent="0.35">
      <c r="A9" t="s">
        <v>6</v>
      </c>
      <c r="B9">
        <v>32.450000000000003</v>
      </c>
      <c r="C9">
        <v>-105.49</v>
      </c>
      <c r="D9">
        <v>39.380000000000003</v>
      </c>
      <c r="E9">
        <v>-90.02</v>
      </c>
      <c r="F9" s="1">
        <f t="shared" ref="F9:F15" si="0">SQRT((D9-B9)^2+(E9-C9)^2)*G9</f>
        <v>27545.832292283088</v>
      </c>
      <c r="G9" s="1">
        <v>1625.0004000000001</v>
      </c>
      <c r="H9">
        <f t="shared" ref="H9:H15" si="1">$H$4</f>
        <v>40.660903791475825</v>
      </c>
      <c r="I9">
        <f t="shared" ref="I9:I15" si="2">$I$4</f>
        <v>-103.21637326644188</v>
      </c>
      <c r="J9">
        <f t="shared" ref="J9:J15" si="3">SQRT((H9-B9)^2+(I9-C9)^2)*G9</f>
        <v>13844.805011235421</v>
      </c>
      <c r="K9" t="b">
        <f t="shared" ref="K9:K15" si="4">J9&lt;F9</f>
        <v>1</v>
      </c>
      <c r="L9">
        <f t="shared" ref="L9:L15" si="5">IF(K9=FALSE,F9,J9)</f>
        <v>13844.805011235421</v>
      </c>
      <c r="M9" s="1">
        <f t="shared" ref="M9:M15" si="6">IF(K9=TRUE,J9,F9)*G9</f>
        <v>22497813.681179564</v>
      </c>
    </row>
    <row r="10" spans="1:13" x14ac:dyDescent="0.35">
      <c r="A10" t="s">
        <v>5</v>
      </c>
      <c r="B10">
        <v>37.51</v>
      </c>
      <c r="C10">
        <v>-115.82</v>
      </c>
      <c r="D10">
        <v>39.380000000000003</v>
      </c>
      <c r="E10">
        <v>-90.02</v>
      </c>
      <c r="F10" s="1">
        <f t="shared" si="0"/>
        <v>42009.162454808036</v>
      </c>
      <c r="G10" s="1">
        <v>1624.0019000000002</v>
      </c>
      <c r="H10">
        <f t="shared" si="1"/>
        <v>40.660903791475825</v>
      </c>
      <c r="I10">
        <f t="shared" si="2"/>
        <v>-103.21637326644188</v>
      </c>
      <c r="J10">
        <f t="shared" si="3"/>
        <v>21098.253765885787</v>
      </c>
      <c r="K10" t="b">
        <f t="shared" si="4"/>
        <v>1</v>
      </c>
      <c r="L10">
        <f t="shared" si="5"/>
        <v>21098.253765885787</v>
      </c>
      <c r="M10" s="1">
        <f t="shared" si="6"/>
        <v>34263604.202480681</v>
      </c>
    </row>
    <row r="11" spans="1:13" x14ac:dyDescent="0.35">
      <c r="A11" t="s">
        <v>4</v>
      </c>
      <c r="B11">
        <v>38.65</v>
      </c>
      <c r="C11">
        <v>-95.96</v>
      </c>
      <c r="D11">
        <v>39.380000000000003</v>
      </c>
      <c r="E11">
        <v>-90.02</v>
      </c>
      <c r="F11" s="1">
        <f t="shared" si="0"/>
        <v>8540.173655501565</v>
      </c>
      <c r="G11" s="1">
        <v>1427.0038000000002</v>
      </c>
      <c r="H11">
        <f t="shared" si="1"/>
        <v>40.660903791475825</v>
      </c>
      <c r="I11">
        <f t="shared" si="2"/>
        <v>-103.21637326644188</v>
      </c>
      <c r="J11">
        <f t="shared" si="3"/>
        <v>10745.128923932116</v>
      </c>
      <c r="K11" t="b">
        <f t="shared" si="4"/>
        <v>0</v>
      </c>
      <c r="L11">
        <f t="shared" si="5"/>
        <v>8540.173655501565</v>
      </c>
      <c r="M11" s="1">
        <f t="shared" si="6"/>
        <v>12186860.259060625</v>
      </c>
    </row>
    <row r="12" spans="1:13" x14ac:dyDescent="0.35">
      <c r="A12" t="s">
        <v>3</v>
      </c>
      <c r="B12">
        <v>37.08</v>
      </c>
      <c r="C12">
        <v>-85.48</v>
      </c>
      <c r="D12">
        <v>39.380000000000003</v>
      </c>
      <c r="E12">
        <v>-90.02</v>
      </c>
      <c r="F12" s="1">
        <f t="shared" si="0"/>
        <v>9272.7941743040719</v>
      </c>
      <c r="G12" s="1">
        <v>1821.9956000000002</v>
      </c>
      <c r="H12">
        <f t="shared" si="1"/>
        <v>40.660903791475825</v>
      </c>
      <c r="I12">
        <f t="shared" si="2"/>
        <v>-103.21637326644188</v>
      </c>
      <c r="J12">
        <f t="shared" si="3"/>
        <v>32967.640136830756</v>
      </c>
      <c r="K12" t="b">
        <f t="shared" si="4"/>
        <v>0</v>
      </c>
      <c r="L12">
        <f t="shared" si="5"/>
        <v>9272.7941743040719</v>
      </c>
      <c r="M12" s="1">
        <f t="shared" si="6"/>
        <v>16894990.185287654</v>
      </c>
    </row>
    <row r="13" spans="1:13" x14ac:dyDescent="0.35">
      <c r="A13" t="s">
        <v>2</v>
      </c>
      <c r="B13">
        <v>44.26</v>
      </c>
      <c r="C13">
        <v>-101.17</v>
      </c>
      <c r="D13">
        <v>39.380000000000003</v>
      </c>
      <c r="E13">
        <v>-90.02</v>
      </c>
      <c r="F13" s="1">
        <f t="shared" si="0"/>
        <v>20776.107338012294</v>
      </c>
      <c r="G13" s="1">
        <v>1706.9962</v>
      </c>
      <c r="H13">
        <f t="shared" si="1"/>
        <v>40.660903791475825</v>
      </c>
      <c r="I13">
        <f t="shared" si="2"/>
        <v>-103.21637326644188</v>
      </c>
      <c r="J13">
        <f t="shared" si="3"/>
        <v>7067.2811403768374</v>
      </c>
      <c r="K13" t="b">
        <f t="shared" si="4"/>
        <v>1</v>
      </c>
      <c r="L13">
        <f t="shared" si="5"/>
        <v>7067.2811403768374</v>
      </c>
      <c r="M13" s="1">
        <f t="shared" si="6"/>
        <v>12063822.050954929</v>
      </c>
    </row>
    <row r="14" spans="1:13" x14ac:dyDescent="0.35">
      <c r="A14" t="s">
        <v>1</v>
      </c>
      <c r="B14">
        <v>42.72</v>
      </c>
      <c r="C14">
        <v>-97.68</v>
      </c>
      <c r="D14">
        <v>39.380000000000003</v>
      </c>
      <c r="E14">
        <v>-90.02</v>
      </c>
      <c r="F14" s="1">
        <f t="shared" si="0"/>
        <v>11999.946600601772</v>
      </c>
      <c r="G14" s="1">
        <v>1436.0003999999999</v>
      </c>
      <c r="H14">
        <f t="shared" si="1"/>
        <v>40.660903791475825</v>
      </c>
      <c r="I14">
        <f t="shared" si="2"/>
        <v>-103.21637326644188</v>
      </c>
      <c r="J14">
        <f t="shared" si="3"/>
        <v>8482.2911357693847</v>
      </c>
      <c r="K14" t="b">
        <f t="shared" si="4"/>
        <v>1</v>
      </c>
      <c r="L14">
        <f t="shared" si="5"/>
        <v>8482.2911357693847</v>
      </c>
      <c r="M14" s="1">
        <f t="shared" si="6"/>
        <v>12180573.46388129</v>
      </c>
    </row>
    <row r="15" spans="1:13" x14ac:dyDescent="0.35">
      <c r="A15" t="s">
        <v>0</v>
      </c>
      <c r="B15">
        <v>36.79</v>
      </c>
      <c r="C15">
        <v>-99.71</v>
      </c>
      <c r="D15">
        <v>39.380000000000003</v>
      </c>
      <c r="E15">
        <v>-90.02</v>
      </c>
      <c r="F15" s="1">
        <f t="shared" si="0"/>
        <v>13089.40580287109</v>
      </c>
      <c r="G15" s="1">
        <v>1305.0041000000001</v>
      </c>
      <c r="H15">
        <f t="shared" si="1"/>
        <v>40.660903791475825</v>
      </c>
      <c r="I15">
        <f t="shared" si="2"/>
        <v>-103.21637326644188</v>
      </c>
      <c r="J15">
        <f t="shared" si="3"/>
        <v>6815.8890777297238</v>
      </c>
      <c r="K15" t="b">
        <f t="shared" si="4"/>
        <v>1</v>
      </c>
      <c r="L15">
        <f t="shared" si="5"/>
        <v>6815.8890777297238</v>
      </c>
      <c r="M15" s="1">
        <f t="shared" si="6"/>
        <v>8894763.1915825084</v>
      </c>
    </row>
    <row r="18" spans="2:3" x14ac:dyDescent="0.35">
      <c r="B18">
        <f>AVERAGE(B8:B15)</f>
        <v>38.925000000000004</v>
      </c>
      <c r="C18">
        <f>AVERAGE(C8:C15)</f>
        <v>-100.745</v>
      </c>
    </row>
  </sheetData>
  <mergeCells count="4">
    <mergeCell ref="B6:C6"/>
    <mergeCell ref="D6:E6"/>
    <mergeCell ref="H6:I6"/>
    <mergeCell ref="K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670D-6631-42B7-8C91-FB91CEBFA659}">
  <dimension ref="A3:K18"/>
  <sheetViews>
    <sheetView tabSelected="1" workbookViewId="0">
      <selection activeCell="E20" sqref="E20"/>
    </sheetView>
  </sheetViews>
  <sheetFormatPr defaultRowHeight="14.5" x14ac:dyDescent="0.35"/>
  <cols>
    <col min="1" max="1" width="20.1796875" bestFit="1" customWidth="1"/>
    <col min="6" max="6" width="13.54296875" customWidth="1"/>
    <col min="9" max="9" width="15" bestFit="1" customWidth="1"/>
    <col min="10" max="10" width="10" customWidth="1"/>
  </cols>
  <sheetData>
    <row r="3" spans="1:11" x14ac:dyDescent="0.35">
      <c r="A3" t="s">
        <v>27</v>
      </c>
      <c r="B3">
        <f>SUM(K8:K15)</f>
        <v>49.759266787937136</v>
      </c>
      <c r="G3" t="s">
        <v>16</v>
      </c>
      <c r="H3" t="s">
        <v>17</v>
      </c>
    </row>
    <row r="4" spans="1:11" x14ac:dyDescent="0.35">
      <c r="F4" t="s">
        <v>22</v>
      </c>
      <c r="G4">
        <v>40.518107574816788</v>
      </c>
      <c r="H4">
        <v>-103.00156009274534</v>
      </c>
    </row>
    <row r="5" spans="1:11" ht="18" customHeight="1" x14ac:dyDescent="0.35"/>
    <row r="6" spans="1:11" x14ac:dyDescent="0.35">
      <c r="B6" s="2" t="s">
        <v>19</v>
      </c>
      <c r="C6" s="2"/>
      <c r="D6" s="2" t="s">
        <v>20</v>
      </c>
      <c r="E6" s="2"/>
      <c r="G6" s="2" t="s">
        <v>22</v>
      </c>
      <c r="H6" s="2"/>
      <c r="J6" s="2" t="s">
        <v>24</v>
      </c>
      <c r="K6" s="2"/>
    </row>
    <row r="7" spans="1:11" x14ac:dyDescent="0.35">
      <c r="A7" t="s">
        <v>15</v>
      </c>
      <c r="B7" t="s">
        <v>16</v>
      </c>
      <c r="C7" t="s">
        <v>17</v>
      </c>
      <c r="D7" t="s">
        <v>18</v>
      </c>
      <c r="E7" t="s">
        <v>17</v>
      </c>
      <c r="F7" t="s">
        <v>21</v>
      </c>
      <c r="I7" t="s">
        <v>23</v>
      </c>
      <c r="J7" t="s">
        <v>25</v>
      </c>
      <c r="K7" t="s">
        <v>26</v>
      </c>
    </row>
    <row r="8" spans="1:11" x14ac:dyDescent="0.35">
      <c r="A8" t="s">
        <v>7</v>
      </c>
      <c r="B8">
        <v>41.94</v>
      </c>
      <c r="C8">
        <v>-104.65</v>
      </c>
      <c r="D8">
        <v>39.380000000000003</v>
      </c>
      <c r="E8">
        <v>-90.02</v>
      </c>
      <c r="F8" s="1">
        <f>SQRT((D8-B8)^2+(E8-C8)^2)</f>
        <v>14.852289385815247</v>
      </c>
      <c r="G8">
        <f>$G$4</f>
        <v>40.518107574816788</v>
      </c>
      <c r="H8">
        <f>$H$4</f>
        <v>-103.00156009274534</v>
      </c>
      <c r="I8">
        <f>SQRT((G8-B8)^2+(H8-C8)^2)</f>
        <v>2.1769547989389149</v>
      </c>
      <c r="J8" t="b">
        <f>I8&lt;F8</f>
        <v>1</v>
      </c>
      <c r="K8">
        <f>IF(J8=FALSE,F8,I8)</f>
        <v>2.1769547989389149</v>
      </c>
    </row>
    <row r="9" spans="1:11" x14ac:dyDescent="0.35">
      <c r="A9" t="s">
        <v>6</v>
      </c>
      <c r="B9">
        <v>32.450000000000003</v>
      </c>
      <c r="C9">
        <v>-105.49</v>
      </c>
      <c r="D9">
        <v>39.380000000000003</v>
      </c>
      <c r="E9">
        <v>-90.02</v>
      </c>
      <c r="F9" s="1">
        <f t="shared" ref="F9:F15" si="0">SQRT((D9-B9)^2+(E9-C9)^2)</f>
        <v>16.951277238013656</v>
      </c>
      <c r="G9">
        <f t="shared" ref="G9:G15" si="1">$G$4</f>
        <v>40.518107574816788</v>
      </c>
      <c r="H9">
        <f t="shared" ref="H9:H15" si="2">$H$4</f>
        <v>-103.00156009274534</v>
      </c>
      <c r="I9">
        <f t="shared" ref="I9:I15" si="3">SQRT((G9-B9)^2+(H9-C9)^2)</f>
        <v>8.443144734684676</v>
      </c>
      <c r="J9" t="b">
        <f t="shared" ref="J9:J15" si="4">I9&lt;F9</f>
        <v>1</v>
      </c>
      <c r="K9">
        <f t="shared" ref="K9:K15" si="5">IF(J9=FALSE,F9,I9)</f>
        <v>8.443144734684676</v>
      </c>
    </row>
    <row r="10" spans="1:11" x14ac:dyDescent="0.35">
      <c r="A10" t="s">
        <v>5</v>
      </c>
      <c r="B10">
        <v>37.51</v>
      </c>
      <c r="C10">
        <v>-115.82</v>
      </c>
      <c r="D10">
        <v>39.380000000000003</v>
      </c>
      <c r="E10">
        <v>-90.02</v>
      </c>
      <c r="F10" s="1">
        <f t="shared" si="0"/>
        <v>25.867680607275169</v>
      </c>
      <c r="G10">
        <f t="shared" si="1"/>
        <v>40.518107574816788</v>
      </c>
      <c r="H10">
        <f t="shared" si="2"/>
        <v>-103.00156009274534</v>
      </c>
      <c r="I10">
        <f t="shared" si="3"/>
        <v>13.166666732228355</v>
      </c>
      <c r="J10" t="b">
        <f t="shared" si="4"/>
        <v>1</v>
      </c>
      <c r="K10">
        <f t="shared" si="5"/>
        <v>13.166666732228355</v>
      </c>
    </row>
    <row r="11" spans="1:11" x14ac:dyDescent="0.35">
      <c r="A11" t="s">
        <v>4</v>
      </c>
      <c r="B11">
        <v>38.65</v>
      </c>
      <c r="C11">
        <v>-95.96</v>
      </c>
      <c r="D11">
        <v>39.380000000000003</v>
      </c>
      <c r="E11">
        <v>-90.02</v>
      </c>
      <c r="F11" s="1">
        <f t="shared" si="0"/>
        <v>5.9846887972558758</v>
      </c>
      <c r="G11">
        <f t="shared" si="1"/>
        <v>40.518107574816788</v>
      </c>
      <c r="H11">
        <f t="shared" si="2"/>
        <v>-103.00156009274534</v>
      </c>
      <c r="I11">
        <f t="shared" si="3"/>
        <v>7.2851488969568541</v>
      </c>
      <c r="J11" t="b">
        <f t="shared" si="4"/>
        <v>0</v>
      </c>
      <c r="K11">
        <f t="shared" si="5"/>
        <v>5.9846887972558758</v>
      </c>
    </row>
    <row r="12" spans="1:11" x14ac:dyDescent="0.35">
      <c r="A12" t="s">
        <v>3</v>
      </c>
      <c r="B12">
        <v>37.08</v>
      </c>
      <c r="C12">
        <v>-85.48</v>
      </c>
      <c r="D12">
        <v>39.380000000000003</v>
      </c>
      <c r="E12">
        <v>-90.02</v>
      </c>
      <c r="F12" s="1">
        <f t="shared" si="0"/>
        <v>5.0893614530705076</v>
      </c>
      <c r="G12">
        <f t="shared" si="1"/>
        <v>40.518107574816788</v>
      </c>
      <c r="H12">
        <f t="shared" si="2"/>
        <v>-103.00156009274534</v>
      </c>
      <c r="I12">
        <f t="shared" si="3"/>
        <v>17.855689619269775</v>
      </c>
      <c r="J12" t="b">
        <f t="shared" si="4"/>
        <v>0</v>
      </c>
      <c r="K12">
        <f t="shared" si="5"/>
        <v>5.0893614530705076</v>
      </c>
    </row>
    <row r="13" spans="1:11" x14ac:dyDescent="0.35">
      <c r="A13" t="s">
        <v>2</v>
      </c>
      <c r="B13">
        <v>44.26</v>
      </c>
      <c r="C13">
        <v>-101.17</v>
      </c>
      <c r="D13">
        <v>39.380000000000003</v>
      </c>
      <c r="E13">
        <v>-90.02</v>
      </c>
      <c r="F13" s="1">
        <f t="shared" si="0"/>
        <v>12.171150315397476</v>
      </c>
      <c r="G13">
        <f t="shared" si="1"/>
        <v>40.518107574816788</v>
      </c>
      <c r="H13">
        <f t="shared" si="2"/>
        <v>-103.00156009274534</v>
      </c>
      <c r="I13">
        <f t="shared" si="3"/>
        <v>4.1660978499047259</v>
      </c>
      <c r="J13" t="b">
        <f t="shared" si="4"/>
        <v>1</v>
      </c>
      <c r="K13">
        <f t="shared" si="5"/>
        <v>4.1660978499047259</v>
      </c>
    </row>
    <row r="14" spans="1:11" x14ac:dyDescent="0.35">
      <c r="A14" t="s">
        <v>1</v>
      </c>
      <c r="B14">
        <v>42.72</v>
      </c>
      <c r="C14">
        <v>-97.68</v>
      </c>
      <c r="D14">
        <v>39.380000000000003</v>
      </c>
      <c r="E14">
        <v>-90.02</v>
      </c>
      <c r="F14" s="1">
        <f t="shared" si="0"/>
        <v>8.3565064470746471</v>
      </c>
      <c r="G14">
        <f t="shared" si="1"/>
        <v>40.518107574816788</v>
      </c>
      <c r="H14">
        <f t="shared" si="2"/>
        <v>-103.00156009274534</v>
      </c>
      <c r="I14">
        <f t="shared" si="3"/>
        <v>5.7591086179007664</v>
      </c>
      <c r="J14" t="b">
        <f t="shared" si="4"/>
        <v>1</v>
      </c>
      <c r="K14">
        <f t="shared" si="5"/>
        <v>5.7591086179007664</v>
      </c>
    </row>
    <row r="15" spans="1:11" x14ac:dyDescent="0.35">
      <c r="A15" t="s">
        <v>0</v>
      </c>
      <c r="B15">
        <v>36.79</v>
      </c>
      <c r="C15">
        <v>-99.71</v>
      </c>
      <c r="D15">
        <v>39.380000000000003</v>
      </c>
      <c r="E15">
        <v>-90.02</v>
      </c>
      <c r="F15" s="1">
        <f t="shared" si="0"/>
        <v>10.030164505131507</v>
      </c>
      <c r="G15">
        <f t="shared" si="1"/>
        <v>40.518107574816788</v>
      </c>
      <c r="H15">
        <f t="shared" si="2"/>
        <v>-103.00156009274534</v>
      </c>
      <c r="I15">
        <f t="shared" si="3"/>
        <v>4.9732438039533164</v>
      </c>
      <c r="J15" t="b">
        <f t="shared" si="4"/>
        <v>1</v>
      </c>
      <c r="K15">
        <f t="shared" si="5"/>
        <v>4.9732438039533164</v>
      </c>
    </row>
    <row r="18" spans="2:3" x14ac:dyDescent="0.35">
      <c r="B18">
        <f>AVERAGE(B8:B15)</f>
        <v>38.925000000000004</v>
      </c>
      <c r="C18">
        <f>AVERAGE(C8:C15)</f>
        <v>-100.745</v>
      </c>
    </row>
  </sheetData>
  <mergeCells count="4">
    <mergeCell ref="B6:C6"/>
    <mergeCell ref="D6:E6"/>
    <mergeCell ref="G6:H6"/>
    <mergeCell ref="J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DC65-FCA7-4E1A-B5B3-1E3658164875}">
  <dimension ref="A1:F9"/>
  <sheetViews>
    <sheetView workbookViewId="0">
      <selection activeCell="F2" sqref="F2:F9"/>
    </sheetView>
  </sheetViews>
  <sheetFormatPr defaultRowHeight="14.5" x14ac:dyDescent="0.35"/>
  <cols>
    <col min="1" max="1" width="20.1796875" bestFit="1" customWidth="1"/>
    <col min="5" max="5" width="19.36328125" bestFit="1" customWidth="1"/>
  </cols>
  <sheetData>
    <row r="1" spans="1:6" x14ac:dyDescent="0.35">
      <c r="A1" t="s">
        <v>12</v>
      </c>
      <c r="B1" t="s">
        <v>11</v>
      </c>
      <c r="C1" t="s">
        <v>10</v>
      </c>
      <c r="D1" t="s">
        <v>9</v>
      </c>
      <c r="E1" t="s">
        <v>8</v>
      </c>
    </row>
    <row r="2" spans="1:6" x14ac:dyDescent="0.35">
      <c r="A2" t="s">
        <v>7</v>
      </c>
      <c r="B2">
        <v>41.94</v>
      </c>
      <c r="C2">
        <v>-104.65</v>
      </c>
      <c r="D2">
        <v>1591.01</v>
      </c>
      <c r="E2">
        <v>-0.11</v>
      </c>
      <c r="F2">
        <f>D2*(1+E2)</f>
        <v>1415.9989</v>
      </c>
    </row>
    <row r="3" spans="1:6" x14ac:dyDescent="0.35">
      <c r="A3" t="s">
        <v>6</v>
      </c>
      <c r="B3">
        <v>32.450000000000003</v>
      </c>
      <c r="C3">
        <v>-105.49</v>
      </c>
      <c r="D3">
        <v>1504.63</v>
      </c>
      <c r="E3">
        <v>0.08</v>
      </c>
      <c r="F3">
        <f t="shared" ref="F3:F9" si="0">D3*(1+E3)</f>
        <v>1625.0004000000001</v>
      </c>
    </row>
    <row r="4" spans="1:6" x14ac:dyDescent="0.35">
      <c r="A4" t="s">
        <v>5</v>
      </c>
      <c r="B4">
        <v>37.51</v>
      </c>
      <c r="C4">
        <v>-115.82</v>
      </c>
      <c r="D4">
        <v>1489.91</v>
      </c>
      <c r="E4">
        <v>0.09</v>
      </c>
      <c r="F4">
        <f t="shared" si="0"/>
        <v>1624.0019000000002</v>
      </c>
    </row>
    <row r="5" spans="1:6" x14ac:dyDescent="0.35">
      <c r="A5" t="s">
        <v>4</v>
      </c>
      <c r="B5">
        <v>38.65</v>
      </c>
      <c r="C5">
        <v>-95.96</v>
      </c>
      <c r="D5">
        <v>1346.23</v>
      </c>
      <c r="E5">
        <v>0.06</v>
      </c>
      <c r="F5">
        <f t="shared" si="0"/>
        <v>1427.0038000000002</v>
      </c>
    </row>
    <row r="6" spans="1:6" x14ac:dyDescent="0.35">
      <c r="A6" t="s">
        <v>3</v>
      </c>
      <c r="B6">
        <v>37.08</v>
      </c>
      <c r="C6">
        <v>-85.48</v>
      </c>
      <c r="D6">
        <v>1980.43</v>
      </c>
      <c r="E6">
        <v>-0.08</v>
      </c>
      <c r="F6">
        <f t="shared" si="0"/>
        <v>1821.9956000000002</v>
      </c>
    </row>
    <row r="7" spans="1:6" x14ac:dyDescent="0.35">
      <c r="A7" t="s">
        <v>2</v>
      </c>
      <c r="B7">
        <v>44.26</v>
      </c>
      <c r="C7">
        <v>-101.17</v>
      </c>
      <c r="D7">
        <v>1875.82</v>
      </c>
      <c r="E7">
        <v>-0.09</v>
      </c>
      <c r="F7">
        <f t="shared" si="0"/>
        <v>1706.9962</v>
      </c>
    </row>
    <row r="8" spans="1:6" x14ac:dyDescent="0.35">
      <c r="A8" t="s">
        <v>1</v>
      </c>
      <c r="B8">
        <v>42.72</v>
      </c>
      <c r="C8">
        <v>-97.68</v>
      </c>
      <c r="D8">
        <v>1527.66</v>
      </c>
      <c r="E8">
        <v>-0.06</v>
      </c>
      <c r="F8">
        <f t="shared" si="0"/>
        <v>1436.0003999999999</v>
      </c>
    </row>
    <row r="9" spans="1:6" x14ac:dyDescent="0.35">
      <c r="A9" t="s">
        <v>0</v>
      </c>
      <c r="B9">
        <v>36.79</v>
      </c>
      <c r="C9">
        <v>-99.71</v>
      </c>
      <c r="D9">
        <v>1219.6300000000001</v>
      </c>
      <c r="E9">
        <v>7.0000000000000007E-2</v>
      </c>
      <c r="F9">
        <f t="shared" si="0"/>
        <v>1305.0041000000001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800F-9B8D-44D8-BE10-2BDFCA853816}">
  <dimension ref="A1:C2"/>
  <sheetViews>
    <sheetView workbookViewId="0">
      <selection activeCell="E17" sqref="E17"/>
    </sheetView>
  </sheetViews>
  <sheetFormatPr defaultRowHeight="14.5" x14ac:dyDescent="0.35"/>
  <cols>
    <col min="1" max="1" width="12.90625" bestFit="1" customWidth="1"/>
    <col min="2" max="2" width="7" customWidth="1"/>
    <col min="3" max="3" width="12.7265625" customWidth="1"/>
  </cols>
  <sheetData>
    <row r="1" spans="1:3" x14ac:dyDescent="0.35">
      <c r="A1" t="s">
        <v>14</v>
      </c>
      <c r="B1" t="s">
        <v>11</v>
      </c>
      <c r="C1" t="s">
        <v>10</v>
      </c>
    </row>
    <row r="2" spans="1:3" x14ac:dyDescent="0.35">
      <c r="A2" t="s">
        <v>13</v>
      </c>
      <c r="B2">
        <v>39.380000000000003</v>
      </c>
      <c r="C2">
        <v>-90.02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Stipulation</vt:lpstr>
      <vt:lpstr>Model</vt:lpstr>
      <vt:lpstr>{Pink Cloud}_Module12_Projected</vt:lpstr>
      <vt:lpstr>{Pink Cloud}_Module12_Current_D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Charlee LeGallais</cp:lastModifiedBy>
  <dcterms:created xsi:type="dcterms:W3CDTF">2015-06-05T18:17:20Z</dcterms:created>
  <dcterms:modified xsi:type="dcterms:W3CDTF">2025-05-08T13:15:49Z</dcterms:modified>
</cp:coreProperties>
</file>