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/Desktop/BPO2019fall/parsingBPO/weka tests/data/"/>
    </mc:Choice>
  </mc:AlternateContent>
  <xr:revisionPtr revIDLastSave="0" documentId="13_ncr:1_{9F5539FD-3FFF-804E-BADC-D043B5691158}" xr6:coauthVersionLast="45" xr6:coauthVersionMax="45" xr10:uidLastSave="{00000000-0000-0000-0000-000000000000}"/>
  <bookViews>
    <workbookView xWindow="380" yWindow="460" windowWidth="28040" windowHeight="15800" xr2:uid="{6FA6AF2D-54FA-904B-92B8-BCEA892C2D2A}"/>
  </bookViews>
  <sheets>
    <sheet name="Sheet1" sheetId="1" r:id="rId1"/>
    <sheet name="war_bf" sheetId="20" r:id="rId2"/>
    <sheet name="stories_bf" sheetId="18" r:id="rId3"/>
    <sheet name="social_bf" sheetId="17" r:id="rId4"/>
    <sheet name="romance_bf" sheetId="16" r:id="rId5"/>
    <sheet name="random_bf" sheetId="15" r:id="rId6"/>
    <sheet name="unmarked_bf" sheetId="19" r:id="rId7"/>
    <sheet name="biography_bf" sheetId="12" r:id="rId8"/>
    <sheet name="novel_bf" sheetId="11" r:id="rId9"/>
    <sheet name="north_america_bf" sheetId="10" r:id="rId10"/>
    <sheet name="juvenile_bf" sheetId="9" r:id="rId11"/>
    <sheet name="history_bestf" sheetId="8" r:id="rId12"/>
    <sheet name="folklore_bestf" sheetId="7" r:id="rId13"/>
    <sheet name="english_fiction_bf" sheetId="14" r:id="rId14"/>
    <sheet name="britain ranker" sheetId="4" r:id="rId15"/>
    <sheet name="britain_bf" sheetId="13" r:id="rId16"/>
    <sheet name="biography ranker" sheetId="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0" l="1"/>
  <c r="D4" i="20"/>
  <c r="C5" i="20"/>
  <c r="O6" i="1" l="1"/>
  <c r="B94" i="19"/>
  <c r="D94" i="19"/>
  <c r="C1" i="19"/>
  <c r="N6" i="1"/>
  <c r="B4" i="18" l="1"/>
  <c r="D4" i="18"/>
  <c r="C5" i="18"/>
  <c r="M6" i="1"/>
  <c r="B4" i="17"/>
  <c r="D4" i="17"/>
  <c r="C5" i="17"/>
  <c r="L6" i="1"/>
  <c r="B4" i="16"/>
  <c r="D4" i="16"/>
  <c r="C5" i="16"/>
  <c r="K6" i="1"/>
  <c r="C6" i="1"/>
  <c r="D6" i="1"/>
  <c r="E6" i="1"/>
  <c r="F6" i="1"/>
  <c r="G6" i="1"/>
  <c r="H6" i="1"/>
  <c r="I6" i="1"/>
  <c r="J6" i="1"/>
  <c r="B6" i="1"/>
  <c r="B4" i="14"/>
  <c r="D4" i="14"/>
  <c r="C5" i="14"/>
  <c r="B4" i="13"/>
  <c r="D4" i="13"/>
  <c r="C5" i="13"/>
  <c r="B4" i="12"/>
  <c r="D4" i="12"/>
  <c r="C5" i="12"/>
  <c r="E5" i="12"/>
  <c r="G5" i="12"/>
  <c r="I5" i="12"/>
  <c r="K5" i="12"/>
  <c r="B4" i="11"/>
  <c r="D4" i="11"/>
  <c r="C5" i="11"/>
  <c r="B4" i="10"/>
  <c r="D4" i="10"/>
  <c r="C5" i="10"/>
  <c r="B4" i="9"/>
  <c r="D4" i="9"/>
  <c r="C5" i="9"/>
  <c r="B4" i="8"/>
  <c r="D4" i="8"/>
  <c r="C5" i="8"/>
  <c r="B4" i="7"/>
  <c r="D4" i="7"/>
  <c r="C5" i="7"/>
  <c r="B4" i="4"/>
  <c r="D4" i="4"/>
  <c r="C5" i="4"/>
  <c r="F19" i="4"/>
  <c r="F20" i="4"/>
  <c r="F24" i="4"/>
  <c r="F25" i="4"/>
  <c r="F26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F160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9" i="4"/>
  <c r="F200" i="4"/>
  <c r="F201" i="4"/>
  <c r="F202" i="4"/>
  <c r="F203" i="4"/>
  <c r="F204" i="4"/>
  <c r="F205" i="4"/>
  <c r="F206" i="4"/>
  <c r="F207" i="4"/>
  <c r="F208" i="4"/>
  <c r="F210" i="4"/>
  <c r="F212" i="4"/>
  <c r="F214" i="4"/>
  <c r="F215" i="4"/>
  <c r="F217" i="4"/>
  <c r="F218" i="4"/>
  <c r="F219" i="4"/>
  <c r="F222" i="4"/>
  <c r="F223" i="4"/>
  <c r="F229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3" i="4"/>
  <c r="F255" i="4"/>
  <c r="F256" i="4"/>
  <c r="F257" i="4"/>
  <c r="F258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5" i="4"/>
  <c r="F296" i="4"/>
  <c r="F297" i="4"/>
  <c r="F298" i="4"/>
  <c r="F299" i="4"/>
  <c r="F300" i="4"/>
  <c r="F302" i="4"/>
  <c r="F303" i="4"/>
  <c r="F305" i="4"/>
  <c r="F306" i="4"/>
  <c r="F307" i="4"/>
  <c r="F309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30" i="4"/>
  <c r="F331" i="4"/>
  <c r="F332" i="4"/>
  <c r="F334" i="4"/>
  <c r="F335" i="4"/>
  <c r="F336" i="4"/>
  <c r="F337" i="4"/>
  <c r="F338" i="4"/>
  <c r="F339" i="4"/>
  <c r="F340" i="4"/>
  <c r="F342" i="4"/>
  <c r="F343" i="4"/>
  <c r="F345" i="4"/>
  <c r="F348" i="4"/>
  <c r="F349" i="4"/>
  <c r="F350" i="4"/>
  <c r="F351" i="4"/>
  <c r="F364" i="4"/>
  <c r="F365" i="4"/>
  <c r="F366" i="4"/>
  <c r="F373" i="4"/>
  <c r="F374" i="4"/>
  <c r="F375" i="4"/>
  <c r="F384" i="4"/>
  <c r="F385" i="4"/>
  <c r="F386" i="4"/>
  <c r="F387" i="4"/>
  <c r="F390" i="4"/>
  <c r="F393" i="4"/>
  <c r="F395" i="4"/>
  <c r="F397" i="4"/>
  <c r="F407" i="4"/>
  <c r="F408" i="4"/>
  <c r="F416" i="4"/>
  <c r="F421" i="4"/>
  <c r="F423" i="4"/>
  <c r="F430" i="4"/>
  <c r="F431" i="4"/>
  <c r="F433" i="4"/>
  <c r="F443" i="4"/>
  <c r="F444" i="4"/>
  <c r="F451" i="4"/>
  <c r="F452" i="4"/>
  <c r="F453" i="4"/>
  <c r="F454" i="4"/>
  <c r="F458" i="4"/>
  <c r="F466" i="4"/>
  <c r="F471" i="4"/>
  <c r="F474" i="4"/>
  <c r="F475" i="4"/>
  <c r="F476" i="4"/>
  <c r="F477" i="4"/>
  <c r="F488" i="4"/>
  <c r="F494" i="4"/>
  <c r="F498" i="4"/>
  <c r="F506" i="4"/>
  <c r="F507" i="4"/>
  <c r="F509" i="4"/>
  <c r="F510" i="4"/>
  <c r="F511" i="4"/>
  <c r="F516" i="4"/>
  <c r="F519" i="4"/>
  <c r="F526" i="4"/>
  <c r="F543" i="4"/>
  <c r="F544" i="4"/>
  <c r="F546" i="4"/>
  <c r="F550" i="4"/>
  <c r="F555" i="4"/>
  <c r="F556" i="4"/>
  <c r="F560" i="4"/>
  <c r="F562" i="4"/>
  <c r="F565" i="4"/>
  <c r="F566" i="4"/>
  <c r="F568" i="4"/>
  <c r="F570" i="4"/>
  <c r="F571" i="4"/>
  <c r="F577" i="4"/>
  <c r="F580" i="4"/>
  <c r="F581" i="4"/>
  <c r="F582" i="4"/>
  <c r="F584" i="4"/>
  <c r="F585" i="4"/>
  <c r="F589" i="4"/>
  <c r="F593" i="4"/>
  <c r="F594" i="4"/>
  <c r="F599" i="4"/>
  <c r="F600" i="4"/>
  <c r="F604" i="4"/>
  <c r="F605" i="4"/>
  <c r="F608" i="4"/>
  <c r="F614" i="4"/>
  <c r="F618" i="4"/>
  <c r="F622" i="4"/>
  <c r="F623" i="4"/>
  <c r="F624" i="4"/>
  <c r="F633" i="4"/>
  <c r="F634" i="4"/>
  <c r="F637" i="4"/>
  <c r="F641" i="4"/>
  <c r="F642" i="4"/>
  <c r="F646" i="4"/>
  <c r="F647" i="4"/>
  <c r="F651" i="4"/>
  <c r="F654" i="4"/>
  <c r="F655" i="4"/>
  <c r="F661" i="4"/>
  <c r="F668" i="4"/>
  <c r="F669" i="4"/>
  <c r="F670" i="4"/>
  <c r="F680" i="4"/>
  <c r="F687" i="4"/>
  <c r="F689" i="4"/>
  <c r="F691" i="4"/>
  <c r="F695" i="4"/>
  <c r="F700" i="4"/>
  <c r="F703" i="4"/>
  <c r="F705" i="4"/>
  <c r="F709" i="4"/>
  <c r="F710" i="4"/>
  <c r="F712" i="4"/>
  <c r="F714" i="4"/>
  <c r="F716" i="4"/>
  <c r="F718" i="4"/>
  <c r="F720" i="4"/>
  <c r="F721" i="4"/>
  <c r="F723" i="4"/>
  <c r="F725" i="4"/>
  <c r="F726" i="4"/>
  <c r="F727" i="4"/>
  <c r="F728" i="4"/>
  <c r="F729" i="4"/>
  <c r="F731" i="4"/>
  <c r="F733" i="4"/>
  <c r="F734" i="4"/>
  <c r="F741" i="4"/>
  <c r="F746" i="4"/>
  <c r="F747" i="4"/>
  <c r="F748" i="4"/>
  <c r="F749" i="4"/>
  <c r="F750" i="4"/>
  <c r="F751" i="4"/>
  <c r="F754" i="4"/>
  <c r="F758" i="4"/>
  <c r="F760" i="4"/>
  <c r="F763" i="4"/>
  <c r="F764" i="4"/>
  <c r="F766" i="4"/>
  <c r="F767" i="4"/>
  <c r="F768" i="4"/>
  <c r="F769" i="4"/>
  <c r="F771" i="4"/>
  <c r="F772" i="4"/>
  <c r="F779" i="4"/>
  <c r="F783" i="4"/>
  <c r="F784" i="4"/>
  <c r="F785" i="4"/>
  <c r="F786" i="4"/>
  <c r="F790" i="4"/>
  <c r="F791" i="4"/>
  <c r="F792" i="4"/>
  <c r="F793" i="4"/>
  <c r="F794" i="4"/>
  <c r="F796" i="4"/>
  <c r="F797" i="4"/>
  <c r="F798" i="4"/>
  <c r="F799" i="4"/>
  <c r="F802" i="4"/>
  <c r="F803" i="4"/>
  <c r="F804" i="4"/>
  <c r="F806" i="4"/>
  <c r="F807" i="4"/>
  <c r="F808" i="4"/>
  <c r="F810" i="4"/>
  <c r="F812" i="4"/>
  <c r="F813" i="4"/>
  <c r="F816" i="4"/>
  <c r="F822" i="4"/>
  <c r="F824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1" i="4"/>
  <c r="F842" i="4"/>
  <c r="F843" i="4"/>
  <c r="F845" i="4"/>
  <c r="F846" i="4"/>
  <c r="F847" i="4"/>
  <c r="F849" i="4"/>
  <c r="F850" i="4"/>
  <c r="F853" i="4"/>
  <c r="F856" i="4"/>
  <c r="F857" i="4"/>
  <c r="F858" i="4"/>
  <c r="F872" i="4"/>
  <c r="F873" i="4"/>
  <c r="F874" i="4"/>
  <c r="F876" i="4"/>
  <c r="F877" i="4"/>
  <c r="F878" i="4"/>
  <c r="F879" i="4"/>
  <c r="F881" i="4"/>
  <c r="F884" i="4"/>
  <c r="F891" i="4"/>
  <c r="F892" i="4"/>
  <c r="F894" i="4"/>
  <c r="F895" i="4"/>
  <c r="F896" i="4"/>
  <c r="F897" i="4"/>
  <c r="F902" i="4"/>
  <c r="F906" i="4"/>
  <c r="F908" i="4"/>
  <c r="F914" i="4"/>
  <c r="F915" i="4"/>
  <c r="F916" i="4"/>
  <c r="F917" i="4"/>
  <c r="F918" i="4"/>
  <c r="F922" i="4"/>
  <c r="F923" i="4"/>
  <c r="F926" i="4"/>
  <c r="F928" i="4"/>
  <c r="F929" i="4"/>
  <c r="F931" i="4"/>
  <c r="F935" i="4"/>
  <c r="F936" i="4"/>
  <c r="F938" i="4"/>
  <c r="F953" i="4"/>
  <c r="F954" i="4"/>
  <c r="F955" i="4"/>
  <c r="F957" i="4"/>
  <c r="F963" i="4"/>
  <c r="F965" i="4"/>
  <c r="F967" i="4"/>
  <c r="F969" i="4"/>
  <c r="F970" i="4"/>
  <c r="F971" i="4"/>
  <c r="F972" i="4"/>
  <c r="F973" i="4"/>
  <c r="F975" i="4"/>
  <c r="F980" i="4"/>
  <c r="F982" i="4"/>
  <c r="F986" i="4"/>
  <c r="F989" i="4"/>
  <c r="F990" i="4"/>
  <c r="F991" i="4"/>
  <c r="F992" i="4"/>
  <c r="F993" i="4"/>
  <c r="F995" i="4"/>
  <c r="F998" i="4"/>
  <c r="F1001" i="4"/>
  <c r="F1004" i="4"/>
  <c r="F1007" i="4"/>
  <c r="F1010" i="4"/>
  <c r="F1017" i="4"/>
  <c r="F1022" i="4"/>
  <c r="F1027" i="4"/>
  <c r="F1029" i="4"/>
  <c r="F1031" i="4"/>
  <c r="F1032" i="4"/>
  <c r="F1034" i="4"/>
  <c r="F1035" i="4"/>
  <c r="F1036" i="4"/>
  <c r="F1038" i="4"/>
  <c r="F1039" i="4"/>
  <c r="F1043" i="4"/>
  <c r="F1044" i="4"/>
  <c r="F1046" i="4"/>
  <c r="F1055" i="4"/>
  <c r="F1056" i="4"/>
  <c r="F1057" i="4"/>
  <c r="F1058" i="4"/>
  <c r="F1059" i="4"/>
  <c r="F1060" i="4"/>
  <c r="F1061" i="4"/>
  <c r="F1062" i="4"/>
  <c r="F1063" i="4"/>
  <c r="F1064" i="4"/>
  <c r="F1069" i="4"/>
  <c r="F1071" i="4"/>
  <c r="F1073" i="4"/>
  <c r="F1075" i="4"/>
  <c r="F1076" i="4"/>
  <c r="F1077" i="4"/>
  <c r="F1078" i="4"/>
  <c r="F1079" i="4"/>
  <c r="F1080" i="4"/>
  <c r="F1081" i="4"/>
  <c r="F1082" i="4"/>
  <c r="F1083" i="4"/>
  <c r="F1094" i="4"/>
  <c r="F1097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5" i="4"/>
  <c r="F1117" i="4"/>
  <c r="F1118" i="4"/>
  <c r="F1119" i="4"/>
  <c r="F1120" i="4"/>
  <c r="F1121" i="4"/>
  <c r="F1122" i="4"/>
  <c r="F1123" i="4"/>
  <c r="F1124" i="4"/>
  <c r="F1131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3" i="4"/>
  <c r="F1154" i="4"/>
  <c r="F1155" i="4"/>
  <c r="F1157" i="4"/>
  <c r="F1158" i="4"/>
  <c r="F1160" i="4"/>
  <c r="F1162" i="4"/>
  <c r="F1164" i="4"/>
  <c r="F1165" i="4"/>
  <c r="F1167" i="4"/>
  <c r="F1171" i="4"/>
  <c r="F1179" i="4"/>
  <c r="F1181" i="4"/>
  <c r="F1185" i="4"/>
  <c r="F1186" i="4"/>
  <c r="F1189" i="4"/>
  <c r="F1190" i="4"/>
  <c r="F1192" i="4"/>
  <c r="F1194" i="4"/>
  <c r="F1195" i="4"/>
  <c r="F1196" i="4"/>
  <c r="F1197" i="4"/>
  <c r="F1198" i="4"/>
  <c r="F1199" i="4"/>
  <c r="F1200" i="4"/>
  <c r="F1201" i="4"/>
  <c r="F1204" i="4"/>
  <c r="F1206" i="4"/>
  <c r="F1210" i="4"/>
  <c r="F1211" i="4"/>
  <c r="F1212" i="4"/>
  <c r="F1213" i="4"/>
  <c r="F1216" i="4"/>
  <c r="F1219" i="4"/>
  <c r="F1220" i="4"/>
  <c r="F1221" i="4"/>
  <c r="F1222" i="4"/>
  <c r="F1223" i="4"/>
  <c r="F1226" i="4"/>
  <c r="F1229" i="4"/>
  <c r="F1233" i="4"/>
  <c r="F1234" i="4"/>
  <c r="F1235" i="4"/>
  <c r="F1236" i="4"/>
  <c r="F1237" i="4"/>
  <c r="F1239" i="4"/>
  <c r="F1240" i="4"/>
  <c r="F1241" i="4"/>
  <c r="F1253" i="4"/>
  <c r="F1254" i="4"/>
  <c r="F1255" i="4"/>
  <c r="F1256" i="4"/>
  <c r="F1262" i="4"/>
  <c r="F1263" i="4"/>
  <c r="F1264" i="4"/>
  <c r="F1266" i="4"/>
  <c r="F1267" i="4"/>
  <c r="F1268" i="4"/>
  <c r="F1269" i="4"/>
  <c r="F1270" i="4"/>
  <c r="F1271" i="4"/>
  <c r="F1272" i="4"/>
  <c r="F1273" i="4"/>
  <c r="F1274" i="4"/>
  <c r="F1276" i="4"/>
  <c r="F1277" i="4"/>
  <c r="F1278" i="4"/>
  <c r="F1279" i="4"/>
  <c r="F1281" i="4"/>
  <c r="F1289" i="4"/>
  <c r="F1290" i="4"/>
  <c r="F1291" i="4"/>
  <c r="F1292" i="4"/>
  <c r="F1293" i="4"/>
  <c r="F1294" i="4"/>
  <c r="F1295" i="4"/>
  <c r="F1296" i="4"/>
  <c r="F1297" i="4"/>
  <c r="F1298" i="4"/>
  <c r="F1299" i="4"/>
  <c r="F1303" i="4"/>
  <c r="F1308" i="4"/>
  <c r="F1310" i="4"/>
  <c r="F1311" i="4"/>
  <c r="F1312" i="4"/>
  <c r="F1313" i="4"/>
  <c r="F1314" i="4"/>
  <c r="F1316" i="4"/>
  <c r="F1321" i="4"/>
</calcChain>
</file>

<file path=xl/sharedStrings.xml><?xml version="1.0" encoding="utf-8"?>
<sst xmlns="http://schemas.openxmlformats.org/spreadsheetml/2006/main" count="60902" uniqueCount="4513">
  <si>
    <t>biography</t>
  </si>
  <si>
    <t>svm</t>
  </si>
  <si>
    <t>tree</t>
  </si>
  <si>
    <t>J48 tree</t>
  </si>
  <si>
    <t>IBK</t>
  </si>
  <si>
    <t>average merit      average rank  attribute</t>
  </si>
  <si>
    <t xml:space="preserve"> 0.046 +- 0.006          3.8 +- 2.52      1018 written</t>
  </si>
  <si>
    <t xml:space="preserve"> 0.046 +- 0.006          3.9 +- 2.3        257 expressed</t>
  </si>
  <si>
    <t xml:space="preserve"> 0.046 +- 0.008          5.1 +- 6.61        63 autobiography</t>
  </si>
  <si>
    <t xml:space="preserve"> 0.046 +- 0.007          5.2 +- 3.28       225 empire</t>
  </si>
  <si>
    <t xml:space="preserve"> 0.041 +- 0.004          8.7 +- 4.82       843 strength</t>
  </si>
  <si>
    <t xml:space="preserve"> 0.041 +- 0.009          9.8 +- 7.98       690 political</t>
  </si>
  <si>
    <t xml:space="preserve"> 0.039 +- 0.005         10.9 +- 6.52       585 net</t>
  </si>
  <si>
    <t xml:space="preserve"> 0.038 +- 0.004         12.6 +- 6.76       548 memoir</t>
  </si>
  <si>
    <t xml:space="preserve"> 0.038 +- 0.004         12.7 +- 8.03       747 revolution</t>
  </si>
  <si>
    <t xml:space="preserve"> 0.038 +- 0.006         13.1 +- 7.98       460 keep</t>
  </si>
  <si>
    <t xml:space="preserve"> 0.038 +- 0.007         13.8 +- 5.79       379 heavy</t>
  </si>
  <si>
    <t xml:space="preserve"> 0.038 +- 0.006         14.3 +-15.74       672 picture</t>
  </si>
  <si>
    <t xml:space="preserve"> 0.035 +- 0.005         15.3 +- 7.07        70 bear</t>
  </si>
  <si>
    <t xml:space="preserve"> 0.035 +- 0.006         17.2 +- 6.85       967 weakness</t>
  </si>
  <si>
    <t xml:space="preserve"> 0.035 +- 0.005         17.2 +- 7.52       155 company</t>
  </si>
  <si>
    <t xml:space="preserve"> 0.034 +- 0.005         19.6 +-10.08       294 fields</t>
  </si>
  <si>
    <t xml:space="preserve"> 0.033 +- 0.005         23.3 +- 9.66        22 ago</t>
  </si>
  <si>
    <t xml:space="preserve"> 0.031 +- 0.005         25.7 +-12.2        942 views</t>
  </si>
  <si>
    <t xml:space="preserve"> 0.032 +- 0.007         27   +-15.4        217 effect</t>
  </si>
  <si>
    <t xml:space="preserve"> 0.03  +- 0.003         27.2 +- 6.06       104 breakfast</t>
  </si>
  <si>
    <t xml:space="preserve"> 0.03  +- 0.003         27.2 +- 7.37      1062 au</t>
  </si>
  <si>
    <t xml:space="preserve"> 0.031 +- 0.006         28   +-14.35       211 earth</t>
  </si>
  <si>
    <t xml:space="preserve"> 0.03  +- 0.004         28.9 +-12.63       660 pearl</t>
  </si>
  <si>
    <t xml:space="preserve"> 0.03  +- 0.006         30.7 +-13.26       423 important</t>
  </si>
  <si>
    <t xml:space="preserve"> 0.03  +- 0.006         30.7 +-13.2        817 sometimes</t>
  </si>
  <si>
    <t xml:space="preserve"> 0.029 +- 0.006         34.7 +-17.34       226 empty</t>
  </si>
  <si>
    <t xml:space="preserve"> 0.029 +- 0.005         35.3 +-16.69       657 pathetic</t>
  </si>
  <si>
    <t xml:space="preserve"> 0.029 +- 0.003         35.5 +-19.8       1126 escapes</t>
  </si>
  <si>
    <t xml:space="preserve"> 0.028 +- 0.005         37.2 +-17.43       762 said </t>
  </si>
  <si>
    <t xml:space="preserve"> 0.029 +- 0.006         37.6 +-19.71       839 stop</t>
  </si>
  <si>
    <t xml:space="preserve"> 0.028 +- 0.006         38.2 +-17.99       549 memoirs</t>
  </si>
  <si>
    <t xml:space="preserve"> 0.027 +- 0.004         42.4 +-19.98       711 published</t>
  </si>
  <si>
    <t xml:space="preserve"> 0.027 +- 0.011         46   +-36.11       359 h</t>
  </si>
  <si>
    <t xml:space="preserve"> 0.026 +- 0.004         47.4 +-19.5        955 walls</t>
  </si>
  <si>
    <t xml:space="preserve"> 0.024 +- 0.003         50.8 +-16.11       493 lies</t>
  </si>
  <si>
    <t xml:space="preserve"> 0.023 +- 0.009         65.1 +-58.54       546 meet</t>
  </si>
  <si>
    <t xml:space="preserve"> 0.022 +- 0.003         65.5 +-17.24       127 celebrated</t>
  </si>
  <si>
    <t xml:space="preserve"> 0.022 +- 0.004         68.1 +-23.75       395 him </t>
  </si>
  <si>
    <t xml:space="preserve"> 0.019 +- 0.003         86.5 +-23.13        96 boardinghouse</t>
  </si>
  <si>
    <t xml:space="preserve"> 0.019 +- 0.003         86.8 +-21.32      1278 trollope</t>
  </si>
  <si>
    <t xml:space="preserve"> 0.019 +- 0.002         90.4 +-21.67       790 she </t>
  </si>
  <si>
    <t xml:space="preserve"> 0.019 +- 0.002         90.6 +-26.15      1284 velvet</t>
  </si>
  <si>
    <t xml:space="preserve"> 0.028 +- 0.011         91.6 +-190.63       233 enough</t>
  </si>
  <si>
    <t xml:space="preserve"> 0.019 +- 0.01         100   +-87.66       584 need</t>
  </si>
  <si>
    <t xml:space="preserve"> 0.021 +- 0.008        105.7 +-146.77       273 false</t>
  </si>
  <si>
    <t xml:space="preserve"> 0.02  +- 0.01         105.8 +-119.7       495 light</t>
  </si>
  <si>
    <t xml:space="preserve"> 0.015 +- 0.002        107.5 +-20.9        517 louisville</t>
  </si>
  <si>
    <t xml:space="preserve"> 0.015 +- 0.002        107.6 +-19.25       390 highland</t>
  </si>
  <si>
    <t xml:space="preserve"> 0.015 +- 0.002        108.2 +-20.05       182 democrat</t>
  </si>
  <si>
    <t xml:space="preserve"> 0.015 +- 0.002        108.4 +-17.49      1080 caine</t>
  </si>
  <si>
    <t xml:space="preserve"> 0.015 +- 0.002        108.5 +-19.87       351 grants</t>
  </si>
  <si>
    <t xml:space="preserve"> 0.015 +- 0.002        108.7 +-19.09       391 highlands</t>
  </si>
  <si>
    <t xml:space="preserve"> 0.015 +- 0.002        108.9 +-21.08       560 mitchel</t>
  </si>
  <si>
    <t xml:space="preserve"> 0.015 +- 0.002        108.9 +-20.6        289 fellah</t>
  </si>
  <si>
    <t xml:space="preserve"> 0.009 +- 0.011        111.5 +-44.58       360 habit</t>
  </si>
  <si>
    <t xml:space="preserve"> 0.016 +- 0.011        116.6 +-86.13       557 mind</t>
  </si>
  <si>
    <t xml:space="preserve"> 0.02  +- 0.008        121.4 +-161.93       204 dull</t>
  </si>
  <si>
    <t xml:space="preserve"> 0.005 +- 0.01         121.5 +-36.12       438 interesting</t>
  </si>
  <si>
    <t xml:space="preserve"> 0.002 +- 0.006        125.7 +-15.75       433 instance</t>
  </si>
  <si>
    <t xml:space="preserve"> 0.021 +- 0.008        126.5 +-213.15       994 wish</t>
  </si>
  <si>
    <t xml:space="preserve"> 0.02  +- 0.014        129.1 +-138.45       503 lived</t>
  </si>
  <si>
    <t xml:space="preserve"> 0.005 +- 0.009        129.6 +-42.69       362 hair</t>
  </si>
  <si>
    <t xml:space="preserve"> 0.003 +- 0.008        133.1 +-48.6        426 in</t>
  </si>
  <si>
    <t xml:space="preserve"> 0.001 +- 0.004        135.1 +-11.38       443 iris</t>
  </si>
  <si>
    <t xml:space="preserve"> 0.004 +- 0.009        136.2 +-35.35       353 great</t>
  </si>
  <si>
    <t xml:space="preserve"> 0     +- 0            137.3 +-31.14       434 instead</t>
  </si>
  <si>
    <t xml:space="preserve"> 0     +- 0            137.9 +-33.67       431 indian</t>
  </si>
  <si>
    <t xml:space="preserve"> 0     +- 0            138.2 +-34.36       432 influence</t>
  </si>
  <si>
    <t xml:space="preserve"> 0     +- 0            138.7 +-16.13       442 in </t>
  </si>
  <si>
    <t xml:space="preserve"> 0     +- 0            139   +-29.51       436 interest</t>
  </si>
  <si>
    <t xml:space="preserve"> 0     +- 0            139   +-16.69       444 is</t>
  </si>
  <si>
    <t xml:space="preserve"> 0     +- 0            139.1 +-30.82       430 india</t>
  </si>
  <si>
    <t xml:space="preserve"> 0     +- 0            139.2 +-32.58       435 intelligence</t>
  </si>
  <si>
    <t xml:space="preserve"> 0     +- 0            139.4 +-31.12       429 indeed</t>
  </si>
  <si>
    <t xml:space="preserve"> 0     +- 0            139.6 +-16.02       437 interested</t>
  </si>
  <si>
    <t xml:space="preserve"> 0.02  +- 0.007        139.7 +-223.22      1014 writers</t>
  </si>
  <si>
    <t xml:space="preserve"> 0     +- 0            139.7 +-17.82       439 into</t>
  </si>
  <si>
    <t xml:space="preserve"> 0     +- 0            139.8 +-16.16       440 introduced</t>
  </si>
  <si>
    <t xml:space="preserve"> 0.002 +- 0.007        141.4 +-38.14       357 grey</t>
  </si>
  <si>
    <t xml:space="preserve"> 0     +- 0            141.4 +-29.09       428 incidents</t>
  </si>
  <si>
    <t xml:space="preserve"> 0     +- 0            141.5 +-31.24       427 incident</t>
  </si>
  <si>
    <t xml:space="preserve"> 0     +- 0            141.7 +-17.74       441 introduction</t>
  </si>
  <si>
    <t xml:space="preserve"> 0.027 +- 0.01         141.7 +-337.08       916 towards</t>
  </si>
  <si>
    <t xml:space="preserve"> 0     +- 0            141.9 +-35.98       425 impression</t>
  </si>
  <si>
    <t xml:space="preserve"> 0.007 +- 0.011        144.3 +-55.19       398 history</t>
  </si>
  <si>
    <t xml:space="preserve"> 0.017 +- 0.009        146.8 +-138.18        86 below</t>
  </si>
  <si>
    <t xml:space="preserve"> 0     +- 0            148.3 +-33.39       445 it</t>
  </si>
  <si>
    <t xml:space="preserve"> 0     +- 0            148.4 +-34.91       424 impossible</t>
  </si>
  <si>
    <t xml:space="preserve"> 0     +- 0            151.2 +-27.05       361 had</t>
  </si>
  <si>
    <t xml:space="preserve"> 0     +- 0            151.3 +-20.36       358 ground</t>
  </si>
  <si>
    <t xml:space="preserve"> 0     +- 0            153   +-45.75       446 its</t>
  </si>
  <si>
    <t xml:space="preserve"> 0.013 +- 0.011        153.5 +-99.58       600 notice</t>
  </si>
  <si>
    <t xml:space="preserve"> 0     +- 0            153.8 +-38.51       422 imagination</t>
  </si>
  <si>
    <t xml:space="preserve"> 0.004 +- 0.008        155.5 +-48.4        417 if</t>
  </si>
  <si>
    <t xml:space="preserve"> 0.005 +- 0.009        156.3 +-50.25       380 held</t>
  </si>
  <si>
    <t xml:space="preserve"> 0.013 +- 0.011        157.9 +-111.95       534 marked</t>
  </si>
  <si>
    <t xml:space="preserve"> 0.025 +- 0.011        159.2 +-338.24       899 thoughts</t>
  </si>
  <si>
    <t xml:space="preserve"> 0.019 +- 0.008        159.3 +-256.55      1170 hy</t>
  </si>
  <si>
    <t xml:space="preserve"> 0.004 +- 0.007        162.3 +-39.5        386 hers</t>
  </si>
  <si>
    <t xml:space="preserve"> 0.002 +- 0.007        162.8 +-70.41       447 itself</t>
  </si>
  <si>
    <t xml:space="preserve"> 0     +- 0            163.6 +-18.35       369 hardly</t>
  </si>
  <si>
    <t xml:space="preserve"> 0     +- 0            163.8 +-16.58       363 half</t>
  </si>
  <si>
    <t xml:space="preserve"> 0     +- 0            164.8 +-35.84       421 illustrations</t>
  </si>
  <si>
    <t xml:space="preserve"> 0     +- 0            165.4 +-52.25       355 greatest</t>
  </si>
  <si>
    <t xml:space="preserve"> 0     +- 0            165.7 +-19.94       368 hard</t>
  </si>
  <si>
    <t xml:space="preserve"> 0     +- 0            166.6 +-18.66       364 hall</t>
  </si>
  <si>
    <t xml:space="preserve"> 0     +- 0            167.5 +-20.52       370 has</t>
  </si>
  <si>
    <t xml:space="preserve"> 0     +- 0            167.7 +-41.67       420 illustrated</t>
  </si>
  <si>
    <t xml:space="preserve"> 0     +- 0            168.3 +-21.94       366 hands</t>
  </si>
  <si>
    <t xml:space="preserve"> 0     +- 0            168.7 +-72.06       356 green</t>
  </si>
  <si>
    <t xml:space="preserve"> 0.003 +- 0.008        168.7 +-50.31       385 heroine</t>
  </si>
  <si>
    <t xml:space="preserve"> 0.017 +- 0.009        170.1 +-226.61       626 opinions</t>
  </si>
  <si>
    <t xml:space="preserve"> 0.004 +- 0.008        170.3 +-41.5        400 holmes</t>
  </si>
  <si>
    <t xml:space="preserve"> 0.003 +- 0.008        170.6 +-48.2        392 highly</t>
  </si>
  <si>
    <t xml:space="preserve"> 0     +- 0            170.7 +-23.12       367 happy</t>
  </si>
  <si>
    <t xml:space="preserve"> 0     +- 0            172.5 +-71.09       354 greater</t>
  </si>
  <si>
    <t xml:space="preserve"> 0     +- 0            172.5 +-37.27       419 ill</t>
  </si>
  <si>
    <t xml:space="preserve"> 0.009 +- 0.006        174.1 +-90.44       476 lassalle</t>
  </si>
  <si>
    <t xml:space="preserve"> 0     +- 0            175.5 +-24.1        371 have</t>
  </si>
  <si>
    <t xml:space="preserve"> 0     +- 0            175.9 +-23.62       365 hand</t>
  </si>
  <si>
    <t xml:space="preserve"> 0     +- 0            176.7 +-21.62       372 having</t>
  </si>
  <si>
    <t xml:space="preserve"> 0     +- 0            176.9 +-24.54       377 heart</t>
  </si>
  <si>
    <t xml:space="preserve"> 0     +- 0            178.1 +-39.66       418 ii</t>
  </si>
  <si>
    <t xml:space="preserve"> 0.002 +- 0.006        178.5 +-37.58       405 hours</t>
  </si>
  <si>
    <t xml:space="preserve"> 0     +- 0            178.8 +-27.03       389 higher</t>
  </si>
  <si>
    <t xml:space="preserve"> 0     +- 0            179   +-26.1        407 how</t>
  </si>
  <si>
    <t xml:space="preserve"> 0     +- 0            179.4 +-23.01       375 hear</t>
  </si>
  <si>
    <t xml:space="preserve"> 0.021 +- 0.008        179.4 +-351.98       829 specimens</t>
  </si>
  <si>
    <t xml:space="preserve"> 0     +- 0            179.6 +-24.85       408 however</t>
  </si>
  <si>
    <t xml:space="preserve"> 0     +- 0            179.6 +-23.98       376 heard</t>
  </si>
  <si>
    <t xml:space="preserve"> 0.01  +- 0.012        179.7 +-110.17       601 novel</t>
  </si>
  <si>
    <t xml:space="preserve"> 0     +- 0            180.2 +-22.79       373 he</t>
  </si>
  <si>
    <t xml:space="preserve"> 0     +- 0            180.2 +-22.82       374 head</t>
  </si>
  <si>
    <t xml:space="preserve"> 0     +- 0            180.7 +-23.37       410 humour</t>
  </si>
  <si>
    <t xml:space="preserve"> 0     +- 0            181   +-30.91       415 idea</t>
  </si>
  <si>
    <t xml:space="preserve"> 0     +- 0            181.3 +-26.94       414 ia</t>
  </si>
  <si>
    <t xml:space="preserve"> 0     +- 0            181.3 +-23.62       409 human</t>
  </si>
  <si>
    <t xml:space="preserve"> 0     +- 0            181.5 +-16.88       388 high</t>
  </si>
  <si>
    <t xml:space="preserve"> 0     +- 0            181.7 +-25.05       411 hundred</t>
  </si>
  <si>
    <t xml:space="preserve"> 0     +- 0            181.7 +-24.71       412 husband</t>
  </si>
  <si>
    <t xml:space="preserve"> 0     +- 0            182.3 +-22.57       382 her</t>
  </si>
  <si>
    <t xml:space="preserve"> 0     +- 0            182.4 +-25.25       413 i</t>
  </si>
  <si>
    <t xml:space="preserve"> 0     +- 0            182.5 +-32.71       416 ideas</t>
  </si>
  <si>
    <t xml:space="preserve"> 0     +- 0            183.1 +-22.24       381 help</t>
  </si>
  <si>
    <t xml:space="preserve"> 0     +- 0            183.2 +-20.99       387 herself</t>
  </si>
  <si>
    <t xml:space="preserve"> 0     +- 0            184.5 +-23.53       378 heaven</t>
  </si>
  <si>
    <t xml:space="preserve"> 0     +- 0            184.8 +-30.88       406 house</t>
  </si>
  <si>
    <t xml:space="preserve"> 0     +- 0            184.9 +-20.55       384 hero</t>
  </si>
  <si>
    <t xml:space="preserve"> 0     +- 0            184.9 +-22.32       396 his</t>
  </si>
  <si>
    <t xml:space="preserve"> 0     +- 0            185   +-16.69       393 him</t>
  </si>
  <si>
    <t xml:space="preserve"> 0     +- 0            185.2 +-20.81       383 here</t>
  </si>
  <si>
    <t xml:space="preserve"> 0     +- 0            185.9 +-20.87       402 honest</t>
  </si>
  <si>
    <t xml:space="preserve"> 0     +- 0            186.5 +-25.52       397 historical</t>
  </si>
  <si>
    <t xml:space="preserve"> 0     +- 0            188   +-19.73       394 himself</t>
  </si>
  <si>
    <t xml:space="preserve"> 0     +- 0            188.3 +-19.51       404 hope</t>
  </si>
  <si>
    <t xml:space="preserve"> 0     +- 0            188.9 +-17.33       399 ho</t>
  </si>
  <si>
    <t xml:space="preserve"> 0.009 +- 0.012        190.8 +-103.47       598 notes</t>
  </si>
  <si>
    <t xml:space="preserve"> 0.012 +- 0.013        191.2 +-139.74       499 literary</t>
  </si>
  <si>
    <t xml:space="preserve"> 0     +- 0            192.2 +-18.62       403 honour</t>
  </si>
  <si>
    <t xml:space="preserve"> 0     +- 0            194.4 +-19.04       401 home</t>
  </si>
  <si>
    <t xml:space="preserve"> 0     +- 0            194.9 +-85.13       448 it </t>
  </si>
  <si>
    <t xml:space="preserve"> 0.019 +- 0.013        208.1 +-255.51       193 does</t>
  </si>
  <si>
    <t xml:space="preserve"> 0     +- 0            209   +-86.9        449 i </t>
  </si>
  <si>
    <t xml:space="preserve"> 0.007 +- 0.011        211.8 +-118.28       459 keen</t>
  </si>
  <si>
    <t xml:space="preserve"> 0     +- 0            211.8 +-87.21       450 j</t>
  </si>
  <si>
    <t xml:space="preserve"> 0.008 +- 0.01         211.8 +-101.99       590 nice</t>
  </si>
  <si>
    <t xml:space="preserve"> 0     +- 0            214.7 +-33.61       572 my</t>
  </si>
  <si>
    <t xml:space="preserve"> 0.018 +- 0.012        216.5 +-253.02       199 down</t>
  </si>
  <si>
    <t xml:space="preserve"> 0.002 +- 0.006        218   +-43.24       567 mother</t>
  </si>
  <si>
    <t xml:space="preserve"> 0.004 +- 0.009        219.9 +-80.65       611 of</t>
  </si>
  <si>
    <t xml:space="preserve"> 0.004 +- 0.007        220.3 +-72.01       605 nowadays</t>
  </si>
  <si>
    <t xml:space="preserve"> 0     +- 0            220.7 +-137.03       350 grant</t>
  </si>
  <si>
    <t xml:space="preserve"> 0     +- 0            221.5 +-121.19       352 grave</t>
  </si>
  <si>
    <t xml:space="preserve"> 0.015 +- 0.01         221.8 +-212.21       272 fallen</t>
  </si>
  <si>
    <t xml:space="preserve"> 0.014 +- 0.015        223.5 +-174.58        98 book</t>
  </si>
  <si>
    <t xml:space="preserve"> 0.01  +- 0.005        227.8 +-239.96      1066 benson</t>
  </si>
  <si>
    <t xml:space="preserve"> 0.002 +- 0.006        228.7 +-104.21       451 james</t>
  </si>
  <si>
    <t xml:space="preserve"> 0     +- 0            229.4 +-15.63       566 most</t>
  </si>
  <si>
    <t xml:space="preserve"> 0     +- 0            229.5 +-14.85       565 morning</t>
  </si>
  <si>
    <t xml:space="preserve"> 0     +- 0            229.9 +-18.84       570 much</t>
  </si>
  <si>
    <t xml:space="preserve"> 0     +- 0            230.1 +-12.3        563 moral</t>
  </si>
  <si>
    <t xml:space="preserve"> 0     +- 0            230.3 +-19.22       569 mrs</t>
  </si>
  <si>
    <t xml:space="preserve"> 0     +- 0            230.9 +-12.23       562 moment</t>
  </si>
  <si>
    <t xml:space="preserve"> 0.005 +- 0.01         231.3 +-88.49       586 never</t>
  </si>
  <si>
    <t xml:space="preserve"> 0     +- 0            231.5 +-13.41       564 more</t>
  </si>
  <si>
    <t xml:space="preserve"> 0.002 +- 0.006        231.8 +-50.26       552 mention</t>
  </si>
  <si>
    <t xml:space="preserve"> 0     +- 0            231.8 +-17.24       568 mr</t>
  </si>
  <si>
    <t xml:space="preserve"> 0     +- 0            232.3 +-20.64       573 myself</t>
  </si>
  <si>
    <t xml:space="preserve"> 0     +- 0            232.7 +-12.35       561 modern</t>
  </si>
  <si>
    <t xml:space="preserve"> 0.002 +- 0.006        234.5 +-48.59       550 memory</t>
  </si>
  <si>
    <t xml:space="preserve"> 0     +- 0            235.4 +-30.74       571 must</t>
  </si>
  <si>
    <t xml:space="preserve"> 0     +- 0            235.6 +-14.53       558 minor</t>
  </si>
  <si>
    <t xml:space="preserve"> 0     +- 0            235.9 +-11.73       559 miss</t>
  </si>
  <si>
    <t xml:space="preserve"> 0     +- 0            236.3 +-70.7       1295 younger</t>
  </si>
  <si>
    <t xml:space="preserve"> 0     +- 0            238.8 +-22.92       574 n</t>
  </si>
  <si>
    <t xml:space="preserve"> 0     +- 0            239.1 +-158.5       349 grand</t>
  </si>
  <si>
    <t xml:space="preserve"> 0     +- 0            239.8 +-14.01       556 might</t>
  </si>
  <si>
    <t xml:space="preserve"> 0.008 +- 0.009        240.3 +-118.96       491 letters</t>
  </si>
  <si>
    <t xml:space="preserve"> 0     +- 0            240.5 +-21.98       575 name</t>
  </si>
  <si>
    <t xml:space="preserve"> 0     +- 0            242   +-13.34       555 met</t>
  </si>
  <si>
    <t xml:space="preserve"> 0     +- 0            242.2 +-18.11       554 merely</t>
  </si>
  <si>
    <t xml:space="preserve"> 0     +- 0            244.6 +-97.65       452 jane</t>
  </si>
  <si>
    <t xml:space="preserve"> 0     +- 0            245   +-168.13       348 graceful</t>
  </si>
  <si>
    <t xml:space="preserve"> 0     +- 0            245   +-17.08       553 mere</t>
  </si>
  <si>
    <t xml:space="preserve"> 0     +- 0            245.5 +-26.53       576 names</t>
  </si>
  <si>
    <t xml:space="preserve"> 0.008 +- 0.012        245.6 +-128.31       522 madame</t>
  </si>
  <si>
    <t xml:space="preserve"> 0     +- 0            247.4 +-47.78       610 occasion</t>
  </si>
  <si>
    <t xml:space="preserve"> 0.002 +- 0.006        248.1 +-62.17       541 matters</t>
  </si>
  <si>
    <t xml:space="preserve"> 0     +- 0            249.1 +-18.34       551 men</t>
  </si>
  <si>
    <t xml:space="preserve"> 0     +- 0            249.3 +-46.65       609 object</t>
  </si>
  <si>
    <t xml:space="preserve"> 0     +- 0            249.4 +-17.02       547 member</t>
  </si>
  <si>
    <t xml:space="preserve"> 0.002 +- 0.006        250   +-54.77       597 note</t>
  </si>
  <si>
    <t xml:space="preserve"> 0     +- 0            250.9 +-29.74       577 narrative</t>
  </si>
  <si>
    <t xml:space="preserve"> 0     +- 0            251.4 +-19.69       544 mean</t>
  </si>
  <si>
    <t xml:space="preserve"> 0     +- 0            252.4 +-36.65       608 o</t>
  </si>
  <si>
    <t xml:space="preserve"> 0     +- 0            252.4 +-41.69       603 novels</t>
  </si>
  <si>
    <t xml:space="preserve"> 0     +- 0            252.8 +-37.36       607 numerous</t>
  </si>
  <si>
    <t xml:space="preserve"> 0     +- 0            253.2 +-36.98       606 number</t>
  </si>
  <si>
    <t xml:space="preserve"> 0     +- 0            253.5 +-38.88       604 now</t>
  </si>
  <si>
    <t xml:space="preserve"> 0     +- 0            253.6 +-16.9        545 means</t>
  </si>
  <si>
    <t xml:space="preserve"> 0     +- 0            254.3 +-42.37       602 novelist</t>
  </si>
  <si>
    <t xml:space="preserve"> 0     +- 0            255.6 +-97.61       454 john</t>
  </si>
  <si>
    <t xml:space="preserve"> 0     +- 0            256.2 +-93.34       453 joe</t>
  </si>
  <si>
    <t xml:space="preserve"> 0     +- 0            256.2 +-29.11       580 nature</t>
  </si>
  <si>
    <t xml:space="preserve"> 0     +- 0            256.2 +-17.36       542 may</t>
  </si>
  <si>
    <t xml:space="preserve"> 0     +- 0            257.1 +-17.28       543 me</t>
  </si>
  <si>
    <t xml:space="preserve"> 0     +- 0            257.7 +-23.61       613 often</t>
  </si>
  <si>
    <t xml:space="preserve"> 0     +- 0            258.4 +-24.57       612 off</t>
  </si>
  <si>
    <t xml:space="preserve"> 0     +- 0            258.4 +-29.56       578 natural</t>
  </si>
  <si>
    <t xml:space="preserve"> 0     +- 0            258.6 +-30.41       582 nearly</t>
  </si>
  <si>
    <t xml:space="preserve"> 0     +- 0            258.7 +-94.65       455 joseph</t>
  </si>
  <si>
    <t xml:space="preserve"> 0     +- 0            259.6 +-28.65       579 naturally</t>
  </si>
  <si>
    <t xml:space="preserve"> 0     +- 0            260.7 +-41.59       599 nothing</t>
  </si>
  <si>
    <t xml:space="preserve"> 0     +- 0            261.1 +-172.47       347 got</t>
  </si>
  <si>
    <t xml:space="preserve"> 0     +- 0            261.2 +-26          581 near</t>
  </si>
  <si>
    <t xml:space="preserve"> 0     +- 0            261.7 +-27.29       583 necessary</t>
  </si>
  <si>
    <t xml:space="preserve"> 0     +- 0            263.4 +-34.49       540 matter</t>
  </si>
  <si>
    <t xml:space="preserve"> 0.008 +- 0.01         265   +-150.49        88 bent</t>
  </si>
  <si>
    <t xml:space="preserve"> 0.012 +- 0.012        266.1 +-204.21         9 account</t>
  </si>
  <si>
    <t xml:space="preserve"> 0     +- 0            267.1 +-35.17       539 master</t>
  </si>
  <si>
    <t xml:space="preserve"> 0     +- 0            268   +-41.27       538 mary</t>
  </si>
  <si>
    <t xml:space="preserve"> 0     +- 0            269.2 +-43.5        536 married</t>
  </si>
  <si>
    <t xml:space="preserve"> 0.005 +- 0.009        271   +-109.47       527 making</t>
  </si>
  <si>
    <t xml:space="preserve"> 0     +- 0            273   +-18.25       596 not</t>
  </si>
  <si>
    <t xml:space="preserve"> 0.017 +- 0.015        273.2 +-279.9       206 duty</t>
  </si>
  <si>
    <t xml:space="preserve"> 0.002 +- 0.006        275   +-170.74       346 goodness</t>
  </si>
  <si>
    <t xml:space="preserve"> 0     +- 0            275.1 +-41.53       537 marry</t>
  </si>
  <si>
    <t xml:space="preserve"> 0     +- 0            275.3 +-73.78       457 just</t>
  </si>
  <si>
    <t xml:space="preserve"> 0.022 +- 0.012        275.6 +-481.11       813 social</t>
  </si>
  <si>
    <t xml:space="preserve"> 0     +- 0            275.9 +-38.58       535 marriage</t>
  </si>
  <si>
    <t xml:space="preserve"> 0.002 +- 0.006        276   +-69.08       533 many</t>
  </si>
  <si>
    <t xml:space="preserve"> 0     +- 0            277.2 +-31.75       588 new</t>
  </si>
  <si>
    <t xml:space="preserve"> 0     +- 0            278.1 +-25.76       587 nevertheless</t>
  </si>
  <si>
    <t xml:space="preserve"> 0     +- 0            279.6 +-67.68       456 journal</t>
  </si>
  <si>
    <t xml:space="preserve"> 0.018 +- 0.01         281.2 +-430.98       905 till</t>
  </si>
  <si>
    <t xml:space="preserve"> 0.002 +- 0.007        281.7 +-84.14       462 kind</t>
  </si>
  <si>
    <t xml:space="preserve"> 0     +- 0            282.3 +-29.3        589 next</t>
  </si>
  <si>
    <t xml:space="preserve"> 0     +- 0            282.8 +-74.55       458 justice</t>
  </si>
  <si>
    <t xml:space="preserve"> 0     +- 0            283.8 +-14.75       595 north</t>
  </si>
  <si>
    <t xml:space="preserve"> 0     +- 0            284.6 +-13.94       591 night</t>
  </si>
  <si>
    <t xml:space="preserve"> 0     +- 0            285.7 +-14.69       594 nor</t>
  </si>
  <si>
    <t xml:space="preserve"> 0     +- 0            286.4 +-13.54       592 no</t>
  </si>
  <si>
    <t xml:space="preserve"> 0.002 +- 0.005        286.5 +-75.72       461 kentucky</t>
  </si>
  <si>
    <t xml:space="preserve"> 0     +- 0            287.4 +-17.01       593 none</t>
  </si>
  <si>
    <t xml:space="preserve"> 0.007 +- 0.01         288.7 +-138.07       120 cannot</t>
  </si>
  <si>
    <t xml:space="preserve"> 0     +- 0            290.8 +-102.97       615 of </t>
  </si>
  <si>
    <t xml:space="preserve"> 0     +- 0            296.8 +-32.27       477 last</t>
  </si>
  <si>
    <t xml:space="preserve"> 0     +- 0            296.9 +-30.23       474 language</t>
  </si>
  <si>
    <t xml:space="preserve"> 0     +- 0            298.5 +-24.44       473 land</t>
  </si>
  <si>
    <t xml:space="preserve"> 0.013 +- 0.011        299.1 +-286.44       250 exactly</t>
  </si>
  <si>
    <t xml:space="preserve"> 0     +- 0            299.4 +-127.97       614 ofthe</t>
  </si>
  <si>
    <t xml:space="preserve"> 0     +- 0            299.4 +-36.94       532 manuscript</t>
  </si>
  <si>
    <t xml:space="preserve"> 0     +- 0            299.7 +-163.39       345 good</t>
  </si>
  <si>
    <t xml:space="preserve"> 0     +- 0            303.6 +-27.06       469 knows</t>
  </si>
  <si>
    <t xml:space="preserve"> 0     +- 0            303.8 +-29.7        531 mans</t>
  </si>
  <si>
    <t xml:space="preserve"> 0.002 +- 0.006        304.4 +-85.51       519 loved</t>
  </si>
  <si>
    <t xml:space="preserve"> 0     +- 0            304.8 +- 7.17       475 large</t>
  </si>
  <si>
    <t xml:space="preserve"> 0.003 +- 0.009        304.9 +-94.26       513 looking</t>
  </si>
  <si>
    <t xml:space="preserve"> 0     +- 0            307   +-17.42       481 lay</t>
  </si>
  <si>
    <t xml:space="preserve"> 0     +- 0            307.7 +-17.67       482 le</t>
  </si>
  <si>
    <t xml:space="preserve"> 0     +- 0            308.1 +- 7.03       472 laid</t>
  </si>
  <si>
    <t xml:space="preserve"> 0     +- 0            308.8 +-18.56       483 learned</t>
  </si>
  <si>
    <t xml:space="preserve"> 0     +- 0            308.8 +- 6.82       471 lady</t>
  </si>
  <si>
    <t xml:space="preserve"> 0     +- 0            308.8 +-16.9        479 later</t>
  </si>
  <si>
    <t xml:space="preserve"> 0     +- 0            308.9 +-40.5        530 manners</t>
  </si>
  <si>
    <t xml:space="preserve"> 0     +- 0            309.3 +-20.54       485 leave</t>
  </si>
  <si>
    <t xml:space="preserve"> 0     +- 0            309.5 +-22          484 least</t>
  </si>
  <si>
    <t xml:space="preserve"> 0     +- 0            311.7 +- 8.17       468 known</t>
  </si>
  <si>
    <t xml:space="preserve"> 0     +- 0            311.9 +-24.04       486 leaves</t>
  </si>
  <si>
    <t xml:space="preserve"> 0.009 +- 0.006        312.1 +-290.24       989 wildfell</t>
  </si>
  <si>
    <t xml:space="preserve"> 0     +- 0            313.2 +-10.44       467 knowledge</t>
  </si>
  <si>
    <t xml:space="preserve"> 0     +- 0            314.1 +-20.78       480 latter</t>
  </si>
  <si>
    <t xml:space="preserve"> 0     +- 0            314.4 +-21.2        478 late</t>
  </si>
  <si>
    <t xml:space="preserve"> 0.012 +- 0.01         315   +-269.27       236 error</t>
  </si>
  <si>
    <t xml:space="preserve"> 0     +- 0            315.2 +-16.8        463 kindly</t>
  </si>
  <si>
    <t xml:space="preserve"> 0     +- 0            316   +-10.28       466 know</t>
  </si>
  <si>
    <t xml:space="preserve"> 0     +- 0            317   +-11.96       465 knew</t>
  </si>
  <si>
    <t xml:space="preserve"> 0     +- 0            317.1 +-12.16       464 king</t>
  </si>
  <si>
    <t xml:space="preserve"> 0     +- 0            317.2 +-19.17       470 ladies</t>
  </si>
  <si>
    <t xml:space="preserve"> 0     +- 0            317.4 +-25.73       487 left</t>
  </si>
  <si>
    <t xml:space="preserve"> 0     +- 0            318   +-26.79       488 length</t>
  </si>
  <si>
    <t xml:space="preserve"> 0.004 +- 0.008        318   +-111.31       110 burn</t>
  </si>
  <si>
    <t xml:space="preserve"> 0     +- 0            321.1 +-35.71       529 manner</t>
  </si>
  <si>
    <t xml:space="preserve"> 0     +- 0            322.3 +-29.59       489 less</t>
  </si>
  <si>
    <t xml:space="preserve"> 0.005 +- 0.008        322.4 +-139.1       158 considered</t>
  </si>
  <si>
    <t xml:space="preserve"> 0     +- 0            325.7 +-35.2        528 man</t>
  </si>
  <si>
    <t xml:space="preserve"> 0     +- 0            328.8 +-33.71       524 maiden</t>
  </si>
  <si>
    <t xml:space="preserve"> 0     +- 0            329.2 +-34.67       526 makes</t>
  </si>
  <si>
    <t xml:space="preserve"> 0     +- 0            330.4 +-25.75       490 let</t>
  </si>
  <si>
    <t xml:space="preserve"> 0     +- 0            331.3 +-31.14       523 made</t>
  </si>
  <si>
    <t xml:space="preserve"> 0     +- 0            332.4 +-32.06       525 make</t>
  </si>
  <si>
    <t xml:space="preserve"> 0.016 +- 0.013        332.4 +-349.43       999 woman</t>
  </si>
  <si>
    <t xml:space="preserve"> 0     +- 0            332.7 +-31.11       515 lord</t>
  </si>
  <si>
    <t xml:space="preserve"> 0     +- 0            333   +-27.49       492 lie</t>
  </si>
  <si>
    <t xml:space="preserve"> 0     +- 0            333.6 +-27.36       494 life</t>
  </si>
  <si>
    <t xml:space="preserve"> 0     +- 0            334   +-26.55       518 love</t>
  </si>
  <si>
    <t xml:space="preserve"> 0     +- 0            334.2 +-189.98       344 gone</t>
  </si>
  <si>
    <t xml:space="preserve"> 0     +- 0            334.3 +-28.71       516 lost</t>
  </si>
  <si>
    <t xml:space="preserve"> 0     +- 0            334.7 +-28.02       521 m</t>
  </si>
  <si>
    <t xml:space="preserve"> 0     +- 0            334.8 +-29.51       514 looks</t>
  </si>
  <si>
    <t xml:space="preserve"> 0     +- 0            335   +-27.34       520 low</t>
  </si>
  <si>
    <t xml:space="preserve"> 0     +- 0            335.7 +-27.7        496 like</t>
  </si>
  <si>
    <t xml:space="preserve"> 0     +- 0            335.7 +-26.99       497 likely</t>
  </si>
  <si>
    <t xml:space="preserve"> 0     +- 0            337.7 +-31.5        511 look</t>
  </si>
  <si>
    <t xml:space="preserve"> 0     +- 0            338.9 +-26.56       498 lines</t>
  </si>
  <si>
    <t xml:space="preserve"> 0.006 +- 0.011        339.3 +-153.94       149 collected</t>
  </si>
  <si>
    <t xml:space="preserve"> 0     +- 0            339.5 +-32.31       512 looked</t>
  </si>
  <si>
    <t xml:space="preserve"> 0.011 +- 0.011        340.2 +-271.3       256 experiences</t>
  </si>
  <si>
    <t xml:space="preserve"> 0     +- 0            340.8 +-31.99       510 longer</t>
  </si>
  <si>
    <t xml:space="preserve"> 0.01  +- 0.012        341.3 +-235.15       284 feel</t>
  </si>
  <si>
    <t xml:space="preserve"> 0     +- 0            342.5 +-23.05       500 literature</t>
  </si>
  <si>
    <t xml:space="preserve"> 0     +- 0            346.3 +-24.32       501 little</t>
  </si>
  <si>
    <t xml:space="preserve"> 0     +- 0            347.8 +-206.97       343 going</t>
  </si>
  <si>
    <t xml:space="preserve"> 0     +- 0            347.9 +-20.32       509 long</t>
  </si>
  <si>
    <t xml:space="preserve"> 0.009 +- 0.011        349.3 +-234.04       287 feels</t>
  </si>
  <si>
    <t xml:space="preserve"> 0     +- 0            349.4 +-20.87       508 lonely</t>
  </si>
  <si>
    <t xml:space="preserve"> 0     +- 0            351   +-21.07       507 london</t>
  </si>
  <si>
    <t xml:space="preserve"> 0     +- 0            351   +-18.8        502 live</t>
  </si>
  <si>
    <t xml:space="preserve"> 0.002 +- 0.006        353   +-86.93       123 carried</t>
  </si>
  <si>
    <t xml:space="preserve"> 0     +- 0            354.4 +-16.98       504 lively</t>
  </si>
  <si>
    <t xml:space="preserve"> 0.011 +- 0.009        355.2 +-317.17      1105 crew</t>
  </si>
  <si>
    <t xml:space="preserve"> 0     +- 0            355.5 +-12.96       506 living</t>
  </si>
  <si>
    <t xml:space="preserve"> 0     +- 0            356.2 +-12.53       505 lives</t>
  </si>
  <si>
    <t xml:space="preserve"> 0.008 +- 0.012        357.5 +-199.24        80 begin</t>
  </si>
  <si>
    <t xml:space="preserve"> 0.004 +- 0.008        358.1 +-143.19       135 characters</t>
  </si>
  <si>
    <t xml:space="preserve"> 0.003 +- 0.009        359.3 +-109.7       125 cast</t>
  </si>
  <si>
    <t xml:space="preserve"> 0.008 +- 0.012        360   +-201.67        74 because</t>
  </si>
  <si>
    <t xml:space="preserve"> 0.004 +- 0.008        360.4 +-131.8       132 chance</t>
  </si>
  <si>
    <t xml:space="preserve"> 0     +- 0            370.1 +- 7.15       112 but</t>
  </si>
  <si>
    <t xml:space="preserve"> 0     +- 0            371   +- 7.01       113 bv</t>
  </si>
  <si>
    <t xml:space="preserve"> 0     +- 0            371.5 +- 9.88       111 business</t>
  </si>
  <si>
    <t xml:space="preserve"> 0     +- 0            371.7 +- 6.8        114 by</t>
  </si>
  <si>
    <t xml:space="preserve"> 0.002 +- 0.005        373.1 +-91.19        87 beneath</t>
  </si>
  <si>
    <t xml:space="preserve"> 0     +- 0            373.5 +-10.59       109 brown</t>
  </si>
  <si>
    <t xml:space="preserve"> 0     +- 0            373.9 +- 5.65       115 c</t>
  </si>
  <si>
    <t xml:space="preserve"> 0.015 +- 0.01         376.2 +-460.36       659 peace</t>
  </si>
  <si>
    <t xml:space="preserve"> 0     +- 0            376.4 +- 6.58       116 call</t>
  </si>
  <si>
    <t xml:space="preserve"> 0     +- 0            377.6 +-198.8       616 ol</t>
  </si>
  <si>
    <t xml:space="preserve"> 0     +- 0            378.4 +- 6.77       117 called</t>
  </si>
  <si>
    <t xml:space="preserve"> 0.004 +- 0.008        378.7 +-161.91       167 criticism</t>
  </si>
  <si>
    <t xml:space="preserve"> 0.002 +- 0.006        379   +-98.78       157 confidence</t>
  </si>
  <si>
    <t xml:space="preserve"> 0     +- 0            379.3 +-11.87       108 brought</t>
  </si>
  <si>
    <t xml:space="preserve"> 0.016 +- 0.011        379.9 +-479.13       671 physical</t>
  </si>
  <si>
    <t xml:space="preserve"> 0     +- 0            380.2 +- 7.69       121 cant</t>
  </si>
  <si>
    <t xml:space="preserve"> 0     +- 0            380.7 +- 6.2        118 came</t>
  </si>
  <si>
    <t xml:space="preserve"> 0     +- 0            381   +- 7.04       119 can</t>
  </si>
  <si>
    <t xml:space="preserve"> 0.004 +- 0.009        381.6 +-151.91        36 among</t>
  </si>
  <si>
    <t xml:space="preserve"> 0     +- 0            381.8 +-12.06       107 bronte</t>
  </si>
  <si>
    <t xml:space="preserve"> 0     +- 0            382.6 +- 8.24       122 care</t>
  </si>
  <si>
    <t xml:space="preserve"> 0     +- 0            385   +-12.17       106 bring</t>
  </si>
  <si>
    <t xml:space="preserve"> 0     +- 0            386.4 +-10.67       124 case</t>
  </si>
  <si>
    <t xml:space="preserve"> 0.004 +- 0.009        386.7 +-161.36        39 and</t>
  </si>
  <si>
    <t xml:space="preserve"> 0     +- 0            389.3 +- 7.03        90 better</t>
  </si>
  <si>
    <t xml:space="preserve"> 0     +- 0            389.7 +- 9.98       105 brilliant</t>
  </si>
  <si>
    <t xml:space="preserve"> 0     +- 0            390.7 +- 7.01        91 between</t>
  </si>
  <si>
    <t xml:space="preserve"> 0     +- 0            391.7 +- 5.85        92 beyond</t>
  </si>
  <si>
    <t xml:space="preserve"> 0     +- 0            393   +-189.26       341 god</t>
  </si>
  <si>
    <t xml:space="preserve"> 0.004 +- 0.008        393.7 +-160.87        11 add</t>
  </si>
  <si>
    <t xml:space="preserve"> 0     +- 0            393.9 +-10.81       103 boys</t>
  </si>
  <si>
    <t xml:space="preserve"> 0     +- 0            394.1 +- 6.99        93 biddy</t>
  </si>
  <si>
    <t xml:space="preserve"> 0.005 +- 0.009        395.2 +-162.69        17 afraid</t>
  </si>
  <si>
    <t xml:space="preserve"> 0     +- 0            395.3 +-19.55        89 best</t>
  </si>
  <si>
    <t xml:space="preserve"> 0     +- 0            395.7 +- 5.97        94 black</t>
  </si>
  <si>
    <t xml:space="preserve"> 0     +- 0            396.5 +-10.78       102 boy</t>
  </si>
  <si>
    <t xml:space="preserve"> 0     +- 0            397.3 +- 5.55        95 blood</t>
  </si>
  <si>
    <t xml:space="preserve"> 0     +- 0            398   +-17.96       126 cause</t>
  </si>
  <si>
    <t xml:space="preserve"> 0     +- 0            398.3 +- 8.6        101 both</t>
  </si>
  <si>
    <t xml:space="preserve"> 0     +- 0            399.2 +- 5.98        97 body</t>
  </si>
  <si>
    <t xml:space="preserve"> 0.006 +- 0.009        399.7 +-192.39       286 feelings</t>
  </si>
  <si>
    <t xml:space="preserve"> 0     +- 0            400.3 +- 6.81       100 born</t>
  </si>
  <si>
    <t xml:space="preserve"> 0.007 +- 0.01         400.3 +-214.23       278 fancy</t>
  </si>
  <si>
    <t xml:space="preserve"> 0.002 +- 0.006        400.5 +-95.24       137 charles</t>
  </si>
  <si>
    <t xml:space="preserve"> 0.002 +- 0.006        401   +-100.08       138 charlotte</t>
  </si>
  <si>
    <t xml:space="preserve"> 0     +- 0            401.1 +- 6.67        99 books</t>
  </si>
  <si>
    <t xml:space="preserve"> 0.009 +- 0.011        403.6 +-268.28       176 days</t>
  </si>
  <si>
    <t xml:space="preserve"> 0.016 +- 0.011        404.4 +-525.57       933 use</t>
  </si>
  <si>
    <t xml:space="preserve"> 0     +- 0            405   +-187.23       342 goes</t>
  </si>
  <si>
    <t xml:space="preserve"> 0     +- 0            405.8 +-22.2         85 bell</t>
  </si>
  <si>
    <t xml:space="preserve"> 0.006 +- 0.009        407.7 +-208.28       277 famous</t>
  </si>
  <si>
    <t xml:space="preserve"> 0     +- 0            409   +-13.11       128 celtic</t>
  </si>
  <si>
    <t xml:space="preserve"> 0     +- 0            410.2 +- 6.9        154 common</t>
  </si>
  <si>
    <t xml:space="preserve"> 0     +- 0            410.3 +- 7.95       153 comes</t>
  </si>
  <si>
    <t xml:space="preserve"> 0     +- 0            411.4 +- 4.8        156 complete</t>
  </si>
  <si>
    <t xml:space="preserve"> 0     +- 0            411.4 +-10.05       152 come</t>
  </si>
  <si>
    <t xml:space="preserve"> 0     +- 0            412.4 +-11.08       151 colour</t>
  </si>
  <si>
    <t xml:space="preserve"> 0     +- 0            413.1 +-10.35       150 collection</t>
  </si>
  <si>
    <t xml:space="preserve"> 0.002 +- 0.006        413.4 +-124.34       166 critical</t>
  </si>
  <si>
    <t xml:space="preserve"> 0.016 +- 0.01         415.2 +-531.48       823 soul</t>
  </si>
  <si>
    <t xml:space="preserve"> 0     +- 0            416.2 +- 4.51       159 contain</t>
  </si>
  <si>
    <t xml:space="preserve"> 0     +- 0            416.8 +-15.73       129 certain</t>
  </si>
  <si>
    <t xml:space="preserve"> 0     +- 0            417.4 +- 4.9        160 contains</t>
  </si>
  <si>
    <t xml:space="preserve"> 0     +- 0            418.3 +-176.15       340 go</t>
  </si>
  <si>
    <t xml:space="preserve"> 0     +- 0            418.8 +- 6.11       162 country</t>
  </si>
  <si>
    <t xml:space="preserve"> 0     +- 0            419.3 +- 5.14       161 could</t>
  </si>
  <si>
    <t xml:space="preserve"> 0.002 +- 0.007        419.9 +-185.23       339 giving</t>
  </si>
  <si>
    <t xml:space="preserve"> 0     +- 0            422.1 +-13.63       148 cold</t>
  </si>
  <si>
    <t xml:space="preserve"> 0     +- 0            424.4 +-14.97       147 co</t>
  </si>
  <si>
    <t xml:space="preserve"> 0     +- 0            425.1 +- 9.92       130 certainly</t>
  </si>
  <si>
    <t xml:space="preserve"> 0.009 +- 0.011        425.2 +-293.01       232 enjoyment</t>
  </si>
  <si>
    <t xml:space="preserve"> 0     +- 0            426.2 +- 8.51       131 chair</t>
  </si>
  <si>
    <t xml:space="preserve"> 0     +- 0            428.3 +-31.22        84 believe</t>
  </si>
  <si>
    <t xml:space="preserve"> 0     +- 0            428.8 +-14.23       146 close</t>
  </si>
  <si>
    <t xml:space="preserve"> 0     +- 0            429.1 +-28.32       164 court</t>
  </si>
  <si>
    <t xml:space="preserve"> 0     +- 0            429.4 +-28.05       163 course</t>
  </si>
  <si>
    <t xml:space="preserve"> 0     +- 0            429.5 +- 7.43       133 character</t>
  </si>
  <si>
    <t xml:space="preserve"> 0     +- 0            429.6 +- 6.37       134 characteristic</t>
  </si>
  <si>
    <t xml:space="preserve"> 0.002 +- 0.005        431.4 +-119.57         4 a</t>
  </si>
  <si>
    <t xml:space="preserve"> 0     +- 0            431.8 +- 4.21       136 charge</t>
  </si>
  <si>
    <t xml:space="preserve"> 0     +- 0            432.1 +-11.91       145 clever</t>
  </si>
  <si>
    <t xml:space="preserve"> 0.002 +- 0.006        433.3 +-108.37        19 again</t>
  </si>
  <si>
    <t xml:space="preserve"> 0     +- 0            435.3 +-11.07       144 clearly</t>
  </si>
  <si>
    <t xml:space="preserve"> 0     +- 0            436   +- 4.65       139 chief</t>
  </si>
  <si>
    <t xml:space="preserve"> 0     +- 0            436.7 +- 9.73       143 clear</t>
  </si>
  <si>
    <t xml:space="preserve"> 0.014 +- 0.011        437.3 +-453.7       738 religious</t>
  </si>
  <si>
    <t xml:space="preserve"> 0     +- 0            437.9 +- 5.2        141 children</t>
  </si>
  <si>
    <t xml:space="preserve"> 0     +- 0            437.9 +- 7.63       142 class</t>
  </si>
  <si>
    <t xml:space="preserve"> 0     +- 0            438.1 +- 4.68       140 child</t>
  </si>
  <si>
    <t xml:space="preserve"> 0     +- 0            439.3 +-38.74       165 cousin</t>
  </si>
  <si>
    <t xml:space="preserve"> 0     +- 0            446.6 +- 6.65        28 along</t>
  </si>
  <si>
    <t xml:space="preserve"> 0     +- 0            446.7 +- 6.17        27 alone</t>
  </si>
  <si>
    <t xml:space="preserve"> 0     +- 0            447.9 +- 5.66        29 already</t>
  </si>
  <si>
    <t xml:space="preserve"> 0     +- 0            448.4 +- 7.14        26 almost</t>
  </si>
  <si>
    <t xml:space="preserve"> 0.002 +- 0.006        448.8 +-110.37        69 be</t>
  </si>
  <si>
    <t xml:space="preserve"> 0     +- 0            449.6 +-32.69        83 being</t>
  </si>
  <si>
    <t xml:space="preserve"> 0     +- 0            450   +- 7.43        30 also</t>
  </si>
  <si>
    <t xml:space="preserve"> 0     +- 0            450.3 +- 6.84        25 all</t>
  </si>
  <si>
    <t xml:space="preserve"> 0     +- 0            451.9 +- 6.82        31 although</t>
  </si>
  <si>
    <t xml:space="preserve"> 0     +- 0            454   +- 6.87        32 altogether</t>
  </si>
  <si>
    <t xml:space="preserve"> 0     +- 0            454.4 +- 8.16        24 air</t>
  </si>
  <si>
    <t xml:space="preserve"> 0     +- 0            455.6 +-35.3         82 behind</t>
  </si>
  <si>
    <t xml:space="preserve"> 0     +- 0            456.5 +- 6.86        38 an</t>
  </si>
  <si>
    <t xml:space="preserve"> 0.002 +- 0.005        456.7 +-110.59        43 ant</t>
  </si>
  <si>
    <t xml:space="preserve"> 0     +- 0            457.3 +- 5.95        33 always</t>
  </si>
  <si>
    <t xml:space="preserve"> 0     +- 0            457.5 +- 6.68        37 amusing</t>
  </si>
  <si>
    <t xml:space="preserve"> 0     +- 0            458.9 +- 8.31        23 aid</t>
  </si>
  <si>
    <t xml:space="preserve"> 0     +- 0            460   +- 6.03        34 am</t>
  </si>
  <si>
    <t xml:space="preserve"> 0     +- 0            460   +- 6.48        35 american</t>
  </si>
  <si>
    <t xml:space="preserve"> 0     +- 0            460.5 +- 5.35        21 age</t>
  </si>
  <si>
    <t xml:space="preserve"> 0.003 +- 0.008        460.5 +-135.45        45 anything</t>
  </si>
  <si>
    <t xml:space="preserve"> 0.009 +- 0.006        464.8 +-524.87       870 tenant</t>
  </si>
  <si>
    <t xml:space="preserve"> 0     +- 0            465.2 +- 6.51        20 against</t>
  </si>
  <si>
    <t xml:space="preserve"> 0     +- 0            465.4 +- 5.59         6 about</t>
  </si>
  <si>
    <t xml:space="preserve"> 0     +- 0            466   +-16.23        40 and </t>
  </si>
  <si>
    <t xml:space="preserve"> 0     +- 0            466.2 +- 5.88         8 according</t>
  </si>
  <si>
    <t xml:space="preserve"> 0     +- 0            466.9 +- 6.39         7 above</t>
  </si>
  <si>
    <t xml:space="preserve"> 0.007 +- 0.011        468.1 +-267.5       245 ever</t>
  </si>
  <si>
    <t xml:space="preserve"> 0     +- 0            468.3 +- 5.73         5 able</t>
  </si>
  <si>
    <t xml:space="preserve"> 0     +- 0            468.8 +-24.67        81 beginning</t>
  </si>
  <si>
    <t xml:space="preserve"> 0     +- 0            470.4 +-256.96       617 old</t>
  </si>
  <si>
    <t xml:space="preserve"> 0     +- 0            471.1 +- 6.04         3 6d</t>
  </si>
  <si>
    <t xml:space="preserve"> 0     +- 0            472.5 +- 6.1         10 action</t>
  </si>
  <si>
    <t xml:space="preserve"> 0     +- 0            474.3 +- 7.17        18 after</t>
  </si>
  <si>
    <t xml:space="preserve"> 0     +- 0            474.3 +- 6.17        12 added</t>
  </si>
  <si>
    <t xml:space="preserve"> 0     +- 0            474.7 +-13.8         41 another</t>
  </si>
  <si>
    <t xml:space="preserve"> 0.004 +- 0.008        475.7 +-197.09       309 forward</t>
  </si>
  <si>
    <t xml:space="preserve"> 0     +- 0            476.9 +- 6.82        13 admirable</t>
  </si>
  <si>
    <t xml:space="preserve"> 0     +- 0            477.9 +- 6.01        16 affection</t>
  </si>
  <si>
    <t xml:space="preserve"> 0     +- 0            478.7 +- 6.45        14 admiration</t>
  </si>
  <si>
    <t xml:space="preserve"> 0     +- 0            478.9 +- 6.01        15 adventures</t>
  </si>
  <si>
    <t xml:space="preserve"> 0     +- 0            480.3 +-10.98        42 answered</t>
  </si>
  <si>
    <t xml:space="preserve"> 0     +- 0            481.6 +-280.93       618 oliver</t>
  </si>
  <si>
    <t xml:space="preserve"> 0.008 +- 0.012        484.1 +-280.54       228 ends</t>
  </si>
  <si>
    <t xml:space="preserve"> 0     +- 0            486   +- 7.11        68 bad</t>
  </si>
  <si>
    <t xml:space="preserve"> 0     +- 0            486.5 +- 5.95        67 back</t>
  </si>
  <si>
    <t xml:space="preserve"> 0     +- 0            487.6 +- 6.74        66 b</t>
  </si>
  <si>
    <t xml:space="preserve"> 0     +- 0            487.8 +- 7.21        71 beautiful</t>
  </si>
  <si>
    <t xml:space="preserve"> 0     +- 0            490.5 +- 6.97        72 beauty</t>
  </si>
  <si>
    <t xml:space="preserve"> 0     +- 0            490.8 +- 7.26        65 a </t>
  </si>
  <si>
    <t xml:space="preserve"> 0     +- 0            492.7 +- 6.02        73 became</t>
  </si>
  <si>
    <t xml:space="preserve"> 0.011 +- 0.012        492.9 +-422.74      1163 heros</t>
  </si>
  <si>
    <t xml:space="preserve"> 0.005 +- 0.01         493.6 +-229.15       259 exquisite</t>
  </si>
  <si>
    <t xml:space="preserve"> 0     +- 0            493.8 +- 6.81        64 away</t>
  </si>
  <si>
    <t xml:space="preserve"> 0.006 +- 0.009        494.2 +-253.2       218 effort</t>
  </si>
  <si>
    <t xml:space="preserve"> 0     +- 0            495.8 +- 6.24        79 began</t>
  </si>
  <si>
    <t xml:space="preserve"> 0     +- 0            496.4 +- 6.92        75 become</t>
  </si>
  <si>
    <t xml:space="preserve"> 0     +- 0            496.6 +- 8.64        62 authors</t>
  </si>
  <si>
    <t xml:space="preserve"> 0     +- 0            497.1 +- 6.22        77 been</t>
  </si>
  <si>
    <t xml:space="preserve"> 0     +- 0            497.2 +- 6.16        78 before</t>
  </si>
  <si>
    <t xml:space="preserve"> 0     +- 0            497.7 +- 5.83        76 becomes</t>
  </si>
  <si>
    <t xml:space="preserve"> 0.015 +- 0.013        498.6 +-546.12       898 thought</t>
  </si>
  <si>
    <t xml:space="preserve"> 0     +- 0            499.1 +- 7.57        61 author</t>
  </si>
  <si>
    <t xml:space="preserve"> 0     +- 0            501.3 +-12.51        44 any</t>
  </si>
  <si>
    <t xml:space="preserve"> 0     +- 0            504.2 +-134.75       338 gives</t>
  </si>
  <si>
    <t xml:space="preserve"> 0     +- 0            505.4 +- 6.61        48 appeared</t>
  </si>
  <si>
    <t xml:space="preserve"> 0     +- 0            505.8 +- 5.13        49 appears</t>
  </si>
  <si>
    <t xml:space="preserve"> 0     +- 0            505.9 +- 7.38        60 attention</t>
  </si>
  <si>
    <t xml:space="preserve"> 0     +- 0            506   +- 5.71        47 appearance</t>
  </si>
  <si>
    <t xml:space="preserve"> 0     +- 0            507.1 +- 6.46        46 appear</t>
  </si>
  <si>
    <t xml:space="preserve"> 0     +- 0            508   +- 6.31        50 are</t>
  </si>
  <si>
    <t xml:space="preserve"> 0.002 +- 0.006        509.5 +-135.98       268 fail</t>
  </si>
  <si>
    <t xml:space="preserve"> 0     +- 0            509.7 +- 8.03        59 attempt</t>
  </si>
  <si>
    <t xml:space="preserve"> 0     +- 0            510.2 +- 6.62        51 art</t>
  </si>
  <si>
    <t xml:space="preserve"> 0.012 +- 0.012        511   +-465.44       970 went</t>
  </si>
  <si>
    <t xml:space="preserve"> 0     +- 0            511.2 +-90.7        169 curious</t>
  </si>
  <si>
    <t xml:space="preserve"> 0     +- 0            512.6 +- 6.61        52 artist</t>
  </si>
  <si>
    <t xml:space="preserve"> 0     +- 0            512.7 +- 6.96        58 at</t>
  </si>
  <si>
    <t xml:space="preserve"> 0.004 +- 0.009        514.2 +-219.75       177 de</t>
  </si>
  <si>
    <t xml:space="preserve"> 0     +- 0            514.2 +- 5.91        53 artistic</t>
  </si>
  <si>
    <t xml:space="preserve"> 0     +- 0            515.4 +- 6           54 artists</t>
  </si>
  <si>
    <t xml:space="preserve"> 0     +- 0            515.7 +- 5.55        57 as </t>
  </si>
  <si>
    <t xml:space="preserve"> 0     +- 0            516.6 +- 5.99        55 as</t>
  </si>
  <si>
    <t xml:space="preserve"> 0     +- 0            516.8 +- 5.64        56 asked</t>
  </si>
  <si>
    <t xml:space="preserve"> 0     +- 0            517.1 +-51.76       168 cry</t>
  </si>
  <si>
    <t xml:space="preserve"> 0     +- 0            521.7 +-105.06       316 fresh</t>
  </si>
  <si>
    <t xml:space="preserve"> 0.012 +- 0.012        524.1 +-468.06       740 remarkable</t>
  </si>
  <si>
    <t xml:space="preserve"> 0.002 +- 0.006        524.7 +-151.49       262 eye</t>
  </si>
  <si>
    <t xml:space="preserve"> 0     +- 0            525.4 +-125.86       337 given</t>
  </si>
  <si>
    <t xml:space="preserve"> 0.002 +- 0.007        529   +-162.63       171 d</t>
  </si>
  <si>
    <t xml:space="preserve"> 0     +- 0            530.5 +-125.89       336 give</t>
  </si>
  <si>
    <t xml:space="preserve"> 0     +- 0            531.3 +- 6.69       295 figure</t>
  </si>
  <si>
    <t xml:space="preserve"> 0.005 +- 0.009        531.3 +-224.26       243 evening</t>
  </si>
  <si>
    <t xml:space="preserve"> 0     +- 0            533.4 +- 9.71       292 fiction</t>
  </si>
  <si>
    <t xml:space="preserve"> 0     +- 0            533.5 +-14.64       288 fell</t>
  </si>
  <si>
    <t xml:space="preserve"> 0.002 +- 0.006        533.8 +-141.57       310 found</t>
  </si>
  <si>
    <t xml:space="preserve"> 0     +- 0            534.5 +-13.65       290 felt</t>
  </si>
  <si>
    <t xml:space="preserve"> 0     +- 0            534.8 +-11.82       291 few</t>
  </si>
  <si>
    <t xml:space="preserve"> 0     +- 0            534.9 +-83.17       322 g</t>
  </si>
  <si>
    <t xml:space="preserve"> 0     +- 0            535.5 +-17.17       283 fault</t>
  </si>
  <si>
    <t xml:space="preserve"> 0     +- 0            535.6 +- 7.13       296 figures</t>
  </si>
  <si>
    <t xml:space="preserve"> 0     +- 0            535.7 +-16.26       285 feeling</t>
  </si>
  <si>
    <t xml:space="preserve"> 0     +- 0            536.3 +- 9.45       297 find</t>
  </si>
  <si>
    <t xml:space="preserve"> 0     +- 0            536.7 +- 8.09       293 fielding</t>
  </si>
  <si>
    <t xml:space="preserve"> 0     +- 0            537.1 +-15.95       282 father</t>
  </si>
  <si>
    <t xml:space="preserve"> 0     +- 0            539.5 +-17.45       281 fate</t>
  </si>
  <si>
    <t xml:space="preserve"> 0     +- 0            540.2 +-15.4        299 fire</t>
  </si>
  <si>
    <t xml:space="preserve"> 0     +- 0            540.9 +-17.15       280 fashion</t>
  </si>
  <si>
    <t xml:space="preserve"> 0     +- 0            542.5 +-14.23       300 first</t>
  </si>
  <si>
    <t xml:space="preserve"> 0     +- 0            542.8 +-15.68       279 far</t>
  </si>
  <si>
    <t xml:space="preserve"> 0     +- 0            543.1 +-14.35       298 fine</t>
  </si>
  <si>
    <t xml:space="preserve"> 0.006 +- 0.009        544.1 +-306.28      1106 crime</t>
  </si>
  <si>
    <t xml:space="preserve"> 0.011 +- 0.011        545.2 +-466.61       728 ready</t>
  </si>
  <si>
    <t xml:space="preserve"> 0     +- 0            545.4 +-81.93       335 girls</t>
  </si>
  <si>
    <t xml:space="preserve"> 0     +- 0            546.3 +-12.18       276 family</t>
  </si>
  <si>
    <t xml:space="preserve"> 0.002 +- 0.006        548.1 +-150.82       258 expression</t>
  </si>
  <si>
    <t xml:space="preserve"> 0     +- 0            548.4 +- 9.21       275 familiar</t>
  </si>
  <si>
    <t xml:space="preserve"> 0     +- 0            549   +-64.13       334 girl</t>
  </si>
  <si>
    <t xml:space="preserve"> 0     +- 0            549.1 +-15.27       301 five</t>
  </si>
  <si>
    <t xml:space="preserve"> 0     +- 0            549.7 +- 7.77       274 fame</t>
  </si>
  <si>
    <t xml:space="preserve"> 0     +- 0            551.6 +- 5.24       271 fall</t>
  </si>
  <si>
    <t xml:space="preserve"> 0.008 +- 0.009        552.3 +-379.11      1225 pleased</t>
  </si>
  <si>
    <t xml:space="preserve"> 0     +- 0            554.6 +-19.74       302 folks</t>
  </si>
  <si>
    <t xml:space="preserve"> 0     +- 0            555.9 +-21.35       303 followed</t>
  </si>
  <si>
    <t xml:space="preserve"> 0     +- 0            556.2 +-16.33       270 faith</t>
  </si>
  <si>
    <t xml:space="preserve"> 0     +- 0            556.3 +-64.84       323 gave</t>
  </si>
  <si>
    <t xml:space="preserve"> 0.002 +- 0.006        556.5 +-161.55       203 duke</t>
  </si>
  <si>
    <t xml:space="preserve"> 0.012 +- 0.012        558.7 +-495.66       792 should</t>
  </si>
  <si>
    <t xml:space="preserve"> 0     +- 0            558.8 +-21.59       305 for</t>
  </si>
  <si>
    <t xml:space="preserve"> 0     +- 0            559.9 +-42.13       333 gilbert</t>
  </si>
  <si>
    <t xml:space="preserve"> 0.013 +- 0.011        560.2 +-587.79       847 study</t>
  </si>
  <si>
    <t xml:space="preserve"> 0     +- 0            560.8 +-347.52       619 on</t>
  </si>
  <si>
    <t xml:space="preserve"> 0     +- 0            560.8 +-21.83       269 fair</t>
  </si>
  <si>
    <t xml:space="preserve"> 0     +- 0            561.7 +-70.08       320 full</t>
  </si>
  <si>
    <t xml:space="preserve"> 0     +- 0            562.5 +-67.67       319 from</t>
  </si>
  <si>
    <t xml:space="preserve"> 0     +- 0            562.7 +-32.01       267 facts</t>
  </si>
  <si>
    <t xml:space="preserve"> 0     +- 0            563.5 +-35.55       266 fact</t>
  </si>
  <si>
    <t xml:space="preserve"> 0     +- 0            563.6 +-18.3        304 following</t>
  </si>
  <si>
    <t xml:space="preserve"> 0     +- 0            564.6 +-65.3        318 friends</t>
  </si>
  <si>
    <t xml:space="preserve"> 0     +- 0            565.4 +-38.43       265 face</t>
  </si>
  <si>
    <t xml:space="preserve"> 0     +- 0            567.3 +-14.73       306 force</t>
  </si>
  <si>
    <t xml:space="preserve"> 0.003 +- 0.009        569.1 +-177.78       210 early</t>
  </si>
  <si>
    <t xml:space="preserve"> 0.001 +- 0.004        569.5 +-154.71       254 expectations</t>
  </si>
  <si>
    <t xml:space="preserve"> 0     +- 0            569.9 +-13.65       307 form</t>
  </si>
  <si>
    <t xml:space="preserve"> 0     +- 0            570.3 +-46.08       170 cut</t>
  </si>
  <si>
    <t xml:space="preserve"> 0     +- 0            570.8 +- 7.88       332 get</t>
  </si>
  <si>
    <t xml:space="preserve"> 0.007 +- 0.011        571.3 +-455.71       625 opinion</t>
  </si>
  <si>
    <t xml:space="preserve"> 0     +- 0            571.6 +-12.27       330 george</t>
  </si>
  <si>
    <t xml:space="preserve"> 0     +- 0            572.1 +-14.1        329 genuine</t>
  </si>
  <si>
    <t xml:space="preserve"> 0     +- 0            572.2 +-45.55       264 f</t>
  </si>
  <si>
    <t xml:space="preserve"> 0     +- 0            572.2 +-15.25       327 genius</t>
  </si>
  <si>
    <t xml:space="preserve"> 0     +- 0            572.6 +-10.36       331 german</t>
  </si>
  <si>
    <t xml:space="preserve"> 0     +- 0            573.3 +-15.07       328 gentleman</t>
  </si>
  <si>
    <t xml:space="preserve"> 0     +- 0            573.4 +-45.68       263 eyes</t>
  </si>
  <si>
    <t xml:space="preserve"> 0     +- 0            574.4 +-16.96       308 forth</t>
  </si>
  <si>
    <t xml:space="preserve"> 0     +- 0            574.7 +-15.65       326 generous</t>
  </si>
  <si>
    <t xml:space="preserve"> 0     +- 0            575.3 +-16.22       325 generally</t>
  </si>
  <si>
    <t xml:space="preserve"> 0     +- 0            575.6 +-16.36       324 general</t>
  </si>
  <si>
    <t xml:space="preserve"> 0     +- 0            576.9 +-17.87       311 four</t>
  </si>
  <si>
    <t xml:space="preserve"> 0     +- 0            580.2 +-14.57       312 france</t>
  </si>
  <si>
    <t xml:space="preserve"> 0     +- 0            581.2 +-14.59       321 further</t>
  </si>
  <si>
    <t xml:space="preserve"> 0     +- 0            581.8 +-14.07       314 french</t>
  </si>
  <si>
    <t xml:space="preserve"> 0     +- 0            582.1 +- 9.14       313 free</t>
  </si>
  <si>
    <t xml:space="preserve"> 0.008 +- 0.01         583.6 +-420.19      1174 invention</t>
  </si>
  <si>
    <t xml:space="preserve"> 0     +- 0            585.7 +- 9.23       315 frequently</t>
  </si>
  <si>
    <t xml:space="preserve"> 0     +- 0            586.4 +-49.66       261 extraordinary</t>
  </si>
  <si>
    <t xml:space="preserve"> 0     +- 0            587.5 +-10.74       317 friend</t>
  </si>
  <si>
    <t xml:space="preserve"> 0.01  +- 0.01         592.3 +-521.33       693 portrait</t>
  </si>
  <si>
    <t xml:space="preserve"> 0     +- 0            596.7 +-49.92       260 extract</t>
  </si>
  <si>
    <t xml:space="preserve"> 0.002 +- 0.006        599.1 +-159.34       238 especially</t>
  </si>
  <si>
    <t xml:space="preserve"> 0.002 +- 0.005        601.7 +-176.05       220 eliot</t>
  </si>
  <si>
    <t xml:space="preserve"> 0     +- 0            603.7 +- 6.5        195 domestic</t>
  </si>
  <si>
    <t xml:space="preserve"> 0     +- 0            604.2 +- 7.73       196 done</t>
  </si>
  <si>
    <t xml:space="preserve"> 0     +- 0            604.4 +-35.88       172 daniel</t>
  </si>
  <si>
    <t xml:space="preserve"> 0     +- 0            605.2 +- 4.35       198 doubt</t>
  </si>
  <si>
    <t xml:space="preserve"> 0     +- 0            605.3 +- 5.02       197 dont</t>
  </si>
  <si>
    <t xml:space="preserve"> 0     +- 0            607.1 +-10.63       194 doing</t>
  </si>
  <si>
    <t xml:space="preserve"> 0     +- 0            607.2 +-10.53       192 do</t>
  </si>
  <si>
    <t xml:space="preserve"> 0     +- 0            607.3 +- 4.15       200 dr</t>
  </si>
  <si>
    <t xml:space="preserve"> 0     +- 0            608.7 +- 3.72       201 drawn</t>
  </si>
  <si>
    <t xml:space="preserve"> 0     +- 0            610.3 +- 3.47       202 dress</t>
  </si>
  <si>
    <t xml:space="preserve"> 0     +- 0            611.9 +-13.43       191 disposed</t>
  </si>
  <si>
    <t xml:space="preserve"> 0     +- 0            614   +- 6.51       205 during</t>
  </si>
  <si>
    <t xml:space="preserve"> 0     +- 0            614.5 +- 7.23       207 e</t>
  </si>
  <si>
    <t xml:space="preserve"> 0     +- 0            614.7 +-42.16       255 experience</t>
  </si>
  <si>
    <t xml:space="preserve"> 0     +- 0            614.8 +-12.64       190 difficult</t>
  </si>
  <si>
    <t xml:space="preserve"> 0     +- 0            616.6 +-17.64       173 dark</t>
  </si>
  <si>
    <t xml:space="preserve"> 0     +- 0            619.3 +-13.12       189 different</t>
  </si>
  <si>
    <t xml:space="preserve"> 0     +- 0            621.4 +-15.3        209 earlier</t>
  </si>
  <si>
    <t xml:space="preserve"> 0     +- 0            621.6 +-11.78       208 each</t>
  </si>
  <si>
    <t xml:space="preserve"> 0.005 +- 0.009        621.9 +-282.49      1000 women</t>
  </si>
  <si>
    <t xml:space="preserve"> 0     +- 0            622.2 +-12.54       188 died</t>
  </si>
  <si>
    <t xml:space="preserve"> 0     +- 0            622.4 +- 4.84       175 day</t>
  </si>
  <si>
    <t xml:space="preserve"> 0     +- 0            622.9 +- 5.82       174 daughter</t>
  </si>
  <si>
    <t xml:space="preserve"> 0.004 +- 0.009        623.7 +-272.99       993 wise</t>
  </si>
  <si>
    <t xml:space="preserve"> 0.004 +- 0.009        625.8 +-267.93       995 wit</t>
  </si>
  <si>
    <t xml:space="preserve"> 0     +- 0            626.2 +-10.76       187 did</t>
  </si>
  <si>
    <t xml:space="preserve"> 0     +- 0            626.8 +- 3.03       178 dead</t>
  </si>
  <si>
    <t xml:space="preserve"> 0     +- 0            627.2 +- 3.76       179 deal</t>
  </si>
  <si>
    <t xml:space="preserve"> 0     +- 0            627.3 +-16.41       212 easily</t>
  </si>
  <si>
    <t xml:space="preserve"> 0     +- 0            628.2 +- 9.18       186 desire</t>
  </si>
  <si>
    <t xml:space="preserve"> 0     +- 0            629.3 +- 3.98       180 death</t>
  </si>
  <si>
    <t xml:space="preserve"> 0     +- 0            630   +- 8.5        185 description</t>
  </si>
  <si>
    <t xml:space="preserve"> 0     +- 0            630.3 +- 3.38       181 delightful</t>
  </si>
  <si>
    <t xml:space="preserve"> 0     +- 0            630.6 +- 6.07       184 described</t>
  </si>
  <si>
    <t xml:space="preserve"> 0.004 +- 0.008        631.1 +-261.83       992 wisdom</t>
  </si>
  <si>
    <t xml:space="preserve"> 0     +- 0            631.6 +- 4.48       183 deronda</t>
  </si>
  <si>
    <t xml:space="preserve"> 0.012 +- 0.013        633.2 +-575.15       941 view</t>
  </si>
  <si>
    <t xml:space="preserve"> 0     +- 0            638.4 +-21.36       253 expect</t>
  </si>
  <si>
    <t xml:space="preserve"> 0.002 +- 0.006        640.7 +-193.12      1093 christmas</t>
  </si>
  <si>
    <t xml:space="preserve"> 0     +- 0            641.1 +-16.98       214 edinburgh</t>
  </si>
  <si>
    <t xml:space="preserve"> 0     +- 0            641.3 +-14.04       213 easy</t>
  </si>
  <si>
    <t xml:space="preserve"> 0.004 +- 0.008        641.6 +-274.85       976 whether</t>
  </si>
  <si>
    <t xml:space="preserve"> 0.003 +- 0.009        642.1 +-206.41      1094 church</t>
  </si>
  <si>
    <t xml:space="preserve"> 0.002 +- 0.006        642.6 +-192.93      1058 aro</t>
  </si>
  <si>
    <t xml:space="preserve"> 0     +- 0            642.9 +-17.75       251 excellent</t>
  </si>
  <si>
    <t xml:space="preserve"> 0     +- 0            643   +-18.15       252 except</t>
  </si>
  <si>
    <t xml:space="preserve"> 0     +- 0            644   +-14.54       249 evil</t>
  </si>
  <si>
    <t xml:space="preserve"> 0.002 +- 0.005        644.4 +-180.4      1092 christian</t>
  </si>
  <si>
    <t xml:space="preserve"> 0     +- 0            645.1 +-14.54       215 edition</t>
  </si>
  <si>
    <t xml:space="preserve"> 0     +- 0            646.5 +-11.89       242 even</t>
  </si>
  <si>
    <t xml:space="preserve"> 0     +- 0            646.5 +- 8.98       244 events</t>
  </si>
  <si>
    <t xml:space="preserve"> 0     +- 0            648.1 +- 6.02       247 everything</t>
  </si>
  <si>
    <t xml:space="preserve"> 0     +- 0            648.4 +-15.23       240 eva</t>
  </si>
  <si>
    <t xml:space="preserve"> 0     +- 0            648.6 +- 6.95       246 every</t>
  </si>
  <si>
    <t xml:space="preserve"> 0     +- 0            649.4 +- 4.69       248 evidently</t>
  </si>
  <si>
    <t xml:space="preserve"> 0.009 +- 0.011        649.6 +-474.34       784 sentiment</t>
  </si>
  <si>
    <t xml:space="preserve"> 0     +- 0            650.3 +-13.91       241 evelyn</t>
  </si>
  <si>
    <t xml:space="preserve"> 0     +- 0            651.5 +-12.76       216 editor</t>
  </si>
  <si>
    <t xml:space="preserve"> 0     +- 0            651.8 +-15.63       239 essential</t>
  </si>
  <si>
    <t xml:space="preserve"> 0.004 +- 0.008        657.1 +-288.59      1015 writes</t>
  </si>
  <si>
    <t xml:space="preserve"> 0     +- 0            657.8 +-17.3        237 escape</t>
  </si>
  <si>
    <t xml:space="preserve"> 0.013 +- 0.013        658.2 +-605.49       865 talk</t>
  </si>
  <si>
    <t xml:space="preserve"> 0     +- 0            658.6 +- 7.57       219 either</t>
  </si>
  <si>
    <t xml:space="preserve"> 0     +- 0            660.2 +- 6.51       221 elizabeth</t>
  </si>
  <si>
    <t xml:space="preserve"> 0     +- 0            660.4 +-372.21       620 once</t>
  </si>
  <si>
    <t xml:space="preserve"> 0     +- 0            661   +-13.64       234 entirely</t>
  </si>
  <si>
    <t xml:space="preserve"> 0.005 +- 0.009        661.3 +-304.8      1019 wrong</t>
  </si>
  <si>
    <t xml:space="preserve"> 0     +- 0            661.7 +-13.44       235 equally</t>
  </si>
  <si>
    <t xml:space="preserve"> 0     +- 0            662   +- 5.2        222 else</t>
  </si>
  <si>
    <t xml:space="preserve"> 0     +- 0            664   +- 2.37       223 em</t>
  </si>
  <si>
    <t xml:space="preserve"> 0     +- 0            665.5 +-12.19       231 english</t>
  </si>
  <si>
    <t xml:space="preserve"> 0     +- 0            666.3 +- 2.72       224 emily</t>
  </si>
  <si>
    <t xml:space="preserve"> 0     +- 0            666.9 +- 7.44       230 england</t>
  </si>
  <si>
    <t xml:space="preserve"> 0     +- 0            667.2 +- 5.27       229 engaged</t>
  </si>
  <si>
    <t xml:space="preserve"> 0     +- 0            667.2 +- 2.75       227 end</t>
  </si>
  <si>
    <t xml:space="preserve"> 0.002 +- 0.005        674   +-181.56      1114 descriptions</t>
  </si>
  <si>
    <t xml:space="preserve"> 0     +- 0            674.9 +- 4.68       648 particular</t>
  </si>
  <si>
    <t xml:space="preserve"> 0.006 +- 0.01         678.1 +-395.77      1151 front</t>
  </si>
  <si>
    <t xml:space="preserve"> 0.012 +- 0.012        679.3 +-608.34       856 sympathy</t>
  </si>
  <si>
    <t xml:space="preserve"> 0     +- 0            682.8 +- 4.28      1082 capable</t>
  </si>
  <si>
    <t xml:space="preserve"> 0     +- 0            683.3 +- 4.45      1081 calm</t>
  </si>
  <si>
    <t xml:space="preserve"> 0     +- 0            684.1 +- 9.18      1079 brunel</t>
  </si>
  <si>
    <t xml:space="preserve"> 0     +- 0            684.3 +- 3.66      1083 captain</t>
  </si>
  <si>
    <t xml:space="preserve"> 0     +- 0            684.5 +- 3.67      1084 career</t>
  </si>
  <si>
    <t xml:space="preserve"> 0     +- 0            685.1 +- 9.83      1078 brothers</t>
  </si>
  <si>
    <t xml:space="preserve"> 0     +- 0            685.4 +-12.12      1077 brother</t>
  </si>
  <si>
    <t xml:space="preserve"> 0     +- 0            686   +- 4.29      1086 century</t>
  </si>
  <si>
    <t xml:space="preserve"> 0     +- 0            686.1 +- 3.81      1085 carefully</t>
  </si>
  <si>
    <t xml:space="preserve"> 0     +- 0            686.6 +- 5.1       1088 chapter</t>
  </si>
  <si>
    <t xml:space="preserve"> 0     +- 0            687.5 +-12.94      1076 broken</t>
  </si>
  <si>
    <t xml:space="preserve"> 0.004 +- 0.008        688.9 +-312.8      1246 sea</t>
  </si>
  <si>
    <t xml:space="preserve"> 0     +- 0            689.5 +- 8.05      1087 change</t>
  </si>
  <si>
    <t xml:space="preserve"> 0     +- 0            690.5 +-15.76      1075 british</t>
  </si>
  <si>
    <t xml:space="preserve"> 0     +- 0            692.8 +-16.25      1074 brings</t>
  </si>
  <si>
    <t xml:space="preserve"> 0     +- 0            693.7 +- 8.49      1089 chapters</t>
  </si>
  <si>
    <t xml:space="preserve"> 0     +- 0            696.2 +-15.75      1073 brief</t>
  </si>
  <si>
    <t xml:space="preserve"> 0     +- 0            697.9 +-15.85      1072 bridegroom</t>
  </si>
  <si>
    <t xml:space="preserve"> 0     +- 0            698.2 +-11.68      1090 charm</t>
  </si>
  <si>
    <t xml:space="preserve"> 0.002 +- 0.006        700.4 +-201.97      1005 work</t>
  </si>
  <si>
    <t xml:space="preserve"> 0     +- 0            701.4 +-13.8       1071 bride</t>
  </si>
  <si>
    <t xml:space="preserve"> 0     +- 0            701.7 +-13.19      1070 bound</t>
  </si>
  <si>
    <t xml:space="preserve"> 0     +- 0            702.7 +-14.45      1091 charming</t>
  </si>
  <si>
    <t xml:space="preserve"> 0     +- 0            704.2 +- 3.31      1060 ask</t>
  </si>
  <si>
    <t xml:space="preserve"> 0     +- 0            704.5 +- 2.73      1061 attractive</t>
  </si>
  <si>
    <t xml:space="preserve"> 0     +- 0            704.6 +- 9.23      1069 boat</t>
  </si>
  <si>
    <t xml:space="preserve"> 0     +- 0            704.7 +- 4.1       1064 authoress</t>
  </si>
  <si>
    <t xml:space="preserve"> 0     +- 0            705   +- 3.1       1063 aud</t>
  </si>
  <si>
    <t xml:space="preserve"> 0     +- 0            705.2 +- 4.12      1065 belief</t>
  </si>
  <si>
    <t xml:space="preserve"> 0     +- 0            706   +- 6.5       1068 bo</t>
  </si>
  <si>
    <t xml:space="preserve"> 0     +- 0            706   +- 6.26      1067 bis</t>
  </si>
  <si>
    <t xml:space="preserve"> 0.002 +- 0.006        706.1 +-219.83      1049 albert</t>
  </si>
  <si>
    <t xml:space="preserve"> 0     +- 0            708.9 +-16.53      1059 around</t>
  </si>
  <si>
    <t xml:space="preserve"> 0     +- 0            714.6 +-27.22      1057 arc</t>
  </si>
  <si>
    <t xml:space="preserve"> 0     +- 0            715.6 +-29.6       1056 apt</t>
  </si>
  <si>
    <t xml:space="preserve"> 0     +- 0            716.7 +-21.4       1095 circumstance</t>
  </si>
  <si>
    <t xml:space="preserve"> 0     +- 0            721.5 +-16.79      1096 circumstances</t>
  </si>
  <si>
    <t xml:space="preserve"> 0     +- 0            721.5 +- 4.1       1121 dove</t>
  </si>
  <si>
    <t xml:space="preserve"> 0     +- 0            721.6 +- 6.58      1119 difficulty</t>
  </si>
  <si>
    <t xml:space="preserve"> 0     +- 0            722   +- 3.22      1122 drink</t>
  </si>
  <si>
    <t xml:space="preserve"> 0     +- 0            722.4 +- 8.16      1120 district</t>
  </si>
  <si>
    <t xml:space="preserve"> 0     +- 0            723.2 +- 2.82      1123 due</t>
  </si>
  <si>
    <t xml:space="preserve"> 0     +- 0            723.9 +-11.37      1118 dies</t>
  </si>
  <si>
    <t xml:space="preserve"> 0     +- 0            724.5 +- 3.53      1124 dying</t>
  </si>
  <si>
    <t xml:space="preserve"> 0     +- 0            724.5 +-14.29      1097 claims</t>
  </si>
  <si>
    <t xml:space="preserve"> 0     +- 0            724.9 +- 3.78      1127 essays</t>
  </si>
  <si>
    <t xml:space="preserve"> 0     +- 0            725   +- 3.87      1125 equal</t>
  </si>
  <si>
    <t xml:space="preserve"> 0.004 +- 0.007        725.3 +-320.01      1288 wealth</t>
  </si>
  <si>
    <t xml:space="preserve"> 0     +- 0            725.7 +-12.74      1117 devoted</t>
  </si>
  <si>
    <t xml:space="preserve"> 0     +- 0            726.2 +- 4.14      1128 estate</t>
  </si>
  <si>
    <t xml:space="preserve"> 0     +- 0            726.5 +- 4.25      1129 evidence</t>
  </si>
  <si>
    <t xml:space="preserve"> 0     +- 0            727.7 +-39.21      1055 apparently</t>
  </si>
  <si>
    <t xml:space="preserve"> 0     +- 0            729.3 +-15.35      1116 development</t>
  </si>
  <si>
    <t xml:space="preserve"> 0.001 +- 0.004        730   +-208.72      1044 af</t>
  </si>
  <si>
    <t xml:space="preserve"> 0     +- 0            730.7 +- 9.41      1098 coming</t>
  </si>
  <si>
    <t xml:space="preserve"> 0.002 +- 0.006        731.2 +-209.42      1043 adventure</t>
  </si>
  <si>
    <t xml:space="preserve"> 0     +- 0            731.9 +-15.65      1115 detail</t>
  </si>
  <si>
    <t xml:space="preserve"> 0     +- 0            733.9 +- 8.67      1099 conceived</t>
  </si>
  <si>
    <t xml:space="preserve"> 0.002 +- 0.006        737   +-226.26      1032 3</t>
  </si>
  <si>
    <t xml:space="preserve"> 0     +- 0            737.7 +-32.13      1131 example</t>
  </si>
  <si>
    <t xml:space="preserve"> 0     +- 0            738.5 +-46.07      1054 answer</t>
  </si>
  <si>
    <t xml:space="preserve"> 0     +- 0            738.6 +-14.28      1113 delight</t>
  </si>
  <si>
    <t xml:space="preserve"> 0     +- 0            739   +- 4.1       1100 concerned</t>
  </si>
  <si>
    <t xml:space="preserve"> 0     +- 0            741.6 +-11.55      1112 degree</t>
  </si>
  <si>
    <t xml:space="preserve"> 0     +- 0            741.8 +- 3.12      1101 conclusion</t>
  </si>
  <si>
    <t xml:space="preserve"> 0     +- 0            742.2 +- 3.25      1102 conduct</t>
  </si>
  <si>
    <t xml:space="preserve"> 0     +- 0            742.3 +- 2.87      1103 conversation</t>
  </si>
  <si>
    <t xml:space="preserve"> 0     +- 0            742.5 +- 2.87      1104 count</t>
  </si>
  <si>
    <t xml:space="preserve"> 0     +- 0            742.8 +-10.56      1111 deemster</t>
  </si>
  <si>
    <t xml:space="preserve"> 0     +- 0            744   +- 8.9       1110 dear</t>
  </si>
  <si>
    <t xml:space="preserve"> 0     +- 0            745.2 +- 6.1       1109 daughters</t>
  </si>
  <si>
    <t xml:space="preserve"> 0     +- 0            745.5 +- 2.94      1107 daily</t>
  </si>
  <si>
    <t xml:space="preserve"> 0     +- 0            746   +- 3.1       1108 dan</t>
  </si>
  <si>
    <t xml:space="preserve"> 0     +- 0            747.7 +-52.98      1053 annie</t>
  </si>
  <si>
    <t xml:space="preserve"> 0     +- 0            748   +-366.56       621 one</t>
  </si>
  <si>
    <t xml:space="preserve"> 0     +- 0            748.6 +-38.42      1130 ewan</t>
  </si>
  <si>
    <t xml:space="preserve"> 0     +- 0            748.6 +-365.91       622 ones</t>
  </si>
  <si>
    <t xml:space="preserve"> 0.001 +- 0.004        751.2 +-210.75      1023 yeats</t>
  </si>
  <si>
    <t xml:space="preserve"> 0     +- 0            752.9 +-51.55      1052 anerley</t>
  </si>
  <si>
    <t xml:space="preserve"> 0.007 +- 0.011        757.7 +-451.14       768 says</t>
  </si>
  <si>
    <t xml:space="preserve"> 0     +- 0            762.7 +- 4.43       998 without</t>
  </si>
  <si>
    <t xml:space="preserve"> 0     +- 0            763   +- 8.25       996 with</t>
  </si>
  <si>
    <t xml:space="preserve"> 0     +- 0            763.2 +- 3.82      1001 wonderful</t>
  </si>
  <si>
    <t xml:space="preserve"> 0     +- 0            763.6 +- 7.27       997 within</t>
  </si>
  <si>
    <t xml:space="preserve"> 0     +- 0            763.7 +- 4.65      1002 wood</t>
  </si>
  <si>
    <t xml:space="preserve"> 0.003 +- 0.01         764.7 +-247.94      1248 selfish</t>
  </si>
  <si>
    <t xml:space="preserve"> 0     +- 0            764.8 +-11.96       991 william</t>
  </si>
  <si>
    <t xml:space="preserve"> 0     +- 0            764.9 +-43.79      1051 ami</t>
  </si>
  <si>
    <t xml:space="preserve"> 0     +- 0            765.7 +-47.55      1050 america</t>
  </si>
  <si>
    <t xml:space="preserve"> 0     +- 0            765.7 +- 7.46      1004 words</t>
  </si>
  <si>
    <t xml:space="preserve"> 0     +- 0            766.4 +- 8.48      1003 word</t>
  </si>
  <si>
    <t xml:space="preserve"> 0     +- 0            766.5 +-51.55      1132 existence</t>
  </si>
  <si>
    <t xml:space="preserve"> 0     +- 0            769.8 +-13.9        990 will</t>
  </si>
  <si>
    <t xml:space="preserve"> 0.006 +- 0.01         771.6 +-452.37       786 set</t>
  </si>
  <si>
    <t xml:space="preserve"> 0     +- 0            773.8 +-14.66       988 wild</t>
  </si>
  <si>
    <t xml:space="preserve"> 0     +- 0            774.3 +-12.49      1006 works</t>
  </si>
  <si>
    <t xml:space="preserve"> 0     +- 0            775   +-14.38       987 wife</t>
  </si>
  <si>
    <t xml:space="preserve"> 0     +- 0            777.2 +-16.43      1007 world</t>
  </si>
  <si>
    <t xml:space="preserve"> 0.009 +- 0.011        777.9 +-579.53       806 sketch</t>
  </si>
  <si>
    <t xml:space="preserve"> 0     +- 0            778.2 +-13.46       986 widow</t>
  </si>
  <si>
    <t xml:space="preserve"> 0     +- 0            778.5 +-63.36      1133 extent</t>
  </si>
  <si>
    <t xml:space="preserve"> 0     +- 0            779.6 +-32.37       972 what</t>
  </si>
  <si>
    <t xml:space="preserve"> 0     +- 0            779.7 +- 5.12       974 when</t>
  </si>
  <si>
    <t xml:space="preserve"> 0     +- 0            779.9 +- 4.13       975 where</t>
  </si>
  <si>
    <t xml:space="preserve"> 0.008 +- 0.01         781.1 +-567       799 similar</t>
  </si>
  <si>
    <t xml:space="preserve"> 0     +- 0            781.2 +- 3.57       977 which</t>
  </si>
  <si>
    <t xml:space="preserve"> 0     +- 0            782   +-18.96      1008 worse</t>
  </si>
  <si>
    <t xml:space="preserve"> 0     +- 0            782   +- 3.61       979 white</t>
  </si>
  <si>
    <t xml:space="preserve"> 0     +- 0            782.1 +- 3.83       978 while</t>
  </si>
  <si>
    <t xml:space="preserve"> 0     +- 0            782.8 +- 7.9        983 whose</t>
  </si>
  <si>
    <t xml:space="preserve"> 0     +- 0            783   +-10.33       985 wide</t>
  </si>
  <si>
    <t xml:space="preserve"> 0     +- 0            783.4 +- 9.9        984 why</t>
  </si>
  <si>
    <t xml:space="preserve"> 0     +- 0            783.7 +- 3.35       980 who</t>
  </si>
  <si>
    <t xml:space="preserve"> 0     +- 0            784.4 +- 5.85       982 whom</t>
  </si>
  <si>
    <t xml:space="preserve"> 0.01  +- 0.012        785.7 +-594.41       874 text</t>
  </si>
  <si>
    <t xml:space="preserve"> 0     +- 0            785.8 +- 3.71       981 whole</t>
  </si>
  <si>
    <t xml:space="preserve"> 0     +- 0            786.4 +-34.25      1048 ai6</t>
  </si>
  <si>
    <t xml:space="preserve"> 0     +- 0            788.5 +-16.21      1009 worth</t>
  </si>
  <si>
    <t xml:space="preserve"> 0     +- 0            789.5 +-31.19      1046 agnes</t>
  </si>
  <si>
    <t xml:space="preserve"> 0     +- 0            791   +-17.75      1010 worthy</t>
  </si>
  <si>
    <t xml:space="preserve"> 0     +- 0            793.6 +-23.25      1047 agreeable</t>
  </si>
  <si>
    <t xml:space="preserve"> 0.009 +- 0.011        794.2 +-595.08       846 struck</t>
  </si>
  <si>
    <t xml:space="preserve"> 0     +- 0            794.3 +-19.84      1011 would</t>
  </si>
  <si>
    <t xml:space="preserve"> 0     +- 0            795.7 +-16.35      1045 afterwards</t>
  </si>
  <si>
    <t xml:space="preserve"> 0     +- 0            798.6 +-19.89      1012 write</t>
  </si>
  <si>
    <t xml:space="preserve"> 0     +- 0            801.6 +- 5.64      1039 across</t>
  </si>
  <si>
    <t xml:space="preserve"> 0     +- 0            801.6 +- 3.75      1042 advantage</t>
  </si>
  <si>
    <t xml:space="preserve"> 0     +- 0            801.7 +-18.19      1013 writer</t>
  </si>
  <si>
    <t xml:space="preserve"> 0     +- 0            801.9 +- 9.35      1037 accident</t>
  </si>
  <si>
    <t xml:space="preserve"> 0     +- 0            802.3 +- 2.83      1041 actress</t>
  </si>
  <si>
    <t xml:space="preserve"> 0     +- 0            802.8 +-79.05      1134 fairy</t>
  </si>
  <si>
    <t xml:space="preserve"> 0     +- 0            802.8 +- 5.1       1040 act</t>
  </si>
  <si>
    <t xml:space="preserve"> 0     +- 0            803.4 +- 7.58      1038 acquaintance</t>
  </si>
  <si>
    <t xml:space="preserve"> 0     +- 0            804.7 +-14.81      1016 writing</t>
  </si>
  <si>
    <t xml:space="preserve"> 0     +- 0            804.8 +-12.76      1036 aad</t>
  </si>
  <si>
    <t xml:space="preserve"> 0.002 +- 0.005        805.3 +-231.48      1291 wives</t>
  </si>
  <si>
    <t xml:space="preserve"> 0.002 +- 0.005        805.7 +-238.26      1290 with </t>
  </si>
  <si>
    <t xml:space="preserve"> 0.004 +- 0.008        806.9 +-394.13       630 original</t>
  </si>
  <si>
    <t xml:space="preserve"> 0     +- 0            806.9 +-14.76      1035 aa</t>
  </si>
  <si>
    <t xml:space="preserve"> 0     +- 0            809.4 +-16.53      1034 6s</t>
  </si>
  <si>
    <t xml:space="preserve"> 0     +- 0            809.6 +-16.8       1033 4</t>
  </si>
  <si>
    <t xml:space="preserve"> 0     +- 0            812.2 +-16.58      1031 2</t>
  </si>
  <si>
    <t xml:space="preserve"> 0     +- 0            812.5 +- 8.82      1017 writings</t>
  </si>
  <si>
    <t xml:space="preserve"> 0     +- 0            815.8 +-14.15      1030  </t>
  </si>
  <si>
    <t xml:space="preserve"> 0     +- 0            815.9 +-12.83      1029 youth</t>
  </si>
  <si>
    <t xml:space="preserve"> 0     +- 0            817.1 +-10.72      1028 your</t>
  </si>
  <si>
    <t xml:space="preserve"> 0     +- 0            817.2 +- 7.24      1020 wrote</t>
  </si>
  <si>
    <t xml:space="preserve"> 0     +- 0            818.6 +- 7.81      1027 young</t>
  </si>
  <si>
    <t xml:space="preserve"> 0     +- 0            818.8 +- 5.71      1025 yet</t>
  </si>
  <si>
    <t xml:space="preserve"> 0     +- 0            819.7 +- 7.27      1026 you</t>
  </si>
  <si>
    <t xml:space="preserve"> 0.002 +- 0.006        819.9 +-250.98      1270 thoroughly</t>
  </si>
  <si>
    <t xml:space="preserve"> 0     +- 0            819.9 +- 3.59      1024 yes</t>
  </si>
  <si>
    <t xml:space="preserve"> 0     +- 0            820   +- 2.49      1021 year</t>
  </si>
  <si>
    <t xml:space="preserve"> 0     +- 0            821.6 +- 3.23      1022 years</t>
  </si>
  <si>
    <t xml:space="preserve"> 0     +- 0            828.2 +-326.25       623 only</t>
  </si>
  <si>
    <t xml:space="preserve"> 0     +- 0            834.1 +- 4.06      1240 reality</t>
  </si>
  <si>
    <t xml:space="preserve"> 0     +- 0            834.2 +- 2.79      1241 received</t>
  </si>
  <si>
    <t xml:space="preserve"> 0     +- 0            835.1 +- 2.62      1242 returned</t>
  </si>
  <si>
    <t xml:space="preserve"> 0     +- 0            835.2 +- 5.04      1239 reach</t>
  </si>
  <si>
    <t xml:space="preserve"> 0     +- 0            836.5 +- 5.35      1238 raymond</t>
  </si>
  <si>
    <t xml:space="preserve"> 0     +- 0            837.9 +- 4.04      1243 robert</t>
  </si>
  <si>
    <t xml:space="preserve"> 0     +- 0            838.6 +-335.77       624 open</t>
  </si>
  <si>
    <t xml:space="preserve"> 0     +- 0            839.4 +-78.71      1135 falls</t>
  </si>
  <si>
    <t xml:space="preserve"> 0     +- 0            839.7 +- 3.55      1244 sake</t>
  </si>
  <si>
    <t xml:space="preserve"> 0     +- 0            840.5 +- 8.78      1237 rank</t>
  </si>
  <si>
    <t xml:space="preserve"> 0     +- 0            841.1 +- 2.02      1245 sala</t>
  </si>
  <si>
    <t xml:space="preserve"> 0     +- 0            843.3 +- 3.61      1251 single</t>
  </si>
  <si>
    <t xml:space="preserve"> 0     +- 0            843.7 +- 3.82      1250 service</t>
  </si>
  <si>
    <t xml:space="preserve"> 0     +- 0            844.4 +-92.17      1136 fathers</t>
  </si>
  <si>
    <t xml:space="preserve"> 0     +- 0            844.9 +- 5.43      1249 serious</t>
  </si>
  <si>
    <t xml:space="preserve"> 0     +- 0            845.8 +- 9.2       1236 property</t>
  </si>
  <si>
    <t xml:space="preserve"> 0     +- 0            847.1 +- 3.78      1247 seaward</t>
  </si>
  <si>
    <t xml:space="preserve"> 0     +- 0            847.9 +- 7.96      1235 promise</t>
  </si>
  <si>
    <t xml:space="preserve"> 0     +- 0            850.2 +- 8.77      1234 progress</t>
  </si>
  <si>
    <t xml:space="preserve"> 0     +- 0            851.2 +- 8.58      1252 singular</t>
  </si>
  <si>
    <t xml:space="preserve"> 0.004 +- 0.008        851.5 +-386.64       712 pure</t>
  </si>
  <si>
    <t xml:space="preserve"> 0.004 +- 0.008        854.6 +-385.93       757 run</t>
  </si>
  <si>
    <t xml:space="preserve"> 0     +- 0            854.8 +- 3.09      1221 peasant</t>
  </si>
  <si>
    <t xml:space="preserve"> 0     +- 0            855   +- 2.79      1222 personages</t>
  </si>
  <si>
    <t xml:space="preserve"> 0     +- 0            855.1 +- 4.68      1220 path</t>
  </si>
  <si>
    <t xml:space="preserve"> 0     +- 0            855.5 +-10.03      1233 profession</t>
  </si>
  <si>
    <t xml:space="preserve"> 0     +- 0            855.8 +- 5.47      1219 pass</t>
  </si>
  <si>
    <t xml:space="preserve"> 0.004 +- 0.009        856.1 +-390.02       758 running</t>
  </si>
  <si>
    <t xml:space="preserve"> 0     +- 0            856.5 +- 2.77      1223 placed</t>
  </si>
  <si>
    <t xml:space="preserve"> 0     +- 0            858.4 +-11.76      1253 six</t>
  </si>
  <si>
    <t xml:space="preserve"> 0     +- 0            859.8 +- 3.54      1224 plain</t>
  </si>
  <si>
    <t xml:space="preserve"> 0     +- 0            860   +-102.9       973 whatever</t>
  </si>
  <si>
    <t xml:space="preserve"> 0     +- 0            860.4 +-103.43       971 were</t>
  </si>
  <si>
    <t xml:space="preserve"> 0     +- 0            860.7 +- 8.22      1232 produce</t>
  </si>
  <si>
    <t xml:space="preserve"> 0.002 +- 0.006        862.2 +-268.74      1202 money</t>
  </si>
  <si>
    <t xml:space="preserve"> 0     +- 0            862.7 +- 1.42      1226 plenty</t>
  </si>
  <si>
    <t xml:space="preserve"> 0     +- 0            862.8 +- 6.48      1231 principal</t>
  </si>
  <si>
    <t xml:space="preserve"> 0     +- 0            863   +- 2         1227 portion</t>
  </si>
  <si>
    <t xml:space="preserve"> 0     +- 0            863.7 +-11.67      1254 slight</t>
  </si>
  <si>
    <t xml:space="preserve"> 0     +- 0            864.3 +- 5.55      1230 powers</t>
  </si>
  <si>
    <t xml:space="preserve"> 0     +- 0            864.7 +- 4.34      1228 position</t>
  </si>
  <si>
    <t xml:space="preserve"> 0     +- 0            865.6 +- 5.16      1229 powerful</t>
  </si>
  <si>
    <t xml:space="preserve"> 0     +- 0            866.3 +-21.72      1218 pale</t>
  </si>
  <si>
    <t xml:space="preserve"> 0     +- 0            868.2 +-27.54      1217 pair</t>
  </si>
  <si>
    <t xml:space="preserve"> 0     +- 0            872.6 +- 3.1       1281 unknown</t>
  </si>
  <si>
    <t xml:space="preserve"> 0     +- 0            872.7 +- 3.85      1280 understand</t>
  </si>
  <si>
    <t xml:space="preserve"> 0     +- 0            872.9 +- 2.66      1255 smile</t>
  </si>
  <si>
    <t xml:space="preserve"> 0     +- 0            873.9 +- 2.91      1282 useful</t>
  </si>
  <si>
    <t xml:space="preserve"> 0     +- 0            874.4 +- 4.69      1279 turns</t>
  </si>
  <si>
    <t xml:space="preserve"> 0.006 +- 0.01         876   +-513.37       938 various</t>
  </si>
  <si>
    <t xml:space="preserve"> 0     +- 0            876   +- 3.44      1283 usually</t>
  </si>
  <si>
    <t xml:space="preserve"> 0     +- 0            876.3 +- 4.1       1277 treatment</t>
  </si>
  <si>
    <t xml:space="preserve"> 0     +- 0            877.9 +- 4.11      1285 vicar</t>
  </si>
  <si>
    <t xml:space="preserve"> 0     +- 0            878.9 +-30.26      1216 opening</t>
  </si>
  <si>
    <t xml:space="preserve"> 0     +- 0            880.2 +- 7.24      1276 tragedy</t>
  </si>
  <si>
    <t xml:space="preserve"> 0     +- 0            880.8 +- 2.82      1286 village</t>
  </si>
  <si>
    <t xml:space="preserve"> 0     +- 0            881.5 +-48.79      1137 faults</t>
  </si>
  <si>
    <t xml:space="preserve"> 0     +- 0            882.1 +- 6.28      1275 to </t>
  </si>
  <si>
    <t xml:space="preserve"> 0     +- 0            882.4 +- 3.29      1293 wore</t>
  </si>
  <si>
    <t xml:space="preserve"> 0     +- 0            883.4 +- 3.29      1292 wo</t>
  </si>
  <si>
    <t xml:space="preserve"> 0     +- 0            883.5 +- 1.63      1287 vulgar</t>
  </si>
  <si>
    <t xml:space="preserve"> 0.007 +- 0.011        884.2 +-534.88       816 something</t>
  </si>
  <si>
    <t xml:space="preserve"> 0     +- 0            884.3 +- 8.68      1256 specimen</t>
  </si>
  <si>
    <t xml:space="preserve"> 0     +- 0            886.1 +- 4.99      1274 touched</t>
  </si>
  <si>
    <t xml:space="preserve"> 0     +- 0            886.1 +- 3.42      1289 wholly</t>
  </si>
  <si>
    <t xml:space="preserve"> 0.002 +- 0.006        888.9 +-268.4      1191 lover</t>
  </si>
  <si>
    <t xml:space="preserve"> 0     +- 0            889.4 +-57.31      1138 fear</t>
  </si>
  <si>
    <t xml:space="preserve"> 0.004 +- 0.008        890.6 +-398.07       702 princess</t>
  </si>
  <si>
    <t xml:space="preserve"> 0     +- 0            891   +- 4.77      1273 touch</t>
  </si>
  <si>
    <t xml:space="preserve"> 0     +- 0            892   +- 2.9       1261 strongly</t>
  </si>
  <si>
    <t xml:space="preserve"> 0     +- 0            892.4 +- 3.1       1260 stands</t>
  </si>
  <si>
    <t xml:space="preserve"> 0     +- 0            893.6 +- 4.69      1259 st</t>
  </si>
  <si>
    <t xml:space="preserve"> 0     +- 0            894   +- 1.55      1262 successful</t>
  </si>
  <si>
    <t xml:space="preserve"> 0     +- 0            894.5 +- 3.11      1257 speech</t>
  </si>
  <si>
    <t xml:space="preserve"> 0     +- 0            895.6 +- 3.98      1258 spite</t>
  </si>
  <si>
    <t xml:space="preserve"> 0     +- 0            896   +- 6.62      1272 thrown</t>
  </si>
  <si>
    <t xml:space="preserve"> 0     +- 0            896.4 +- 2.46      1263 suddenly</t>
  </si>
  <si>
    <t xml:space="preserve"> 0     +- 0            898.9 +- 2.26      1264 supposed</t>
  </si>
  <si>
    <t xml:space="preserve"> 0     +- 0            899.9 +-23.81      1215 oh</t>
  </si>
  <si>
    <t xml:space="preserve"> 0     +- 0            899.9 +- 2.26      1265 sweet</t>
  </si>
  <si>
    <t xml:space="preserve"> 0     +- 0            900.8 +- 5.31      1271 thou</t>
  </si>
  <si>
    <t xml:space="preserve"> 0     +- 0            902   +-44.69      1139 features</t>
  </si>
  <si>
    <t xml:space="preserve"> 0     +- 0            902.1 +- 1.22      1266 talent</t>
  </si>
  <si>
    <t xml:space="preserve"> 0     +- 0            903.9 +- 3.56      1269 theme</t>
  </si>
  <si>
    <t xml:space="preserve"> 0     +- 0            904.1 +- 2.81      1267 task</t>
  </si>
  <si>
    <t xml:space="preserve"> 0     +- 0            904.9 +- 3.56      1268 thee</t>
  </si>
  <si>
    <t xml:space="preserve"> 0.006 +- 0.01         905.3 +-535.91       838 stood</t>
  </si>
  <si>
    <t xml:space="preserve"> 0.004 +- 0.008        907.8 +-408.69       694 possible</t>
  </si>
  <si>
    <t xml:space="preserve"> 0.002 +- 0.006        909.4 +-262.62       732 record</t>
  </si>
  <si>
    <t xml:space="preserve"> 0     +- 0            913.9 +- 3.01      1161 henry</t>
  </si>
  <si>
    <t xml:space="preserve"> 0     +- 0            914.4 +- 3.32      1160 hat</t>
  </si>
  <si>
    <t xml:space="preserve"> 0     +- 0            916   +- 2.86      1162 heroines</t>
  </si>
  <si>
    <t xml:space="preserve"> 0     +- 0            916.2 +- 3.54      1164 his </t>
  </si>
  <si>
    <t xml:space="preserve"> 0     +- 0            917.2 +- 8.81      1158 grace</t>
  </si>
  <si>
    <t xml:space="preserve"> 0     +- 0            917.5 +- 8.25      1159 handsome</t>
  </si>
  <si>
    <t xml:space="preserve"> 0     +- 0            918.3 +- 3.52      1165 hold</t>
  </si>
  <si>
    <t xml:space="preserve"> 0     +- 0            919   +- 3.35      1166 hopes</t>
  </si>
  <si>
    <t xml:space="preserve"> 0     +- 0            919.5 +-30.59      1214 occasionally</t>
  </si>
  <si>
    <t xml:space="preserve"> 0     +- 0            919.6 +- 3.61      1167 horrors</t>
  </si>
  <si>
    <t xml:space="preserve"> 0     +- 0            919.8 +-26.32      1140 finally</t>
  </si>
  <si>
    <t xml:space="preserve"> 0     +- 0            920.3 +-10.33      1157 governess</t>
  </si>
  <si>
    <t xml:space="preserve"> 0     +- 0            921.2 +- 3.63      1168 hour</t>
  </si>
  <si>
    <t xml:space="preserve"> 0     +- 0            922.2 +-12.2       1156 gold</t>
  </si>
  <si>
    <t xml:space="preserve"> 0     +- 0            922.7 +-334.86       627 or</t>
  </si>
  <si>
    <t xml:space="preserve"> 0     +- 0            925   +- 7.47      1169 hut</t>
  </si>
  <si>
    <t xml:space="preserve"> 0     +- 0            925.4 +- 6.86      1171 iind</t>
  </si>
  <si>
    <t xml:space="preserve"> 0.002 +- 0.005        926   +-269.41       718 queens</t>
  </si>
  <si>
    <t xml:space="preserve"> 0     +- 0            927.4 +- 8.71      1172 inevitable</t>
  </si>
  <si>
    <t xml:space="preserve"> 0     +- 0            927.9 +-13.28      1155 glad</t>
  </si>
  <si>
    <t xml:space="preserve"> 0     +- 0            929.9 +-12.69      1173 intention</t>
  </si>
  <si>
    <t xml:space="preserve"> 0     +- 0            930.1 +-13.61      1154 gets</t>
  </si>
  <si>
    <t xml:space="preserve"> 0     +- 0            932.7 +-12.85      1153 gentle</t>
  </si>
  <si>
    <t xml:space="preserve"> 0.002 +- 0.006        933.2 +-271.3       751 rival</t>
  </si>
  <si>
    <t xml:space="preserve"> 0     +- 0            934.7 +- 2.72      1141 finds</t>
  </si>
  <si>
    <t xml:space="preserve"> 0     +- 0            935.3 +- 2.19      1142 flowers</t>
  </si>
  <si>
    <t xml:space="preserve"> 0     +- 0            935.6 +- 1.69      1143 follow</t>
  </si>
  <si>
    <t xml:space="preserve"> 0     +- 0            935.8 +- 3.89      1144 foreign</t>
  </si>
  <si>
    <t xml:space="preserve"> 0     +- 0            936.2 +-26.72      1213 observation</t>
  </si>
  <si>
    <t xml:space="preserve"> 0     +- 0            936.5 +- 9.69      1152 fully</t>
  </si>
  <si>
    <t xml:space="preserve"> 0.002 +- 0.006        937.5 +-284.55       779 seems</t>
  </si>
  <si>
    <t xml:space="preserve"> 0     +- 0            938   +- 7.71      1150 frankly</t>
  </si>
  <si>
    <t xml:space="preserve"> 0     +- 0            938.1 +- 2.84      1145 forget</t>
  </si>
  <si>
    <t xml:space="preserve"> 0     +- 0            938.7 +- 4.34      1146 former</t>
  </si>
  <si>
    <t xml:space="preserve"> 0     +- 0            939   +-16.88      1175 ireland</t>
  </si>
  <si>
    <t xml:space="preserve"> 0     +- 0            939.4 +-165.27       969 well</t>
  </si>
  <si>
    <t xml:space="preserve"> 0     +- 0            939.8 +- 5.58      1149 frank</t>
  </si>
  <si>
    <t xml:space="preserve"> 0     +- 0            940.2 +- 2.32      1148 fortune</t>
  </si>
  <si>
    <t xml:space="preserve"> 0.002 +- 0.006        940.2 +-284.82       774 second</t>
  </si>
  <si>
    <t xml:space="preserve"> 0     +- 0            940.2 +- 2.27      1147 forms</t>
  </si>
  <si>
    <t xml:space="preserve"> 0.002 +- 0.006        942.2 +-273.83       781 sees</t>
  </si>
  <si>
    <t xml:space="preserve"> 0     +- 0            945.2 +-31.24      1212 novelists</t>
  </si>
  <si>
    <t xml:space="preserve"> 0     +- 0            949.7 +-16.79      1176 irish</t>
  </si>
  <si>
    <t xml:space="preserve"> 0     +- 0            952.2 +- 3.4       1203 months</t>
  </si>
  <si>
    <t xml:space="preserve"> 0     +- 0            952.5 +- 2.46      1201 mistress</t>
  </si>
  <si>
    <t xml:space="preserve"> 0     +- 0            953   +- 4.36      1200 minute</t>
  </si>
  <si>
    <t xml:space="preserve"> 0     +- 0            954.7 +- 3.44      1204 mothers</t>
  </si>
  <si>
    <t xml:space="preserve"> 0.002 +- 0.006        954.7 +-287.66       767 sayings</t>
  </si>
  <si>
    <t xml:space="preserve"> 0     +- 0            954.8 +-12.34      1177 isabel</t>
  </si>
  <si>
    <t xml:space="preserve"> 0     +- 0            954.8 +-17.49      1211 noble</t>
  </si>
  <si>
    <t xml:space="preserve"> 0     +- 0            955.3 +- 7.03      1199 method</t>
  </si>
  <si>
    <t xml:space="preserve"> 0     +- 0            955.8 +- 8.54      1198 merit</t>
  </si>
  <si>
    <t xml:space="preserve"> 0     +- 0            957.2 +- 8.11      1197 mark</t>
  </si>
  <si>
    <t xml:space="preserve"> 0     +- 0            957.2 +- 3.19      1205 murder</t>
  </si>
  <si>
    <t xml:space="preserve"> 0     +- 0            958.8 +- 0.98      1206 national</t>
  </si>
  <si>
    <t xml:space="preserve"> 0     +- 0            958.9 +- 1.22      1207 native</t>
  </si>
  <si>
    <t xml:space="preserve"> 0     +- 0            958.9 +- 9.72      1178 island</t>
  </si>
  <si>
    <t xml:space="preserve"> 0.004 +- 0.008        959.2 +-441.87       924 turned</t>
  </si>
  <si>
    <t xml:space="preserve"> 0     +- 0            960.1 +- 2.91      1208 neighbours</t>
  </si>
  <si>
    <t xml:space="preserve"> 0     +- 0            960.6 +-10.05      1196 major</t>
  </si>
  <si>
    <t xml:space="preserve"> 0     +- 0            960.8 +- 6.21      1210 nf</t>
  </si>
  <si>
    <t xml:space="preserve"> 0     +- 0            961.4 +- 4.2       1209 neither</t>
  </si>
  <si>
    <t xml:space="preserve"> 0.002 +- 0.006        962.9 +-293.09       707 proper</t>
  </si>
  <si>
    <t xml:space="preserve"> 0     +- 0            965.1 +- 8.37      1179 isle</t>
  </si>
  <si>
    <t xml:space="preserve"> 0     +- 0            966.8 +-11.54      1195 main</t>
  </si>
  <si>
    <t xml:space="preserve"> 0.004 +- 0.008        970.1 +-444.08       961 warm</t>
  </si>
  <si>
    <t xml:space="preserve"> 0     +- 0            971   +- 4.02      1180 is </t>
  </si>
  <si>
    <t xml:space="preserve"> 0     +- 0            971.5 +- 1.91      1183 l</t>
  </si>
  <si>
    <t xml:space="preserve"> 0     +- 0            972   +- 4.22      1181 jack</t>
  </si>
  <si>
    <t xml:space="preserve"> 0     +- 0            972.3 +- 2.41      1184 labour</t>
  </si>
  <si>
    <t xml:space="preserve"> 0     +- 0            972.4 +- 2.2       1182 jenkins</t>
  </si>
  <si>
    <t xml:space="preserve"> 0     +- 0            972.6 +-10.21      1194 lt</t>
  </si>
  <si>
    <t xml:space="preserve"> 0.004 +- 0.009        973.4 +-448.63       946 vision</t>
  </si>
  <si>
    <t xml:space="preserve"> 0     +- 0            973.8 +- 3.22      1185 lack</t>
  </si>
  <si>
    <t xml:space="preserve"> 0     +- 0            975.8 +- 8.72      1193 loving</t>
  </si>
  <si>
    <t xml:space="preserve"> 0     +- 0            976.5 +- 3.29      1186 lansdell</t>
  </si>
  <si>
    <t xml:space="preserve"> 0     +- 0            976.8 +- 8.72      1192 loves</t>
  </si>
  <si>
    <t xml:space="preserve"> 0     +- 0            977.9 +- 1.04      1187 lead</t>
  </si>
  <si>
    <t xml:space="preserve"> 0     +- 0            978.7 +- 1.73      1188 learn</t>
  </si>
  <si>
    <t xml:space="preserve"> 0     +- 0            979.3 +- 2.24      1189 leslie</t>
  </si>
  <si>
    <t xml:space="preserve"> 0     +- 0            979.9 +- 4.72      1190 library</t>
  </si>
  <si>
    <t xml:space="preserve"> 0.002 +- 0.006        984.3 +-301.27       704 probably</t>
  </si>
  <si>
    <t xml:space="preserve"> 0     +- 0            987.8 +-209.2       629 ordinary</t>
  </si>
  <si>
    <t xml:space="preserve"> 0     +- 0            990.2 +-181.22       968 welcome</t>
  </si>
  <si>
    <t xml:space="preserve"> 0     +- 0            993.1 +- 4.87       735 regret</t>
  </si>
  <si>
    <t xml:space="preserve"> 0     +- 0            994   +- 4.94       734 regard</t>
  </si>
  <si>
    <t xml:space="preserve"> 0     +- 0            996   +- 8.35       733 red</t>
  </si>
  <si>
    <t xml:space="preserve"> 0.004 +- 0.008        996.6 +-456.84       820 sons</t>
  </si>
  <si>
    <t xml:space="preserve"> 0     +- 0            996.8 +- 9.91       731 reason</t>
  </si>
  <si>
    <t xml:space="preserve"> 0     +- 0            996.8 +- 6.54       742 remember</t>
  </si>
  <si>
    <t xml:space="preserve"> 0     +- 0            996.9 +- 6.44       736 relations</t>
  </si>
  <si>
    <t xml:space="preserve"> 0     +- 0            996.9 +- 6.58       741 remarks</t>
  </si>
  <si>
    <t xml:space="preserve"> 0     +- 0            997   +- 7.29       739 remains</t>
  </si>
  <si>
    <t xml:space="preserve"> 0     +- 0            997.3 +- 7.06       737 religion</t>
  </si>
  <si>
    <t xml:space="preserve"> 0     +- 0            999.3 +- 8.9        730 really</t>
  </si>
  <si>
    <t xml:space="preserve"> 0     +- 0           1000.3 +-10.35       744 rest</t>
  </si>
  <si>
    <t xml:space="preserve"> 0     +- 0           1000.5 +- 9.77       729 real</t>
  </si>
  <si>
    <t xml:space="preserve"> 0     +- 0           1001.6 +- 9.33       743 respect</t>
  </si>
  <si>
    <t xml:space="preserve"> 0     +- 0           1004.5 +-11.23       727 reading</t>
  </si>
  <si>
    <t xml:space="preserve"> 0     +- 0           1006.9 +-170.47       628 order</t>
  </si>
  <si>
    <t xml:space="preserve"> 0     +- 0           1008.3 +-10.04       726 readers</t>
  </si>
  <si>
    <t xml:space="preserve"> 0     +- 0           1008.9 +- 8.34       725 reader</t>
  </si>
  <si>
    <t xml:space="preserve"> 0.004 +- 0.009       1009.1 +-472.07       880 the</t>
  </si>
  <si>
    <t xml:space="preserve"> 0.001 +- 0.004       1010.1 +-308.77       696 prentice</t>
  </si>
  <si>
    <t xml:space="preserve"> 0     +- 0           1010.5 +-15.18       745 result</t>
  </si>
  <si>
    <t xml:space="preserve"> 0     +- 0           1010.8 +-17.67       746 return</t>
  </si>
  <si>
    <t xml:space="preserve"> 0     +- 0           1010.9 +- 5.97       724 read</t>
  </si>
  <si>
    <t xml:space="preserve"> 0     +- 0           1013.1 +- 5.45       723 rather</t>
  </si>
  <si>
    <t xml:space="preserve"> 0     +- 0           1013.7 +- 6.74       722 rare</t>
  </si>
  <si>
    <t xml:space="preserve"> 0     +- 0           1014.7 +- 5.46       721 r</t>
  </si>
  <si>
    <t xml:space="preserve"> 0     +- 0           1015.3 +-18.43       748 rich</t>
  </si>
  <si>
    <t xml:space="preserve"> 0     +- 0           1015.5 +- 7.3        717 queen</t>
  </si>
  <si>
    <t xml:space="preserve"> 0     +- 0           1015.7 +- 6.84       720 quite</t>
  </si>
  <si>
    <t xml:space="preserve"> 0     +- 0           1016.5 +- 6.25       719 question</t>
  </si>
  <si>
    <t xml:space="preserve"> 0.004 +- 0.008       1017.5 +-463.99       837 stone</t>
  </si>
  <si>
    <t xml:space="preserve"> 0.002 +- 0.005       1018.5 +-316.34       670 philosophy</t>
  </si>
  <si>
    <t xml:space="preserve"> 0.002 +- 0.006       1020.3 +-311.22       683 poems</t>
  </si>
  <si>
    <t xml:space="preserve"> 0     +- 0           1022.2 +-177.55       966 we</t>
  </si>
  <si>
    <t xml:space="preserve"> 0     +- 0           1023.4 +-18.89       715 qualities</t>
  </si>
  <si>
    <t xml:space="preserve"> 0     +- 0           1023.9 +-18.81       714 put</t>
  </si>
  <si>
    <t xml:space="preserve"> 0     +- 0           1024.1 +-22.79       749 richard</t>
  </si>
  <si>
    <t xml:space="preserve"> 0     +- 0           1024.6 +-18.22       716 quality</t>
  </si>
  <si>
    <t xml:space="preserve"> 0     +- 0           1029.6 +-24.77       750 right</t>
  </si>
  <si>
    <t xml:space="preserve"> 0     +- 0           1031.2 +-34.5        713 purpose</t>
  </si>
  <si>
    <t xml:space="preserve"> 0     +- 0           1031.4 +- 4.2        778 seemed</t>
  </si>
  <si>
    <t xml:space="preserve"> 0     +- 0           1032   +-21.08       752 romance</t>
  </si>
  <si>
    <t xml:space="preserve"> 0     +- 0           1032.6 +- 5.22       777 seem</t>
  </si>
  <si>
    <t xml:space="preserve"> 0     +- 0           1032.8 +- 4.75       775 secret</t>
  </si>
  <si>
    <t xml:space="preserve"> 0     +- 0           1032.9 +- 4.64       776 see</t>
  </si>
  <si>
    <t xml:space="preserve"> 0     +- 0           1033.6 +- 6.56       780 seen</t>
  </si>
  <si>
    <t xml:space="preserve"> 0     +- 0           1034.7 +-21.1        753 romantic</t>
  </si>
  <si>
    <t xml:space="preserve"> 0     +- 0           1035   +- 6.53       782 sense</t>
  </si>
  <si>
    <t xml:space="preserve"> 0     +- 0           1035.9 +- 6.46       783 sentence</t>
  </si>
  <si>
    <t xml:space="preserve"> 0     +- 0           1037.8 +-40.5        710 public</t>
  </si>
  <si>
    <t xml:space="preserve"> 0     +- 0           1038.9 +- 9.46       773 scott</t>
  </si>
  <si>
    <t xml:space="preserve"> 0     +- 0           1041.4 +- 8.7        772 school</t>
  </si>
  <si>
    <t xml:space="preserve"> 0     +- 0           1041.7 +- 9.22       771 scenes</t>
  </si>
  <si>
    <t xml:space="preserve"> 0     +- 0           1043.9 +-12          754 room</t>
  </si>
  <si>
    <t xml:space="preserve"> 0     +- 0           1043.9 +-11.63       755 rose</t>
  </si>
  <si>
    <t xml:space="preserve"> 0     +- 0           1045.8 +-39.77       709 prove</t>
  </si>
  <si>
    <t xml:space="preserve"> 0     +- 0           1045.9 +-12.33       756 round</t>
  </si>
  <si>
    <t xml:space="preserve"> 0     +- 0           1047.1 +- 8.13       770 scene</t>
  </si>
  <si>
    <t xml:space="preserve"> 0     +- 0           1047.6 +-31.58       785 series</t>
  </si>
  <si>
    <t xml:space="preserve"> 0     +- 0           1049.1 +- 9.88       769 scarcely</t>
  </si>
  <si>
    <t xml:space="preserve"> 0.004 +- 0.008       1050.7 +-477.63       857 t</t>
  </si>
  <si>
    <t xml:space="preserve"> 0     +- 0           1051.1 +-43.52       708 prose</t>
  </si>
  <si>
    <t xml:space="preserve"> 0.004 +- 0.008       1051.4 +-479.29       854 surely</t>
  </si>
  <si>
    <t xml:space="preserve"> 0     +- 0           1051.7 +-31.48       787 several</t>
  </si>
  <si>
    <t xml:space="preserve"> 0     +- 0           1053.1 +- 5.17       759 s</t>
  </si>
  <si>
    <t xml:space="preserve"> 0.002 +- 0.005       1053.7 +-323.02       920 tried</t>
  </si>
  <si>
    <t xml:space="preserve"> 0     +- 0           1054.4 +- 6.3        760 sad</t>
  </si>
  <si>
    <t xml:space="preserve"> 0     +- 0           1054.6 +- 4.84       766 say</t>
  </si>
  <si>
    <t xml:space="preserve"> 0     +- 0           1054.9 +- 6.77       761 said</t>
  </si>
  <si>
    <t xml:space="preserve"> 0     +- 0           1055.7 +- 6          763 same</t>
  </si>
  <si>
    <t xml:space="preserve"> 0     +- 0           1055.7 +- 6.2        764 sat</t>
  </si>
  <si>
    <t xml:space="preserve"> 0     +- 0           1056.3 +- 4.03       765 saw</t>
  </si>
  <si>
    <t xml:space="preserve"> 0     +- 0           1061   +-48.1        706 professor</t>
  </si>
  <si>
    <t xml:space="preserve"> 0.002 +- 0.006       1062.2 +-331.76       893 third</t>
  </si>
  <si>
    <t xml:space="preserve"> 0     +- 0           1070.4 +-48.75       788 shall</t>
  </si>
  <si>
    <t xml:space="preserve"> 0     +- 0           1071.1 +-44.9        631 ot</t>
  </si>
  <si>
    <t xml:space="preserve"> 0     +- 0           1072.8 +- 6.1        654 passed</t>
  </si>
  <si>
    <t xml:space="preserve"> 0     +- 0           1072.9 +- 5.73      1294 ye</t>
  </si>
  <si>
    <t xml:space="preserve"> 0     +- 0           1073.5 +- 5.52       653 passages</t>
  </si>
  <si>
    <t xml:space="preserve"> 0     +- 0           1073.9 +- 6.14       652 passage</t>
  </si>
  <si>
    <t xml:space="preserve"> 0     +- 0           1074.4 +- 6.1        649 particularly</t>
  </si>
  <si>
    <t xml:space="preserve"> 0     +- 0           1074.4 +- 6.14       647 part</t>
  </si>
  <si>
    <t xml:space="preserve"> 0     +- 0           1074.6 +-43.47       705 produced</t>
  </si>
  <si>
    <t xml:space="preserve"> 0     +- 0           1074.7 +- 6.91       651 party</t>
  </si>
  <si>
    <t xml:space="preserve"> 0     +- 0           1075.2 +-43.97       703 private</t>
  </si>
  <si>
    <t xml:space="preserve"> 0     +- 0           1075.3 +- 9.79       646 paris</t>
  </si>
  <si>
    <t xml:space="preserve"> 0     +- 0           1075.9 +- 6.77       650 parts</t>
  </si>
  <si>
    <t xml:space="preserve"> 0     +- 0           1076.8 +-10.09       645 paper</t>
  </si>
  <si>
    <t xml:space="preserve"> 0     +- 0           1077.2 +-11.28       644 pain</t>
  </si>
  <si>
    <t xml:space="preserve"> 0     +- 0           1077.4 +-10.24       655 passion</t>
  </si>
  <si>
    <t xml:space="preserve"> 0     +- 0           1078.9 +-11.31       643 pages</t>
  </si>
  <si>
    <t xml:space="preserve"> 0     +- 0           1080.2 +-12.91       656 past</t>
  </si>
  <si>
    <t xml:space="preserve"> 0     +- 0           1081.1 +-11.98       642 page</t>
  </si>
  <si>
    <t xml:space="preserve"> 0     +- 0           1082.2 +-10.99       641 p</t>
  </si>
  <si>
    <t xml:space="preserve"> 0     +- 0           1086.5 +- 9          640 own</t>
  </si>
  <si>
    <t xml:space="preserve"> 0     +- 0           1088.1 +- 7.67       639 over</t>
  </si>
  <si>
    <t xml:space="preserve"> 0     +- 0           1089   +-14.3        658 pathos</t>
  </si>
  <si>
    <t xml:space="preserve"> 0     +- 0           1089.7 +- 6.13       638 out</t>
  </si>
  <si>
    <t xml:space="preserve"> 0     +- 0           1089.9 +- 5.79       637 ourselves</t>
  </si>
  <si>
    <t xml:space="preserve"> 0     +- 0           1091   +-17.8        661 peculiar</t>
  </si>
  <si>
    <t xml:space="preserve"> 0.002 +- 0.006       1092.2 +-345.14       944 violets</t>
  </si>
  <si>
    <t xml:space="preserve"> 0     +- 0           1092.3 +- 5.6        636 our</t>
  </si>
  <si>
    <t xml:space="preserve"> 0     +- 0           1092.7 +- 5.83       635 ought</t>
  </si>
  <si>
    <t xml:space="preserve"> 0     +- 0           1094.1 +- 5.26       634 otherwise</t>
  </si>
  <si>
    <t xml:space="preserve"> 0     +- 0           1094.2 +- 5.74       633 others</t>
  </si>
  <si>
    <t xml:space="preserve"> 0     +- 0           1094.3 +- 6.51       632 other</t>
  </si>
  <si>
    <t xml:space="preserve"> 0     +- 0           1094.9 +-21.55       701 pride</t>
  </si>
  <si>
    <t xml:space="preserve"> 0     +- 0           1096.6 +-21.85       662 pen</t>
  </si>
  <si>
    <t xml:space="preserve"> 0     +- 0           1097.2 +-78.74       789 she</t>
  </si>
  <si>
    <t xml:space="preserve"> 0     +- 0           1101.9 +-25.43       663 people</t>
  </si>
  <si>
    <t xml:space="preserve"> 0     +- 0           1102.2 +-81.64       791 short</t>
  </si>
  <si>
    <t xml:space="preserve"> 0     +- 0           1104.4 +-15.47       700 pretty</t>
  </si>
  <si>
    <t xml:space="preserve"> 0     +- 0           1105   +-23.23       666 period</t>
  </si>
  <si>
    <t xml:space="preserve"> 0     +- 0           1105   +-100.24       965 ways</t>
  </si>
  <si>
    <t xml:space="preserve"> 0     +- 0           1105.3 +-24.9        664 perfect</t>
  </si>
  <si>
    <t xml:space="preserve"> 0     +- 0           1106.5 +-22.74       665 perhaps</t>
  </si>
  <si>
    <t xml:space="preserve"> 0     +- 0           1109.9 +-20.1        667 person</t>
  </si>
  <si>
    <t xml:space="preserve"> 0     +- 0           1110.7 +-125.42       964 way</t>
  </si>
  <si>
    <t xml:space="preserve"> 0     +- 0           1111.9 +- 6.3        699 presents</t>
  </si>
  <si>
    <t xml:space="preserve"> 0     +- 0           1112.3 +- 6.31       695 power</t>
  </si>
  <si>
    <t xml:space="preserve"> 0     +- 0           1112.4 +-21.31       668 personal</t>
  </si>
  <si>
    <t xml:space="preserve"> 0     +- 0           1112.7 +- 6.56       697 present</t>
  </si>
  <si>
    <t xml:space="preserve"> 0     +- 0           1113.1 +- 5.52       698 presented</t>
  </si>
  <si>
    <t xml:space="preserve"> 0     +- 0           1113.2 +- 3.99       692 popular</t>
  </si>
  <si>
    <t xml:space="preserve"> 0     +- 0           1113.5 +- 6.1        691 poor</t>
  </si>
  <si>
    <t xml:space="preserve"> 0     +- 0           1113.6 +-10.58       688 point</t>
  </si>
  <si>
    <t xml:space="preserve"> 0     +- 0           1116.2 +- 9.74       689 points</t>
  </si>
  <si>
    <t xml:space="preserve"> 0     +- 0           1116.3 +-11.06       687 poets</t>
  </si>
  <si>
    <t xml:space="preserve"> 0.002 +- 0.006       1116.4 +-345.16       828 special</t>
  </si>
  <si>
    <t xml:space="preserve"> 0     +- 0           1119.1 +-11.48       686 poetry</t>
  </si>
  <si>
    <t xml:space="preserve"> 0     +- 0           1122   +-12.4        669 persons</t>
  </si>
  <si>
    <t xml:space="preserve"> 0     +- 0           1122.4 +-12.43       685 poetical</t>
  </si>
  <si>
    <t xml:space="preserve"> 0     +- 0           1123.2 +-10.68       684 poet</t>
  </si>
  <si>
    <t xml:space="preserve"> 0.003 +- 0.008       1123.2 +-362.83       811 snow</t>
  </si>
  <si>
    <t xml:space="preserve"> 0     +- 0           1123.9 +-12.99       673 pictures</t>
  </si>
  <si>
    <t xml:space="preserve"> 0     +- 0           1123.9 +-11.02       682 poe</t>
  </si>
  <si>
    <t xml:space="preserve"> 0.002 +- 0.006       1124.1 +-349.08       834 stand</t>
  </si>
  <si>
    <t xml:space="preserve"> 0     +- 0           1126.6 +- 9.82       674 piece</t>
  </si>
  <si>
    <t xml:space="preserve"> 0     +- 0           1127.3 +- 8.41       681 plot</t>
  </si>
  <si>
    <t xml:space="preserve"> 0     +- 0           1129   +- 5.35       680 pleasure</t>
  </si>
  <si>
    <t xml:space="preserve"> 0.002 +- 0.006       1130.2 +-340.08       801 simplicity</t>
  </si>
  <si>
    <t xml:space="preserve"> 0     +- 0           1130.7 +-96.07       963 water</t>
  </si>
  <si>
    <t xml:space="preserve"> 0     +- 0           1131.3 +- 4.58       679 pleasant</t>
  </si>
  <si>
    <t xml:space="preserve"> 0     +- 0           1131.7 +- 5.76       678 play</t>
  </si>
  <si>
    <t xml:space="preserve"> 0     +- 0           1131.8 +- 6.42       675 pip</t>
  </si>
  <si>
    <t xml:space="preserve"> 0     +- 0           1132.1 +- 6.3        676 place</t>
  </si>
  <si>
    <t xml:space="preserve"> 0     +- 0           1132.5 +- 5.2        677 places</t>
  </si>
  <si>
    <t xml:space="preserve"> 0.002 +- 0.006       1133.6 +-350.55       805 sit</t>
  </si>
  <si>
    <t xml:space="preserve"> 0     +- 0           1142.7 +-89.96       794 shown</t>
  </si>
  <si>
    <t xml:space="preserve"> 0.002 +- 0.006       1145.7 +-363.28       863 tale</t>
  </si>
  <si>
    <t xml:space="preserve"> 0     +- 0           1146.2 +- 2.71       910 together</t>
  </si>
  <si>
    <t xml:space="preserve"> 0     +- 0           1146.8 +- 2.52       909 to</t>
  </si>
  <si>
    <t xml:space="preserve"> 0.002 +- 0.006       1146.8 +-346.95       868 tells</t>
  </si>
  <si>
    <t xml:space="preserve"> 0     +- 0           1147.1 +- 3.51       911 told</t>
  </si>
  <si>
    <t xml:space="preserve"> 0     +- 0           1147.7 +-70.24       793 show</t>
  </si>
  <si>
    <t xml:space="preserve"> 0     +- 0           1148.3 +- 5.62       912 tone</t>
  </si>
  <si>
    <t xml:space="preserve"> 0     +- 0           1148.4 +- 6.3        908 title</t>
  </si>
  <si>
    <t xml:space="preserve"> 0     +- 0           1150.4 +- 5.66       913 too</t>
  </si>
  <si>
    <t xml:space="preserve"> 0     +- 0           1150.6 +- 8.38       907 times</t>
  </si>
  <si>
    <t xml:space="preserve"> 0     +- 0           1151.5 +- 5.57       914 took</t>
  </si>
  <si>
    <t xml:space="preserve"> 0     +- 0           1151.9 +- 3.99       915 touches</t>
  </si>
  <si>
    <t xml:space="preserve"> 0     +- 0           1152.2 +- 3.16       917 town</t>
  </si>
  <si>
    <t xml:space="preserve"> 0     +- 0           1152.3 +- 8.75       906 time</t>
  </si>
  <si>
    <t xml:space="preserve"> 0     +- 0           1153.9 +- 9.12       904 thy</t>
  </si>
  <si>
    <t xml:space="preserve"> 0     +- 0           1153.9 +- 2.43       918 trade</t>
  </si>
  <si>
    <t xml:space="preserve"> 0     +- 0           1158.9 +-10.76       903 thus</t>
  </si>
  <si>
    <t xml:space="preserve"> 0     +- 0           1159.2 +-10.29       921 true</t>
  </si>
  <si>
    <t xml:space="preserve"> 0     +- 0           1160.3 +- 8.91       919 trees</t>
  </si>
  <si>
    <t xml:space="preserve"> 0     +- 0           1164.1 +-10.61       902 throughout</t>
  </si>
  <si>
    <t xml:space="preserve"> 0     +- 0           1166.1 +- 2.43       887 these</t>
  </si>
  <si>
    <t xml:space="preserve"> 0     +- 0           1166.7 +- 2.45       888 they</t>
  </si>
  <si>
    <t xml:space="preserve"> 0     +- 0           1166.7 +- 3.38       889 the </t>
  </si>
  <si>
    <t xml:space="preserve"> 0     +- 0           1167.2 +- 7.79       901 through</t>
  </si>
  <si>
    <t xml:space="preserve"> 0     +- 0           1167.6 +-13.75       922 truth</t>
  </si>
  <si>
    <t xml:space="preserve"> 0     +- 0           1167.7 +- 9.14       900 three</t>
  </si>
  <si>
    <t xml:space="preserve"> 0     +- 0           1167.7 +- 4.15       890 thing</t>
  </si>
  <si>
    <t xml:space="preserve"> 0     +- 0           1168.4 +- 4.69       891 things</t>
  </si>
  <si>
    <t xml:space="preserve"> 0     +- 0           1168.6 +-19.79       923 turn</t>
  </si>
  <si>
    <t xml:space="preserve"> 0     +- 0           1168.8 +-40.84       962 was</t>
  </si>
  <si>
    <t xml:space="preserve"> 0     +- 0           1171.5 +- 5          892 think</t>
  </si>
  <si>
    <t xml:space="preserve"> 0     +- 0           1172.6 +- 2.65       894 thirty</t>
  </si>
  <si>
    <t xml:space="preserve"> 0     +- 0           1172.8 +- 5.04       897 though</t>
  </si>
  <si>
    <t xml:space="preserve"> 0     +- 0           1173.4 +- 1.2        895 this</t>
  </si>
  <si>
    <t xml:space="preserve"> 0     +- 0           1173.9 +- 2.07       896 those</t>
  </si>
  <si>
    <t xml:space="preserve"> 0     +- 0           1175.5 +-20.92       886 therefore</t>
  </si>
  <si>
    <t xml:space="preserve"> 0     +- 0           1176.9 +-26.58       885 there</t>
  </si>
  <si>
    <t xml:space="preserve"> 0     +- 0           1184.7 +-27.49       884 then</t>
  </si>
  <si>
    <t xml:space="preserve"> 0     +- 0           1185.1 +-18.51       925 two</t>
  </si>
  <si>
    <t xml:space="preserve"> 0     +- 0           1185.5 +- 4.88       950 vols</t>
  </si>
  <si>
    <t xml:space="preserve"> 0     +- 0           1186.2 +- 2.86       953 von</t>
  </si>
  <si>
    <t xml:space="preserve"> 0     +- 0           1186.5 +-94.24       796 side</t>
  </si>
  <si>
    <t xml:space="preserve"> 0     +- 0           1186.6 +- 4.39       952 volumes</t>
  </si>
  <si>
    <t xml:space="preserve"> 0     +- 0           1188.1 +- 6.01       956 walter</t>
  </si>
  <si>
    <t xml:space="preserve"> 0     +- 0           1188.7 +- 6.86       951 volume</t>
  </si>
  <si>
    <t xml:space="preserve"> 0     +- 0           1189   +- 5.04       957 want</t>
  </si>
  <si>
    <t xml:space="preserve"> 0     +- 0           1189.1 +- 3.83       954 w</t>
  </si>
  <si>
    <t xml:space="preserve"> 0     +- 0           1189.5 +-16.69       926 type</t>
  </si>
  <si>
    <t xml:space="preserve"> 0     +- 0           1189.6 +- 5.04       958 wanted</t>
  </si>
  <si>
    <t xml:space="preserve"> 0     +- 0           1190.9 +- 8.31       949 voice</t>
  </si>
  <si>
    <t xml:space="preserve"> 0     +- 0           1191.3 +- 4.12       959 war</t>
  </si>
  <si>
    <t xml:space="preserve"> 0     +- 0           1192.5 +- 2.42       960 ward</t>
  </si>
  <si>
    <t xml:space="preserve"> 0     +- 0           1192.7 +-10.92       927 uncle</t>
  </si>
  <si>
    <t xml:space="preserve"> 0     +- 0           1193.1 +-11.77       948 vivid</t>
  </si>
  <si>
    <t xml:space="preserve"> 0     +- 0           1194.7 +-28.36       883 themselves</t>
  </si>
  <si>
    <t xml:space="preserve"> 0     +- 0           1195.4 +-49.83       795 shows</t>
  </si>
  <si>
    <t xml:space="preserve"> 0     +- 0           1198.3 +- 9.06       928 under</t>
  </si>
  <si>
    <t xml:space="preserve"> 0     +- 0           1199.4 +-12          947 visit</t>
  </si>
  <si>
    <t xml:space="preserve"> 0     +- 0           1201.4 +- 7.34       929 until</t>
  </si>
  <si>
    <t xml:space="preserve"> 0     +- 0           1201.4 +-11.53       945 virtue</t>
  </si>
  <si>
    <t xml:space="preserve"> 0     +- 0           1205.3 +- 2.69       930 up</t>
  </si>
  <si>
    <t xml:space="preserve"> 0     +- 0           1205.3 +- 3.1        931 upon</t>
  </si>
  <si>
    <t xml:space="preserve"> 0     +- 0           1206.1 +- 3.42       932 us</t>
  </si>
  <si>
    <t xml:space="preserve"> 0     +- 0           1208   +- 4.84       934 used</t>
  </si>
  <si>
    <t xml:space="preserve"> 0     +- 0           1208.2 +- 7.18       943 vigorous</t>
  </si>
  <si>
    <t xml:space="preserve"> 0     +- 0           1208.3 +- 5.44       935 usual</t>
  </si>
  <si>
    <t xml:space="preserve"> 0     +- 0           1208.7 +- 5.12       940 very</t>
  </si>
  <si>
    <t xml:space="preserve"> 0     +- 0           1210   +- 4.54       936 v</t>
  </si>
  <si>
    <t xml:space="preserve"> 0     +- 0           1210.3 +- 3.38       939 verse</t>
  </si>
  <si>
    <t xml:space="preserve"> 0     +- 0           1210.9 +- 3.88       937 value</t>
  </si>
  <si>
    <t xml:space="preserve"> 0     +- 0           1217.1 +-43.42       882 them</t>
  </si>
  <si>
    <t xml:space="preserve"> 0     +- 0           1222.7 +- 2.53       821 soon</t>
  </si>
  <si>
    <t xml:space="preserve"> 0     +- 0           1222.7 +-42.4        797 sides</t>
  </si>
  <si>
    <t xml:space="preserve"> 0     +- 0           1223.5 +- 4.06       822 sort</t>
  </si>
  <si>
    <t xml:space="preserve"> 0     +- 0           1224   +- 4.49       824 sound</t>
  </si>
  <si>
    <t xml:space="preserve"> 0     +- 0           1225.6 +- 4.1        825 south</t>
  </si>
  <si>
    <t xml:space="preserve"> 0     +- 0           1225.7 +- 4.31       819 son</t>
  </si>
  <si>
    <t xml:space="preserve"> 0     +- 0           1226.2 +- 4.02       826 speak</t>
  </si>
  <si>
    <t xml:space="preserve"> 0     +- 0           1226.8 +-33.99       798 sight</t>
  </si>
  <si>
    <t xml:space="preserve"> 0     +- 0           1228.7 +- 4.58       827 speaking</t>
  </si>
  <si>
    <t xml:space="preserve"> 0     +- 0           1229.4 +- 6.39       818 somewhat</t>
  </si>
  <si>
    <t xml:space="preserve"> 0     +- 0           1235   +- 8.19       815 some</t>
  </si>
  <si>
    <t xml:space="preserve"> 0     +- 0           1235.1 +- 8.01       830 spirit</t>
  </si>
  <si>
    <t xml:space="preserve"> 0     +- 0           1235.5 +- 7.61       831 spoke</t>
  </si>
  <si>
    <t xml:space="preserve"> 0     +- 0           1235.5 +- 7.66       832 stael</t>
  </si>
  <si>
    <t xml:space="preserve"> 0     +- 0           1236.4 +-13.67       833 stage</t>
  </si>
  <si>
    <t xml:space="preserve"> 0     +- 0           1238.4 +- 7.83       814 society</t>
  </si>
  <si>
    <t xml:space="preserve"> 0     +- 0           1238.6 +-34.77       881 their</t>
  </si>
  <si>
    <t xml:space="preserve"> 0     +- 0           1239.6 +-37.95       879 thc</t>
  </si>
  <si>
    <t xml:space="preserve"> 0     +- 0           1242   +-16.77       835 state</t>
  </si>
  <si>
    <t xml:space="preserve"> 0     +- 0           1242.8 +- 8.1        812 so</t>
  </si>
  <si>
    <t xml:space="preserve"> 0     +- 0           1243.5 +- 3.01       800 simple</t>
  </si>
  <si>
    <t xml:space="preserve"> 0     +- 0           1245.6 +- 4.94       802 since</t>
  </si>
  <si>
    <t xml:space="preserve"> 0     +- 0           1247.3 +- 4.8        803 sir</t>
  </si>
  <si>
    <t xml:space="preserve"> 0     +- 0           1248   +- 4.47       804 sister</t>
  </si>
  <si>
    <t xml:space="preserve"> 0     +- 0           1248.6 +- 5.9        810 smith</t>
  </si>
  <si>
    <t xml:space="preserve"> 0     +- 0           1250.1 +- 4.66       809 smart</t>
  </si>
  <si>
    <t xml:space="preserve"> 0     +- 0           1251.1 +-15.23       836 still</t>
  </si>
  <si>
    <t xml:space="preserve"> 0     +- 0           1251.3 +- 3.23       808 small</t>
  </si>
  <si>
    <t xml:space="preserve"> 0     +- 0           1251.9 +- 2.7        807 skill</t>
  </si>
  <si>
    <t xml:space="preserve"> 0     +- 0           1252.6 +-24.08       878 that </t>
  </si>
  <si>
    <t xml:space="preserve"> 0     +- 0           1262.1 +- 2.26       866 taste</t>
  </si>
  <si>
    <t xml:space="preserve"> 0     +- 0           1262.5 +- 2.01       867 tell</t>
  </si>
  <si>
    <t xml:space="preserve"> 0     +- 0           1263.2 +- 3.68       869 ten</t>
  </si>
  <si>
    <t xml:space="preserve"> 0     +- 0           1264.8 +- 5.44       864 tales</t>
  </si>
  <si>
    <t xml:space="preserve"> 0     +- 0           1265.4 +-12.94       877 that</t>
  </si>
  <si>
    <t xml:space="preserve"> 0     +- 0           1265.5 +- 4.43       871 tender</t>
  </si>
  <si>
    <t xml:space="preserve"> 0     +- 0           1266.6 +- 5.57       872 terms</t>
  </si>
  <si>
    <t xml:space="preserve"> 0     +- 0           1268   +- 6.8        862 taking</t>
  </si>
  <si>
    <t xml:space="preserve"> 0     +- 0           1269.1 +- 3.18       873 terrible</t>
  </si>
  <si>
    <t xml:space="preserve"> 0     +- 0           1269.5 +-11.15       840 stories</t>
  </si>
  <si>
    <t xml:space="preserve"> 0     +- 0           1270   +- 1.61       876 than</t>
  </si>
  <si>
    <t xml:space="preserve"> 0     +- 0           1270.2 +- 2.44       875 th</t>
  </si>
  <si>
    <t xml:space="preserve"> 0     +- 0           1273.8 +-16.99       841 story</t>
  </si>
  <si>
    <t xml:space="preserve"> 0     +- 0           1275.3 +- 7.01       861 takes</t>
  </si>
  <si>
    <t xml:space="preserve"> 0     +- 0           1275.4 +-10.48       860 taken</t>
  </si>
  <si>
    <t xml:space="preserve"> 0     +- 0           1279.1 +- 7.99       842 strange</t>
  </si>
  <si>
    <t xml:space="preserve"> 0     +- 0           1280.1 +- 4.89       844 striking</t>
  </si>
  <si>
    <t xml:space="preserve"> 0     +- 0           1280.9 +- 2.59       845 strong</t>
  </si>
  <si>
    <t xml:space="preserve"> 0     +- 0           1281   +- 3.16       848 style</t>
  </si>
  <si>
    <t xml:space="preserve"> 0     +- 0           1282.7 +- 6.93       859 take</t>
  </si>
  <si>
    <t xml:space="preserve"> 0     +- 0           1283.3 +- 3.23       849 subject</t>
  </si>
  <si>
    <t xml:space="preserve"> 0     +- 0           1283.9 +- 8.5        858 table</t>
  </si>
  <si>
    <t xml:space="preserve"> 0     +- 0           1285.3 +- 3.82       850 success</t>
  </si>
  <si>
    <t xml:space="preserve"> 0     +- 0           1287.1 +- 1.92       851 such</t>
  </si>
  <si>
    <t xml:space="preserve"> 0     +- 0           1288.7 +- 2.53       852 suppose</t>
  </si>
  <si>
    <t xml:space="preserve"> 0     +- 0           1290.1 +- 3.05       855 sympathetic</t>
  </si>
  <si>
    <t xml:space="preserve"> 0     +- 0           1290.3 +- 2.45       853 sure</t>
  </si>
  <si>
    <t xml:space="preserve"> 0     +- 0           1294   +- 0            2 1</t>
  </si>
  <si>
    <t>average</t>
  </si>
  <si>
    <t>merit</t>
  </si>
  <si>
    <t>rank</t>
  </si>
  <si>
    <t>attribute</t>
  </si>
  <si>
    <t>+-</t>
  </si>
  <si>
    <t>written</t>
  </si>
  <si>
    <t>expressed</t>
  </si>
  <si>
    <t>autobiography</t>
  </si>
  <si>
    <t>empire</t>
  </si>
  <si>
    <t>strength</t>
  </si>
  <si>
    <t>political</t>
  </si>
  <si>
    <t>net</t>
  </si>
  <si>
    <t>memoir</t>
  </si>
  <si>
    <t>revolution</t>
  </si>
  <si>
    <t>keep</t>
  </si>
  <si>
    <t>heavy</t>
  </si>
  <si>
    <t>picture</t>
  </si>
  <si>
    <t>bear</t>
  </si>
  <si>
    <t>weakness</t>
  </si>
  <si>
    <t>company</t>
  </si>
  <si>
    <t>fields</t>
  </si>
  <si>
    <t>ago</t>
  </si>
  <si>
    <t>views</t>
  </si>
  <si>
    <t>effect</t>
  </si>
  <si>
    <t>breakfast</t>
  </si>
  <si>
    <t>au</t>
  </si>
  <si>
    <t>earth</t>
  </si>
  <si>
    <t>pearl</t>
  </si>
  <si>
    <t>important</t>
  </si>
  <si>
    <t>sometimes</t>
  </si>
  <si>
    <t>empty</t>
  </si>
  <si>
    <t>pathetic</t>
  </si>
  <si>
    <t>escapes</t>
  </si>
  <si>
    <t>said </t>
  </si>
  <si>
    <t>stop</t>
  </si>
  <si>
    <t>memoirs</t>
  </si>
  <si>
    <t>published</t>
  </si>
  <si>
    <t>h</t>
  </si>
  <si>
    <t>walls</t>
  </si>
  <si>
    <t>lies</t>
  </si>
  <si>
    <t>meet</t>
  </si>
  <si>
    <t>celebrated</t>
  </si>
  <si>
    <t>him </t>
  </si>
  <si>
    <t>boardinghouse</t>
  </si>
  <si>
    <t>trollope</t>
  </si>
  <si>
    <t>she </t>
  </si>
  <si>
    <t>velvet</t>
  </si>
  <si>
    <t>enough</t>
  </si>
  <si>
    <t>need</t>
  </si>
  <si>
    <t>light</t>
  </si>
  <si>
    <t>louisville</t>
  </si>
  <si>
    <t>highland</t>
  </si>
  <si>
    <t>democrat</t>
  </si>
  <si>
    <t>caine</t>
  </si>
  <si>
    <t>grants</t>
  </si>
  <si>
    <t>highlands</t>
  </si>
  <si>
    <t>mitchel</t>
  </si>
  <si>
    <t>fellah</t>
  </si>
  <si>
    <t>habit</t>
  </si>
  <si>
    <t>mind</t>
  </si>
  <si>
    <t>dull</t>
  </si>
  <si>
    <t>interesting</t>
  </si>
  <si>
    <t>instance</t>
  </si>
  <si>
    <t>wish</t>
  </si>
  <si>
    <t>lived</t>
  </si>
  <si>
    <t>hair</t>
  </si>
  <si>
    <t>in</t>
  </si>
  <si>
    <t>iris</t>
  </si>
  <si>
    <t>great</t>
  </si>
  <si>
    <t>instead</t>
  </si>
  <si>
    <t>indian</t>
  </si>
  <si>
    <t>influence</t>
  </si>
  <si>
    <t>in </t>
  </si>
  <si>
    <t>interest</t>
  </si>
  <si>
    <t>is</t>
  </si>
  <si>
    <t>india</t>
  </si>
  <si>
    <t>intelligence</t>
  </si>
  <si>
    <t>indeed</t>
  </si>
  <si>
    <t>interested</t>
  </si>
  <si>
    <t>writers</t>
  </si>
  <si>
    <t>into</t>
  </si>
  <si>
    <t>introduced</t>
  </si>
  <si>
    <t>grey</t>
  </si>
  <si>
    <t>incidents</t>
  </si>
  <si>
    <t>incident</t>
  </si>
  <si>
    <t>introduction</t>
  </si>
  <si>
    <t>towards</t>
  </si>
  <si>
    <t>impression</t>
  </si>
  <si>
    <t>history</t>
  </si>
  <si>
    <t>below</t>
  </si>
  <si>
    <t>it</t>
  </si>
  <si>
    <t>impossible</t>
  </si>
  <si>
    <t>had</t>
  </si>
  <si>
    <t>ground</t>
  </si>
  <si>
    <t>its</t>
  </si>
  <si>
    <t>notice</t>
  </si>
  <si>
    <t>imagination</t>
  </si>
  <si>
    <t>if</t>
  </si>
  <si>
    <t>held</t>
  </si>
  <si>
    <t>marked</t>
  </si>
  <si>
    <t>thoughts</t>
  </si>
  <si>
    <t>hy</t>
  </si>
  <si>
    <t>hers</t>
  </si>
  <si>
    <t>itself</t>
  </si>
  <si>
    <t>hardly</t>
  </si>
  <si>
    <t>half</t>
  </si>
  <si>
    <t>illustrations</t>
  </si>
  <si>
    <t>greatest</t>
  </si>
  <si>
    <t>hard</t>
  </si>
  <si>
    <t>hall</t>
  </si>
  <si>
    <t>has</t>
  </si>
  <si>
    <t>illustrated</t>
  </si>
  <si>
    <t>hands</t>
  </si>
  <si>
    <t>green</t>
  </si>
  <si>
    <t>heroine</t>
  </si>
  <si>
    <t>opinions</t>
  </si>
  <si>
    <t>holmes</t>
  </si>
  <si>
    <t>highly</t>
  </si>
  <si>
    <t>happy</t>
  </si>
  <si>
    <t>greater</t>
  </si>
  <si>
    <t>ill</t>
  </si>
  <si>
    <t>lassalle</t>
  </si>
  <si>
    <t>have</t>
  </si>
  <si>
    <t>hand</t>
  </si>
  <si>
    <t>having</t>
  </si>
  <si>
    <t>heart</t>
  </si>
  <si>
    <t>ii</t>
  </si>
  <si>
    <t>hours</t>
  </si>
  <si>
    <t>higher</t>
  </si>
  <si>
    <t>how</t>
  </si>
  <si>
    <t>hear</t>
  </si>
  <si>
    <t>specimens</t>
  </si>
  <si>
    <t>however</t>
  </si>
  <si>
    <t>heard</t>
  </si>
  <si>
    <t>novel</t>
  </si>
  <si>
    <t>he</t>
  </si>
  <si>
    <t>head</t>
  </si>
  <si>
    <t>humour</t>
  </si>
  <si>
    <t>idea</t>
  </si>
  <si>
    <t>ia</t>
  </si>
  <si>
    <t>human</t>
  </si>
  <si>
    <t>high</t>
  </si>
  <si>
    <t>hundred</t>
  </si>
  <si>
    <t>husband</t>
  </si>
  <si>
    <t>her</t>
  </si>
  <si>
    <t>i</t>
  </si>
  <si>
    <t>ideas</t>
  </si>
  <si>
    <t>help</t>
  </si>
  <si>
    <t>herself</t>
  </si>
  <si>
    <t>heaven</t>
  </si>
  <si>
    <t>house</t>
  </si>
  <si>
    <t>hero</t>
  </si>
  <si>
    <t>his</t>
  </si>
  <si>
    <t>him</t>
  </si>
  <si>
    <t>here</t>
  </si>
  <si>
    <t>honest</t>
  </si>
  <si>
    <t>historical</t>
  </si>
  <si>
    <t>himself</t>
  </si>
  <si>
    <t>hope</t>
  </si>
  <si>
    <t>ho</t>
  </si>
  <si>
    <t>notes</t>
  </si>
  <si>
    <t>literary</t>
  </si>
  <si>
    <t>honour</t>
  </si>
  <si>
    <t>home</t>
  </si>
  <si>
    <t>it </t>
  </si>
  <si>
    <t>does</t>
  </si>
  <si>
    <t>i </t>
  </si>
  <si>
    <t>keen</t>
  </si>
  <si>
    <t>j</t>
  </si>
  <si>
    <t>nice</t>
  </si>
  <si>
    <t>my</t>
  </si>
  <si>
    <t>down</t>
  </si>
  <si>
    <t>mother</t>
  </si>
  <si>
    <t>of</t>
  </si>
  <si>
    <t>nowadays</t>
  </si>
  <si>
    <t>grant</t>
  </si>
  <si>
    <t>grave</t>
  </si>
  <si>
    <t>fallen</t>
  </si>
  <si>
    <t>book</t>
  </si>
  <si>
    <t>benson</t>
  </si>
  <si>
    <t>james</t>
  </si>
  <si>
    <t>most</t>
  </si>
  <si>
    <t>morning</t>
  </si>
  <si>
    <t>much</t>
  </si>
  <si>
    <t>moral</t>
  </si>
  <si>
    <t>mrs</t>
  </si>
  <si>
    <t>moment</t>
  </si>
  <si>
    <t>never</t>
  </si>
  <si>
    <t>more</t>
  </si>
  <si>
    <t>mention</t>
  </si>
  <si>
    <t>mr</t>
  </si>
  <si>
    <t>myself</t>
  </si>
  <si>
    <t>modern</t>
  </si>
  <si>
    <t>memory</t>
  </si>
  <si>
    <t>must</t>
  </si>
  <si>
    <t>minor</t>
  </si>
  <si>
    <t>miss</t>
  </si>
  <si>
    <t>younger</t>
  </si>
  <si>
    <t>n</t>
  </si>
  <si>
    <t>grand</t>
  </si>
  <si>
    <t>might</t>
  </si>
  <si>
    <t>letters</t>
  </si>
  <si>
    <t>name</t>
  </si>
  <si>
    <t>met</t>
  </si>
  <si>
    <t>merely</t>
  </si>
  <si>
    <t>jane</t>
  </si>
  <si>
    <t>graceful</t>
  </si>
  <si>
    <t>mere</t>
  </si>
  <si>
    <t>names</t>
  </si>
  <si>
    <t>madame</t>
  </si>
  <si>
    <t>occasion</t>
  </si>
  <si>
    <t>matters</t>
  </si>
  <si>
    <t>men</t>
  </si>
  <si>
    <t>object</t>
  </si>
  <si>
    <t>member</t>
  </si>
  <si>
    <t>note</t>
  </si>
  <si>
    <t>narrative</t>
  </si>
  <si>
    <t>mean</t>
  </si>
  <si>
    <t>o</t>
  </si>
  <si>
    <t>novels</t>
  </si>
  <si>
    <t>numerous</t>
  </si>
  <si>
    <t>number</t>
  </si>
  <si>
    <t>now</t>
  </si>
  <si>
    <t>means</t>
  </si>
  <si>
    <t>novelist</t>
  </si>
  <si>
    <t>john</t>
  </si>
  <si>
    <t>joe</t>
  </si>
  <si>
    <t>nature</t>
  </si>
  <si>
    <t>may</t>
  </si>
  <si>
    <t>me</t>
  </si>
  <si>
    <t>often</t>
  </si>
  <si>
    <t>off</t>
  </si>
  <si>
    <t>natural</t>
  </si>
  <si>
    <t>nearly</t>
  </si>
  <si>
    <t>joseph</t>
  </si>
  <si>
    <t>naturally</t>
  </si>
  <si>
    <t>nothing</t>
  </si>
  <si>
    <t>got</t>
  </si>
  <si>
    <t>near</t>
  </si>
  <si>
    <t>necessary</t>
  </si>
  <si>
    <t>matter</t>
  </si>
  <si>
    <t>bent</t>
  </si>
  <si>
    <t>account</t>
  </si>
  <si>
    <t>master</t>
  </si>
  <si>
    <t>mary</t>
  </si>
  <si>
    <t>married</t>
  </si>
  <si>
    <t>making</t>
  </si>
  <si>
    <t>not</t>
  </si>
  <si>
    <t>duty</t>
  </si>
  <si>
    <t>goodness</t>
  </si>
  <si>
    <t>marry</t>
  </si>
  <si>
    <t>just</t>
  </si>
  <si>
    <t>social</t>
  </si>
  <si>
    <t>marriage</t>
  </si>
  <si>
    <t>many</t>
  </si>
  <si>
    <t>new</t>
  </si>
  <si>
    <t>nevertheless</t>
  </si>
  <si>
    <t>journal</t>
  </si>
  <si>
    <t>till</t>
  </si>
  <si>
    <t>kind</t>
  </si>
  <si>
    <t>next</t>
  </si>
  <si>
    <t>justice</t>
  </si>
  <si>
    <t>north</t>
  </si>
  <si>
    <t>night</t>
  </si>
  <si>
    <t>nor</t>
  </si>
  <si>
    <t>no</t>
  </si>
  <si>
    <t>kentucky</t>
  </si>
  <si>
    <t>none</t>
  </si>
  <si>
    <t>cannot</t>
  </si>
  <si>
    <t>of </t>
  </si>
  <si>
    <t>last</t>
  </si>
  <si>
    <t>language</t>
  </si>
  <si>
    <t>land</t>
  </si>
  <si>
    <t>exactly</t>
  </si>
  <si>
    <t>ofthe</t>
  </si>
  <si>
    <t>manuscript</t>
  </si>
  <si>
    <t>good</t>
  </si>
  <si>
    <t>knows</t>
  </si>
  <si>
    <t>mans</t>
  </si>
  <si>
    <t>loved</t>
  </si>
  <si>
    <t>large</t>
  </si>
  <si>
    <t>looking</t>
  </si>
  <si>
    <t>lay</t>
  </si>
  <si>
    <t>le</t>
  </si>
  <si>
    <t>laid</t>
  </si>
  <si>
    <t>learned</t>
  </si>
  <si>
    <t>lady</t>
  </si>
  <si>
    <t>later</t>
  </si>
  <si>
    <t>manners</t>
  </si>
  <si>
    <t>leave</t>
  </si>
  <si>
    <t>least</t>
  </si>
  <si>
    <t>known</t>
  </si>
  <si>
    <t>leaves</t>
  </si>
  <si>
    <t>wildfell</t>
  </si>
  <si>
    <t>knowledge</t>
  </si>
  <si>
    <t>latter</t>
  </si>
  <si>
    <t>late</t>
  </si>
  <si>
    <t>error</t>
  </si>
  <si>
    <t>kindly</t>
  </si>
  <si>
    <t>know</t>
  </si>
  <si>
    <t>knew</t>
  </si>
  <si>
    <t>king</t>
  </si>
  <si>
    <t>ladies</t>
  </si>
  <si>
    <t>left</t>
  </si>
  <si>
    <t>length</t>
  </si>
  <si>
    <t>burn</t>
  </si>
  <si>
    <t>manner</t>
  </si>
  <si>
    <t>less</t>
  </si>
  <si>
    <t>considered</t>
  </si>
  <si>
    <t>man</t>
  </si>
  <si>
    <t>maiden</t>
  </si>
  <si>
    <t>makes</t>
  </si>
  <si>
    <t>let</t>
  </si>
  <si>
    <t>made</t>
  </si>
  <si>
    <t>make</t>
  </si>
  <si>
    <t>woman</t>
  </si>
  <si>
    <t>lord</t>
  </si>
  <si>
    <t>lie</t>
  </si>
  <si>
    <t>life</t>
  </si>
  <si>
    <t>love</t>
  </si>
  <si>
    <t>gone</t>
  </si>
  <si>
    <t>lost</t>
  </si>
  <si>
    <t>m</t>
  </si>
  <si>
    <t>looks</t>
  </si>
  <si>
    <t>low</t>
  </si>
  <si>
    <t>like</t>
  </si>
  <si>
    <t>likely</t>
  </si>
  <si>
    <t>look</t>
  </si>
  <si>
    <t>lines</t>
  </si>
  <si>
    <t>collected</t>
  </si>
  <si>
    <t>looked</t>
  </si>
  <si>
    <t>experiences</t>
  </si>
  <si>
    <t>longer</t>
  </si>
  <si>
    <t>feel</t>
  </si>
  <si>
    <t>literature</t>
  </si>
  <si>
    <t>little</t>
  </si>
  <si>
    <t>going</t>
  </si>
  <si>
    <t>long</t>
  </si>
  <si>
    <t>feels</t>
  </si>
  <si>
    <t>lonely</t>
  </si>
  <si>
    <t>london</t>
  </si>
  <si>
    <t>live</t>
  </si>
  <si>
    <t>carried</t>
  </si>
  <si>
    <t>lively</t>
  </si>
  <si>
    <t>crew</t>
  </si>
  <si>
    <t>living</t>
  </si>
  <si>
    <t>lives</t>
  </si>
  <si>
    <t>begin</t>
  </si>
  <si>
    <t>characters</t>
  </si>
  <si>
    <t>cast</t>
  </si>
  <si>
    <t>because</t>
  </si>
  <si>
    <t>chance</t>
  </si>
  <si>
    <t>but</t>
  </si>
  <si>
    <t>bv</t>
  </si>
  <si>
    <t>business</t>
  </si>
  <si>
    <t>by</t>
  </si>
  <si>
    <t>beneath</t>
  </si>
  <si>
    <t>brown</t>
  </si>
  <si>
    <t>c</t>
  </si>
  <si>
    <t>peace</t>
  </si>
  <si>
    <t>call</t>
  </si>
  <si>
    <t>ol</t>
  </si>
  <si>
    <t>called</t>
  </si>
  <si>
    <t>criticism</t>
  </si>
  <si>
    <t>confidence</t>
  </si>
  <si>
    <t>brought</t>
  </si>
  <si>
    <t>physical</t>
  </si>
  <si>
    <t>cant</t>
  </si>
  <si>
    <t>came</t>
  </si>
  <si>
    <t>can</t>
  </si>
  <si>
    <t>among</t>
  </si>
  <si>
    <t>bronte</t>
  </si>
  <si>
    <t>care</t>
  </si>
  <si>
    <t>bring</t>
  </si>
  <si>
    <t>case</t>
  </si>
  <si>
    <t>and</t>
  </si>
  <si>
    <t>better</t>
  </si>
  <si>
    <t>brilliant</t>
  </si>
  <si>
    <t>between</t>
  </si>
  <si>
    <t>beyond</t>
  </si>
  <si>
    <t>god</t>
  </si>
  <si>
    <t>add</t>
  </si>
  <si>
    <t>boys</t>
  </si>
  <si>
    <t>biddy</t>
  </si>
  <si>
    <t>afraid</t>
  </si>
  <si>
    <t>best</t>
  </si>
  <si>
    <t>black</t>
  </si>
  <si>
    <t>boy</t>
  </si>
  <si>
    <t>blood</t>
  </si>
  <si>
    <t>cause</t>
  </si>
  <si>
    <t>both</t>
  </si>
  <si>
    <t>body</t>
  </si>
  <si>
    <t>feelings</t>
  </si>
  <si>
    <t>born</t>
  </si>
  <si>
    <t>fancy</t>
  </si>
  <si>
    <t>charles</t>
  </si>
  <si>
    <t>charlotte</t>
  </si>
  <si>
    <t>books</t>
  </si>
  <si>
    <t>days</t>
  </si>
  <si>
    <t>use</t>
  </si>
  <si>
    <t>goes</t>
  </si>
  <si>
    <t>bell</t>
  </si>
  <si>
    <t>famous</t>
  </si>
  <si>
    <t>celtic</t>
  </si>
  <si>
    <t>common</t>
  </si>
  <si>
    <t>comes</t>
  </si>
  <si>
    <t>complete</t>
  </si>
  <si>
    <t>come</t>
  </si>
  <si>
    <t>colour</t>
  </si>
  <si>
    <t>collection</t>
  </si>
  <si>
    <t>critical</t>
  </si>
  <si>
    <t>soul</t>
  </si>
  <si>
    <t>contain</t>
  </si>
  <si>
    <t>certain</t>
  </si>
  <si>
    <t>contains</t>
  </si>
  <si>
    <t>go</t>
  </si>
  <si>
    <t>country</t>
  </si>
  <si>
    <t>could</t>
  </si>
  <si>
    <t>giving</t>
  </si>
  <si>
    <t>cold</t>
  </si>
  <si>
    <t>co</t>
  </si>
  <si>
    <t>certainly</t>
  </si>
  <si>
    <t>enjoyment</t>
  </si>
  <si>
    <t>chair</t>
  </si>
  <si>
    <t>believe</t>
  </si>
  <si>
    <t>close</t>
  </si>
  <si>
    <t>court</t>
  </si>
  <si>
    <t>course</t>
  </si>
  <si>
    <t>character</t>
  </si>
  <si>
    <t>characteristic</t>
  </si>
  <si>
    <t>a</t>
  </si>
  <si>
    <t>charge</t>
  </si>
  <si>
    <t>clever</t>
  </si>
  <si>
    <t>again</t>
  </si>
  <si>
    <t>clearly</t>
  </si>
  <si>
    <t>chief</t>
  </si>
  <si>
    <t>clear</t>
  </si>
  <si>
    <t>religious</t>
  </si>
  <si>
    <t>children</t>
  </si>
  <si>
    <t>class</t>
  </si>
  <si>
    <t>child</t>
  </si>
  <si>
    <t>cousin</t>
  </si>
  <si>
    <t>along</t>
  </si>
  <si>
    <t>alone</t>
  </si>
  <si>
    <t>already</t>
  </si>
  <si>
    <t>almost</t>
  </si>
  <si>
    <t>be</t>
  </si>
  <si>
    <t>being</t>
  </si>
  <si>
    <t>also</t>
  </si>
  <si>
    <t>all</t>
  </si>
  <si>
    <t>although</t>
  </si>
  <si>
    <t>altogether</t>
  </si>
  <si>
    <t>air</t>
  </si>
  <si>
    <t>behind</t>
  </si>
  <si>
    <t>an</t>
  </si>
  <si>
    <t>ant</t>
  </si>
  <si>
    <t>always</t>
  </si>
  <si>
    <t>amusing</t>
  </si>
  <si>
    <t>aid</t>
  </si>
  <si>
    <t>am</t>
  </si>
  <si>
    <t>american</t>
  </si>
  <si>
    <t>age</t>
  </si>
  <si>
    <t>anything</t>
  </si>
  <si>
    <t>tenant</t>
  </si>
  <si>
    <t>against</t>
  </si>
  <si>
    <t>about</t>
  </si>
  <si>
    <t>and </t>
  </si>
  <si>
    <t>according</t>
  </si>
  <si>
    <t>above</t>
  </si>
  <si>
    <t>ever</t>
  </si>
  <si>
    <t>able</t>
  </si>
  <si>
    <t>beginning</t>
  </si>
  <si>
    <t>old</t>
  </si>
  <si>
    <t>6d</t>
  </si>
  <si>
    <t>action</t>
  </si>
  <si>
    <t>after</t>
  </si>
  <si>
    <t>added</t>
  </si>
  <si>
    <t>another</t>
  </si>
  <si>
    <t>forward</t>
  </si>
  <si>
    <t>admirable</t>
  </si>
  <si>
    <t>affection</t>
  </si>
  <si>
    <t>admiration</t>
  </si>
  <si>
    <t>adventures</t>
  </si>
  <si>
    <t>answered</t>
  </si>
  <si>
    <t>oliver</t>
  </si>
  <si>
    <t>ends</t>
  </si>
  <si>
    <t>bad</t>
  </si>
  <si>
    <t>back</t>
  </si>
  <si>
    <t>b</t>
  </si>
  <si>
    <t>beautiful</t>
  </si>
  <si>
    <t>beauty</t>
  </si>
  <si>
    <t>a </t>
  </si>
  <si>
    <t>became</t>
  </si>
  <si>
    <t>heros</t>
  </si>
  <si>
    <t>exquisite</t>
  </si>
  <si>
    <t>away</t>
  </si>
  <si>
    <t>effort</t>
  </si>
  <si>
    <t>began</t>
  </si>
  <si>
    <t>become</t>
  </si>
  <si>
    <t>authors</t>
  </si>
  <si>
    <t>been</t>
  </si>
  <si>
    <t>before</t>
  </si>
  <si>
    <t>becomes</t>
  </si>
  <si>
    <t>thought</t>
  </si>
  <si>
    <t>author</t>
  </si>
  <si>
    <t>any</t>
  </si>
  <si>
    <t>gives</t>
  </si>
  <si>
    <t>appeared</t>
  </si>
  <si>
    <t>appears</t>
  </si>
  <si>
    <t>attention</t>
  </si>
  <si>
    <t>appearance</t>
  </si>
  <si>
    <t>appear</t>
  </si>
  <si>
    <t>are</t>
  </si>
  <si>
    <t>fail</t>
  </si>
  <si>
    <t>attempt</t>
  </si>
  <si>
    <t>art</t>
  </si>
  <si>
    <t>went</t>
  </si>
  <si>
    <t>curious</t>
  </si>
  <si>
    <t>artist</t>
  </si>
  <si>
    <t>at</t>
  </si>
  <si>
    <t>de</t>
  </si>
  <si>
    <t>artistic</t>
  </si>
  <si>
    <t>artists</t>
  </si>
  <si>
    <t>as </t>
  </si>
  <si>
    <t>as</t>
  </si>
  <si>
    <t>asked</t>
  </si>
  <si>
    <t>cry</t>
  </si>
  <si>
    <t>fresh</t>
  </si>
  <si>
    <t>remarkable</t>
  </si>
  <si>
    <t>eye</t>
  </si>
  <si>
    <t>given</t>
  </si>
  <si>
    <t>d</t>
  </si>
  <si>
    <t>give</t>
  </si>
  <si>
    <t>figure</t>
  </si>
  <si>
    <t>evening</t>
  </si>
  <si>
    <t>fiction</t>
  </si>
  <si>
    <t>fell</t>
  </si>
  <si>
    <t>found</t>
  </si>
  <si>
    <t>felt</t>
  </si>
  <si>
    <t>few</t>
  </si>
  <si>
    <t>g</t>
  </si>
  <si>
    <t>fault</t>
  </si>
  <si>
    <t>figures</t>
  </si>
  <si>
    <t>feeling</t>
  </si>
  <si>
    <t>find</t>
  </si>
  <si>
    <t>fielding</t>
  </si>
  <si>
    <t>father</t>
  </si>
  <si>
    <t>fate</t>
  </si>
  <si>
    <t>fire</t>
  </si>
  <si>
    <t>fashion</t>
  </si>
  <si>
    <t>first</t>
  </si>
  <si>
    <t>far</t>
  </si>
  <si>
    <t>fine</t>
  </si>
  <si>
    <t>crime</t>
  </si>
  <si>
    <t>ready</t>
  </si>
  <si>
    <t>girls</t>
  </si>
  <si>
    <t>family</t>
  </si>
  <si>
    <t>expression</t>
  </si>
  <si>
    <t>familiar</t>
  </si>
  <si>
    <t>girl</t>
  </si>
  <si>
    <t>five</t>
  </si>
  <si>
    <t>fame</t>
  </si>
  <si>
    <t>fall</t>
  </si>
  <si>
    <t>pleased</t>
  </si>
  <si>
    <t>folks</t>
  </si>
  <si>
    <t>followed</t>
  </si>
  <si>
    <t>faith</t>
  </si>
  <si>
    <t>gave</t>
  </si>
  <si>
    <t>duke</t>
  </si>
  <si>
    <t>should</t>
  </si>
  <si>
    <t>for</t>
  </si>
  <si>
    <t>gilbert</t>
  </si>
  <si>
    <t>study</t>
  </si>
  <si>
    <t>on</t>
  </si>
  <si>
    <t>fair</t>
  </si>
  <si>
    <t>full</t>
  </si>
  <si>
    <t>from</t>
  </si>
  <si>
    <t>facts</t>
  </si>
  <si>
    <t>fact</t>
  </si>
  <si>
    <t>following</t>
  </si>
  <si>
    <t>friends</t>
  </si>
  <si>
    <t>face</t>
  </si>
  <si>
    <t>force</t>
  </si>
  <si>
    <t>early</t>
  </si>
  <si>
    <t>expectations</t>
  </si>
  <si>
    <t>form</t>
  </si>
  <si>
    <t>cut</t>
  </si>
  <si>
    <t>get</t>
  </si>
  <si>
    <t>opinion</t>
  </si>
  <si>
    <t>george</t>
  </si>
  <si>
    <t>genuine</t>
  </si>
  <si>
    <t>f</t>
  </si>
  <si>
    <t>genius</t>
  </si>
  <si>
    <t>german</t>
  </si>
  <si>
    <t>gentleman</t>
  </si>
  <si>
    <t>eyes</t>
  </si>
  <si>
    <t>forth</t>
  </si>
  <si>
    <t>generous</t>
  </si>
  <si>
    <t>generally</t>
  </si>
  <si>
    <t>general</t>
  </si>
  <si>
    <t>four</t>
  </si>
  <si>
    <t>france</t>
  </si>
  <si>
    <t>further</t>
  </si>
  <si>
    <t>french</t>
  </si>
  <si>
    <t>free</t>
  </si>
  <si>
    <t>invention</t>
  </si>
  <si>
    <t>frequently</t>
  </si>
  <si>
    <t>extraordinary</t>
  </si>
  <si>
    <t>friend</t>
  </si>
  <si>
    <t>portrait</t>
  </si>
  <si>
    <t>extract</t>
  </si>
  <si>
    <t>especially</t>
  </si>
  <si>
    <t>eliot</t>
  </si>
  <si>
    <t>domestic</t>
  </si>
  <si>
    <t>done</t>
  </si>
  <si>
    <t>daniel</t>
  </si>
  <si>
    <t>doubt</t>
  </si>
  <si>
    <t>dont</t>
  </si>
  <si>
    <t>doing</t>
  </si>
  <si>
    <t>do</t>
  </si>
  <si>
    <t>dr</t>
  </si>
  <si>
    <t>drawn</t>
  </si>
  <si>
    <t>dress</t>
  </si>
  <si>
    <t>disposed</t>
  </si>
  <si>
    <t>during</t>
  </si>
  <si>
    <t>e</t>
  </si>
  <si>
    <t>experience</t>
  </si>
  <si>
    <t>difficult</t>
  </si>
  <si>
    <t>dark</t>
  </si>
  <si>
    <t>different</t>
  </si>
  <si>
    <t>earlier</t>
  </si>
  <si>
    <t>each</t>
  </si>
  <si>
    <t>women</t>
  </si>
  <si>
    <t>died</t>
  </si>
  <si>
    <t>day</t>
  </si>
  <si>
    <t>daughter</t>
  </si>
  <si>
    <t>wise</t>
  </si>
  <si>
    <t>wit</t>
  </si>
  <si>
    <t>did</t>
  </si>
  <si>
    <t>dead</t>
  </si>
  <si>
    <t>deal</t>
  </si>
  <si>
    <t>easily</t>
  </si>
  <si>
    <t>desire</t>
  </si>
  <si>
    <t>death</t>
  </si>
  <si>
    <t>description</t>
  </si>
  <si>
    <t>delightful</t>
  </si>
  <si>
    <t>described</t>
  </si>
  <si>
    <t>wisdom</t>
  </si>
  <si>
    <t>deronda</t>
  </si>
  <si>
    <t>view</t>
  </si>
  <si>
    <t>expect</t>
  </si>
  <si>
    <t>christmas</t>
  </si>
  <si>
    <t>edinburgh</t>
  </si>
  <si>
    <t>easy</t>
  </si>
  <si>
    <t>whether</t>
  </si>
  <si>
    <t>church</t>
  </si>
  <si>
    <t>aro</t>
  </si>
  <si>
    <t>excellent</t>
  </si>
  <si>
    <t>except</t>
  </si>
  <si>
    <t>evil</t>
  </si>
  <si>
    <t>christian</t>
  </si>
  <si>
    <t>edition</t>
  </si>
  <si>
    <t>even</t>
  </si>
  <si>
    <t>events</t>
  </si>
  <si>
    <t>everything</t>
  </si>
  <si>
    <t>eva</t>
  </si>
  <si>
    <t>every</t>
  </si>
  <si>
    <t>evidently</t>
  </si>
  <si>
    <t>sentiment</t>
  </si>
  <si>
    <t>evelyn</t>
  </si>
  <si>
    <t>editor</t>
  </si>
  <si>
    <t>essential</t>
  </si>
  <si>
    <t>writes</t>
  </si>
  <si>
    <t>escape</t>
  </si>
  <si>
    <t>talk</t>
  </si>
  <si>
    <t>either</t>
  </si>
  <si>
    <t>elizabeth</t>
  </si>
  <si>
    <t>once</t>
  </si>
  <si>
    <t>entirely</t>
  </si>
  <si>
    <t>wrong</t>
  </si>
  <si>
    <t>equally</t>
  </si>
  <si>
    <t>else</t>
  </si>
  <si>
    <t>em</t>
  </si>
  <si>
    <t>english</t>
  </si>
  <si>
    <t>emily</t>
  </si>
  <si>
    <t>england</t>
  </si>
  <si>
    <t>engaged</t>
  </si>
  <si>
    <t>end</t>
  </si>
  <si>
    <t>descriptions</t>
  </si>
  <si>
    <t>particular</t>
  </si>
  <si>
    <t>front</t>
  </si>
  <si>
    <t>sympathy</t>
  </si>
  <si>
    <t>capable</t>
  </si>
  <si>
    <t>calm</t>
  </si>
  <si>
    <t>brunel</t>
  </si>
  <si>
    <t>captain</t>
  </si>
  <si>
    <t>career</t>
  </si>
  <si>
    <t>brothers</t>
  </si>
  <si>
    <t>brother</t>
  </si>
  <si>
    <t>century</t>
  </si>
  <si>
    <t>carefully</t>
  </si>
  <si>
    <t>chapter</t>
  </si>
  <si>
    <t>broken</t>
  </si>
  <si>
    <t>sea</t>
  </si>
  <si>
    <t>change</t>
  </si>
  <si>
    <t>british</t>
  </si>
  <si>
    <t>brings</t>
  </si>
  <si>
    <t>chapters</t>
  </si>
  <si>
    <t>brief</t>
  </si>
  <si>
    <t>bridegroom</t>
  </si>
  <si>
    <t>charm</t>
  </si>
  <si>
    <t>work</t>
  </si>
  <si>
    <t>bride</t>
  </si>
  <si>
    <t>bound</t>
  </si>
  <si>
    <t>charming</t>
  </si>
  <si>
    <t>ask</t>
  </si>
  <si>
    <t>attractive</t>
  </si>
  <si>
    <t>boat</t>
  </si>
  <si>
    <t>authoress</t>
  </si>
  <si>
    <t>aud</t>
  </si>
  <si>
    <t>belief</t>
  </si>
  <si>
    <t>bo</t>
  </si>
  <si>
    <t>bis</t>
  </si>
  <si>
    <t>albert</t>
  </si>
  <si>
    <t>around</t>
  </si>
  <si>
    <t>arc</t>
  </si>
  <si>
    <t>apt</t>
  </si>
  <si>
    <t>circumstance</t>
  </si>
  <si>
    <t>circumstances</t>
  </si>
  <si>
    <t>dove</t>
  </si>
  <si>
    <t>difficulty</t>
  </si>
  <si>
    <t>drink</t>
  </si>
  <si>
    <t>district</t>
  </si>
  <si>
    <t>due</t>
  </si>
  <si>
    <t>dies</t>
  </si>
  <si>
    <t>dying</t>
  </si>
  <si>
    <t>claims</t>
  </si>
  <si>
    <t>essays</t>
  </si>
  <si>
    <t>equal</t>
  </si>
  <si>
    <t>wealth</t>
  </si>
  <si>
    <t>devoted</t>
  </si>
  <si>
    <t>estate</t>
  </si>
  <si>
    <t>evidence</t>
  </si>
  <si>
    <t>apparently</t>
  </si>
  <si>
    <t>development</t>
  </si>
  <si>
    <t>af</t>
  </si>
  <si>
    <t>coming</t>
  </si>
  <si>
    <t>adventure</t>
  </si>
  <si>
    <t>detail</t>
  </si>
  <si>
    <t>conceived</t>
  </si>
  <si>
    <t>example</t>
  </si>
  <si>
    <t>answer</t>
  </si>
  <si>
    <t>delight</t>
  </si>
  <si>
    <t>concerned</t>
  </si>
  <si>
    <t>degree</t>
  </si>
  <si>
    <t>conclusion</t>
  </si>
  <si>
    <t>conduct</t>
  </si>
  <si>
    <t>conversation</t>
  </si>
  <si>
    <t>count</t>
  </si>
  <si>
    <t>deemster</t>
  </si>
  <si>
    <t>dear</t>
  </si>
  <si>
    <t>daughters</t>
  </si>
  <si>
    <t>daily</t>
  </si>
  <si>
    <t>dan</t>
  </si>
  <si>
    <t>annie</t>
  </si>
  <si>
    <t>one</t>
  </si>
  <si>
    <t>ewan</t>
  </si>
  <si>
    <t>ones</t>
  </si>
  <si>
    <t>yeats</t>
  </si>
  <si>
    <t>anerley</t>
  </si>
  <si>
    <t>says</t>
  </si>
  <si>
    <t>without</t>
  </si>
  <si>
    <t>with</t>
  </si>
  <si>
    <t>wonderful</t>
  </si>
  <si>
    <t>within</t>
  </si>
  <si>
    <t>wood</t>
  </si>
  <si>
    <t>selfish</t>
  </si>
  <si>
    <t>william</t>
  </si>
  <si>
    <t>ami</t>
  </si>
  <si>
    <t>america</t>
  </si>
  <si>
    <t>words</t>
  </si>
  <si>
    <t>word</t>
  </si>
  <si>
    <t>existence</t>
  </si>
  <si>
    <t>will</t>
  </si>
  <si>
    <t>set</t>
  </si>
  <si>
    <t>wild</t>
  </si>
  <si>
    <t>works</t>
  </si>
  <si>
    <t>wife</t>
  </si>
  <si>
    <t>world</t>
  </si>
  <si>
    <t>sketch</t>
  </si>
  <si>
    <t>widow</t>
  </si>
  <si>
    <t>extent</t>
  </si>
  <si>
    <t>what</t>
  </si>
  <si>
    <t>when</t>
  </si>
  <si>
    <t>where</t>
  </si>
  <si>
    <t>similar</t>
  </si>
  <si>
    <t>which</t>
  </si>
  <si>
    <t>worse</t>
  </si>
  <si>
    <t>white</t>
  </si>
  <si>
    <t>while</t>
  </si>
  <si>
    <t>whose</t>
  </si>
  <si>
    <t>wide</t>
  </si>
  <si>
    <t>why</t>
  </si>
  <si>
    <t>who</t>
  </si>
  <si>
    <t>whom</t>
  </si>
  <si>
    <t>text</t>
  </si>
  <si>
    <t>whole</t>
  </si>
  <si>
    <t>ai6</t>
  </si>
  <si>
    <t>worth</t>
  </si>
  <si>
    <t>agnes</t>
  </si>
  <si>
    <t>worthy</t>
  </si>
  <si>
    <t>agreeable</t>
  </si>
  <si>
    <t>struck</t>
  </si>
  <si>
    <t>would</t>
  </si>
  <si>
    <t>afterwards</t>
  </si>
  <si>
    <t>write</t>
  </si>
  <si>
    <t>across</t>
  </si>
  <si>
    <t>advantage</t>
  </si>
  <si>
    <t>writer</t>
  </si>
  <si>
    <t>accident</t>
  </si>
  <si>
    <t>actress</t>
  </si>
  <si>
    <t>fairy</t>
  </si>
  <si>
    <t>act</t>
  </si>
  <si>
    <t>acquaintance</t>
  </si>
  <si>
    <t>writing</t>
  </si>
  <si>
    <t>aad</t>
  </si>
  <si>
    <t>wives</t>
  </si>
  <si>
    <t>with </t>
  </si>
  <si>
    <t>original</t>
  </si>
  <si>
    <t>aa</t>
  </si>
  <si>
    <t>6s</t>
  </si>
  <si>
    <t>writings</t>
  </si>
  <si>
    <t> </t>
  </si>
  <si>
    <t>youth</t>
  </si>
  <si>
    <t>your</t>
  </si>
  <si>
    <t>wrote</t>
  </si>
  <si>
    <t>young</t>
  </si>
  <si>
    <t>yet</t>
  </si>
  <si>
    <t>you</t>
  </si>
  <si>
    <t>thoroughly</t>
  </si>
  <si>
    <t>yes</t>
  </si>
  <si>
    <t>year</t>
  </si>
  <si>
    <t>years</t>
  </si>
  <si>
    <t>only</t>
  </si>
  <si>
    <t>reality</t>
  </si>
  <si>
    <t>received</t>
  </si>
  <si>
    <t>returned</t>
  </si>
  <si>
    <t>reach</t>
  </si>
  <si>
    <t>raymond</t>
  </si>
  <si>
    <t>robert</t>
  </si>
  <si>
    <t>open</t>
  </si>
  <si>
    <t>falls</t>
  </si>
  <si>
    <t>sake</t>
  </si>
  <si>
    <t>sala</t>
  </si>
  <si>
    <t>single</t>
  </si>
  <si>
    <t>service</t>
  </si>
  <si>
    <t>fathers</t>
  </si>
  <si>
    <t>serious</t>
  </si>
  <si>
    <t>property</t>
  </si>
  <si>
    <t>seaward</t>
  </si>
  <si>
    <t>promise</t>
  </si>
  <si>
    <t>progress</t>
  </si>
  <si>
    <t>singular</t>
  </si>
  <si>
    <t>pure</t>
  </si>
  <si>
    <t>run</t>
  </si>
  <si>
    <t>peasant</t>
  </si>
  <si>
    <t>personages</t>
  </si>
  <si>
    <t>path</t>
  </si>
  <si>
    <t>profession</t>
  </si>
  <si>
    <t>pass</t>
  </si>
  <si>
    <t>running</t>
  </si>
  <si>
    <t>placed</t>
  </si>
  <si>
    <t>six</t>
  </si>
  <si>
    <t>plain</t>
  </si>
  <si>
    <t>whatever</t>
  </si>
  <si>
    <t>were</t>
  </si>
  <si>
    <t>produce</t>
  </si>
  <si>
    <t>money</t>
  </si>
  <si>
    <t>plenty</t>
  </si>
  <si>
    <t>principal</t>
  </si>
  <si>
    <t>portion</t>
  </si>
  <si>
    <t>slight</t>
  </si>
  <si>
    <t>powers</t>
  </si>
  <si>
    <t>position</t>
  </si>
  <si>
    <t>powerful</t>
  </si>
  <si>
    <t>pale</t>
  </si>
  <si>
    <t>pair</t>
  </si>
  <si>
    <t>unknown</t>
  </si>
  <si>
    <t>understand</t>
  </si>
  <si>
    <t>smile</t>
  </si>
  <si>
    <t>useful</t>
  </si>
  <si>
    <t>turns</t>
  </si>
  <si>
    <t>various</t>
  </si>
  <si>
    <t>usually</t>
  </si>
  <si>
    <t>treatment</t>
  </si>
  <si>
    <t>vicar</t>
  </si>
  <si>
    <t>opening</t>
  </si>
  <si>
    <t>tragedy</t>
  </si>
  <si>
    <t>village</t>
  </si>
  <si>
    <t>faults</t>
  </si>
  <si>
    <t>to </t>
  </si>
  <si>
    <t>wore</t>
  </si>
  <si>
    <t>wo</t>
  </si>
  <si>
    <t>vulgar</t>
  </si>
  <si>
    <t>something</t>
  </si>
  <si>
    <t>specimen</t>
  </si>
  <si>
    <t>touched</t>
  </si>
  <si>
    <t>wholly</t>
  </si>
  <si>
    <t>lover</t>
  </si>
  <si>
    <t>fear</t>
  </si>
  <si>
    <t>princess</t>
  </si>
  <si>
    <t>touch</t>
  </si>
  <si>
    <t>strongly</t>
  </si>
  <si>
    <t>stands</t>
  </si>
  <si>
    <t>st</t>
  </si>
  <si>
    <t>successful</t>
  </si>
  <si>
    <t>speech</t>
  </si>
  <si>
    <t>spite</t>
  </si>
  <si>
    <t>thrown</t>
  </si>
  <si>
    <t>suddenly</t>
  </si>
  <si>
    <t>supposed</t>
  </si>
  <si>
    <t>oh</t>
  </si>
  <si>
    <t>sweet</t>
  </si>
  <si>
    <t>thou</t>
  </si>
  <si>
    <t>features</t>
  </si>
  <si>
    <t>talent</t>
  </si>
  <si>
    <t>theme</t>
  </si>
  <si>
    <t>task</t>
  </si>
  <si>
    <t>thee</t>
  </si>
  <si>
    <t>stood</t>
  </si>
  <si>
    <t>possible</t>
  </si>
  <si>
    <t>record</t>
  </si>
  <si>
    <t>henry</t>
  </si>
  <si>
    <t>hat</t>
  </si>
  <si>
    <t>heroines</t>
  </si>
  <si>
    <t>his </t>
  </si>
  <si>
    <t>grace</t>
  </si>
  <si>
    <t>handsome</t>
  </si>
  <si>
    <t>hold</t>
  </si>
  <si>
    <t>hopes</t>
  </si>
  <si>
    <t>occasionally</t>
  </si>
  <si>
    <t>horrors</t>
  </si>
  <si>
    <t>finally</t>
  </si>
  <si>
    <t>governess</t>
  </si>
  <si>
    <t>hour</t>
  </si>
  <si>
    <t>gold</t>
  </si>
  <si>
    <t>or</t>
  </si>
  <si>
    <t>hut</t>
  </si>
  <si>
    <t>iind</t>
  </si>
  <si>
    <t>queens</t>
  </si>
  <si>
    <t>inevitable</t>
  </si>
  <si>
    <t>glad</t>
  </si>
  <si>
    <t>intention</t>
  </si>
  <si>
    <t>gets</t>
  </si>
  <si>
    <t>gentle</t>
  </si>
  <si>
    <t>rival</t>
  </si>
  <si>
    <t>finds</t>
  </si>
  <si>
    <t>flowers</t>
  </si>
  <si>
    <t>follow</t>
  </si>
  <si>
    <t>foreign</t>
  </si>
  <si>
    <t>observation</t>
  </si>
  <si>
    <t>fully</t>
  </si>
  <si>
    <t>seems</t>
  </si>
  <si>
    <t>frankly</t>
  </si>
  <si>
    <t>forget</t>
  </si>
  <si>
    <t>former</t>
  </si>
  <si>
    <t>ireland</t>
  </si>
  <si>
    <t>well</t>
  </si>
  <si>
    <t>frank</t>
  </si>
  <si>
    <t>fortune</t>
  </si>
  <si>
    <t>second</t>
  </si>
  <si>
    <t>forms</t>
  </si>
  <si>
    <t>sees</t>
  </si>
  <si>
    <t>novelists</t>
  </si>
  <si>
    <t>irish</t>
  </si>
  <si>
    <t>months</t>
  </si>
  <si>
    <t>mistress</t>
  </si>
  <si>
    <t>minute</t>
  </si>
  <si>
    <t>mothers</t>
  </si>
  <si>
    <t>sayings</t>
  </si>
  <si>
    <t>isabel</t>
  </si>
  <si>
    <t>noble</t>
  </si>
  <si>
    <t>method</t>
  </si>
  <si>
    <t>mark</t>
  </si>
  <si>
    <t>murder</t>
  </si>
  <si>
    <t>national</t>
  </si>
  <si>
    <t>native</t>
  </si>
  <si>
    <t>island</t>
  </si>
  <si>
    <t>turned</t>
  </si>
  <si>
    <t>neighbours</t>
  </si>
  <si>
    <t>major</t>
  </si>
  <si>
    <t>nf</t>
  </si>
  <si>
    <t>neither</t>
  </si>
  <si>
    <t>proper</t>
  </si>
  <si>
    <t>isle</t>
  </si>
  <si>
    <t>main</t>
  </si>
  <si>
    <t>warm</t>
  </si>
  <si>
    <t>is </t>
  </si>
  <si>
    <t>l</t>
  </si>
  <si>
    <t>jack</t>
  </si>
  <si>
    <t>labour</t>
  </si>
  <si>
    <t>jenkins</t>
  </si>
  <si>
    <t>lt</t>
  </si>
  <si>
    <t>vision</t>
  </si>
  <si>
    <t>lack</t>
  </si>
  <si>
    <t>loving</t>
  </si>
  <si>
    <t>lansdell</t>
  </si>
  <si>
    <t>loves</t>
  </si>
  <si>
    <t>lead</t>
  </si>
  <si>
    <t>learn</t>
  </si>
  <si>
    <t>leslie</t>
  </si>
  <si>
    <t>library</t>
  </si>
  <si>
    <t>probably</t>
  </si>
  <si>
    <t>ordinary</t>
  </si>
  <si>
    <t>welcome</t>
  </si>
  <si>
    <t>regret</t>
  </si>
  <si>
    <t>regard</t>
  </si>
  <si>
    <t>red</t>
  </si>
  <si>
    <t>sons</t>
  </si>
  <si>
    <t>reason</t>
  </si>
  <si>
    <t>remember</t>
  </si>
  <si>
    <t>relations</t>
  </si>
  <si>
    <t>remarks</t>
  </si>
  <si>
    <t>remains</t>
  </si>
  <si>
    <t>religion</t>
  </si>
  <si>
    <t>really</t>
  </si>
  <si>
    <t>rest</t>
  </si>
  <si>
    <t>real</t>
  </si>
  <si>
    <t>respect</t>
  </si>
  <si>
    <t>reading</t>
  </si>
  <si>
    <t>order</t>
  </si>
  <si>
    <t>readers</t>
  </si>
  <si>
    <t>reader</t>
  </si>
  <si>
    <t>the</t>
  </si>
  <si>
    <t>prentice</t>
  </si>
  <si>
    <t>result</t>
  </si>
  <si>
    <t>return</t>
  </si>
  <si>
    <t>read</t>
  </si>
  <si>
    <t>rather</t>
  </si>
  <si>
    <t>rare</t>
  </si>
  <si>
    <t>r</t>
  </si>
  <si>
    <t>rich</t>
  </si>
  <si>
    <t>queen</t>
  </si>
  <si>
    <t>quite</t>
  </si>
  <si>
    <t>question</t>
  </si>
  <si>
    <t>stone</t>
  </si>
  <si>
    <t>philosophy</t>
  </si>
  <si>
    <t>poems</t>
  </si>
  <si>
    <t>we</t>
  </si>
  <si>
    <t>qualities</t>
  </si>
  <si>
    <t>put</t>
  </si>
  <si>
    <t>richard</t>
  </si>
  <si>
    <t>quality</t>
  </si>
  <si>
    <t>right</t>
  </si>
  <si>
    <t>purpose</t>
  </si>
  <si>
    <t>seemed</t>
  </si>
  <si>
    <t>romance</t>
  </si>
  <si>
    <t>seem</t>
  </si>
  <si>
    <t>secret</t>
  </si>
  <si>
    <t>see</t>
  </si>
  <si>
    <t>seen</t>
  </si>
  <si>
    <t>romantic</t>
  </si>
  <si>
    <t>sense</t>
  </si>
  <si>
    <t>sentence</t>
  </si>
  <si>
    <t>public</t>
  </si>
  <si>
    <t>scott</t>
  </si>
  <si>
    <t>school</t>
  </si>
  <si>
    <t>scenes</t>
  </si>
  <si>
    <t>room</t>
  </si>
  <si>
    <t>rose</t>
  </si>
  <si>
    <t>prove</t>
  </si>
  <si>
    <t>round</t>
  </si>
  <si>
    <t>scene</t>
  </si>
  <si>
    <t>series</t>
  </si>
  <si>
    <t>scarcely</t>
  </si>
  <si>
    <t>t</t>
  </si>
  <si>
    <t>prose</t>
  </si>
  <si>
    <t>surely</t>
  </si>
  <si>
    <t>several</t>
  </si>
  <si>
    <t>s</t>
  </si>
  <si>
    <t>tried</t>
  </si>
  <si>
    <t>sad</t>
  </si>
  <si>
    <t>say</t>
  </si>
  <si>
    <t>said</t>
  </si>
  <si>
    <t>same</t>
  </si>
  <si>
    <t>sat</t>
  </si>
  <si>
    <t>saw</t>
  </si>
  <si>
    <t>professor</t>
  </si>
  <si>
    <t>third</t>
  </si>
  <si>
    <t>shall</t>
  </si>
  <si>
    <t>ot</t>
  </si>
  <si>
    <t>passed</t>
  </si>
  <si>
    <t>ye</t>
  </si>
  <si>
    <t>passages</t>
  </si>
  <si>
    <t>passage</t>
  </si>
  <si>
    <t>particularly</t>
  </si>
  <si>
    <t>part</t>
  </si>
  <si>
    <t>produced</t>
  </si>
  <si>
    <t>party</t>
  </si>
  <si>
    <t>private</t>
  </si>
  <si>
    <t>paris</t>
  </si>
  <si>
    <t>parts</t>
  </si>
  <si>
    <t>paper</t>
  </si>
  <si>
    <t>pain</t>
  </si>
  <si>
    <t>passion</t>
  </si>
  <si>
    <t>pages</t>
  </si>
  <si>
    <t>past</t>
  </si>
  <si>
    <t>page</t>
  </si>
  <si>
    <t>p</t>
  </si>
  <si>
    <t>own</t>
  </si>
  <si>
    <t>over</t>
  </si>
  <si>
    <t>pathos</t>
  </si>
  <si>
    <t>out</t>
  </si>
  <si>
    <t>ourselves</t>
  </si>
  <si>
    <t>peculiar</t>
  </si>
  <si>
    <t>violets</t>
  </si>
  <si>
    <t>our</t>
  </si>
  <si>
    <t>ought</t>
  </si>
  <si>
    <t>otherwise</t>
  </si>
  <si>
    <t>others</t>
  </si>
  <si>
    <t>other</t>
  </si>
  <si>
    <t>pride</t>
  </si>
  <si>
    <t>pen</t>
  </si>
  <si>
    <t>she</t>
  </si>
  <si>
    <t>people</t>
  </si>
  <si>
    <t>short</t>
  </si>
  <si>
    <t>pretty</t>
  </si>
  <si>
    <t>period</t>
  </si>
  <si>
    <t>ways</t>
  </si>
  <si>
    <t>perfect</t>
  </si>
  <si>
    <t>perhaps</t>
  </si>
  <si>
    <t>person</t>
  </si>
  <si>
    <t>way</t>
  </si>
  <si>
    <t>presents</t>
  </si>
  <si>
    <t>power</t>
  </si>
  <si>
    <t>personal</t>
  </si>
  <si>
    <t>present</t>
  </si>
  <si>
    <t>presented</t>
  </si>
  <si>
    <t>popular</t>
  </si>
  <si>
    <t>poor</t>
  </si>
  <si>
    <t>point</t>
  </si>
  <si>
    <t>points</t>
  </si>
  <si>
    <t>poets</t>
  </si>
  <si>
    <t>special</t>
  </si>
  <si>
    <t>poetry</t>
  </si>
  <si>
    <t>persons</t>
  </si>
  <si>
    <t>poetical</t>
  </si>
  <si>
    <t>poet</t>
  </si>
  <si>
    <t>snow</t>
  </si>
  <si>
    <t>pictures</t>
  </si>
  <si>
    <t>poe</t>
  </si>
  <si>
    <t>stand</t>
  </si>
  <si>
    <t>piece</t>
  </si>
  <si>
    <t>plot</t>
  </si>
  <si>
    <t>pleasure</t>
  </si>
  <si>
    <t>simplicity</t>
  </si>
  <si>
    <t>water</t>
  </si>
  <si>
    <t>pleasant</t>
  </si>
  <si>
    <t>play</t>
  </si>
  <si>
    <t>pip</t>
  </si>
  <si>
    <t>place</t>
  </si>
  <si>
    <t>places</t>
  </si>
  <si>
    <t>sit</t>
  </si>
  <si>
    <t>shown</t>
  </si>
  <si>
    <t>tale</t>
  </si>
  <si>
    <t>together</t>
  </si>
  <si>
    <t>to</t>
  </si>
  <si>
    <t>tells</t>
  </si>
  <si>
    <t>told</t>
  </si>
  <si>
    <t>show</t>
  </si>
  <si>
    <t>tone</t>
  </si>
  <si>
    <t>title</t>
  </si>
  <si>
    <t>too</t>
  </si>
  <si>
    <t>times</t>
  </si>
  <si>
    <t>took</t>
  </si>
  <si>
    <t>touches</t>
  </si>
  <si>
    <t>town</t>
  </si>
  <si>
    <t>time</t>
  </si>
  <si>
    <t>thy</t>
  </si>
  <si>
    <t>trade</t>
  </si>
  <si>
    <t>thus</t>
  </si>
  <si>
    <t>trees</t>
  </si>
  <si>
    <t>throughout</t>
  </si>
  <si>
    <t>these</t>
  </si>
  <si>
    <t>they</t>
  </si>
  <si>
    <t>the </t>
  </si>
  <si>
    <t>through</t>
  </si>
  <si>
    <t>truth</t>
  </si>
  <si>
    <t>three</t>
  </si>
  <si>
    <t>thing</t>
  </si>
  <si>
    <t>things</t>
  </si>
  <si>
    <t>turn</t>
  </si>
  <si>
    <t>was</t>
  </si>
  <si>
    <t>think</t>
  </si>
  <si>
    <t>thirty</t>
  </si>
  <si>
    <t>though</t>
  </si>
  <si>
    <t>this</t>
  </si>
  <si>
    <t>those</t>
  </si>
  <si>
    <t>therefore</t>
  </si>
  <si>
    <t>there</t>
  </si>
  <si>
    <t>then</t>
  </si>
  <si>
    <t>two</t>
  </si>
  <si>
    <t>vols</t>
  </si>
  <si>
    <t>von</t>
  </si>
  <si>
    <t>side</t>
  </si>
  <si>
    <t>volumes</t>
  </si>
  <si>
    <t>walter</t>
  </si>
  <si>
    <t>volume</t>
  </si>
  <si>
    <t>want</t>
  </si>
  <si>
    <t>w</t>
  </si>
  <si>
    <t>type</t>
  </si>
  <si>
    <t>wanted</t>
  </si>
  <si>
    <t>voice</t>
  </si>
  <si>
    <t>war</t>
  </si>
  <si>
    <t>ward</t>
  </si>
  <si>
    <t>uncle</t>
  </si>
  <si>
    <t>vivid</t>
  </si>
  <si>
    <t>themselves</t>
  </si>
  <si>
    <t>shows</t>
  </si>
  <si>
    <t>under</t>
  </si>
  <si>
    <t>visit</t>
  </si>
  <si>
    <t>until</t>
  </si>
  <si>
    <t>virtue</t>
  </si>
  <si>
    <t>up</t>
  </si>
  <si>
    <t>upon</t>
  </si>
  <si>
    <t>us</t>
  </si>
  <si>
    <t>used</t>
  </si>
  <si>
    <t>vigorous</t>
  </si>
  <si>
    <t>usual</t>
  </si>
  <si>
    <t>very</t>
  </si>
  <si>
    <t>v</t>
  </si>
  <si>
    <t>verse</t>
  </si>
  <si>
    <t>value</t>
  </si>
  <si>
    <t>them</t>
  </si>
  <si>
    <t>soon</t>
  </si>
  <si>
    <t>sides</t>
  </si>
  <si>
    <t>sort</t>
  </si>
  <si>
    <t>sound</t>
  </si>
  <si>
    <t>south</t>
  </si>
  <si>
    <t>son</t>
  </si>
  <si>
    <t>speak</t>
  </si>
  <si>
    <t>sight</t>
  </si>
  <si>
    <t>speaking</t>
  </si>
  <si>
    <t>somewhat</t>
  </si>
  <si>
    <t>some</t>
  </si>
  <si>
    <t>spirit</t>
  </si>
  <si>
    <t>spoke</t>
  </si>
  <si>
    <t>stael</t>
  </si>
  <si>
    <t>stage</t>
  </si>
  <si>
    <t>society</t>
  </si>
  <si>
    <t>their</t>
  </si>
  <si>
    <t>thc</t>
  </si>
  <si>
    <t>state</t>
  </si>
  <si>
    <t>so</t>
  </si>
  <si>
    <t>simple</t>
  </si>
  <si>
    <t>since</t>
  </si>
  <si>
    <t>sir</t>
  </si>
  <si>
    <t>sister</t>
  </si>
  <si>
    <t>smith</t>
  </si>
  <si>
    <t>smart</t>
  </si>
  <si>
    <t>still</t>
  </si>
  <si>
    <t>small</t>
  </si>
  <si>
    <t>skill</t>
  </si>
  <si>
    <t>that </t>
  </si>
  <si>
    <t>taste</t>
  </si>
  <si>
    <t>tell</t>
  </si>
  <si>
    <t>ten</t>
  </si>
  <si>
    <t>tales</t>
  </si>
  <si>
    <t>that</t>
  </si>
  <si>
    <t>tender</t>
  </si>
  <si>
    <t>terms</t>
  </si>
  <si>
    <t>taking</t>
  </si>
  <si>
    <t>terrible</t>
  </si>
  <si>
    <t>stories</t>
  </si>
  <si>
    <t>than</t>
  </si>
  <si>
    <t>th</t>
  </si>
  <si>
    <t>story</t>
  </si>
  <si>
    <t>takes</t>
  </si>
  <si>
    <t>taken</t>
  </si>
  <si>
    <t>strange</t>
  </si>
  <si>
    <t>striking</t>
  </si>
  <si>
    <t>strong</t>
  </si>
  <si>
    <t>style</t>
  </si>
  <si>
    <t>take</t>
  </si>
  <si>
    <t>subject</t>
  </si>
  <si>
    <t>table</t>
  </si>
  <si>
    <t>success</t>
  </si>
  <si>
    <t>such</t>
  </si>
  <si>
    <t>suppose</t>
  </si>
  <si>
    <t>sympathetic</t>
  </si>
  <si>
    <t>sure</t>
  </si>
  <si>
    <t>britain</t>
  </si>
  <si>
    <t>===</t>
  </si>
  <si>
    <t>Run</t>
  </si>
  <si>
    <t>information</t>
  </si>
  <si>
    <t>Evaluator:</t>
  </si>
  <si>
    <t>weka.attributeSelection.InfoGainAttributeEval</t>
  </si>
  <si>
    <t>Search:weka.attributeSelection.Ranker</t>
  </si>
  <si>
    <t>-1.7976931348623157E308</t>
  </si>
  <si>
    <t>Relation:</t>
  </si>
  <si>
    <t>britain-weka.filters.unsupervised.attribute.NominalToString-Cfirst-weka.filters.unsupervised.attribute.StringToWordVector-R1-W1000-prune-rate-1.0-N0-stemmerweka.core.stemmers.NullStemmer-M1-tokenizerweka.core.tokenizers.WordTokenizer</t>
  </si>
  <si>
    <t xml:space="preserve"> \r\n\t.,;:\'\()?!"</t>
  </si>
  <si>
    <t>Instances:</t>
  </si>
  <si>
    <t>Attributes:</t>
  </si>
  <si>
    <t>[list</t>
  </si>
  <si>
    <t>attributes</t>
  </si>
  <si>
    <t>omitted]</t>
  </si>
  <si>
    <t>Evaluation</t>
  </si>
  <si>
    <t>mode:10-fold</t>
  </si>
  <si>
    <t>cross-validation</t>
  </si>
  <si>
    <t>Attribute</t>
  </si>
  <si>
    <t>selection</t>
  </si>
  <si>
    <t>fold</t>
  </si>
  <si>
    <t>(stratified),</t>
  </si>
  <si>
    <t>seed:</t>
  </si>
  <si>
    <t>subtle</t>
  </si>
  <si>
    <t>tom</t>
  </si>
  <si>
    <t>putting</t>
  </si>
  <si>
    <t>conversion</t>
  </si>
  <si>
    <t>waa</t>
  </si>
  <si>
    <t>hie</t>
  </si>
  <si>
    <t>highest</t>
  </si>
  <si>
    <t>hill</t>
  </si>
  <si>
    <t>heiress</t>
  </si>
  <si>
    <t>hit</t>
  </si>
  <si>
    <t>horse</t>
  </si>
  <si>
    <t>im</t>
  </si>
  <si>
    <t>holds</t>
  </si>
  <si>
    <t>hungarian</t>
  </si>
  <si>
    <t>horses</t>
  </si>
  <si>
    <t>humorous</t>
  </si>
  <si>
    <t>health</t>
  </si>
  <si>
    <t>collinss</t>
  </si>
  <si>
    <t>mule</t>
  </si>
  <si>
    <t>odd</t>
  </si>
  <si>
    <t>science</t>
  </si>
  <si>
    <t>immediately</t>
  </si>
  <si>
    <t>heads</t>
  </si>
  <si>
    <t>fortunes</t>
  </si>
  <si>
    <t>fit</t>
  </si>
  <si>
    <t>future</t>
  </si>
  <si>
    <t>gallant</t>
  </si>
  <si>
    <t>fixed</t>
  </si>
  <si>
    <t>formed</t>
  </si>
  <si>
    <t>forest</t>
  </si>
  <si>
    <t>foot</t>
  </si>
  <si>
    <t>follows</t>
  </si>
  <si>
    <t>inclined</t>
  </si>
  <si>
    <t>guests</t>
  </si>
  <si>
    <t>dare</t>
  </si>
  <si>
    <t>china</t>
  </si>
  <si>
    <t>marries</t>
  </si>
  <si>
    <t>marquis</t>
  </si>
  <si>
    <t>samuel</t>
  </si>
  <si>
    <t>fun</t>
  </si>
  <si>
    <t>final</t>
  </si>
  <si>
    <t>loses</t>
  </si>
  <si>
    <t>lovers</t>
  </si>
  <si>
    <t>nugent</t>
  </si>
  <si>
    <t>individual</t>
  </si>
  <si>
    <t>betty</t>
  </si>
  <si>
    <t>merits</t>
  </si>
  <si>
    <t>middle</t>
  </si>
  <si>
    <t>couple</t>
  </si>
  <si>
    <t>miles</t>
  </si>
  <si>
    <t>miriam</t>
  </si>
  <si>
    <t>moores</t>
  </si>
  <si>
    <t>minds</t>
  </si>
  <si>
    <t>moore</t>
  </si>
  <si>
    <t>miserable</t>
  </si>
  <si>
    <t>quote</t>
  </si>
  <si>
    <t>innes</t>
  </si>
  <si>
    <t>journey</t>
  </si>
  <si>
    <t>k</t>
  </si>
  <si>
    <t>mouth</t>
  </si>
  <si>
    <t>irving</t>
  </si>
  <si>
    <t>kept</t>
  </si>
  <si>
    <t>keeps</t>
  </si>
  <si>
    <t>intended</t>
  </si>
  <si>
    <t>knight</t>
  </si>
  <si>
    <t>lisle</t>
  </si>
  <si>
    <t>lips</t>
  </si>
  <si>
    <t>affections</t>
  </si>
  <si>
    <t>music</t>
  </si>
  <si>
    <t>lhe</t>
  </si>
  <si>
    <t>mystery</t>
  </si>
  <si>
    <t>letter</t>
  </si>
  <si>
    <t>led</t>
  </si>
  <si>
    <t>leading</t>
  </si>
  <si>
    <t>scottish</t>
  </si>
  <si>
    <t>begins</t>
  </si>
  <si>
    <t>blue</t>
  </si>
  <si>
    <t>braddon</t>
  </si>
  <si>
    <t>break</t>
  </si>
  <si>
    <t>besides</t>
  </si>
  <si>
    <t>bernard</t>
  </si>
  <si>
    <t>sufficient</t>
  </si>
  <si>
    <t>bed</t>
  </si>
  <si>
    <t>bright</t>
  </si>
  <si>
    <t>field</t>
  </si>
  <si>
    <t>carry</t>
  </si>
  <si>
    <t>carrier</t>
  </si>
  <si>
    <t>barton</t>
  </si>
  <si>
    <t>brydges</t>
  </si>
  <si>
    <t>buenos</t>
  </si>
  <si>
    <t>endure</t>
  </si>
  <si>
    <t>attempted</t>
  </si>
  <si>
    <t>admirably</t>
  </si>
  <si>
    <t>alice</t>
  </si>
  <si>
    <t>fashionable</t>
  </si>
  <si>
    <t>7s</t>
  </si>
  <si>
    <t>addington</t>
  </si>
  <si>
    <t>actually</t>
  </si>
  <si>
    <t>accomplished</t>
  </si>
  <si>
    <t>althea</t>
  </si>
  <si>
    <t>acquainted</t>
  </si>
  <si>
    <t>ashton</t>
  </si>
  <si>
    <t>arms</t>
  </si>
  <si>
    <t>amongst</t>
  </si>
  <si>
    <t>analysis</t>
  </si>
  <si>
    <t>apparent</t>
  </si>
  <si>
    <t>anl</t>
  </si>
  <si>
    <t>presence</t>
  </si>
  <si>
    <t>everybody</t>
  </si>
  <si>
    <t>waiting</t>
  </si>
  <si>
    <t>dramatic</t>
  </si>
  <si>
    <t>effective</t>
  </si>
  <si>
    <t>drama</t>
  </si>
  <si>
    <t>strikes</t>
  </si>
  <si>
    <t>earnest</t>
  </si>
  <si>
    <t>victim</t>
  </si>
  <si>
    <t>chinese</t>
  </si>
  <si>
    <t>female</t>
  </si>
  <si>
    <t>feet</t>
  </si>
  <si>
    <t>critics</t>
  </si>
  <si>
    <t>failure</t>
  </si>
  <si>
    <t>fairly</t>
  </si>
  <si>
    <t>faithful</t>
  </si>
  <si>
    <t>door</t>
  </si>
  <si>
    <t>chloe</t>
  </si>
  <si>
    <t>completely</t>
  </si>
  <si>
    <t>consequence</t>
  </si>
  <si>
    <t>considerable</t>
  </si>
  <si>
    <t>commonplace</t>
  </si>
  <si>
    <t>deals</t>
  </si>
  <si>
    <t>content</t>
  </si>
  <si>
    <t>crane</t>
  </si>
  <si>
    <t>accept</t>
  </si>
  <si>
    <t>claim</t>
  </si>
  <si>
    <t>city</t>
  </si>
  <si>
    <t>cripps</t>
  </si>
  <si>
    <t>doctor</t>
  </si>
  <si>
    <t>clergyman</t>
  </si>
  <si>
    <t>colonel</t>
  </si>
  <si>
    <t>coach</t>
  </si>
  <si>
    <t>devotion</t>
  </si>
  <si>
    <t>details</t>
  </si>
  <si>
    <t>dialogue</t>
  </si>
  <si>
    <t>die</t>
  </si>
  <si>
    <t>despair</t>
  </si>
  <si>
    <t>distinction</t>
  </si>
  <si>
    <t>dance</t>
  </si>
  <si>
    <t>dalby</t>
  </si>
  <si>
    <t>bold</t>
  </si>
  <si>
    <t>hidden</t>
  </si>
  <si>
    <t>deep</t>
  </si>
  <si>
    <t>translated</t>
  </si>
  <si>
    <t>law</t>
  </si>
  <si>
    <t>attitude</t>
  </si>
  <si>
    <t>barchester</t>
  </si>
  <si>
    <t>purposes</t>
  </si>
  <si>
    <t>big</t>
  </si>
  <si>
    <t>bit</t>
  </si>
  <si>
    <t>bishop</t>
  </si>
  <si>
    <t>blind</t>
  </si>
  <si>
    <t>deb</t>
  </si>
  <si>
    <t>dealing</t>
  </si>
  <si>
    <t>defects</t>
  </si>
  <si>
    <t>curiosity</t>
  </si>
  <si>
    <t>crowd</t>
  </si>
  <si>
    <t>credit</t>
  </si>
  <si>
    <t>terror</t>
  </si>
  <si>
    <t>cow</t>
  </si>
  <si>
    <t>depths</t>
  </si>
  <si>
    <t>capital</t>
  </si>
  <si>
    <t>bottle</t>
  </si>
  <si>
    <t>construction</t>
  </si>
  <si>
    <t>conception</t>
  </si>
  <si>
    <t>chosen</t>
  </si>
  <si>
    <t>clerk</t>
  </si>
  <si>
    <t>collins</t>
  </si>
  <si>
    <t>difference</t>
  </si>
  <si>
    <t>saying</t>
  </si>
  <si>
    <t>vain</t>
  </si>
  <si>
    <t>difficulties</t>
  </si>
  <si>
    <t>venture</t>
  </si>
  <si>
    <t>unless</t>
  </si>
  <si>
    <t>dorothea</t>
  </si>
  <si>
    <t>unhappy</t>
  </si>
  <si>
    <t>twenty</t>
  </si>
  <si>
    <t>trust</t>
  </si>
  <si>
    <t>previous</t>
  </si>
  <si>
    <t>wilkie</t>
  </si>
  <si>
    <t>working</t>
  </si>
  <si>
    <t>trouble</t>
  </si>
  <si>
    <t>triumph</t>
  </si>
  <si>
    <t>whilst</t>
  </si>
  <si>
    <t>soldier</t>
  </si>
  <si>
    <t>towers</t>
  </si>
  <si>
    <t>waters</t>
  </si>
  <si>
    <t>weak</t>
  </si>
  <si>
    <t>west</t>
  </si>
  <si>
    <t>thinking</t>
  </si>
  <si>
    <t>telling</t>
  </si>
  <si>
    <t>doth</t>
  </si>
  <si>
    <t>gentlemen</t>
  </si>
  <si>
    <t>royal</t>
  </si>
  <si>
    <t>rosamond</t>
  </si>
  <si>
    <t>rural</t>
  </si>
  <si>
    <t>road</t>
  </si>
  <si>
    <t>satire</t>
  </si>
  <si>
    <t>represent</t>
  </si>
  <si>
    <t>elder</t>
  </si>
  <si>
    <t>sent</t>
  </si>
  <si>
    <t>serve</t>
  </si>
  <si>
    <t>shadow</t>
  </si>
  <si>
    <t>oscar</t>
  </si>
  <si>
    <t>ran</t>
  </si>
  <si>
    <t>raised</t>
  </si>
  <si>
    <t>simply</t>
  </si>
  <si>
    <t>oak</t>
  </si>
  <si>
    <t>warden</t>
  </si>
  <si>
    <t>wc</t>
  </si>
  <si>
    <t>u</t>
  </si>
  <si>
    <t>sin</t>
  </si>
  <si>
    <t>wells</t>
  </si>
  <si>
    <t>pepys</t>
  </si>
  <si>
    <t>slope</t>
  </si>
  <si>
    <t>ingenuity</t>
  </si>
  <si>
    <t>xvas</t>
  </si>
  <si>
    <t>wonder</t>
  </si>
  <si>
    <t>kings</t>
  </si>
  <si>
    <t>traditions</t>
  </si>
  <si>
    <t>spiritual</t>
  </si>
  <si>
    <t>spent</t>
  </si>
  <si>
    <t>tile</t>
  </si>
  <si>
    <t>system</t>
  </si>
  <si>
    <t>theory</t>
  </si>
  <si>
    <t>garden</t>
  </si>
  <si>
    <t>geoffrey</t>
  </si>
  <si>
    <t>forced</t>
  </si>
  <si>
    <t>fool</t>
  </si>
  <si>
    <t>gods</t>
  </si>
  <si>
    <t>finch</t>
  </si>
  <si>
    <t>fellow</t>
  </si>
  <si>
    <t>hi</t>
  </si>
  <si>
    <t>hath</t>
  </si>
  <si>
    <t>fast</t>
  </si>
  <si>
    <t>farmer</t>
  </si>
  <si>
    <t>expected</t>
  </si>
  <si>
    <t>misery</t>
  </si>
  <si>
    <t>monseigneur</t>
  </si>
  <si>
    <t>mick</t>
  </si>
  <si>
    <t>mysterious</t>
  </si>
  <si>
    <t>iii</t>
  </si>
  <si>
    <t>laugh</t>
  </si>
  <si>
    <t>iu</t>
  </si>
  <si>
    <t>killed</t>
  </si>
  <si>
    <t>kate</t>
  </si>
  <si>
    <t>production</t>
  </si>
  <si>
    <t>praise</t>
  </si>
  <si>
    <t>proud</t>
  </si>
  <si>
    <t>pity</t>
  </si>
  <si>
    <t>pains</t>
  </si>
  <si>
    <t>quiet</t>
  </si>
  <si>
    <t>riding</t>
  </si>
  <si>
    <t>ride</t>
  </si>
  <si>
    <t>rate</t>
  </si>
  <si>
    <t>reputation</t>
  </si>
  <si>
    <t>rise</t>
  </si>
  <si>
    <t>remark</t>
  </si>
  <si>
    <t>rough</t>
  </si>
  <si>
    <t>observed</t>
  </si>
  <si>
    <t>perfectly</t>
  </si>
  <si>
    <t>offer</t>
  </si>
  <si>
    <t>xvith</t>
  </si>
  <si>
    <t>patience</t>
  </si>
  <si>
    <t>penelope</t>
  </si>
  <si>
    <t>paul</t>
  </si>
  <si>
    <t>pay</t>
  </si>
  <si>
    <t>passing</t>
  </si>
  <si>
    <t>seven</t>
  </si>
  <si>
    <t>parents</t>
  </si>
  <si>
    <t>pampas</t>
  </si>
  <si>
    <t>te</t>
  </si>
  <si>
    <t>satisfy</t>
  </si>
  <si>
    <t>sudden</t>
  </si>
  <si>
    <t>sun</t>
  </si>
  <si>
    <t>sustained</t>
  </si>
  <si>
    <t>save</t>
  </si>
  <si>
    <t>tiie</t>
  </si>
  <si>
    <t>thousand</t>
  </si>
  <si>
    <t>thinks</t>
  </si>
  <si>
    <t>thle</t>
  </si>
  <si>
    <t>thomas</t>
  </si>
  <si>
    <t>struggle</t>
  </si>
  <si>
    <t>sets</t>
  </si>
  <si>
    <t>shame</t>
  </si>
  <si>
    <t>servants</t>
  </si>
  <si>
    <t>street</t>
  </si>
  <si>
    <t>seeing</t>
  </si>
  <si>
    <t>stephen</t>
  </si>
  <si>
    <t>sketches</t>
  </si>
  <si>
    <t>weka.attributeSelection.CfsSubsetEval</t>
  </si>
  <si>
    <t>Search:weka.attributeSelection.BestFirst</t>
  </si>
  <si>
    <t>search</t>
  </si>
  <si>
    <t>biography-weka.filters.unsupervised.attribute.StringToWordVector-R-W1000-prune-rate-1.0-N0-stemmerweka.core.stemmers.NullStemmer-M1-tokenizerweka.core.tokenizers.WordTokenizer</t>
  </si>
  <si>
    <t>engfic</t>
  </si>
  <si>
    <t>engfic-weka.filters.unsupervised.attribute.NominalToString-Cfirst-weka.filters.unsupervised.attribute.StringToWordVector-R1-W1000-prune-rate-1.0-N0-stemmerweka.core.stemmers.NullStemmer-M1-tokenizerweka.core.tokenizers.WordTokenizer</t>
  </si>
  <si>
    <t>charms</t>
  </si>
  <si>
    <t>discover</t>
  </si>
  <si>
    <t>distinctly</t>
  </si>
  <si>
    <t>feature</t>
  </si>
  <si>
    <t>household</t>
  </si>
  <si>
    <t>phillpotts</t>
  </si>
  <si>
    <t>watch</t>
  </si>
  <si>
    <t>catholic</t>
  </si>
  <si>
    <t>convincing</t>
  </si>
  <si>
    <t>dog</t>
  </si>
  <si>
    <t>dreams</t>
  </si>
  <si>
    <t>healthy</t>
  </si>
  <si>
    <t>laurence</t>
  </si>
  <si>
    <t>maud</t>
  </si>
  <si>
    <t>probable</t>
  </si>
  <si>
    <t>recent</t>
  </si>
  <si>
    <t>watched</t>
  </si>
  <si>
    <t>forklore</t>
  </si>
  <si>
    <t>folkfore-weka.filters.unsupervised.attribute.NominalToString-Cfirst-weka.filters.unsupervised.attribute.StringToWordVector-R1-W1000-prune-rate-1.0-N0-stemmerweka.core.stemmers.NullStemmer-M1-tokenizerweka.core.tokenizers.WordTokenizer</t>
  </si>
  <si>
    <t>folds</t>
  </si>
  <si>
    <t>(%)</t>
  </si>
  <si>
    <t>0(</t>
  </si>
  <si>
    <t>%)</t>
  </si>
  <si>
    <t>absence</t>
  </si>
  <si>
    <t>absolutely</t>
  </si>
  <si>
    <t>accordingly</t>
  </si>
  <si>
    <t>1(</t>
  </si>
  <si>
    <t>actual</t>
  </si>
  <si>
    <t>affairs</t>
  </si>
  <si>
    <t>allowed</t>
  </si>
  <si>
    <t>ancient</t>
  </si>
  <si>
    <t>ann</t>
  </si>
  <si>
    <t>anna</t>
  </si>
  <si>
    <t>anton</t>
  </si>
  <si>
    <t>apart</t>
  </si>
  <si>
    <t>army</t>
  </si>
  <si>
    <t>arthur</t>
  </si>
  <si>
    <t>atmosphere</t>
  </si>
  <si>
    <t>ballad</t>
  </si>
  <si>
    <t>bassett</t>
  </si>
  <si>
    <t>bears</t>
  </si>
  <si>
    <t>beings</t>
  </si>
  <si>
    <t>birth</t>
  </si>
  <si>
    <t>brandon</t>
  </si>
  <si>
    <t>10(100</t>
  </si>
  <si>
    <t>chiefly</t>
  </si>
  <si>
    <t>6(</t>
  </si>
  <si>
    <t>colonies</t>
  </si>
  <si>
    <t>conditions</t>
  </si>
  <si>
    <t>consider</t>
  </si>
  <si>
    <t>continue</t>
  </si>
  <si>
    <t>contrast</t>
  </si>
  <si>
    <t>conventional</t>
  </si>
  <si>
    <t>4(</t>
  </si>
  <si>
    <t>countess</t>
  </si>
  <si>
    <t>8(</t>
  </si>
  <si>
    <t>crofts</t>
  </si>
  <si>
    <t>9(</t>
  </si>
  <si>
    <t>delineation</t>
  </si>
  <si>
    <t>describes</t>
  </si>
  <si>
    <t>dickens</t>
  </si>
  <si>
    <t>discovers</t>
  </si>
  <si>
    <t>dorcas</t>
  </si>
  <si>
    <t>doris</t>
  </si>
  <si>
    <t>3(</t>
  </si>
  <si>
    <t>education</t>
  </si>
  <si>
    <t>elaborate</t>
  </si>
  <si>
    <t>element</t>
  </si>
  <si>
    <t>emotions</t>
  </si>
  <si>
    <t>entire</t>
  </si>
  <si>
    <t>extreme</t>
  </si>
  <si>
    <t>falcon</t>
  </si>
  <si>
    <t>families</t>
  </si>
  <si>
    <t>favourite</t>
  </si>
  <si>
    <t>feminine</t>
  </si>
  <si>
    <t>filled</t>
  </si>
  <si>
    <t>foix</t>
  </si>
  <si>
    <t>gibbon</t>
  </si>
  <si>
    <t>gift</t>
  </si>
  <si>
    <t>gray</t>
  </si>
  <si>
    <t>hae</t>
  </si>
  <si>
    <t>happen</t>
  </si>
  <si>
    <t>hearts</t>
  </si>
  <si>
    <t>heir</t>
  </si>
  <si>
    <t>helen</t>
  </si>
  <si>
    <t>7(</t>
  </si>
  <si>
    <t>husbands</t>
  </si>
  <si>
    <t>intellectual</t>
  </si>
  <si>
    <t>italian</t>
  </si>
  <si>
    <t>ivan</t>
  </si>
  <si>
    <t>jealousy</t>
  </si>
  <si>
    <t>jeanie</t>
  </si>
  <si>
    <t>jew</t>
  </si>
  <si>
    <t>joy</t>
  </si>
  <si>
    <t>kipps</t>
  </si>
  <si>
    <t>lake</t>
  </si>
  <si>
    <t>lane</t>
  </si>
  <si>
    <t>lofty</t>
  </si>
  <si>
    <t>mankind</t>
  </si>
  <si>
    <t>margaret</t>
  </si>
  <si>
    <t>match</t>
  </si>
  <si>
    <t>material</t>
  </si>
  <si>
    <t>materials</t>
  </si>
  <si>
    <t>meeting</t>
  </si>
  <si>
    <t>mine</t>
  </si>
  <si>
    <t>mir</t>
  </si>
  <si>
    <t>moreover</t>
  </si>
  <si>
    <t>nina</t>
  </si>
  <si>
    <t>outline</t>
  </si>
  <si>
    <t>outside</t>
  </si>
  <si>
    <t>passionate</t>
  </si>
  <si>
    <t>penny</t>
  </si>
  <si>
    <t>2(</t>
  </si>
  <si>
    <t>picturesque</t>
  </si>
  <si>
    <t>plays</t>
  </si>
  <si>
    <t>possession</t>
  </si>
  <si>
    <t>prig</t>
  </si>
  <si>
    <t>prince</t>
  </si>
  <si>
    <t>publishers</t>
  </si>
  <si>
    <t>race</t>
  </si>
  <si>
    <t>reades</t>
  </si>
  <si>
    <t>rebecca</t>
  </si>
  <si>
    <t>returns</t>
  </si>
  <si>
    <t>robin</t>
  </si>
  <si>
    <t>rome</t>
  </si>
  <si>
    <t>rule</t>
  </si>
  <si>
    <t>russian</t>
  </si>
  <si>
    <t>saved</t>
  </si>
  <si>
    <t>scotch</t>
  </si>
  <si>
    <t>share</t>
  </si>
  <si>
    <t>sharp</t>
  </si>
  <si>
    <t>5(</t>
  </si>
  <si>
    <t>situation</t>
  </si>
  <si>
    <t>song</t>
  </si>
  <si>
    <t>space</t>
  </si>
  <si>
    <t>spoken</t>
  </si>
  <si>
    <t>studied</t>
  </si>
  <si>
    <t>succeeded</t>
  </si>
  <si>
    <t>sufficiently</t>
  </si>
  <si>
    <t>tolstoy</t>
  </si>
  <si>
    <t>translation</t>
  </si>
  <si>
    <t>trying</t>
  </si>
  <si>
    <t>understood</t>
  </si>
  <si>
    <t>ursula</t>
  </si>
  <si>
    <t>vice</t>
  </si>
  <si>
    <t>waddington</t>
  </si>
  <si>
    <t>wants</t>
  </si>
  <si>
    <t>wishes</t>
  </si>
  <si>
    <t>woods</t>
  </si>
  <si>
    <t>worked</t>
  </si>
  <si>
    <t>wylder</t>
  </si>
  <si>
    <t>ages</t>
  </si>
  <si>
    <t>alick</t>
  </si>
  <si>
    <t>animal</t>
  </si>
  <si>
    <t>animals</t>
  </si>
  <si>
    <t>antiquity</t>
  </si>
  <si>
    <t>aryan</t>
  </si>
  <si>
    <t>ball</t>
  </si>
  <si>
    <t>barlow</t>
  </si>
  <si>
    <t>basque</t>
  </si>
  <si>
    <t>basques</t>
  </si>
  <si>
    <t>beast</t>
  </si>
  <si>
    <t>beasts</t>
  </si>
  <si>
    <t>beggar</t>
  </si>
  <si>
    <t>belong</t>
  </si>
  <si>
    <t>belongs</t>
  </si>
  <si>
    <t>bird</t>
  </si>
  <si>
    <t>birds</t>
  </si>
  <si>
    <t>bohemian</t>
  </si>
  <si>
    <t>bosom</t>
  </si>
  <si>
    <t>brave</t>
  </si>
  <si>
    <t>cat</t>
  </si>
  <si>
    <t>clean</t>
  </si>
  <si>
    <t>closely</t>
  </si>
  <si>
    <t>cluricaune</t>
  </si>
  <si>
    <t>collections</t>
  </si>
  <si>
    <t>coloured</t>
  </si>
  <si>
    <t>comparative</t>
  </si>
  <si>
    <t>contents</t>
  </si>
  <si>
    <t>cork</t>
  </si>
  <si>
    <t>countries</t>
  </si>
  <si>
    <t>cox</t>
  </si>
  <si>
    <t>cried</t>
  </si>
  <si>
    <t>customs</t>
  </si>
  <si>
    <t>dasent</t>
  </si>
  <si>
    <t>demon</t>
  </si>
  <si>
    <t>deserves</t>
  </si>
  <si>
    <t>devil</t>
  </si>
  <si>
    <t>dialect</t>
  </si>
  <si>
    <t>east</t>
  </si>
  <si>
    <t>eat</t>
  </si>
  <si>
    <t>egg</t>
  </si>
  <si>
    <t>elements</t>
  </si>
  <si>
    <t>essay</t>
  </si>
  <si>
    <t>europe</t>
  </si>
  <si>
    <t>european</t>
  </si>
  <si>
    <t>explained</t>
  </si>
  <si>
    <t>extremely</t>
  </si>
  <si>
    <t>fables</t>
  </si>
  <si>
    <t>fairies</t>
  </si>
  <si>
    <t>fictions</t>
  </si>
  <si>
    <t>folk</t>
  </si>
  <si>
    <t>folklore</t>
  </si>
  <si>
    <t>folktales</t>
  </si>
  <si>
    <t>food</t>
  </si>
  <si>
    <t>fox</t>
  </si>
  <si>
    <t>frere</t>
  </si>
  <si>
    <t>frog</t>
  </si>
  <si>
    <t>gathered</t>
  </si>
  <si>
    <t>generation</t>
  </si>
  <si>
    <t>ghost</t>
  </si>
  <si>
    <t>giant</t>
  </si>
  <si>
    <t>giants</t>
  </si>
  <si>
    <t>golden</t>
  </si>
  <si>
    <t>greatly</t>
  </si>
  <si>
    <t>greek</t>
  </si>
  <si>
    <t>grimm</t>
  </si>
  <si>
    <t>happened</t>
  </si>
  <si>
    <t>harrap</t>
  </si>
  <si>
    <t>heroes</t>
  </si>
  <si>
    <t>her </t>
  </si>
  <si>
    <t>he </t>
  </si>
  <si>
    <t>hodgetts</t>
  </si>
  <si>
    <t>identical</t>
  </si>
  <si>
    <t>illustrative</t>
  </si>
  <si>
    <t>indians</t>
  </si>
  <si>
    <t>jungle</t>
  </si>
  <si>
    <t>kill</t>
  </si>
  <si>
    <t>lands</t>
  </si>
  <si>
    <t>lays</t>
  </si>
  <si>
    <t>legend</t>
  </si>
  <si>
    <t>legendary</t>
  </si>
  <si>
    <t>legends</t>
  </si>
  <si>
    <t>leland</t>
  </si>
  <si>
    <t>local</t>
  </si>
  <si>
    <t>lore</t>
  </si>
  <si>
    <t>luck</t>
  </si>
  <si>
    <t>macmillan</t>
  </si>
  <si>
    <t>magic</t>
  </si>
  <si>
    <t>marko</t>
  </si>
  <si>
    <t>meaning</t>
  </si>
  <si>
    <t>mentioned</t>
  </si>
  <si>
    <t>mighty</t>
  </si>
  <si>
    <t>mlick</t>
  </si>
  <si>
    <t>molly</t>
  </si>
  <si>
    <t>moon</t>
  </si>
  <si>
    <t>mountain</t>
  </si>
  <si>
    <t>myth</t>
  </si>
  <si>
    <t>mythology</t>
  </si>
  <si>
    <t>myths</t>
  </si>
  <si>
    <t>nations</t>
  </si>
  <si>
    <t>nights</t>
  </si>
  <si>
    <t>noise</t>
  </si>
  <si>
    <t>norse</t>
  </si>
  <si>
    <t>northern</t>
  </si>
  <si>
    <t>nursery</t>
  </si>
  <si>
    <t>obliged</t>
  </si>
  <si>
    <t>opened</t>
  </si>
  <si>
    <t>origin</t>
  </si>
  <si>
    <t>palace</t>
  </si>
  <si>
    <t>peasants</t>
  </si>
  <si>
    <t>peoples</t>
  </si>
  <si>
    <t>persian</t>
  </si>
  <si>
    <t>polish</t>
  </si>
  <si>
    <t>possess</t>
  </si>
  <si>
    <t>preface</t>
  </si>
  <si>
    <t>princes</t>
  </si>
  <si>
    <t>printed</t>
  </si>
  <si>
    <t>prof</t>
  </si>
  <si>
    <t>promised</t>
  </si>
  <si>
    <t>purcell</t>
  </si>
  <si>
    <t>quaint</t>
  </si>
  <si>
    <t>rabbit</t>
  </si>
  <si>
    <t>rajah</t>
  </si>
  <si>
    <t>ralston</t>
  </si>
  <si>
    <t>reached</t>
  </si>
  <si>
    <t>rendered</t>
  </si>
  <si>
    <t>represented</t>
  </si>
  <si>
    <t>resemblance</t>
  </si>
  <si>
    <t>rev</t>
  </si>
  <si>
    <t>reward</t>
  </si>
  <si>
    <t>river</t>
  </si>
  <si>
    <t>rock</t>
  </si>
  <si>
    <t>romances</t>
  </si>
  <si>
    <t>russia</t>
  </si>
  <si>
    <t>sagas</t>
  </si>
  <si>
    <t>scandinavian</t>
  </si>
  <si>
    <t>sell</t>
  </si>
  <si>
    <t>servian</t>
  </si>
  <si>
    <t>shape</t>
  </si>
  <si>
    <t>shepherd</t>
  </si>
  <si>
    <t>silver</t>
  </si>
  <si>
    <t>sisters</t>
  </si>
  <si>
    <t>slavonic</t>
  </si>
  <si>
    <t>sleep</t>
  </si>
  <si>
    <t>snake</t>
  </si>
  <si>
    <t>solar</t>
  </si>
  <si>
    <t>source</t>
  </si>
  <si>
    <t>sources</t>
  </si>
  <si>
    <t>southern</t>
  </si>
  <si>
    <t>students</t>
  </si>
  <si>
    <t>supernatural</t>
  </si>
  <si>
    <t>superstitions</t>
  </si>
  <si>
    <t>tail</t>
  </si>
  <si>
    <t>temple</t>
  </si>
  <si>
    <t>tendency</t>
  </si>
  <si>
    <t>teutonic</t>
  </si>
  <si>
    <t>thoms</t>
  </si>
  <si>
    <t>top</t>
  </si>
  <si>
    <t>traces</t>
  </si>
  <si>
    <t>tradition</t>
  </si>
  <si>
    <t>translations</t>
  </si>
  <si>
    <t>translator</t>
  </si>
  <si>
    <t>treated</t>
  </si>
  <si>
    <t>ugly</t>
  </si>
  <si>
    <t>valuable</t>
  </si>
  <si>
    <t>variant</t>
  </si>
  <si>
    <t>variants</t>
  </si>
  <si>
    <t>version</t>
  </si>
  <si>
    <t>versions</t>
  </si>
  <si>
    <t>webster</t>
  </si>
  <si>
    <t>weird</t>
  </si>
  <si>
    <t>wellknown</t>
  </si>
  <si>
    <t>western</t>
  </si>
  <si>
    <t>wind</t>
  </si>
  <si>
    <t>witch</t>
  </si>
  <si>
    <t>wolf</t>
  </si>
  <si>
    <t>wratislaw</t>
  </si>
  <si>
    <t>xvhich</t>
  </si>
  <si>
    <t>history-weka.filters.unsupervised.attribute.NominalToString-Cfirst-weka.filters.unsupervised.attribute.StringToWordVector-R1-W1000-prune-rate-1.0-N0-stemmerweka.core.stemmers.NullStemmer-M1-tokenizerweka.core.tokenizers.WordTokenizer</t>
  </si>
  <si>
    <t>1 </t>
  </si>
  <si>
    <t>anti</t>
  </si>
  <si>
    <t>antonio</t>
  </si>
  <si>
    <t>appeal</t>
  </si>
  <si>
    <t>authority</t>
  </si>
  <si>
    <t>battle</t>
  </si>
  <si>
    <t>broad</t>
  </si>
  <si>
    <t>broke</t>
  </si>
  <si>
    <t>carries</t>
  </si>
  <si>
    <t>castle</t>
  </si>
  <si>
    <t>caught</t>
  </si>
  <si>
    <t>courage</t>
  </si>
  <si>
    <t>danger</t>
  </si>
  <si>
    <t>delicate</t>
  </si>
  <si>
    <t>describe</t>
  </si>
  <si>
    <t>descriptive</t>
  </si>
  <si>
    <t>dumas</t>
  </si>
  <si>
    <t>dutch</t>
  </si>
  <si>
    <t>earl</t>
  </si>
  <si>
    <t>ease</t>
  </si>
  <si>
    <t>efforts</t>
  </si>
  <si>
    <t>elector</t>
  </si>
  <si>
    <t>enemies</t>
  </si>
  <si>
    <t>enemy</t>
  </si>
  <si>
    <t>entered</t>
  </si>
  <si>
    <t>exciting</t>
  </si>
  <si>
    <t>exclaimed</t>
  </si>
  <si>
    <t>favour</t>
  </si>
  <si>
    <t>fifty</t>
  </si>
  <si>
    <t>fight</t>
  </si>
  <si>
    <t>fighting</t>
  </si>
  <si>
    <t>finding</t>
  </si>
  <si>
    <t>founded</t>
  </si>
  <si>
    <t>frances</t>
  </si>
  <si>
    <t>governor</t>
  </si>
  <si>
    <t>gradually</t>
  </si>
  <si>
    <t>grass</t>
  </si>
  <si>
    <t>heathcote</t>
  </si>
  <si>
    <t>ideal</t>
  </si>
  <si>
    <t>imaginative</t>
  </si>
  <si>
    <t>io</t>
  </si>
  <si>
    <t>kingsley</t>
  </si>
  <si>
    <t>kirke</t>
  </si>
  <si>
    <t>la</t>
  </si>
  <si>
    <t>li</t>
  </si>
  <si>
    <t>line</t>
  </si>
  <si>
    <t>louis</t>
  </si>
  <si>
    <t>lucy</t>
  </si>
  <si>
    <t>nigel</t>
  </si>
  <si>
    <t>occasional</t>
  </si>
  <si>
    <t>officer</t>
  </si>
  <si>
    <t>plan</t>
  </si>
  <si>
    <t>portions</t>
  </si>
  <si>
    <t>possessed</t>
  </si>
  <si>
    <t>possesses</t>
  </si>
  <si>
    <t>prisoner</t>
  </si>
  <si>
    <t>prominent</t>
  </si>
  <si>
    <t>rachel</t>
  </si>
  <si>
    <t>readable</t>
  </si>
  <si>
    <t>regular</t>
  </si>
  <si>
    <t>reign</t>
  </si>
  <si>
    <t>replied</t>
  </si>
  <si>
    <t>rover</t>
  </si>
  <si>
    <t>scenery</t>
  </si>
  <si>
    <t>ship</t>
  </si>
  <si>
    <t>slave</t>
  </si>
  <si>
    <t>slaves</t>
  </si>
  <si>
    <t>soldiers</t>
  </si>
  <si>
    <t>spirited</t>
  </si>
  <si>
    <t>spy</t>
  </si>
  <si>
    <t>states</t>
  </si>
  <si>
    <t>stirring</t>
  </si>
  <si>
    <t>subjects</t>
  </si>
  <si>
    <t>surprised</t>
  </si>
  <si>
    <t>sword</t>
  </si>
  <si>
    <t>tears</t>
  </si>
  <si>
    <t>thrilling</t>
  </si>
  <si>
    <t>today</t>
  </si>
  <si>
    <t>truly</t>
  </si>
  <si>
    <t>united</t>
  </si>
  <si>
    <t>virginia</t>
  </si>
  <si>
    <t>week</t>
  </si>
  <si>
    <t>wharton</t>
  </si>
  <si>
    <t>wicked</t>
  </si>
  <si>
    <t>worst</t>
  </si>
  <si>
    <t>york</t>
  </si>
  <si>
    <t>abroad</t>
  </si>
  <si>
    <t>adopted</t>
  </si>
  <si>
    <t>agree</t>
  </si>
  <si>
    <t>allegory</t>
  </si>
  <si>
    <t>amusement</t>
  </si>
  <si>
    <t>artingale</t>
  </si>
  <si>
    <t>board</t>
  </si>
  <si>
    <t>calmady</t>
  </si>
  <si>
    <t>capt</t>
  </si>
  <si>
    <t>companion</t>
  </si>
  <si>
    <t>composition</t>
  </si>
  <si>
    <t>condition</t>
  </si>
  <si>
    <t>constant</t>
  </si>
  <si>
    <t>continued</t>
  </si>
  <si>
    <t>contrary</t>
  </si>
  <si>
    <t>cornelius</t>
  </si>
  <si>
    <t>creature</t>
  </si>
  <si>
    <t>demand</t>
  </si>
  <si>
    <t>draw</t>
  </si>
  <si>
    <t>dreadful</t>
  </si>
  <si>
    <t>dream</t>
  </si>
  <si>
    <t>emotion</t>
  </si>
  <si>
    <t>episode</t>
  </si>
  <si>
    <t>excitement</t>
  </si>
  <si>
    <t>fond</t>
  </si>
  <si>
    <t>game</t>
  </si>
  <si>
    <t>government</t>
  </si>
  <si>
    <t>grow</t>
  </si>
  <si>
    <t>homer</t>
  </si>
  <si>
    <t>horror</t>
  </si>
  <si>
    <t>humanity</t>
  </si>
  <si>
    <t>il</t>
  </si>
  <si>
    <t>inferior</t>
  </si>
  <si>
    <t>instinct</t>
  </si>
  <si>
    <t>j </t>
  </si>
  <si>
    <t>keeping</t>
  </si>
  <si>
    <t>laws</t>
  </si>
  <si>
    <t>lying</t>
  </si>
  <si>
    <t>magazine</t>
  </si>
  <si>
    <t>midst</t>
  </si>
  <si>
    <t>morbid</t>
  </si>
  <si>
    <t>nay</t>
  </si>
  <si>
    <t>odowd</t>
  </si>
  <si>
    <t>papers</t>
  </si>
  <si>
    <t>played</t>
  </si>
  <si>
    <t>pleasing</t>
  </si>
  <si>
    <t>principle</t>
  </si>
  <si>
    <t>rapid</t>
  </si>
  <si>
    <t>relief</t>
  </si>
  <si>
    <t>requires</t>
  </si>
  <si>
    <t>retired</t>
  </si>
  <si>
    <t>saint</t>
  </si>
  <si>
    <t>sky</t>
  </si>
  <si>
    <t>soft</t>
  </si>
  <si>
    <t>splendid</t>
  </si>
  <si>
    <t>strauss</t>
  </si>
  <si>
    <t>tall</t>
  </si>
  <si>
    <t>temper</t>
  </si>
  <si>
    <t>ve</t>
  </si>
  <si>
    <t>vikram</t>
  </si>
  <si>
    <t>vizard</t>
  </si>
  <si>
    <t>weeks</t>
  </si>
  <si>
    <t>win</t>
  </si>
  <si>
    <t>winifred</t>
  </si>
  <si>
    <t>juvenile</t>
  </si>
  <si>
    <t>juvenile-weka.filters.unsupervised.attribute.NominalToString-Cfirst-weka.filters.unsupervised.attribute.StringToWordVector-R1-W1000-prune-rate-1.0-N0-stemmerweka.core.stemmers.NullStemmer-M1-tokenizerweka.core.tokenizers.WordTokenizer</t>
  </si>
  <si>
    <t>2s</t>
  </si>
  <si>
    <t>3s</t>
  </si>
  <si>
    <t>5s</t>
  </si>
  <si>
    <t>about </t>
  </si>
  <si>
    <t>acceptable</t>
  </si>
  <si>
    <t>advertisements</t>
  </si>
  <si>
    <t>advice</t>
  </si>
  <si>
    <t>african</t>
  </si>
  <si>
    <t>aim</t>
  </si>
  <si>
    <t>alfred</t>
  </si>
  <si>
    <t>allen</t>
  </si>
  <si>
    <t>anne</t>
  </si>
  <si>
    <t>applied</t>
  </si>
  <si>
    <t>arrowsmith</t>
  </si>
  <si>
    <t>attraction</t>
  </si>
  <si>
    <t>aunt</t>
  </si>
  <si>
    <t>aware</t>
  </si>
  <si>
    <t>babette</t>
  </si>
  <si>
    <t>barbauld</t>
  </si>
  <si>
    <t>basket</t>
  </si>
  <si>
    <t>ben</t>
  </si>
  <si>
    <t>bible</t>
  </si>
  <si>
    <t>bitterness</t>
  </si>
  <si>
    <t>blanchette</t>
  </si>
  <si>
    <t>bobby</t>
  </si>
  <si>
    <t>booked </t>
  </si>
  <si>
    <t>booth</t>
  </si>
  <si>
    <t>boundless</t>
  </si>
  <si>
    <t>boyhood</t>
  </si>
  <si>
    <t>brain</t>
  </si>
  <si>
    <t>buck</t>
  </si>
  <si>
    <t>bunyan</t>
  </si>
  <si>
    <t>busy</t>
  </si>
  <si>
    <t>byam</t>
  </si>
  <si>
    <t>cannibal</t>
  </si>
  <si>
    <t>carol</t>
  </si>
  <si>
    <t>carol </t>
  </si>
  <si>
    <t>catch</t>
  </si>
  <si>
    <t>cave</t>
  </si>
  <si>
    <t>chambers</t>
  </si>
  <si>
    <t>cheerful</t>
  </si>
  <si>
    <t>childhood</t>
  </si>
  <si>
    <t>childish</t>
  </si>
  <si>
    <t>childrens</t>
  </si>
  <si>
    <t>childs</t>
  </si>
  <si>
    <t>choice</t>
  </si>
  <si>
    <t>ci</t>
  </si>
  <si>
    <t>civil</t>
  </si>
  <si>
    <t>cleverly</t>
  </si>
  <si>
    <t>colouring</t>
  </si>
  <si>
    <t>comedian</t>
  </si>
  <si>
    <t>comfort</t>
  </si>
  <si>
    <t>commercial</t>
  </si>
  <si>
    <t>composed</t>
  </si>
  <si>
    <t>conceitwith</t>
  </si>
  <si>
    <t>concerns</t>
  </si>
  <si>
    <t>cottage</t>
  </si>
  <si>
    <t>cover</t>
  </si>
  <si>
    <t>crock</t>
  </si>
  <si>
    <t>crusoe</t>
  </si>
  <si>
    <t>cuckoo</t>
  </si>
  <si>
    <t>cudjos</t>
  </si>
  <si>
    <t>delightfully</t>
  </si>
  <si>
    <t>dent</t>
  </si>
  <si>
    <t>dian</t>
  </si>
  <si>
    <t>dickenss</t>
  </si>
  <si>
    <t>discovery</t>
  </si>
  <si>
    <t>displayed</t>
  </si>
  <si>
    <t>dogs</t>
  </si>
  <si>
    <t>drapery</t>
  </si>
  <si>
    <t>drawing</t>
  </si>
  <si>
    <t>drawings</t>
  </si>
  <si>
    <t>dreamed</t>
  </si>
  <si>
    <t>dwell</t>
  </si>
  <si>
    <t>ear</t>
  </si>
  <si>
    <t>eight</t>
  </si>
  <si>
    <t>endeavour</t>
  </si>
  <si>
    <t>endowed</t>
  </si>
  <si>
    <t>enterprise</t>
  </si>
  <si>
    <t>entertaining</t>
  </si>
  <si>
    <t>episodes</t>
  </si>
  <si>
    <t>escapades</t>
  </si>
  <si>
    <t>faerie</t>
  </si>
  <si>
    <t>failures</t>
  </si>
  <si>
    <t>fascinating</t>
  </si>
  <si>
    <t>firms</t>
  </si>
  <si>
    <t>fortunate</t>
  </si>
  <si>
    <t>franklin</t>
  </si>
  <si>
    <t>freedom</t>
  </si>
  <si>
    <t>from </t>
  </si>
  <si>
    <t>fulsome</t>
  </si>
  <si>
    <t>funny</t>
  </si>
  <si>
    <t>fur</t>
  </si>
  <si>
    <t>gatty</t>
  </si>
  <si>
    <t>getting</t>
  </si>
  <si>
    <t>gingerbeer</t>
  </si>
  <si>
    <t>glamour</t>
  </si>
  <si>
    <t>goat</t>
  </si>
  <si>
    <t>goodhumouredly</t>
  </si>
  <si>
    <t>grandfather</t>
  </si>
  <si>
    <t>greening</t>
  </si>
  <si>
    <t>groundwork</t>
  </si>
  <si>
    <t>grown</t>
  </si>
  <si>
    <t>grownup</t>
  </si>
  <si>
    <t>gull</t>
  </si>
  <si>
    <t>gulls</t>
  </si>
  <si>
    <t>happiness</t>
  </si>
  <si>
    <t>hearing</t>
  </si>
  <si>
    <t>heinemann</t>
  </si>
  <si>
    <t>henty</t>
  </si>
  <si>
    <t>hills</t>
  </si>
  <si>
    <t>hodder</t>
  </si>
  <si>
    <t>huxley</t>
  </si>
  <si>
    <t>illusions</t>
  </si>
  <si>
    <t>illustrate</t>
  </si>
  <si>
    <t>illustrator</t>
  </si>
  <si>
    <t>inexhaustible</t>
  </si>
  <si>
    <t>instructive</t>
  </si>
  <si>
    <t>interestingly</t>
  </si>
  <si>
    <t>interests</t>
  </si>
  <si>
    <t>interpreted</t>
  </si>
  <si>
    <t>interspersed</t>
  </si>
  <si>
    <t>itand</t>
  </si>
  <si>
    <t>jackson</t>
  </si>
  <si>
    <t>jo</t>
  </si>
  <si>
    <t>joes</t>
  </si>
  <si>
    <t>johnson</t>
  </si>
  <si>
    <t>journeya</t>
  </si>
  <si>
    <t>kaffir</t>
  </si>
  <si>
    <t>kindness</t>
  </si>
  <si>
    <t>kingdom</t>
  </si>
  <si>
    <t>kipling</t>
  </si>
  <si>
    <t>kissed</t>
  </si>
  <si>
    <t>laughs </t>
  </si>
  <si>
    <t>laurie</t>
  </si>
  <si>
    <t>lesson</t>
  </si>
  <si>
    <t>lessons</t>
  </si>
  <si>
    <t>lightly</t>
  </si>
  <si>
    <t>ltd</t>
  </si>
  <si>
    <t>ltopham</t>
  </si>
  <si>
    <t>macbeth</t>
  </si>
  <si>
    <t>mare</t>
  </si>
  <si>
    <t>marred</t>
  </si>
  <si>
    <t>martin</t>
  </si>
  <si>
    <t>mayhew</t>
  </si>
  <si>
    <t>mental</t>
  </si>
  <si>
    <t>merry</t>
  </si>
  <si>
    <t>messrs</t>
  </si>
  <si>
    <t>methods</t>
  </si>
  <si>
    <t>mfr</t>
  </si>
  <si>
    <t>mi</t>
  </si>
  <si>
    <t>milk</t>
  </si>
  <si>
    <t>monteith</t>
  </si>
  <si>
    <t>mountains</t>
  </si>
  <si>
    <t>nine</t>
  </si>
  <si>
    <t>older</t>
  </si>
  <si>
    <t>oldfashioned</t>
  </si>
  <si>
    <t>opens</t>
  </si>
  <si>
    <t>orders</t>
  </si>
  <si>
    <t>originality</t>
  </si>
  <si>
    <t>orphans</t>
  </si>
  <si>
    <t>painted</t>
  </si>
  <si>
    <t>parables</t>
  </si>
  <si>
    <t>parent</t>
  </si>
  <si>
    <t>parrott</t>
  </si>
  <si>
    <t>perfection</t>
  </si>
  <si>
    <t>peter</t>
  </si>
  <si>
    <t>phrase</t>
  </si>
  <si>
    <t>pictured</t>
  </si>
  <si>
    <t>pieces</t>
  </si>
  <si>
    <t>pierre</t>
  </si>
  <si>
    <t>pilgrims</t>
  </si>
  <si>
    <t>plates</t>
  </si>
  <si>
    <t>playgoers</t>
  </si>
  <si>
    <t>press</t>
  </si>
  <si>
    <t>pretend</t>
  </si>
  <si>
    <t>prison</t>
  </si>
  <si>
    <t>proves</t>
  </si>
  <si>
    <t>railway</t>
  </si>
  <si>
    <t>ranger</t>
  </si>
  <si>
    <t>realism</t>
  </si>
  <si>
    <t>recommend</t>
  </si>
  <si>
    <t>recommended</t>
  </si>
  <si>
    <t>remain</t>
  </si>
  <si>
    <t>reminds</t>
  </si>
  <si>
    <t>rescued</t>
  </si>
  <si>
    <t>retold</t>
  </si>
  <si>
    <t>rip</t>
  </si>
  <si>
    <t>robinson</t>
  </si>
  <si>
    <t>roof</t>
  </si>
  <si>
    <t>rudy</t>
  </si>
  <si>
    <t>runs</t>
  </si>
  <si>
    <t>safely</t>
  </si>
  <si>
    <t>satirical</t>
  </si>
  <si>
    <t>scientific</t>
  </si>
  <si>
    <t>scrooge</t>
  </si>
  <si>
    <t>send</t>
  </si>
  <si>
    <t>shaw</t>
  </si>
  <si>
    <t>shilling</t>
  </si>
  <si>
    <t>showed</t>
  </si>
  <si>
    <t>sidelinesform</t>
  </si>
  <si>
    <t>silence</t>
  </si>
  <si>
    <t>simpkin</t>
  </si>
  <si>
    <t>smiles</t>
  </si>
  <si>
    <t>sorrow</t>
  </si>
  <si>
    <t>souls</t>
  </si>
  <si>
    <t>standard</t>
  </si>
  <si>
    <t>stephens</t>
  </si>
  <si>
    <t>stoughton</t>
  </si>
  <si>
    <t>stream</t>
  </si>
  <si>
    <t>struggling</t>
  </si>
  <si>
    <t>successes</t>
  </si>
  <si>
    <t>sundry</t>
  </si>
  <si>
    <t>supreme</t>
  </si>
  <si>
    <t>sweetness</t>
  </si>
  <si>
    <t>swiss</t>
  </si>
  <si>
    <t>syndham</t>
  </si>
  <si>
    <t>taught</t>
  </si>
  <si>
    <t>tautology</t>
  </si>
  <si>
    <t>teachers</t>
  </si>
  <si>
    <t>teaching</t>
  </si>
  <si>
    <t>tenderness</t>
  </si>
  <si>
    <t>theatre</t>
  </si>
  <si>
    <t>this </t>
  </si>
  <si>
    <t>thompson</t>
  </si>
  <si>
    <t>ti</t>
  </si>
  <si>
    <t>tie</t>
  </si>
  <si>
    <t>tommy</t>
  </si>
  <si>
    <t>topham</t>
  </si>
  <si>
    <t>traveller</t>
  </si>
  <si>
    <t>treasure</t>
  </si>
  <si>
    <t>trips</t>
  </si>
  <si>
    <t>triumphs</t>
  </si>
  <si>
    <t>understanding</t>
  </si>
  <si>
    <t>undertook</t>
  </si>
  <si>
    <t>unhealthy</t>
  </si>
  <si>
    <t>unnecessary</t>
  </si>
  <si>
    <t>unpleasantness</t>
  </si>
  <si>
    <t>uses</t>
  </si>
  <si>
    <t>verses</t>
  </si>
  <si>
    <t>vikings</t>
  </si>
  <si>
    <t>virtues</t>
  </si>
  <si>
    <t>w7</t>
  </si>
  <si>
    <t>wa</t>
  </si>
  <si>
    <t>warne</t>
  </si>
  <si>
    <t>wellaby</t>
  </si>
  <si>
    <t>wilkins</t>
  </si>
  <si>
    <t>window</t>
  </si>
  <si>
    <t>winkle</t>
  </si>
  <si>
    <t>wont</t>
  </si>
  <si>
    <t>xviii</t>
  </si>
  <si>
    <t>yankee</t>
  </si>
  <si>
    <t>youthful</t>
  </si>
  <si>
    <t>ad</t>
  </si>
  <si>
    <t>andl</t>
  </si>
  <si>
    <t>austen</t>
  </si>
  <si>
    <t>austens</t>
  </si>
  <si>
    <t>bentley</t>
  </si>
  <si>
    <t>brontes</t>
  </si>
  <si>
    <t>classes</t>
  </si>
  <si>
    <t>cloth</t>
  </si>
  <si>
    <t>connected</t>
  </si>
  <si>
    <t>connexion</t>
  </si>
  <si>
    <t>conscious</t>
  </si>
  <si>
    <t>corpse</t>
  </si>
  <si>
    <t>cotton</t>
  </si>
  <si>
    <t>dering</t>
  </si>
  <si>
    <t>edited</t>
  </si>
  <si>
    <t>elliot</t>
  </si>
  <si>
    <t>finished</t>
  </si>
  <si>
    <t>gerald</t>
  </si>
  <si>
    <t>herbert</t>
  </si>
  <si>
    <t>imagine</t>
  </si>
  <si>
    <t>innocent</t>
  </si>
  <si>
    <t>judgement</t>
  </si>
  <si>
    <t>lancashire</t>
  </si>
  <si>
    <t>level</t>
  </si>
  <si>
    <t>lovely</t>
  </si>
  <si>
    <t>mathews</t>
  </si>
  <si>
    <t>matthews</t>
  </si>
  <si>
    <t>maurice</t>
  </si>
  <si>
    <t>meant</t>
  </si>
  <si>
    <t>measure</t>
  </si>
  <si>
    <t>oakley</t>
  </si>
  <si>
    <t>obvious</t>
  </si>
  <si>
    <t>painful</t>
  </si>
  <si>
    <t>price</t>
  </si>
  <si>
    <t>susan</t>
  </si>
  <si>
    <t>susi</t>
  </si>
  <si>
    <t>tha</t>
  </si>
  <si>
    <t>thackeray</t>
  </si>
  <si>
    <t>try</t>
  </si>
  <si>
    <t>wald</t>
  </si>
  <si>
    <t>north america</t>
  </si>
  <si>
    <t>northamerica-weka.filters.unsupervised.attribute.NominalToString-Cfirst-weka.filters.unsupervised.attribute.StringToWordVector-R1-W1000-prune-rate-1.0-N0-stemmerweka.core.stemmers.NullStemmer-M1-tokenizerweka.core.tokenizers.WordTokenizer</t>
  </si>
  <si>
    <t>6s </t>
  </si>
  <si>
    <t>aint</t>
  </si>
  <si>
    <t>amy</t>
  </si>
  <si>
    <t>arm</t>
  </si>
  <si>
    <t>aside</t>
  </si>
  <si>
    <t>atherton</t>
  </si>
  <si>
    <t>athertons</t>
  </si>
  <si>
    <t>bacchus</t>
  </si>
  <si>
    <t>beside</t>
  </si>
  <si>
    <t>blow</t>
  </si>
  <si>
    <t>brooks</t>
  </si>
  <si>
    <t>building</t>
  </si>
  <si>
    <t>burning</t>
  </si>
  <si>
    <t>bush</t>
  </si>
  <si>
    <t>cabin</t>
  </si>
  <si>
    <t>caleb</t>
  </si>
  <si>
    <t>camp</t>
  </si>
  <si>
    <t>carlyon</t>
  </si>
  <si>
    <t>carrying</t>
  </si>
  <si>
    <t>cloud</t>
  </si>
  <si>
    <t>command</t>
  </si>
  <si>
    <t>crawford</t>
  </si>
  <si>
    <t>creed</t>
  </si>
  <si>
    <t>custom</t>
  </si>
  <si>
    <t>cyrus</t>
  </si>
  <si>
    <t>dat</t>
  </si>
  <si>
    <t>deacon</t>
  </si>
  <si>
    <t>design</t>
  </si>
  <si>
    <t>distinct</t>
  </si>
  <si>
    <t>edith</t>
  </si>
  <si>
    <t>el</t>
  </si>
  <si>
    <t>electra</t>
  </si>
  <si>
    <t>ethan</t>
  </si>
  <si>
    <t>fairfield</t>
  </si>
  <si>
    <t>farm</t>
  </si>
  <si>
    <t>felix</t>
  </si>
  <si>
    <t>fraser</t>
  </si>
  <si>
    <t>gertrude</t>
  </si>
  <si>
    <t>halifax</t>
  </si>
  <si>
    <t>happily</t>
  </si>
  <si>
    <t>hodder </t>
  </si>
  <si>
    <t>ian</t>
  </si>
  <si>
    <t>ignorance</t>
  </si>
  <si>
    <t>jemmy</t>
  </si>
  <si>
    <t>jessie</t>
  </si>
  <si>
    <t>kaid</t>
  </si>
  <si>
    <t>knowing</t>
  </si>
  <si>
    <t>latest</t>
  </si>
  <si>
    <t>marion</t>
  </si>
  <si>
    <t>mattie</t>
  </si>
  <si>
    <t>minister</t>
  </si>
  <si>
    <t>model</t>
  </si>
  <si>
    <t>molesworth</t>
  </si>
  <si>
    <t>negro</t>
  </si>
  <si>
    <t>negroes</t>
  </si>
  <si>
    <t>nelson</t>
  </si>
  <si>
    <t>newspaper</t>
  </si>
  <si>
    <t>owen</t>
  </si>
  <si>
    <t>philip</t>
  </si>
  <si>
    <t>politics</t>
  </si>
  <si>
    <t>presenting</t>
  </si>
  <si>
    <t>presently</t>
  </si>
  <si>
    <t>preston</t>
  </si>
  <si>
    <t>pynsent</t>
  </si>
  <si>
    <t>russell</t>
  </si>
  <si>
    <t>sentimental</t>
  </si>
  <si>
    <t>servant</t>
  </si>
  <si>
    <t>setting</t>
  </si>
  <si>
    <t>sex</t>
  </si>
  <si>
    <t>sheep</t>
  </si>
  <si>
    <t>sheik</t>
  </si>
  <si>
    <t>slavery</t>
  </si>
  <si>
    <t>soltan</t>
  </si>
  <si>
    <t>spirits</t>
  </si>
  <si>
    <t>standing</t>
  </si>
  <si>
    <t>succeeds</t>
  </si>
  <si>
    <t>sunday</t>
  </si>
  <si>
    <t>superior</t>
  </si>
  <si>
    <t>support</t>
  </si>
  <si>
    <t>tent</t>
  </si>
  <si>
    <t>ter</t>
  </si>
  <si>
    <t>undine</t>
  </si>
  <si>
    <t>unusual</t>
  </si>
  <si>
    <t>utterly</t>
  </si>
  <si>
    <t>van</t>
  </si>
  <si>
    <t>variety</t>
  </si>
  <si>
    <t>virginian</t>
  </si>
  <si>
    <t>wealthy</t>
  </si>
  <si>
    <t>whartons</t>
  </si>
  <si>
    <t>wi</t>
  </si>
  <si>
    <t>wilmslow</t>
  </si>
  <si>
    <t>wister</t>
  </si>
  <si>
    <t>witness</t>
  </si>
  <si>
    <t>worlds</t>
  </si>
  <si>
    <t>zeena</t>
  </si>
  <si>
    <t>alan</t>
  </si>
  <si>
    <t>amateur</t>
  </si>
  <si>
    <t>australian</t>
  </si>
  <si>
    <t>baron</t>
  </si>
  <si>
    <t>baronet</t>
  </si>
  <si>
    <t>brook</t>
  </si>
  <si>
    <t>careful</t>
  </si>
  <si>
    <t>catherine</t>
  </si>
  <si>
    <t>chattaway</t>
  </si>
  <si>
    <t>confess</t>
  </si>
  <si>
    <t>cross</t>
  </si>
  <si>
    <t>crowberry</t>
  </si>
  <si>
    <t>cullum</t>
  </si>
  <si>
    <t>dangerous</t>
  </si>
  <si>
    <t>dwarf</t>
  </si>
  <si>
    <t>enjoy</t>
  </si>
  <si>
    <t>excuse</t>
  </si>
  <si>
    <t>failed</t>
  </si>
  <si>
    <t>francis</t>
  </si>
  <si>
    <t>glencore</t>
  </si>
  <si>
    <t>gossip</t>
  </si>
  <si>
    <t>harry</t>
  </si>
  <si>
    <t>insight</t>
  </si>
  <si>
    <t>jezebel</t>
  </si>
  <si>
    <t>leaving</t>
  </si>
  <si>
    <t>lendrick</t>
  </si>
  <si>
    <t>lever</t>
  </si>
  <si>
    <t>maria</t>
  </si>
  <si>
    <t>meanwhile</t>
  </si>
  <si>
    <t>meets</t>
  </si>
  <si>
    <t>mistake</t>
  </si>
  <si>
    <t>motives</t>
  </si>
  <si>
    <t>napoleon</t>
  </si>
  <si>
    <t>nobody</t>
  </si>
  <si>
    <t>olive</t>
  </si>
  <si>
    <t>omar</t>
  </si>
  <si>
    <t>phases</t>
  </si>
  <si>
    <t>pie</t>
  </si>
  <si>
    <t>profound</t>
  </si>
  <si>
    <t>results</t>
  </si>
  <si>
    <t>richards</t>
  </si>
  <si>
    <t>ruin</t>
  </si>
  <si>
    <t>seek</t>
  </si>
  <si>
    <t>shoes</t>
  </si>
  <si>
    <t>simon</t>
  </si>
  <si>
    <t>squire</t>
  </si>
  <si>
    <t>steel</t>
  </si>
  <si>
    <t>stock</t>
  </si>
  <si>
    <t>talbot</t>
  </si>
  <si>
    <t>thornton</t>
  </si>
  <si>
    <t>tragic</t>
  </si>
  <si>
    <t>trevlyn</t>
  </si>
  <si>
    <t>villain</t>
  </si>
  <si>
    <t>willcocks</t>
  </si>
  <si>
    <t>wooden</t>
  </si>
  <si>
    <t>youll</t>
  </si>
  <si>
    <t>novel-weka.filters.unsupervised.attribute.NominalToString-Cfirst-weka.filters.unsupervised.attribute.StringToWordVector-R1-W1000-prune-rate-1.0-N0-stemmerweka.core.stemmers.NullStemmer-M1-tokenizerweka.core.tokenizers.WordTokenizer</t>
  </si>
  <si>
    <t>ability</t>
  </si>
  <si>
    <t>admit</t>
  </si>
  <si>
    <t>alas</t>
  </si>
  <si>
    <t>altiora</t>
  </si>
  <si>
    <t>amount</t>
  </si>
  <si>
    <t>barbara</t>
  </si>
  <si>
    <t>becoming</t>
  </si>
  <si>
    <t>butler</t>
  </si>
  <si>
    <t>catastrophe</t>
  </si>
  <si>
    <t>coleman</t>
  </si>
  <si>
    <t>conscience</t>
  </si>
  <si>
    <t>dora</t>
  </si>
  <si>
    <t>gore</t>
  </si>
  <si>
    <t>guy</t>
  </si>
  <si>
    <t>herries</t>
  </si>
  <si>
    <t>hugh</t>
  </si>
  <si>
    <t>imagined</t>
  </si>
  <si>
    <t>judge</t>
  </si>
  <si>
    <t>laura</t>
  </si>
  <si>
    <t>pete</t>
  </si>
  <si>
    <t>pomander</t>
  </si>
  <si>
    <t>quest</t>
  </si>
  <si>
    <t>respects</t>
  </si>
  <si>
    <t>sacrifice</t>
  </si>
  <si>
    <t>teresa</t>
  </si>
  <si>
    <t>tony</t>
  </si>
  <si>
    <t>trial</t>
  </si>
  <si>
    <t>unable</t>
  </si>
  <si>
    <t>vane</t>
  </si>
  <si>
    <t>vivian</t>
  </si>
  <si>
    <t>wifes</t>
  </si>
  <si>
    <t>woffington</t>
  </si>
  <si>
    <t>addition</t>
  </si>
  <si>
    <t>allow</t>
  </si>
  <si>
    <t>andrew</t>
  </si>
  <si>
    <t>anel</t>
  </si>
  <si>
    <t>bar</t>
  </si>
  <si>
    <t>companions</t>
  </si>
  <si>
    <t>creation</t>
  </si>
  <si>
    <t>discovered</t>
  </si>
  <si>
    <t>dorrington</t>
  </si>
  <si>
    <t>fancies</t>
  </si>
  <si>
    <t>foolish</t>
  </si>
  <si>
    <t>graham</t>
  </si>
  <si>
    <t>grew</t>
  </si>
  <si>
    <t>havelaar</t>
  </si>
  <si>
    <t>hitherto</t>
  </si>
  <si>
    <t>holland</t>
  </si>
  <si>
    <t>holzen</t>
  </si>
  <si>
    <t>jenny</t>
  </si>
  <si>
    <t>langley</t>
  </si>
  <si>
    <t>lawn</t>
  </si>
  <si>
    <t>luke</t>
  </si>
  <si>
    <t>macdonald</t>
  </si>
  <si>
    <t>malgamite</t>
  </si>
  <si>
    <t>masses</t>
  </si>
  <si>
    <t>max</t>
  </si>
  <si>
    <t>morality</t>
  </si>
  <si>
    <t>phemie</t>
  </si>
  <si>
    <t>police</t>
  </si>
  <si>
    <t>policy</t>
  </si>
  <si>
    <t>principles</t>
  </si>
  <si>
    <t>prudence</t>
  </si>
  <si>
    <t>reasons</t>
  </si>
  <si>
    <t>reviews</t>
  </si>
  <si>
    <t>scheme</t>
  </si>
  <si>
    <t>season</t>
  </si>
  <si>
    <t>stapleton</t>
  </si>
  <si>
    <t>surgeon</t>
  </si>
  <si>
    <t>temptation</t>
  </si>
  <si>
    <t>tupper</t>
  </si>
  <si>
    <t>um</t>
  </si>
  <si>
    <t>uv</t>
  </si>
  <si>
    <t>vanity</t>
  </si>
  <si>
    <t>walk</t>
  </si>
  <si>
    <t>windus</t>
  </si>
  <si>
    <t>womans</t>
  </si>
  <si>
    <t xml:space="preserve"> \r\n\t.,;:\'\()?!"-weka.filters.unsupervised.attribute.StringToWordVector-R-W1000-prune-rate-1.0-N0-stemmerweka.core.stemmers.NullStemmer-M1-tokenizerweka.core.tokenizers.WordTokenizer</t>
  </si>
  <si>
    <t xml:space="preserve"> \r\n\t.,;:\'\()?!"-weka.filters.unsupervised.attribute.NominalToString-Cfirst-weka.filters.unsupervised.attribute.StringToWordVector-R1-W1000-prune-rate-1.0-N0-stemmerweka.core.stemmers.NullStemmer-M1-tokenizerweka.core.tokenizers.WordTokenizer</t>
  </si>
  <si>
    <t>anthony</t>
  </si>
  <si>
    <t>bim</t>
  </si>
  <si>
    <t>blackburn</t>
  </si>
  <si>
    <t>blake</t>
  </si>
  <si>
    <t>breath</t>
  </si>
  <si>
    <t>consequently</t>
  </si>
  <si>
    <t>cost</t>
  </si>
  <si>
    <t>counsel</t>
  </si>
  <si>
    <t>county</t>
  </si>
  <si>
    <t>diamond</t>
  </si>
  <si>
    <t>distinguished</t>
  </si>
  <si>
    <t>drew</t>
  </si>
  <si>
    <t>dukes</t>
  </si>
  <si>
    <t>estates</t>
  </si>
  <si>
    <t>exceedingly</t>
  </si>
  <si>
    <t>gerard</t>
  </si>
  <si>
    <t>improbable</t>
  </si>
  <si>
    <t>juliet</t>
  </si>
  <si>
    <t>katharine</t>
  </si>
  <si>
    <t>lawyer</t>
  </si>
  <si>
    <t>lilith</t>
  </si>
  <si>
    <t>maxwell</t>
  </si>
  <si>
    <t>move</t>
  </si>
  <si>
    <t>partly</t>
  </si>
  <si>
    <t>please</t>
  </si>
  <si>
    <t>popularity</t>
  </si>
  <si>
    <t>re</t>
  </si>
  <si>
    <t>ring</t>
  </si>
  <si>
    <t>seldom</t>
  </si>
  <si>
    <t>self</t>
  </si>
  <si>
    <t>studies</t>
  </si>
  <si>
    <t>suffering</t>
  </si>
  <si>
    <t>tba</t>
  </si>
  <si>
    <t>tea</t>
  </si>
  <si>
    <t>tin</t>
  </si>
  <si>
    <t>tregear</t>
  </si>
  <si>
    <t>vigne</t>
  </si>
  <si>
    <t>violet</t>
  </si>
  <si>
    <t>vol</t>
  </si>
  <si>
    <t>waverley</t>
  </si>
  <si>
    <t>worldly</t>
  </si>
  <si>
    <t>aaron</t>
  </si>
  <si>
    <t>annis</t>
  </si>
  <si>
    <t>audience</t>
  </si>
  <si>
    <t>awful</t>
  </si>
  <si>
    <t>baby</t>
  </si>
  <si>
    <t>barbaras</t>
  </si>
  <si>
    <t>buried</t>
  </si>
  <si>
    <t>carr</t>
  </si>
  <si>
    <t>chaucer</t>
  </si>
  <si>
    <t>college</t>
  </si>
  <si>
    <t>courtney</t>
  </si>
  <si>
    <t>cradock</t>
  </si>
  <si>
    <t>deeply</t>
  </si>
  <si>
    <t>edwards</t>
  </si>
  <si>
    <t>evan</t>
  </si>
  <si>
    <t>fever</t>
  </si>
  <si>
    <t>forgotten</t>
  </si>
  <si>
    <t>gilda</t>
  </si>
  <si>
    <t>gillan</t>
  </si>
  <si>
    <t>glory</t>
  </si>
  <si>
    <t>guido</t>
  </si>
  <si>
    <t>guilty</t>
  </si>
  <si>
    <t>hears</t>
  </si>
  <si>
    <t>huan</t>
  </si>
  <si>
    <t>jean</t>
  </si>
  <si>
    <t>landor</t>
  </si>
  <si>
    <t>lier</t>
  </si>
  <si>
    <t>mainly</t>
  </si>
  <si>
    <t>nurse</t>
  </si>
  <si>
    <t>patient</t>
  </si>
  <si>
    <t>pipe</t>
  </si>
  <si>
    <t>practical</t>
  </si>
  <si>
    <t>providence</t>
  </si>
  <si>
    <t>publication</t>
  </si>
  <si>
    <t>reuben</t>
  </si>
  <si>
    <t>sara</t>
  </si>
  <si>
    <t>sarah</t>
  </si>
  <si>
    <t>satisfactory</t>
  </si>
  <si>
    <t>tynan</t>
  </si>
  <si>
    <t>unfortunate</t>
  </si>
  <si>
    <t>vase</t>
  </si>
  <si>
    <t>warleigh</t>
  </si>
  <si>
    <t>weary</t>
  </si>
  <si>
    <t>winning</t>
  </si>
  <si>
    <t>yates</t>
  </si>
  <si>
    <t>random</t>
  </si>
  <si>
    <t>admire</t>
  </si>
  <si>
    <t>background</t>
  </si>
  <si>
    <t>barrington</t>
  </si>
  <si>
    <t>bathsheba</t>
  </si>
  <si>
    <t>bullen</t>
  </si>
  <si>
    <t>central</t>
  </si>
  <si>
    <t>chauffeur</t>
  </si>
  <si>
    <t>circle</t>
  </si>
  <si>
    <t>concerning</t>
  </si>
  <si>
    <t>display</t>
  </si>
  <si>
    <t>effects</t>
  </si>
  <si>
    <t>exception</t>
  </si>
  <si>
    <t>gay</t>
  </si>
  <si>
    <t>hunt</t>
  </si>
  <si>
    <t>hunting</t>
  </si>
  <si>
    <t>mackenzie</t>
  </si>
  <si>
    <t>madding</t>
  </si>
  <si>
    <t>michael</t>
  </si>
  <si>
    <t>named</t>
  </si>
  <si>
    <t>parson</t>
  </si>
  <si>
    <t>peel</t>
  </si>
  <si>
    <t>peele</t>
  </si>
  <si>
    <t>poem</t>
  </si>
  <si>
    <t>pole</t>
  </si>
  <si>
    <t>priest</t>
  </si>
  <si>
    <t>problem</t>
  </si>
  <si>
    <t>rain</t>
  </si>
  <si>
    <t>recognise</t>
  </si>
  <si>
    <t>sport</t>
  </si>
  <si>
    <t>suggested</t>
  </si>
  <si>
    <t>suggestion</t>
  </si>
  <si>
    <t>sylvia</t>
  </si>
  <si>
    <t>tahmiroo</t>
  </si>
  <si>
    <t>thurston</t>
  </si>
  <si>
    <t>union</t>
  </si>
  <si>
    <t>victims</t>
  </si>
  <si>
    <t>wvas</t>
  </si>
  <si>
    <t>y</t>
  </si>
  <si>
    <t>al</t>
  </si>
  <si>
    <t>alive</t>
  </si>
  <si>
    <t>club</t>
  </si>
  <si>
    <t>contemporary</t>
  </si>
  <si>
    <t>critic</t>
  </si>
  <si>
    <t>evident</t>
  </si>
  <si>
    <t>graphic</t>
  </si>
  <si>
    <t>ha</t>
  </si>
  <si>
    <t>hence</t>
  </si>
  <si>
    <t>ignorant</t>
  </si>
  <si>
    <t>illusion</t>
  </si>
  <si>
    <t>lily</t>
  </si>
  <si>
    <t>morris</t>
  </si>
  <si>
    <t>moving</t>
  </si>
  <si>
    <t>mutiny</t>
  </si>
  <si>
    <t>objects</t>
  </si>
  <si>
    <t>opportunity</t>
  </si>
  <si>
    <t>oxford</t>
  </si>
  <si>
    <t>ralph</t>
  </si>
  <si>
    <t>relation</t>
  </si>
  <si>
    <t>slender</t>
  </si>
  <si>
    <t>stanley</t>
  </si>
  <si>
    <t>thin</t>
  </si>
  <si>
    <t>troilus</t>
  </si>
  <si>
    <t>turning</t>
  </si>
  <si>
    <t>willi</t>
  </si>
  <si>
    <t>won</t>
  </si>
  <si>
    <t>Naïve Bayes</t>
  </si>
  <si>
    <t>romance-weka.filters.unsupervised.attribute.NominalToString-Cfirst-weka.filters.unsupervised.attribute.StringToWordVector-R1-W1000-prune-rate-1.0-N0-stemmerweka.core.stemmers.NullStemmer-M1-tokenizerweka.core.tokenizers.WordTokenizer</t>
  </si>
  <si>
    <t>anderson</t>
  </si>
  <si>
    <t>artificial</t>
  </si>
  <si>
    <t>augustus</t>
  </si>
  <si>
    <t>beatrice</t>
  </si>
  <si>
    <t>blame</t>
  </si>
  <si>
    <t>bligh</t>
  </si>
  <si>
    <t>bounty</t>
  </si>
  <si>
    <t>breaks</t>
  </si>
  <si>
    <t>by </t>
  </si>
  <si>
    <t>called </t>
  </si>
  <si>
    <t>calls</t>
  </si>
  <si>
    <t>cart</t>
  </si>
  <si>
    <t>chivalry</t>
  </si>
  <si>
    <t>clark</t>
  </si>
  <si>
    <t>conversations</t>
  </si>
  <si>
    <t>darkness</t>
  </si>
  <si>
    <t>deeds</t>
  </si>
  <si>
    <t>deformity</t>
  </si>
  <si>
    <t>detailed</t>
  </si>
  <si>
    <t>direction</t>
  </si>
  <si>
    <t>distinguish</t>
  </si>
  <si>
    <t>divine</t>
  </si>
  <si>
    <t>doone</t>
  </si>
  <si>
    <t>doones</t>
  </si>
  <si>
    <t>doubtful</t>
  </si>
  <si>
    <t>eastern</t>
  </si>
  <si>
    <t>elegant</t>
  </si>
  <si>
    <t>elsie</t>
  </si>
  <si>
    <t>enter</t>
  </si>
  <si>
    <t>entitled</t>
  </si>
  <si>
    <t>ere</t>
  </si>
  <si>
    <t>exmoor</t>
  </si>
  <si>
    <t>faun</t>
  </si>
  <si>
    <t>fears</t>
  </si>
  <si>
    <t>fill</t>
  </si>
  <si>
    <t>fisher</t>
  </si>
  <si>
    <t>flower</t>
  </si>
  <si>
    <t>forgive</t>
  </si>
  <si>
    <t>fourth</t>
  </si>
  <si>
    <t>gallienne</t>
  </si>
  <si>
    <t>gallon</t>
  </si>
  <si>
    <t>gifted</t>
  </si>
  <si>
    <t>glasgow</t>
  </si>
  <si>
    <t>grier</t>
  </si>
  <si>
    <t>grows</t>
  </si>
  <si>
    <t>gulyash</t>
  </si>
  <si>
    <t>hawthorne</t>
  </si>
  <si>
    <t>hell</t>
  </si>
  <si>
    <t>hor</t>
  </si>
  <si>
    <t>hung</t>
  </si>
  <si>
    <t>hungary</t>
  </si>
  <si>
    <t>imar</t>
  </si>
  <si>
    <t>ing</t>
  </si>
  <si>
    <t>intense</t>
  </si>
  <si>
    <t>iron</t>
  </si>
  <si>
    <t>jeffery</t>
  </si>
  <si>
    <t>kraszewski</t>
  </si>
  <si>
    <t>lorna</t>
  </si>
  <si>
    <t>lovestory</t>
  </si>
  <si>
    <t>lucas</t>
  </si>
  <si>
    <t>maid</t>
  </si>
  <si>
    <t>malet</t>
  </si>
  <si>
    <t>masters</t>
  </si>
  <si>
    <t>mona</t>
  </si>
  <si>
    <t>nephew</t>
  </si>
  <si>
    <t>otto</t>
  </si>
  <si>
    <t>parted</t>
  </si>
  <si>
    <t>passions</t>
  </si>
  <si>
    <t>peril</t>
  </si>
  <si>
    <t>perusal</t>
  </si>
  <si>
    <t>peti</t>
  </si>
  <si>
    <t>pitcairn</t>
  </si>
  <si>
    <t>portraits</t>
  </si>
  <si>
    <t>reveal</t>
  </si>
  <si>
    <t>ridd</t>
  </si>
  <si>
    <t>rising</t>
  </si>
  <si>
    <t>roman</t>
  </si>
  <si>
    <t>ruth</t>
  </si>
  <si>
    <t>sailors</t>
  </si>
  <si>
    <t>seat</t>
  </si>
  <si>
    <t>sensational</t>
  </si>
  <si>
    <t>sign</t>
  </si>
  <si>
    <t>slips</t>
  </si>
  <si>
    <t>spanish</t>
  </si>
  <si>
    <t>stevenson</t>
  </si>
  <si>
    <t>stranger</t>
  </si>
  <si>
    <t>stuart</t>
  </si>
  <si>
    <t>subsequent</t>
  </si>
  <si>
    <t>succession</t>
  </si>
  <si>
    <t>superstitious</t>
  </si>
  <si>
    <t>tahiti</t>
  </si>
  <si>
    <t>term</t>
  </si>
  <si>
    <t>them </t>
  </si>
  <si>
    <t>theres</t>
  </si>
  <si>
    <t>transformation</t>
  </si>
  <si>
    <t>turkish</t>
  </si>
  <si>
    <t>unwin</t>
  </si>
  <si>
    <t>venner</t>
  </si>
  <si>
    <t>walked</t>
  </si>
  <si>
    <t>wept</t>
  </si>
  <si>
    <t>wrought</t>
  </si>
  <si>
    <t>arnold</t>
  </si>
  <si>
    <t>athens</t>
  </si>
  <si>
    <t>bennett</t>
  </si>
  <si>
    <t>ber</t>
  </si>
  <si>
    <t>bret</t>
  </si>
  <si>
    <t>comedy</t>
  </si>
  <si>
    <t>cyrano</t>
  </si>
  <si>
    <t>des</t>
  </si>
  <si>
    <t>dozen</t>
  </si>
  <si>
    <t>driven</t>
  </si>
  <si>
    <t>en</t>
  </si>
  <si>
    <t>et</t>
  </si>
  <si>
    <t>greece</t>
  </si>
  <si>
    <t>guiche</t>
  </si>
  <si>
    <t>honourable</t>
  </si>
  <si>
    <t>je</t>
  </si>
  <si>
    <t>laurrington</t>
  </si>
  <si>
    <t>les</t>
  </si>
  <si>
    <t>lieutenant</t>
  </si>
  <si>
    <t>meredith</t>
  </si>
  <si>
    <t>news</t>
  </si>
  <si>
    <t>nie</t>
  </si>
  <si>
    <t>ns</t>
  </si>
  <si>
    <t>officers</t>
  </si>
  <si>
    <t>que</t>
  </si>
  <si>
    <t>roxane</t>
  </si>
  <si>
    <t>species</t>
  </si>
  <si>
    <t>stocktons</t>
  </si>
  <si>
    <t>svas</t>
  </si>
  <si>
    <t>svith</t>
  </si>
  <si>
    <t>towns</t>
  </si>
  <si>
    <t>un</t>
  </si>
  <si>
    <t>vous</t>
  </si>
  <si>
    <t>social-weka.filters.unsupervised.attribute.NominalToString-Cfirst-weka.filters.unsupervised.attribute.StringToWordVector-R1-W1000-prune-rate-1.0-N0-stemmerweka.core.stemmers.NullStemmer-M1-tokenizerweka.core.tokenizers.WordTokenizer</t>
  </si>
  <si>
    <t>becky</t>
  </si>
  <si>
    <t>belle</t>
  </si>
  <si>
    <t>conviction</t>
  </si>
  <si>
    <t>crawley</t>
  </si>
  <si>
    <t>crosbie</t>
  </si>
  <si>
    <t>dale</t>
  </si>
  <si>
    <t>flesh</t>
  </si>
  <si>
    <t>gloom</t>
  </si>
  <si>
    <t>habits</t>
  </si>
  <si>
    <t>hardy</t>
  </si>
  <si>
    <t>hardys</t>
  </si>
  <si>
    <t>holding</t>
  </si>
  <si>
    <t>illustration</t>
  </si>
  <si>
    <t>lot</t>
  </si>
  <si>
    <t>nnd</t>
  </si>
  <si>
    <t>obviously</t>
  </si>
  <si>
    <t>parsonage</t>
  </si>
  <si>
    <t>poverty</t>
  </si>
  <si>
    <t>sally</t>
  </si>
  <si>
    <t>sitting</t>
  </si>
  <si>
    <t>tempted</t>
  </si>
  <si>
    <t>tess</t>
  </si>
  <si>
    <t>thats</t>
  </si>
  <si>
    <t>trollopes</t>
  </si>
  <si>
    <t>admirers</t>
  </si>
  <si>
    <t>amabel</t>
  </si>
  <si>
    <t>campbell</t>
  </si>
  <si>
    <t>clarissa</t>
  </si>
  <si>
    <t>conceive</t>
  </si>
  <si>
    <t>delicacy</t>
  </si>
  <si>
    <t>determined</t>
  </si>
  <si>
    <t>dillingham</t>
  </si>
  <si>
    <t>disappointment</t>
  </si>
  <si>
    <t>ending</t>
  </si>
  <si>
    <t>estrella</t>
  </si>
  <si>
    <t>eyre</t>
  </si>
  <si>
    <t>fails</t>
  </si>
  <si>
    <t>importance</t>
  </si>
  <si>
    <t>islands</t>
  </si>
  <si>
    <t>jim</t>
  </si>
  <si>
    <t>junia</t>
  </si>
  <si>
    <t>larger</t>
  </si>
  <si>
    <t>linley</t>
  </si>
  <si>
    <t>list</t>
  </si>
  <si>
    <t>louise</t>
  </si>
  <si>
    <t>melicent</t>
  </si>
  <si>
    <t>mode</t>
  </si>
  <si>
    <t>munro</t>
  </si>
  <si>
    <t>muriel</t>
  </si>
  <si>
    <t>notion</t>
  </si>
  <si>
    <t>osborne</t>
  </si>
  <si>
    <t>passes</t>
  </si>
  <si>
    <t>phoebe</t>
  </si>
  <si>
    <t>pitman</t>
  </si>
  <si>
    <t>possibly</t>
  </si>
  <si>
    <t>praed</t>
  </si>
  <si>
    <t>prayer</t>
  </si>
  <si>
    <t>prue</t>
  </si>
  <si>
    <t>reads</t>
  </si>
  <si>
    <t>sailor</t>
  </si>
  <si>
    <t>sancho</t>
  </si>
  <si>
    <t>scourgestick</t>
  </si>
  <si>
    <t>suggest</t>
  </si>
  <si>
    <t>surface</t>
  </si>
  <si>
    <t>svould</t>
  </si>
  <si>
    <t>unnatural</t>
  </si>
  <si>
    <t>vassal</t>
  </si>
  <si>
    <t>vessel</t>
  </si>
  <si>
    <t>wriothesley</t>
  </si>
  <si>
    <t>stories-weka.filters.unsupervised.attribute.NominalToString-Cfirst-weka.filters.unsupervised.attribute.StringToWordVector-R1-W1000-prune-rate-1.0-N0-stemmerweka.core.stemmers.NullStemmer-M1-tokenizerweka.core.tokenizers.WordTokenizer</t>
  </si>
  <si>
    <t>actors</t>
  </si>
  <si>
    <t>ainslie</t>
  </si>
  <si>
    <t>bayard</t>
  </si>
  <si>
    <t>burnett</t>
  </si>
  <si>
    <t>changed</t>
  </si>
  <si>
    <t>clarke</t>
  </si>
  <si>
    <t>decidedly</t>
  </si>
  <si>
    <t>energy</t>
  </si>
  <si>
    <t>englishman</t>
  </si>
  <si>
    <t>fanny</t>
  </si>
  <si>
    <t>flora</t>
  </si>
  <si>
    <t>harmony</t>
  </si>
  <si>
    <t>hole</t>
  </si>
  <si>
    <t>hood</t>
  </si>
  <si>
    <t>hosts</t>
  </si>
  <si>
    <t>individuality</t>
  </si>
  <si>
    <t>ingenious</t>
  </si>
  <si>
    <t>ir</t>
  </si>
  <si>
    <t>keary</t>
  </si>
  <si>
    <t>kennett</t>
  </si>
  <si>
    <t>lone</t>
  </si>
  <si>
    <t>loss</t>
  </si>
  <si>
    <t>melancholy</t>
  </si>
  <si>
    <t>morgan</t>
  </si>
  <si>
    <t>prepared</t>
  </si>
  <si>
    <t>proof</t>
  </si>
  <si>
    <t>quickly</t>
  </si>
  <si>
    <t>rapidly</t>
  </si>
  <si>
    <t>rarely</t>
  </si>
  <si>
    <t>sandy</t>
  </si>
  <si>
    <t>shadows</t>
  </si>
  <si>
    <t>sympathies</t>
  </si>
  <si>
    <t>taylor</t>
  </si>
  <si>
    <t>vandeleur</t>
  </si>
  <si>
    <t>weep</t>
  </si>
  <si>
    <t>wilder</t>
  </si>
  <si>
    <t>appropriate</t>
  </si>
  <si>
    <t>aspects</t>
  </si>
  <si>
    <t>bairn</t>
  </si>
  <si>
    <t>barny</t>
  </si>
  <si>
    <t>bluebook</t>
  </si>
  <si>
    <t>cathedral</t>
  </si>
  <si>
    <t>chekhov</t>
  </si>
  <si>
    <t>climax</t>
  </si>
  <si>
    <t>cloisterham</t>
  </si>
  <si>
    <t>cody</t>
  </si>
  <si>
    <t>cranes</t>
  </si>
  <si>
    <t>crooked</t>
  </si>
  <si>
    <t>curse</t>
  </si>
  <si>
    <t>defect</t>
  </si>
  <si>
    <t>douglas</t>
  </si>
  <si>
    <t>drood</t>
  </si>
  <si>
    <t>edwin</t>
  </si>
  <si>
    <t>event</t>
  </si>
  <si>
    <t>exclusively</t>
  </si>
  <si>
    <t>fantastic</t>
  </si>
  <si>
    <t>fearful</t>
  </si>
  <si>
    <t>ghosts</t>
  </si>
  <si>
    <t>hanrahan</t>
  </si>
  <si>
    <t>impressive</t>
  </si>
  <si>
    <t>increased</t>
  </si>
  <si>
    <t>johnston</t>
  </si>
  <si>
    <t>kiplings</t>
  </si>
  <si>
    <t>listen</t>
  </si>
  <si>
    <t>lock</t>
  </si>
  <si>
    <t>maugham</t>
  </si>
  <si>
    <t>moods</t>
  </si>
  <si>
    <t>mostly</t>
  </si>
  <si>
    <t>oer</t>
  </si>
  <si>
    <t>outlook</t>
  </si>
  <si>
    <t>paints</t>
  </si>
  <si>
    <t>psychology</t>
  </si>
  <si>
    <t>reference</t>
  </si>
  <si>
    <t>relate</t>
  </si>
  <si>
    <t>review</t>
  </si>
  <si>
    <t>selected</t>
  </si>
  <si>
    <t>seriously</t>
  </si>
  <si>
    <t>served</t>
  </si>
  <si>
    <t>signs</t>
  </si>
  <si>
    <t>spell</t>
  </si>
  <si>
    <t>stones</t>
  </si>
  <si>
    <t>stories </t>
  </si>
  <si>
    <t>story </t>
  </si>
  <si>
    <t>student</t>
  </si>
  <si>
    <t>trick</t>
  </si>
  <si>
    <t>unlike</t>
  </si>
  <si>
    <t>vehicle</t>
  </si>
  <si>
    <t>wall</t>
  </si>
  <si>
    <t>wherever</t>
  </si>
  <si>
    <t>widows</t>
  </si>
  <si>
    <t>write </t>
  </si>
  <si>
    <t>unmarked</t>
  </si>
  <si>
    <t>unmarked-weka.filters.unsupervised.attribute.NominalToString-Cfirst-weka.filters.unsupervised.attribute.StringToWordVector-R1-W1000-prune-rate-1.0-N0-stemmerweka.core.stemmers.NullStemmer-M1-tokenizerweka.core.tokenizers.WordTokenizer</t>
  </si>
  <si>
    <t>aram</t>
  </si>
  <si>
    <t>birch</t>
  </si>
  <si>
    <t>brace</t>
  </si>
  <si>
    <t>christ</t>
  </si>
  <si>
    <t>david</t>
  </si>
  <si>
    <t>distant</t>
  </si>
  <si>
    <t>ernest</t>
  </si>
  <si>
    <t>eugene</t>
  </si>
  <si>
    <t>faculty</t>
  </si>
  <si>
    <t>folly</t>
  </si>
  <si>
    <t>glass</t>
  </si>
  <si>
    <t>growing</t>
  </si>
  <si>
    <t>hewlett</t>
  </si>
  <si>
    <t>influences</t>
  </si>
  <si>
    <t>motive</t>
  </si>
  <si>
    <t>pontifex</t>
  </si>
  <si>
    <t>realistic</t>
  </si>
  <si>
    <t>rent</t>
  </si>
  <si>
    <t>situations</t>
  </si>
  <si>
    <t>slowly</t>
  </si>
  <si>
    <t>titmarsh</t>
  </si>
  <si>
    <t>tor</t>
  </si>
  <si>
    <t>unpleasant</t>
  </si>
  <si>
    <t>valley</t>
  </si>
  <si>
    <t>wills</t>
  </si>
  <si>
    <t>wine</t>
  </si>
  <si>
    <t>cecilia</t>
  </si>
  <si>
    <t>cibber</t>
  </si>
  <si>
    <t>cleverness</t>
  </si>
  <si>
    <t>comparison</t>
  </si>
  <si>
    <t>conrad</t>
  </si>
  <si>
    <t>convent</t>
  </si>
  <si>
    <t>davis</t>
  </si>
  <si>
    <t>dudleigh</t>
  </si>
  <si>
    <t>eleanor</t>
  </si>
  <si>
    <t>elijah</t>
  </si>
  <si>
    <t>everyday</t>
  </si>
  <si>
    <t>forces</t>
  </si>
  <si>
    <t>gadfly</t>
  </si>
  <si>
    <t>gissing</t>
  </si>
  <si>
    <t>heroic</t>
  </si>
  <si>
    <t>hint</t>
  </si>
  <si>
    <t>irresistible</t>
  </si>
  <si>
    <t>jewish</t>
  </si>
  <si>
    <t>lee</t>
  </si>
  <si>
    <t>lorraine</t>
  </si>
  <si>
    <t>memories</t>
  </si>
  <si>
    <t>montanelli</t>
  </si>
  <si>
    <t>mortimer</t>
  </si>
  <si>
    <t>moved</t>
  </si>
  <si>
    <t>personality</t>
  </si>
  <si>
    <t>prophet</t>
  </si>
  <si>
    <t>reminiscences</t>
  </si>
  <si>
    <t>sarona</t>
  </si>
  <si>
    <t>surprise</t>
  </si>
  <si>
    <t>tib</t>
  </si>
  <si>
    <t>wyvern</t>
  </si>
  <si>
    <t>x</t>
  </si>
  <si>
    <t>zangwill</t>
  </si>
  <si>
    <t>war-weka.filters.unsupervised.attribute.NominalToString-Cfirst-weka.filters.unsupervised.attribute.StringToWordVector-R1-W1000-prune-rate-1.0-N0-stemmerweka.core.stemmers.NullStemmer-M1-tokenizerweka.core.tokenizers.WordTokenizer</t>
  </si>
  <si>
    <t>alike</t>
  </si>
  <si>
    <t>ambition</t>
  </si>
  <si>
    <t>amiable</t>
  </si>
  <si>
    <t>arabian</t>
  </si>
  <si>
    <t>badly</t>
  </si>
  <si>
    <t>cards</t>
  </si>
  <si>
    <t>carey</t>
  </si>
  <si>
    <t>colours</t>
  </si>
  <si>
    <t>dinner</t>
  </si>
  <si>
    <t>euphra</t>
  </si>
  <si>
    <t>execution</t>
  </si>
  <si>
    <t>georgie</t>
  </si>
  <si>
    <t>gerrard</t>
  </si>
  <si>
    <t>grotesque</t>
  </si>
  <si>
    <t>intellect</t>
  </si>
  <si>
    <t>jacob</t>
  </si>
  <si>
    <t>jacobs</t>
  </si>
  <si>
    <t>jacob </t>
  </si>
  <si>
    <t>joan</t>
  </si>
  <si>
    <t>katherine</t>
  </si>
  <si>
    <t>kayesmith</t>
  </si>
  <si>
    <t>lad</t>
  </si>
  <si>
    <t>narrow</t>
  </si>
  <si>
    <t>natures</t>
  </si>
  <si>
    <t>nelly</t>
  </si>
  <si>
    <t>parker</t>
  </si>
  <si>
    <t>pleasantly</t>
  </si>
  <si>
    <t>quillercouch</t>
  </si>
  <si>
    <t>rupert</t>
  </si>
  <si>
    <t>shagpat</t>
  </si>
  <si>
    <t>shop</t>
  </si>
  <si>
    <t>sorrows</t>
  </si>
  <si>
    <t>speaks</t>
  </si>
  <si>
    <t>throw</t>
  </si>
  <si>
    <t>tutor</t>
  </si>
  <si>
    <t>types</t>
  </si>
  <si>
    <t>typical</t>
  </si>
  <si>
    <t>absurd</t>
  </si>
  <si>
    <t>adventurous</t>
  </si>
  <si>
    <t>belinda</t>
  </si>
  <si>
    <t>bones</t>
  </si>
  <si>
    <t>breaking</t>
  </si>
  <si>
    <t>comrades</t>
  </si>
  <si>
    <t>constable</t>
  </si>
  <si>
    <t>corner</t>
  </si>
  <si>
    <t>croppy</t>
  </si>
  <si>
    <t>daring</t>
  </si>
  <si>
    <t>farewell</t>
  </si>
  <si>
    <t>fatal</t>
  </si>
  <si>
    <t>fort</t>
  </si>
  <si>
    <t>fought</t>
  </si>
  <si>
    <t>harper</t>
  </si>
  <si>
    <t>heroism</t>
  </si>
  <si>
    <t>hobart</t>
  </si>
  <si>
    <t>id</t>
  </si>
  <si>
    <t>independence</t>
  </si>
  <si>
    <t>intimate</t>
  </si>
  <si>
    <t>lion</t>
  </si>
  <si>
    <t>midshipman</t>
  </si>
  <si>
    <t>military</t>
  </si>
  <si>
    <t>nation</t>
  </si>
  <si>
    <t>naval</t>
  </si>
  <si>
    <t>pimpernel</t>
  </si>
  <si>
    <t>president</t>
  </si>
  <si>
    <t>proved</t>
  </si>
  <si>
    <t>rebel</t>
  </si>
  <si>
    <t>remained</t>
  </si>
  <si>
    <t>risler</t>
  </si>
  <si>
    <t>scarlet</t>
  </si>
  <si>
    <t>troops</t>
  </si>
  <si>
    <t>whats</t>
  </si>
  <si>
    <t>wholesome</t>
  </si>
  <si>
    <t>wounded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</si>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</sst>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7D86-5D92-2F4F-9D08-0B9141FF4277}">
  <dimension ref="A1:O6"/>
  <sheetViews>
    <sheetView tabSelected="1" workbookViewId="0">
      <selection activeCell="P9" sqref="P9"/>
    </sheetView>
  </sheetViews>
  <sheetFormatPr baseColWidth="10" defaultRowHeight="16" x14ac:dyDescent="0.2"/>
  <cols>
    <col min="8" max="8" width="14.1640625" customWidth="1"/>
  </cols>
  <sheetData>
    <row r="1" spans="1:15" x14ac:dyDescent="0.2">
      <c r="B1" t="s">
        <v>0</v>
      </c>
      <c r="C1" t="s">
        <v>2591</v>
      </c>
      <c r="D1" t="s">
        <v>2917</v>
      </c>
      <c r="E1" t="s">
        <v>2936</v>
      </c>
      <c r="F1" t="s">
        <v>1388</v>
      </c>
      <c r="G1" t="s">
        <v>3399</v>
      </c>
      <c r="H1" t="s">
        <v>3694</v>
      </c>
      <c r="I1" t="s">
        <v>1434</v>
      </c>
      <c r="J1" t="s">
        <v>4013</v>
      </c>
      <c r="K1" t="s">
        <v>2356</v>
      </c>
      <c r="L1" t="s">
        <v>1552</v>
      </c>
      <c r="M1" t="s">
        <v>2573</v>
      </c>
      <c r="N1" t="s">
        <v>4377</v>
      </c>
      <c r="O1" t="s">
        <v>2513</v>
      </c>
    </row>
    <row r="2" spans="1:15" x14ac:dyDescent="0.2">
      <c r="A2" t="s">
        <v>4079</v>
      </c>
      <c r="B2">
        <v>0.55700000000000005</v>
      </c>
      <c r="C2">
        <v>0.56799999999999995</v>
      </c>
      <c r="D2">
        <v>0.56799999999999995</v>
      </c>
      <c r="E2">
        <v>0.79900000000000004</v>
      </c>
      <c r="F2">
        <v>0.64300000000000002</v>
      </c>
      <c r="G2">
        <v>0.66100000000000003</v>
      </c>
      <c r="H2">
        <v>0.52600000000000002</v>
      </c>
      <c r="I2">
        <v>0.57999999999999996</v>
      </c>
      <c r="J2">
        <v>0.56200000000000006</v>
      </c>
      <c r="K2">
        <v>0.66500000000000004</v>
      </c>
      <c r="L2">
        <v>0.57899999999999996</v>
      </c>
      <c r="M2">
        <v>0.77300000000000002</v>
      </c>
      <c r="N2">
        <v>0.57899999999999996</v>
      </c>
      <c r="O2">
        <v>0.66800000000000004</v>
      </c>
    </row>
    <row r="3" spans="1:15" x14ac:dyDescent="0.2">
      <c r="A3" t="s">
        <v>1</v>
      </c>
      <c r="B3">
        <v>0.65100000000000002</v>
      </c>
      <c r="C3">
        <v>0.54100000000000004</v>
      </c>
      <c r="D3">
        <v>0.47399999999999998</v>
      </c>
      <c r="E3">
        <v>0.82599999999999996</v>
      </c>
      <c r="F3">
        <v>0.47799999999999998</v>
      </c>
      <c r="G3">
        <v>0.66300000000000003</v>
      </c>
      <c r="H3">
        <v>0.47199999999999998</v>
      </c>
      <c r="I3">
        <v>0.57299999999999995</v>
      </c>
      <c r="J3">
        <v>0.52100000000000002</v>
      </c>
      <c r="K3">
        <v>0.54700000000000004</v>
      </c>
      <c r="L3">
        <v>0.6</v>
      </c>
      <c r="M3">
        <v>0.65600000000000003</v>
      </c>
      <c r="N3">
        <v>0.48499999999999999</v>
      </c>
      <c r="O3">
        <v>0.56599999999999995</v>
      </c>
    </row>
    <row r="4" spans="1:15" x14ac:dyDescent="0.2">
      <c r="A4" t="s">
        <v>3</v>
      </c>
      <c r="B4">
        <v>0.57599999999999996</v>
      </c>
      <c r="C4">
        <v>0.51500000000000001</v>
      </c>
      <c r="D4">
        <v>0.53</v>
      </c>
      <c r="E4">
        <v>0.85199999999999998</v>
      </c>
      <c r="F4">
        <v>0.63</v>
      </c>
      <c r="G4">
        <v>0.67100000000000004</v>
      </c>
      <c r="H4">
        <v>0.57799999999999996</v>
      </c>
      <c r="I4">
        <v>0.47</v>
      </c>
      <c r="J4">
        <v>0.47799999999999998</v>
      </c>
      <c r="K4">
        <v>0.76700000000000002</v>
      </c>
      <c r="L4">
        <v>0.51900000000000002</v>
      </c>
      <c r="M4">
        <v>0.77400000000000002</v>
      </c>
      <c r="N4">
        <v>0.51100000000000001</v>
      </c>
      <c r="O4">
        <v>0.71899999999999997</v>
      </c>
    </row>
    <row r="5" spans="1:15" x14ac:dyDescent="0.2">
      <c r="A5" t="s">
        <v>4</v>
      </c>
      <c r="B5">
        <v>0.56499999999999995</v>
      </c>
      <c r="C5">
        <v>0.443</v>
      </c>
      <c r="D5">
        <v>0.49099999999999999</v>
      </c>
      <c r="E5">
        <v>0.70499999999999996</v>
      </c>
      <c r="F5">
        <v>0.57199999999999995</v>
      </c>
      <c r="G5">
        <v>0.61</v>
      </c>
      <c r="H5">
        <v>0.47</v>
      </c>
      <c r="I5">
        <v>0.55200000000000005</v>
      </c>
      <c r="J5">
        <v>0.55400000000000005</v>
      </c>
      <c r="K5">
        <v>0.61799999999999999</v>
      </c>
      <c r="L5">
        <v>0.48499999999999999</v>
      </c>
      <c r="M5">
        <v>0.63500000000000001</v>
      </c>
      <c r="N5">
        <v>0.57899999999999996</v>
      </c>
      <c r="O5">
        <v>0.58499999999999996</v>
      </c>
    </row>
    <row r="6" spans="1:15" x14ac:dyDescent="0.2">
      <c r="A6" t="s">
        <v>1300</v>
      </c>
      <c r="B6">
        <f>AVERAGE(B2:B5)</f>
        <v>0.58725000000000005</v>
      </c>
      <c r="C6">
        <f t="shared" ref="C6:O6" si="0">AVERAGE(C2:C5)</f>
        <v>0.51675000000000004</v>
      </c>
      <c r="D6">
        <f t="shared" si="0"/>
        <v>0.51574999999999993</v>
      </c>
      <c r="E6">
        <f t="shared" si="0"/>
        <v>0.79549999999999998</v>
      </c>
      <c r="F6">
        <f t="shared" si="0"/>
        <v>0.58074999999999999</v>
      </c>
      <c r="G6">
        <f t="shared" si="0"/>
        <v>0.65125</v>
      </c>
      <c r="H6">
        <f t="shared" si="0"/>
        <v>0.51150000000000007</v>
      </c>
      <c r="I6">
        <f t="shared" si="0"/>
        <v>0.54374999999999996</v>
      </c>
      <c r="J6">
        <f t="shared" si="0"/>
        <v>0.52875000000000005</v>
      </c>
      <c r="K6">
        <f t="shared" si="0"/>
        <v>0.64924999999999999</v>
      </c>
      <c r="L6">
        <f t="shared" si="0"/>
        <v>0.54574999999999996</v>
      </c>
      <c r="M6">
        <f t="shared" si="0"/>
        <v>0.70950000000000002</v>
      </c>
      <c r="N6">
        <f t="shared" si="0"/>
        <v>0.53849999999999998</v>
      </c>
      <c r="O6">
        <f t="shared" si="0"/>
        <v>0.63449999999999995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FF94-DFCA-8845-835A-94239EA5B3DA}">
  <dimension ref="A1:J1397"/>
  <sheetViews>
    <sheetView workbookViewId="0">
      <selection activeCell="J71" sqref="J71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3695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1383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2945</v>
      </c>
      <c r="C19">
        <v>10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3696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2946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1779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2707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1781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2047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3408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1321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1758</v>
      </c>
    </row>
    <row r="44" spans="2:6" x14ac:dyDescent="0.2">
      <c r="B44" t="s">
        <v>3004</v>
      </c>
      <c r="C44">
        <v>70</v>
      </c>
      <c r="D44" t="s">
        <v>2941</v>
      </c>
      <c r="E44">
        <v>30</v>
      </c>
      <c r="F44" t="s">
        <v>3697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2708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1749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2948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1745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1743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1744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1748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1751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1756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1759</v>
      </c>
    </row>
    <row r="57" spans="2:6" x14ac:dyDescent="0.2">
      <c r="B57" t="s">
        <v>2983</v>
      </c>
      <c r="C57">
        <v>30</v>
      </c>
      <c r="D57" t="s">
        <v>2941</v>
      </c>
      <c r="E57">
        <v>43</v>
      </c>
      <c r="F57" t="s">
        <v>2079</v>
      </c>
    </row>
    <row r="58" spans="2:6" x14ac:dyDescent="0.2">
      <c r="B58" t="s">
        <v>2963</v>
      </c>
      <c r="C58" t="s">
        <v>2941</v>
      </c>
      <c r="D58">
        <v>44</v>
      </c>
      <c r="E58" t="s">
        <v>1760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1670</v>
      </c>
    </row>
    <row r="60" spans="2:6" x14ac:dyDescent="0.2">
      <c r="B60" t="s">
        <v>2945</v>
      </c>
      <c r="C60">
        <v>10</v>
      </c>
      <c r="D60" t="s">
        <v>2941</v>
      </c>
      <c r="E60">
        <v>46</v>
      </c>
      <c r="F60" t="s">
        <v>1757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3698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1754</v>
      </c>
    </row>
    <row r="63" spans="2:6" x14ac:dyDescent="0.2">
      <c r="B63" t="s">
        <v>2945</v>
      </c>
      <c r="C63">
        <v>10</v>
      </c>
      <c r="D63" t="s">
        <v>2941</v>
      </c>
      <c r="E63">
        <v>49</v>
      </c>
      <c r="F63" t="s">
        <v>1675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1766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2721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2951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1777</v>
      </c>
    </row>
    <row r="68" spans="2:6" x14ac:dyDescent="0.2">
      <c r="B68" t="s">
        <v>2963</v>
      </c>
      <c r="C68" t="s">
        <v>2941</v>
      </c>
      <c r="D68">
        <v>54</v>
      </c>
      <c r="E68" t="s">
        <v>2051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1805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1762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2953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2043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1810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1808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1812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3699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2717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2024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1815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1821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1824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3700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1825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1823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1819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3701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3702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2956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2016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2019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3416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1804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2018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1799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1795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1791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1788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3703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1787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1786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1746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1317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1789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1792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1650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1798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1802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1800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1801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1797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1771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1753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1747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1724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2695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3704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1685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1676</v>
      </c>
    </row>
    <row r="124" spans="2:6" x14ac:dyDescent="0.2">
      <c r="B124" t="s">
        <v>2983</v>
      </c>
      <c r="C124">
        <v>30</v>
      </c>
      <c r="D124" t="s">
        <v>2941</v>
      </c>
      <c r="E124">
        <v>110</v>
      </c>
      <c r="F124" t="s">
        <v>2660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1679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1686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3705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2691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2021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1691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1478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1697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1693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1690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2785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1687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1682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2693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2698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1677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1673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2006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3706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1998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1997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1665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1657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3707</v>
      </c>
    </row>
    <row r="152" spans="2:6" x14ac:dyDescent="0.2">
      <c r="B152" t="s">
        <v>2945</v>
      </c>
      <c r="C152">
        <v>10</v>
      </c>
      <c r="D152" t="s">
        <v>2941</v>
      </c>
      <c r="E152">
        <v>138</v>
      </c>
      <c r="F152" t="s">
        <v>3708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3709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1654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1652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1653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1655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1658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3710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3711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1660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1662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1668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3712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1669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1568</v>
      </c>
    </row>
    <row r="167" spans="2:6" x14ac:dyDescent="0.2">
      <c r="B167" t="s">
        <v>2945</v>
      </c>
      <c r="C167">
        <v>10</v>
      </c>
      <c r="D167" t="s">
        <v>2941</v>
      </c>
      <c r="E167">
        <v>153</v>
      </c>
      <c r="F167" t="s">
        <v>1667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1995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1672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1996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3713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1642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3714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1674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1689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1999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1713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1721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2001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2007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1728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1648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1731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2010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2014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1735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2964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1740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1738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1960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1955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2028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2749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3448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1739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1736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1734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2752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1732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1725</v>
      </c>
    </row>
    <row r="201" spans="2:6" x14ac:dyDescent="0.2">
      <c r="B201" t="s">
        <v>2945</v>
      </c>
      <c r="C201">
        <v>10</v>
      </c>
      <c r="D201" t="s">
        <v>2941</v>
      </c>
      <c r="E201">
        <v>187</v>
      </c>
      <c r="F201" t="s">
        <v>3715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1720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1719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1709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2753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1707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1705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2046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3716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1704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1706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2053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3346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2056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2968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2742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1714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2057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1717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2058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1716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1727</v>
      </c>
    </row>
    <row r="223" spans="2:6" x14ac:dyDescent="0.2">
      <c r="B223" t="s">
        <v>3031</v>
      </c>
      <c r="C223">
        <v>20</v>
      </c>
      <c r="D223" t="s">
        <v>2941</v>
      </c>
      <c r="E223">
        <v>209</v>
      </c>
      <c r="F223" t="s">
        <v>1726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1741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3717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3718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3101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1853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1817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3719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1886</v>
      </c>
    </row>
    <row r="232" spans="2:6" x14ac:dyDescent="0.2">
      <c r="B232" t="s">
        <v>2963</v>
      </c>
      <c r="C232" t="s">
        <v>2941</v>
      </c>
      <c r="D232">
        <v>218</v>
      </c>
      <c r="E232" t="s">
        <v>3720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1831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3261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3721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1935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2061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1934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1698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1820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3722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1940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2744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2060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1943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2765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3262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1945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2783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1946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2978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1944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1988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3105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3723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2044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2040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3107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1938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2034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1929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1927</v>
      </c>
    </row>
    <row r="264" spans="2:6" x14ac:dyDescent="0.2">
      <c r="B264" t="s">
        <v>2972</v>
      </c>
      <c r="C264">
        <v>40</v>
      </c>
      <c r="D264" t="s">
        <v>2941</v>
      </c>
      <c r="E264">
        <v>250</v>
      </c>
      <c r="F264" t="s">
        <v>2030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3724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1919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2751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1465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3469</v>
      </c>
    </row>
    <row r="270" spans="2:6" x14ac:dyDescent="0.2">
      <c r="B270" t="s">
        <v>2945</v>
      </c>
      <c r="C270">
        <v>10</v>
      </c>
      <c r="D270" t="s">
        <v>2941</v>
      </c>
      <c r="E270">
        <v>256</v>
      </c>
      <c r="F270" t="s">
        <v>1918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1914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1917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2738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1916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1471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1920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2725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1921</v>
      </c>
    </row>
    <row r="279" spans="2:6" x14ac:dyDescent="0.2">
      <c r="B279" t="s">
        <v>3031</v>
      </c>
      <c r="C279">
        <v>20</v>
      </c>
      <c r="D279" t="s">
        <v>2941</v>
      </c>
      <c r="E279">
        <v>265</v>
      </c>
      <c r="F279" t="s">
        <v>1922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2031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1360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1924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1548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2035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1925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1931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1930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1883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2729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1326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3268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1953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3725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1961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1323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1796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1975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3726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3727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1981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3356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1987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1785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3271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1985</v>
      </c>
    </row>
    <row r="306" spans="2:6" x14ac:dyDescent="0.2">
      <c r="B306" t="s">
        <v>3031</v>
      </c>
      <c r="C306">
        <v>20</v>
      </c>
      <c r="D306" t="s">
        <v>2941</v>
      </c>
      <c r="E306">
        <v>292</v>
      </c>
      <c r="F306" t="s">
        <v>1983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1347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1978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2038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1980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2041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3728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3113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3114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1962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1834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1963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1769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1966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1964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1967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1959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2050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1957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1958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3358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3274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2082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1950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2859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1926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1631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2091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1829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1895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1891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1881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1878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1877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1874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3729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1862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2151</v>
      </c>
    </row>
    <row r="344" spans="2:6" x14ac:dyDescent="0.2">
      <c r="B344" t="s">
        <v>2945</v>
      </c>
      <c r="C344">
        <v>10</v>
      </c>
      <c r="D344" t="s">
        <v>2941</v>
      </c>
      <c r="E344">
        <v>330</v>
      </c>
      <c r="F344" t="s">
        <v>1861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1858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1856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1702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1851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3730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1849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1847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1846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2156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1841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2209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2224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1633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1843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2733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3731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1836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2854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1838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2732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1835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1833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2994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2242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1844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2256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1852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1848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1850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1860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2258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1865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1879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2646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1870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1882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2644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1885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2265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1896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2269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2638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1778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1837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1900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2268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3732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1904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1903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1827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1908</v>
      </c>
    </row>
    <row r="397" spans="2:6" x14ac:dyDescent="0.2">
      <c r="B397" t="s">
        <v>2945</v>
      </c>
      <c r="C397">
        <v>10</v>
      </c>
      <c r="D397" t="s">
        <v>2941</v>
      </c>
      <c r="E397">
        <v>383</v>
      </c>
      <c r="F397" t="s">
        <v>1880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1876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1990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1875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1902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2640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1840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3360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1867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1899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1898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1892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2254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1894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1890</v>
      </c>
    </row>
    <row r="412" spans="2:6" x14ac:dyDescent="0.2">
      <c r="B412" t="s">
        <v>2945</v>
      </c>
      <c r="C412">
        <v>10</v>
      </c>
      <c r="D412" t="s">
        <v>2941</v>
      </c>
      <c r="E412">
        <v>398</v>
      </c>
      <c r="F412" t="s">
        <v>3733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1887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1859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1855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1832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1830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1806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1718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2251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1715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1680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1700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1636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2245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1620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1576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1537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3284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1499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1368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1419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1382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1393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1337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1392</v>
      </c>
    </row>
    <row r="437" spans="2:6" x14ac:dyDescent="0.2">
      <c r="B437" t="s">
        <v>2945</v>
      </c>
      <c r="C437">
        <v>10</v>
      </c>
      <c r="D437" t="s">
        <v>2941</v>
      </c>
      <c r="E437">
        <v>423</v>
      </c>
      <c r="F437" t="s">
        <v>1365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1405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3734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1423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1412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3735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3507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1418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1408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1404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1410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1422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1424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1435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1436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1430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1433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1425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3286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1449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1398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1447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2232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1454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1451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3138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1414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2234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1448</v>
      </c>
    </row>
    <row r="467" spans="2:6" x14ac:dyDescent="0.2">
      <c r="B467" t="s">
        <v>2963</v>
      </c>
      <c r="C467" t="s">
        <v>2941</v>
      </c>
      <c r="D467">
        <v>453</v>
      </c>
      <c r="E467" t="s">
        <v>2764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1441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1428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1453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1457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1452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1388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2624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1459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3736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2238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1416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1463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1455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1462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1458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3364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2625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1450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1429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1432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1440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2630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1437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1442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1443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3005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1445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1439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3737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1438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3287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1446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1397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3738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1426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1420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2626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1391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1366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1384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1383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1377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1370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3144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3674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2252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1373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1361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3520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1380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1372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1374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1390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1394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1403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1466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1468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2299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1480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3739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3740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3525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1526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1525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1551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1561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3741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1314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2676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1559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1598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1601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3290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3291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1599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3742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1594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1591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1577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2298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2300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1602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1586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1584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1572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3015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1571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1580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1570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1596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3743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1582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1583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1590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1589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1592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1603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3151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3152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1604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1607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1612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2686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1617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1339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1618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1349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1625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1626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1461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1634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1635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1641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1646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1645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1640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1637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1632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1627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1630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1581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1623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1616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1621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1619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1579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2208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2657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2307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1624</v>
      </c>
    </row>
    <row r="599" spans="2:6" x14ac:dyDescent="0.2">
      <c r="B599" t="s">
        <v>2945</v>
      </c>
      <c r="C599">
        <v>10</v>
      </c>
      <c r="D599" t="s">
        <v>2941</v>
      </c>
      <c r="E599">
        <v>585</v>
      </c>
      <c r="F599" t="s">
        <v>2302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1622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3156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1613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2295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1614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1611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1546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1609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1606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1588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1578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1554</v>
      </c>
    </row>
    <row r="612" spans="2:6" x14ac:dyDescent="0.2">
      <c r="B612" t="s">
        <v>2963</v>
      </c>
      <c r="C612" t="s">
        <v>2941</v>
      </c>
      <c r="D612">
        <v>598</v>
      </c>
      <c r="E612" t="s">
        <v>3744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2283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1553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1545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2651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1550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1544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1543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3020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1540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1511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3745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1528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1529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1523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1340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3022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1493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1512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1507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1504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1301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1503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1500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3161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1359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2667</v>
      </c>
    </row>
    <row r="639" spans="2:6" x14ac:dyDescent="0.2">
      <c r="B639" t="s">
        <v>2963</v>
      </c>
      <c r="C639" t="s">
        <v>2941</v>
      </c>
      <c r="D639">
        <v>625</v>
      </c>
      <c r="E639" t="s">
        <v>3746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1495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1496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3747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1492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3748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1486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2177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2275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1484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1488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1481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1472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2278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1490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1485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1483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1494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1470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1498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1502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1516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1532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1527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1538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1533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1539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1348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3749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3750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2289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2292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3751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1311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1487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1556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1555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3752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1560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1563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1565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2281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1567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1564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1562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3173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1547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1515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1460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1536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1395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1434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1524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2273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1519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1522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1521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1518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1510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1473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1531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2884</v>
      </c>
    </row>
    <row r="701" spans="2:6" x14ac:dyDescent="0.2">
      <c r="B701" t="s">
        <v>2945</v>
      </c>
      <c r="C701">
        <v>10</v>
      </c>
      <c r="D701" t="s">
        <v>2941</v>
      </c>
      <c r="E701">
        <v>687</v>
      </c>
      <c r="F701" t="s">
        <v>1530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1569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2221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1772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1873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1977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2065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2067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2143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2150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2246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2330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2313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2128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2420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2419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2418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2417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2416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2412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2410</v>
      </c>
    </row>
    <row r="722" spans="2:6" x14ac:dyDescent="0.2">
      <c r="B722" t="s">
        <v>2974</v>
      </c>
      <c r="C722">
        <v>80</v>
      </c>
      <c r="D722" t="s">
        <v>2941</v>
      </c>
      <c r="E722">
        <v>708</v>
      </c>
      <c r="F722" t="s">
        <v>3753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2409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2408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2407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2405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2402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2892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2396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1989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2395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2401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2398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2394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2393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2391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2404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2406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1331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2411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2886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2889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2414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2422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2424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2429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2430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2427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2431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2435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2445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3754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1316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2449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2452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2460</v>
      </c>
    </row>
    <row r="757" spans="2:6" x14ac:dyDescent="0.2">
      <c r="B757" t="s">
        <v>3031</v>
      </c>
      <c r="C757">
        <v>20</v>
      </c>
      <c r="D757" t="s">
        <v>2941</v>
      </c>
      <c r="E757">
        <v>743</v>
      </c>
      <c r="F757" t="s">
        <v>2173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2458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2457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2454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2178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2453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2347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2447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2444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2440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2441</v>
      </c>
    </row>
    <row r="768" spans="2:6" x14ac:dyDescent="0.2">
      <c r="B768" t="s">
        <v>2945</v>
      </c>
      <c r="C768">
        <v>10</v>
      </c>
      <c r="D768" t="s">
        <v>2941</v>
      </c>
      <c r="E768">
        <v>754</v>
      </c>
      <c r="F768" t="s">
        <v>1310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3755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2439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2183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2230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2434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2870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3184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2436</v>
      </c>
    </row>
    <row r="777" spans="2:6" x14ac:dyDescent="0.2">
      <c r="B777" t="s">
        <v>2945</v>
      </c>
      <c r="C777">
        <v>10</v>
      </c>
      <c r="D777" t="s">
        <v>2941</v>
      </c>
      <c r="E777">
        <v>763</v>
      </c>
      <c r="F777" t="s">
        <v>3756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3757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3758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2426</v>
      </c>
    </row>
    <row r="781" spans="2:6" x14ac:dyDescent="0.2">
      <c r="B781" t="s">
        <v>2945</v>
      </c>
      <c r="C781">
        <v>10</v>
      </c>
      <c r="D781" t="s">
        <v>2941</v>
      </c>
      <c r="E781">
        <v>767</v>
      </c>
      <c r="F781" t="s">
        <v>2801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2421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2312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2161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2160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2376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2370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2364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1336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2163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2354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2350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3759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3190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2349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2344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2874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2343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2340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3191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1302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2338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2337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2332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2331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2329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1854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2327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2144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2325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2319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2145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2231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2317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2324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1737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2323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1828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3310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2878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2328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2326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2335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2336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2146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2341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2353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2255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2356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2361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2368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2369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2881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2371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2164</v>
      </c>
    </row>
    <row r="837" spans="2:6" x14ac:dyDescent="0.2">
      <c r="B837" t="s">
        <v>2945</v>
      </c>
      <c r="C837">
        <v>10</v>
      </c>
      <c r="D837" t="s">
        <v>2941</v>
      </c>
      <c r="E837">
        <v>823</v>
      </c>
      <c r="F837" t="s">
        <v>3760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2379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2381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2383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2152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2384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2385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2899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2386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2382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2792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2070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2372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2367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2366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2003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2270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2359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2357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2355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2262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2360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2362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2823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1968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3761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2373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2157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3762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2824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2155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2084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3763</v>
      </c>
    </row>
    <row r="870" spans="2:6" x14ac:dyDescent="0.2">
      <c r="B870" t="s">
        <v>3031</v>
      </c>
      <c r="C870">
        <v>20</v>
      </c>
      <c r="D870" t="s">
        <v>2941</v>
      </c>
      <c r="E870">
        <v>856</v>
      </c>
      <c r="F870" t="s">
        <v>2891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2378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3764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2389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2423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3765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3766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2425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1869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2469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2463</v>
      </c>
    </row>
    <row r="881" spans="2:6" x14ac:dyDescent="0.2">
      <c r="B881" t="s">
        <v>2945</v>
      </c>
      <c r="C881">
        <v>10</v>
      </c>
      <c r="D881" t="s">
        <v>2941</v>
      </c>
      <c r="E881">
        <v>867</v>
      </c>
      <c r="F881" t="s">
        <v>2518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2504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2541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2554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2455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2829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2555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2154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2556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2557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3211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3051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2172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2089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2562</v>
      </c>
    </row>
    <row r="896" spans="2:6" x14ac:dyDescent="0.2">
      <c r="B896" t="s">
        <v>3031</v>
      </c>
      <c r="C896">
        <v>20</v>
      </c>
      <c r="D896" t="s">
        <v>2941</v>
      </c>
      <c r="E896">
        <v>882</v>
      </c>
      <c r="F896" t="s">
        <v>3314</v>
      </c>
    </row>
    <row r="897" spans="2:6" x14ac:dyDescent="0.2">
      <c r="B897" t="s">
        <v>2945</v>
      </c>
      <c r="C897">
        <v>10</v>
      </c>
      <c r="D897" t="s">
        <v>2941</v>
      </c>
      <c r="E897">
        <v>883</v>
      </c>
      <c r="F897" t="s">
        <v>3767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3315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2181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2561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2189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2558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2553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1552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2549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3768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2544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2204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1329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2543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2539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2318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2534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2536</v>
      </c>
    </row>
    <row r="915" spans="2:6" x14ac:dyDescent="0.2">
      <c r="B915" t="s">
        <v>2972</v>
      </c>
      <c r="C915">
        <v>40</v>
      </c>
      <c r="D915" t="s">
        <v>2941</v>
      </c>
      <c r="E915">
        <v>901</v>
      </c>
      <c r="F915" t="s">
        <v>1711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2537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2538</v>
      </c>
    </row>
    <row r="918" spans="2:6" x14ac:dyDescent="0.2">
      <c r="B918" t="s">
        <v>2945</v>
      </c>
      <c r="C918">
        <v>10</v>
      </c>
      <c r="D918" t="s">
        <v>2941</v>
      </c>
      <c r="E918">
        <v>904</v>
      </c>
      <c r="F918" t="s">
        <v>3218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2540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2443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2545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3769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2217</v>
      </c>
    </row>
    <row r="924" spans="2:6" x14ac:dyDescent="0.2">
      <c r="B924" t="s">
        <v>2963</v>
      </c>
      <c r="C924" t="s">
        <v>2941</v>
      </c>
      <c r="D924">
        <v>910</v>
      </c>
      <c r="E924" t="s">
        <v>2214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2548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3770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2552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3319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2560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2229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2573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2576</v>
      </c>
    </row>
    <row r="933" spans="2:6" x14ac:dyDescent="0.2">
      <c r="B933" t="s">
        <v>2963</v>
      </c>
      <c r="C933" t="s">
        <v>2941</v>
      </c>
      <c r="D933">
        <v>919</v>
      </c>
      <c r="E933" t="s">
        <v>3609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2579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1309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2581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2905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1872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2582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2584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3771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2586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2215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2587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2219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2696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3772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3773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3774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2588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2590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3322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3688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2222</v>
      </c>
    </row>
    <row r="955" spans="2:6" x14ac:dyDescent="0.2">
      <c r="B955" t="s">
        <v>2963</v>
      </c>
      <c r="C955" t="s">
        <v>2941</v>
      </c>
      <c r="D955">
        <v>941</v>
      </c>
      <c r="E955" t="s">
        <v>3323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2589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1991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2375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2585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2583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2578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2577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2567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1974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2564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2565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2813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2467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2566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2569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3775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3776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2572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2575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2574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2568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2563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2551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2333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2550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2533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2517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2500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2498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2483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2484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2485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2489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2490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2493</v>
      </c>
    </row>
    <row r="994" spans="2:6" x14ac:dyDescent="0.2">
      <c r="B994" t="s">
        <v>3031</v>
      </c>
      <c r="C994">
        <v>20</v>
      </c>
      <c r="D994" t="s">
        <v>2941</v>
      </c>
      <c r="E994">
        <v>980</v>
      </c>
      <c r="F994" t="s">
        <v>2812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2902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2388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2496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2497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2495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1803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1400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2901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2488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2486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2482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2218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2480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1558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2477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2473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2471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2466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2465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2468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2470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2472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2474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2211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2475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1386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2476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2200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2197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2194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2380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2804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b">
        <v>1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2487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3692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2491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2288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2191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2501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2510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2833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2515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2519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3777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2521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3778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2523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2524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2525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1699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2526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2528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3779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2530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2532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3780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3781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2192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2529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2730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1949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2198</v>
      </c>
    </row>
    <row r="1057" spans="2:6" x14ac:dyDescent="0.2">
      <c r="B1057" t="s">
        <v>2972</v>
      </c>
      <c r="C1057">
        <v>40</v>
      </c>
      <c r="D1057" t="s">
        <v>2941</v>
      </c>
      <c r="E1057">
        <v>1043</v>
      </c>
      <c r="F1057" t="s">
        <v>3782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2522</v>
      </c>
    </row>
    <row r="1059" spans="2:6" x14ac:dyDescent="0.2">
      <c r="B1059" t="s">
        <v>2945</v>
      </c>
      <c r="C1059">
        <v>10</v>
      </c>
      <c r="D1059" t="s">
        <v>2941</v>
      </c>
      <c r="E1059">
        <v>1045</v>
      </c>
      <c r="F1059" t="s">
        <v>3642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2520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2516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2512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2502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2507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2505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2203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2509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2619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2508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2513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2492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2456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2432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2428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2348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2810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2039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3783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2314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2267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1816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2175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2811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3331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3784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2092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2174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2093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2094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1954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2096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2099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2806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2098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2103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2106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2104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2100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2102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3785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2101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2087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2085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3647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2083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2077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3786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3243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1363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3787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2072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2074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2071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2127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3788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1615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1932</v>
      </c>
    </row>
    <row r="1118" spans="2:6" x14ac:dyDescent="0.2">
      <c r="B1118" t="s">
        <v>2945</v>
      </c>
      <c r="C1118">
        <v>10</v>
      </c>
      <c r="D1118" t="s">
        <v>2941</v>
      </c>
      <c r="E1118">
        <v>1104</v>
      </c>
      <c r="F1118" t="s">
        <v>2840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2081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2080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2011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2803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2086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2088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3789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2097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3333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2108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2110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2113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2115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2118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1379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1972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2124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1305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1979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2141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2142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2140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2137</v>
      </c>
    </row>
    <row r="1142" spans="2:6" x14ac:dyDescent="0.2">
      <c r="B1142" t="s">
        <v>2963</v>
      </c>
      <c r="C1142" t="s">
        <v>2941</v>
      </c>
      <c r="D1142">
        <v>1128</v>
      </c>
      <c r="E1142" t="s">
        <v>3334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2138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2136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2134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2133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3790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2132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>
        <v>2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2715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2122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2947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1752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3791</v>
      </c>
    </row>
    <row r="1155" spans="2:6" x14ac:dyDescent="0.2">
      <c r="B1155" t="s">
        <v>2963</v>
      </c>
      <c r="C1155" t="s">
        <v>2941</v>
      </c>
      <c r="D1155">
        <v>1141</v>
      </c>
      <c r="E1155" t="s">
        <v>3792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2078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2718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2949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3655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1811</v>
      </c>
    </row>
    <row r="1161" spans="2:6" x14ac:dyDescent="0.2">
      <c r="B1161" t="s">
        <v>2945</v>
      </c>
      <c r="C1161">
        <v>10</v>
      </c>
      <c r="D1161" t="s">
        <v>2941</v>
      </c>
      <c r="E1161">
        <v>1147</v>
      </c>
      <c r="F1161" t="s">
        <v>1807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2025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2955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3793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1300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3794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3795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2959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2690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2960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2961</v>
      </c>
    </row>
    <row r="1172" spans="2:6" x14ac:dyDescent="0.2">
      <c r="B1172" t="s">
        <v>3031</v>
      </c>
      <c r="C1172">
        <v>20</v>
      </c>
      <c r="D1172" t="s">
        <v>2941</v>
      </c>
      <c r="E1172">
        <v>1158</v>
      </c>
      <c r="F1172" t="s">
        <v>2013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2005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3796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3431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2784</v>
      </c>
    </row>
    <row r="1177" spans="2:6" x14ac:dyDescent="0.2">
      <c r="B1177" t="s">
        <v>2945</v>
      </c>
      <c r="C1177">
        <v>10</v>
      </c>
      <c r="D1177" t="s">
        <v>2941</v>
      </c>
      <c r="E1177">
        <v>1163</v>
      </c>
      <c r="F1177" t="s">
        <v>3797</v>
      </c>
    </row>
    <row r="1178" spans="2:6" x14ac:dyDescent="0.2">
      <c r="B1178" t="s">
        <v>3031</v>
      </c>
      <c r="C1178">
        <v>20</v>
      </c>
      <c r="D1178" t="s">
        <v>2941</v>
      </c>
      <c r="E1178">
        <v>1164</v>
      </c>
      <c r="F1178" t="s">
        <v>2000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3798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1651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2004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1695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3799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2731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2788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1708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2743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3800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2971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3666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2973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3801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3802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3803</v>
      </c>
    </row>
    <row r="1195" spans="2:6" x14ac:dyDescent="0.2">
      <c r="B1195" t="s">
        <v>3031</v>
      </c>
      <c r="C1195">
        <v>20</v>
      </c>
      <c r="D1195" t="s">
        <v>2941</v>
      </c>
      <c r="E1195">
        <v>1181</v>
      </c>
      <c r="F1195" t="s">
        <v>3804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1928</v>
      </c>
    </row>
    <row r="1197" spans="2:6" x14ac:dyDescent="0.2">
      <c r="B1197" t="s">
        <v>2945</v>
      </c>
      <c r="C1197">
        <v>10</v>
      </c>
      <c r="D1197" t="s">
        <v>2941</v>
      </c>
      <c r="E1197">
        <v>1183</v>
      </c>
      <c r="F1197" t="s">
        <v>2776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2054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1942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2048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2756</v>
      </c>
    </row>
    <row r="1202" spans="2:6" x14ac:dyDescent="0.2">
      <c r="B1202" t="s">
        <v>2974</v>
      </c>
      <c r="C1202">
        <v>80</v>
      </c>
      <c r="D1202" t="s">
        <v>2941</v>
      </c>
      <c r="E1202">
        <v>1188</v>
      </c>
      <c r="F1202" t="s">
        <v>2757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1933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2794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2928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2033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1868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3805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3108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3669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1986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3806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3357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1597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1911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2042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3807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1857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1813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3808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1866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1694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3485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2199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3276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1692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2655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2271</v>
      </c>
    </row>
    <row r="1229" spans="2:6" x14ac:dyDescent="0.2">
      <c r="B1229" t="s">
        <v>3004</v>
      </c>
      <c r="C1229">
        <v>70</v>
      </c>
      <c r="D1229" t="s">
        <v>2941</v>
      </c>
      <c r="E1229">
        <v>1215</v>
      </c>
      <c r="F1229" t="s">
        <v>1901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3809</v>
      </c>
    </row>
    <row r="1231" spans="2:6" x14ac:dyDescent="0.2">
      <c r="B1231" t="s">
        <v>3031</v>
      </c>
      <c r="C1231">
        <v>20</v>
      </c>
      <c r="D1231" t="s">
        <v>2941</v>
      </c>
      <c r="E1231">
        <v>1217</v>
      </c>
      <c r="F1231" t="s">
        <v>2261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1889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1893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2253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3810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2852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3811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2236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1475</v>
      </c>
    </row>
    <row r="1240" spans="2:6" x14ac:dyDescent="0.2">
      <c r="B1240" t="s">
        <v>2945</v>
      </c>
      <c r="C1240">
        <v>10</v>
      </c>
      <c r="D1240" t="s">
        <v>2941</v>
      </c>
      <c r="E1240">
        <v>1226</v>
      </c>
      <c r="F1240" t="s">
        <v>1407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1413</v>
      </c>
    </row>
    <row r="1242" spans="2:6" x14ac:dyDescent="0.2">
      <c r="B1242" t="s">
        <v>3031</v>
      </c>
      <c r="C1242">
        <v>20</v>
      </c>
      <c r="D1242" t="s">
        <v>2941</v>
      </c>
      <c r="E1242">
        <v>1228</v>
      </c>
      <c r="F1242" t="s">
        <v>1409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2237</v>
      </c>
    </row>
    <row r="1244" spans="2:6" x14ac:dyDescent="0.2">
      <c r="B1244" t="s">
        <v>2945</v>
      </c>
      <c r="C1244">
        <v>10</v>
      </c>
      <c r="D1244" t="s">
        <v>2941</v>
      </c>
      <c r="E1244">
        <v>1230</v>
      </c>
      <c r="F1244" t="s">
        <v>3812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3508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3509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3002</v>
      </c>
    </row>
    <row r="1248" spans="2:6" x14ac:dyDescent="0.2">
      <c r="B1248" t="s">
        <v>2945</v>
      </c>
      <c r="C1248">
        <v>10</v>
      </c>
      <c r="D1248" t="s">
        <v>2941</v>
      </c>
      <c r="E1248">
        <v>1234</v>
      </c>
      <c r="F1248" t="s">
        <v>3003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2620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1417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1456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2239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2244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2923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1396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3288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1387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2250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1371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3813</v>
      </c>
    </row>
    <row r="1261" spans="2:6" x14ac:dyDescent="0.2">
      <c r="B1261" t="s">
        <v>3031</v>
      </c>
      <c r="C1261">
        <v>20</v>
      </c>
      <c r="D1261" t="s">
        <v>2941</v>
      </c>
      <c r="E1261">
        <v>1247</v>
      </c>
      <c r="F1261" t="s">
        <v>1362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1369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2678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1381</v>
      </c>
    </row>
    <row r="1265" spans="2:6" x14ac:dyDescent="0.2">
      <c r="B1265" t="s">
        <v>2945</v>
      </c>
      <c r="C1265">
        <v>10</v>
      </c>
      <c r="D1265" t="s">
        <v>2941</v>
      </c>
      <c r="E1265">
        <v>1251</v>
      </c>
      <c r="F1265" t="s">
        <v>2266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2274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2294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1464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3814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3012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2841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3676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1587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1595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2767</v>
      </c>
    </row>
    <row r="1276" spans="2:6" x14ac:dyDescent="0.2">
      <c r="B1276" t="s">
        <v>2945</v>
      </c>
      <c r="C1276">
        <v>10</v>
      </c>
      <c r="D1276" t="s">
        <v>2941</v>
      </c>
      <c r="E1276">
        <v>1262</v>
      </c>
      <c r="F1276" t="s">
        <v>3371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2688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2309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1585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3815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3816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3817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2311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1628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1364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3295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3296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1509</v>
      </c>
    </row>
    <row r="1289" spans="2:6" x14ac:dyDescent="0.2">
      <c r="B1289" t="s">
        <v>2945</v>
      </c>
      <c r="C1289">
        <v>10</v>
      </c>
      <c r="D1289" t="s">
        <v>2941</v>
      </c>
      <c r="E1289">
        <v>1275</v>
      </c>
      <c r="F1289" t="s">
        <v>3018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3818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3819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3820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3546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2282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2662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3821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1482</v>
      </c>
    </row>
    <row r="1298" spans="2:6" x14ac:dyDescent="0.2">
      <c r="B1298" t="s">
        <v>2972</v>
      </c>
      <c r="C1298">
        <v>40</v>
      </c>
      <c r="D1298" t="s">
        <v>2941</v>
      </c>
      <c r="E1298">
        <v>1284</v>
      </c>
      <c r="F1298" t="s">
        <v>3822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2284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2863</v>
      </c>
    </row>
    <row r="1301" spans="2:6" x14ac:dyDescent="0.2">
      <c r="B1301" t="s">
        <v>2983</v>
      </c>
      <c r="C1301">
        <v>30</v>
      </c>
      <c r="D1301" t="s">
        <v>2941</v>
      </c>
      <c r="E1301">
        <v>1287</v>
      </c>
      <c r="F1301" t="s">
        <v>2685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3823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2286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1535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3824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1520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1513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2260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2882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3685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1574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1661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3825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1784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3826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2390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2400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2169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2166</v>
      </c>
    </row>
    <row r="1320" spans="2:6" x14ac:dyDescent="0.2">
      <c r="B1320" t="s">
        <v>2963</v>
      </c>
      <c r="C1320" t="s">
        <v>2941</v>
      </c>
      <c r="D1320">
        <v>1306</v>
      </c>
      <c r="E1320" t="s">
        <v>3827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3828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2461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3300</v>
      </c>
    </row>
    <row r="1324" spans="2:6" x14ac:dyDescent="0.2">
      <c r="B1324" t="s">
        <v>2945</v>
      </c>
      <c r="C1324">
        <v>10</v>
      </c>
      <c r="D1324" t="s">
        <v>2941</v>
      </c>
      <c r="E1324">
        <v>1310</v>
      </c>
      <c r="F1324" t="s">
        <v>2438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1909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2184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2433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3036</v>
      </c>
    </row>
    <row r="1329" spans="2:6" x14ac:dyDescent="0.2">
      <c r="B1329" t="s">
        <v>3031</v>
      </c>
      <c r="C1329">
        <v>20</v>
      </c>
      <c r="D1329" t="s">
        <v>2941</v>
      </c>
      <c r="E1329">
        <v>1315</v>
      </c>
      <c r="F1329" t="s">
        <v>2399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2176</v>
      </c>
    </row>
    <row r="1331" spans="2:6" x14ac:dyDescent="0.2">
      <c r="B1331" t="s">
        <v>2983</v>
      </c>
      <c r="C1331">
        <v>30</v>
      </c>
      <c r="D1331" t="s">
        <v>2941</v>
      </c>
      <c r="E1331">
        <v>1317</v>
      </c>
      <c r="F1331" t="s">
        <v>2397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3829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2342</v>
      </c>
    </row>
    <row r="1334" spans="2:6" x14ac:dyDescent="0.2">
      <c r="B1334" t="s">
        <v>2945</v>
      </c>
      <c r="C1334">
        <v>10</v>
      </c>
      <c r="D1334" t="s">
        <v>2941</v>
      </c>
      <c r="E1334">
        <v>1320</v>
      </c>
      <c r="F1334" t="s">
        <v>3038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2339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2147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3307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2316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2315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2321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2320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3195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3830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3041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2351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3831</v>
      </c>
    </row>
    <row r="1347" spans="2:6" x14ac:dyDescent="0.2">
      <c r="B1347" t="s">
        <v>2972</v>
      </c>
      <c r="C1347">
        <v>40</v>
      </c>
      <c r="D1347" t="s">
        <v>2941</v>
      </c>
      <c r="E1347">
        <v>1333</v>
      </c>
      <c r="F1347" t="s">
        <v>3200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2819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3832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2153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2374</v>
      </c>
    </row>
    <row r="1352" spans="2:6" x14ac:dyDescent="0.2">
      <c r="B1352" t="s">
        <v>2945</v>
      </c>
      <c r="C1352">
        <v>10</v>
      </c>
      <c r="D1352" t="s">
        <v>2941</v>
      </c>
      <c r="E1352">
        <v>1338</v>
      </c>
      <c r="F1352" t="s">
        <v>2915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2358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3833</v>
      </c>
    </row>
    <row r="1355" spans="2:6" x14ac:dyDescent="0.2">
      <c r="B1355" t="s">
        <v>2976</v>
      </c>
      <c r="C1355">
        <v>90</v>
      </c>
      <c r="D1355" t="s">
        <v>2941</v>
      </c>
      <c r="E1355">
        <v>1341</v>
      </c>
      <c r="F1355" t="s">
        <v>2272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2906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3834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3602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3835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2912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2205</v>
      </c>
    </row>
    <row r="1362" spans="2:6" x14ac:dyDescent="0.2">
      <c r="B1362" t="s">
        <v>2945</v>
      </c>
      <c r="C1362">
        <v>10</v>
      </c>
      <c r="D1362" t="s">
        <v>2941</v>
      </c>
      <c r="E1362">
        <v>1348</v>
      </c>
      <c r="F1362" t="s">
        <v>3836</v>
      </c>
    </row>
    <row r="1363" spans="2:6" x14ac:dyDescent="0.2">
      <c r="B1363" t="s">
        <v>2945</v>
      </c>
      <c r="C1363">
        <v>10</v>
      </c>
      <c r="D1363" t="s">
        <v>2941</v>
      </c>
      <c r="E1363">
        <v>1349</v>
      </c>
      <c r="F1363" t="s">
        <v>2451</v>
      </c>
    </row>
    <row r="1364" spans="2:6" x14ac:dyDescent="0.2">
      <c r="B1364" t="s">
        <v>2945</v>
      </c>
      <c r="C1364">
        <v>10</v>
      </c>
      <c r="D1364" t="s">
        <v>2941</v>
      </c>
      <c r="E1364">
        <v>1350</v>
      </c>
      <c r="F1364" t="s">
        <v>2213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3837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3838</v>
      </c>
    </row>
    <row r="1367" spans="2:6" x14ac:dyDescent="0.2">
      <c r="B1367" t="s">
        <v>3031</v>
      </c>
      <c r="C1367">
        <v>20</v>
      </c>
      <c r="D1367" t="s">
        <v>2941</v>
      </c>
      <c r="E1367">
        <v>1353</v>
      </c>
      <c r="F1367" t="s">
        <v>2580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2615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2220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2377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3839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2227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2226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2904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3840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2139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2223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2478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2900</v>
      </c>
    </row>
    <row r="1380" spans="2:6" x14ac:dyDescent="0.2">
      <c r="B1380" t="s">
        <v>2945</v>
      </c>
      <c r="C1380">
        <v>10</v>
      </c>
      <c r="D1380" t="s">
        <v>2941</v>
      </c>
      <c r="E1380">
        <v>1366</v>
      </c>
      <c r="F1380" t="s">
        <v>2616</v>
      </c>
    </row>
    <row r="1381" spans="2:6" x14ac:dyDescent="0.2">
      <c r="B1381" t="s">
        <v>2940</v>
      </c>
      <c r="C1381">
        <v>0</v>
      </c>
      <c r="D1381" t="s">
        <v>2941</v>
      </c>
      <c r="E1381">
        <v>1367</v>
      </c>
      <c r="F1381" t="s">
        <v>2479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3841</v>
      </c>
    </row>
    <row r="1383" spans="2:6" x14ac:dyDescent="0.2">
      <c r="B1383" t="s">
        <v>2945</v>
      </c>
      <c r="C1383">
        <v>10</v>
      </c>
      <c r="D1383" t="s">
        <v>2941</v>
      </c>
      <c r="E1383">
        <v>1369</v>
      </c>
      <c r="F1383" t="s">
        <v>2766</v>
      </c>
    </row>
    <row r="1384" spans="2:6" x14ac:dyDescent="0.2">
      <c r="B1384" t="s">
        <v>2963</v>
      </c>
      <c r="C1384" t="s">
        <v>2941</v>
      </c>
      <c r="D1384">
        <v>1370</v>
      </c>
      <c r="E1384" t="s">
        <v>3059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3232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3842</v>
      </c>
    </row>
    <row r="1387" spans="2:6" x14ac:dyDescent="0.2">
      <c r="B1387" t="s">
        <v>2983</v>
      </c>
      <c r="C1387">
        <v>30</v>
      </c>
      <c r="D1387" t="s">
        <v>2941</v>
      </c>
      <c r="E1387">
        <v>1373</v>
      </c>
      <c r="F1387" t="s">
        <v>2188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2793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2531</v>
      </c>
    </row>
    <row r="1390" spans="2:6" x14ac:dyDescent="0.2">
      <c r="B1390" t="s">
        <v>2945</v>
      </c>
      <c r="C1390">
        <v>10</v>
      </c>
      <c r="D1390" t="s">
        <v>2941</v>
      </c>
      <c r="E1390">
        <v>1376</v>
      </c>
      <c r="F1390" t="s">
        <v>3843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3242</v>
      </c>
    </row>
    <row r="1392" spans="2:6" x14ac:dyDescent="0.2">
      <c r="B1392" t="s">
        <v>2945</v>
      </c>
      <c r="C1392">
        <v>10</v>
      </c>
      <c r="D1392" t="s">
        <v>2941</v>
      </c>
      <c r="E1392">
        <v>1378</v>
      </c>
      <c r="F1392" t="s">
        <v>3332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3844</v>
      </c>
    </row>
    <row r="1394" spans="2:6" x14ac:dyDescent="0.2">
      <c r="B1394" t="s">
        <v>2940</v>
      </c>
      <c r="C1394">
        <v>0</v>
      </c>
      <c r="D1394" t="s">
        <v>2941</v>
      </c>
      <c r="E1394">
        <v>1380</v>
      </c>
      <c r="F1394" t="s">
        <v>2073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2075</v>
      </c>
    </row>
    <row r="1396" spans="2:6" x14ac:dyDescent="0.2">
      <c r="B1396" t="s">
        <v>2940</v>
      </c>
      <c r="C1396">
        <v>0</v>
      </c>
      <c r="D1396" t="s">
        <v>2941</v>
      </c>
      <c r="E1396">
        <v>1382</v>
      </c>
      <c r="F1396" t="s">
        <v>3845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67FF-D08C-284A-94A3-3E2D9F989928}">
  <dimension ref="A1:J1477"/>
  <sheetViews>
    <sheetView topLeftCell="A1339" workbookViewId="0">
      <selection activeCell="G1503" sqref="G1503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3400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1463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3249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 t="s">
        <v>3401</v>
      </c>
    </row>
    <row r="19" spans="2:6" x14ac:dyDescent="0.2">
      <c r="B19" t="s">
        <v>2974</v>
      </c>
      <c r="C19">
        <v>80</v>
      </c>
      <c r="D19" t="s">
        <v>2941</v>
      </c>
      <c r="E19">
        <v>5</v>
      </c>
      <c r="F19" t="s">
        <v>3402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>
        <v>4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3403</v>
      </c>
    </row>
    <row r="22" spans="2:6" x14ac:dyDescent="0.2">
      <c r="B22" t="s">
        <v>2945</v>
      </c>
      <c r="C22">
        <v>10</v>
      </c>
      <c r="D22" t="s">
        <v>2941</v>
      </c>
      <c r="E22">
        <v>8</v>
      </c>
      <c r="F22" t="s">
        <v>1773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2710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1730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1770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1765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3404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1768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3405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2713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1542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2123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2715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1774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1779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2707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2963</v>
      </c>
      <c r="C39" t="s">
        <v>2941</v>
      </c>
      <c r="D39">
        <v>25</v>
      </c>
      <c r="E39" t="s">
        <v>1782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3406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3407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3408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2114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1733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1761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3070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1321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3409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1752</v>
      </c>
    </row>
    <row r="53" spans="2:6" x14ac:dyDescent="0.2">
      <c r="B53" t="s">
        <v>2974</v>
      </c>
      <c r="C53">
        <v>80</v>
      </c>
      <c r="D53" t="s">
        <v>2941</v>
      </c>
      <c r="E53">
        <v>39</v>
      </c>
      <c r="F53" t="s">
        <v>3410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2708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3411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2948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1743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1742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1744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1748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1750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1751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1756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1759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1760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2078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1670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1757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1754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1675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1766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3072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3073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2721</v>
      </c>
    </row>
    <row r="77" spans="2:6" x14ac:dyDescent="0.2">
      <c r="B77" t="s">
        <v>2983</v>
      </c>
      <c r="C77">
        <v>30</v>
      </c>
      <c r="D77" t="s">
        <v>2941</v>
      </c>
      <c r="E77">
        <v>63</v>
      </c>
      <c r="F77" t="s">
        <v>2951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3412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1777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1805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1762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3252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1811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1810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1807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1808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3413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1812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2717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2024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3414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1815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2955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1818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1821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1822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1824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1825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1819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2956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1814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1809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3415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2016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2019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3416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1804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1799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3417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1795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1791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1788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3418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1787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1786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3419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3420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1746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1317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3081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1789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1790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1792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1650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1798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1800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1801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1797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1747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1724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1701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1389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3421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1676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1678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1679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3422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2771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3086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3423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1686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3424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3425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2763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1478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3426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1697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3427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1693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1690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3428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1687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3429</v>
      </c>
    </row>
    <row r="155" spans="2:6" x14ac:dyDescent="0.2">
      <c r="B155" t="s">
        <v>2972</v>
      </c>
      <c r="C155">
        <v>40</v>
      </c>
      <c r="D155" t="s">
        <v>2941</v>
      </c>
      <c r="E155">
        <v>141</v>
      </c>
      <c r="F155" t="s">
        <v>1682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3430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2693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2698</v>
      </c>
    </row>
    <row r="159" spans="2:6" x14ac:dyDescent="0.2">
      <c r="B159" t="s">
        <v>2945</v>
      </c>
      <c r="C159">
        <v>10</v>
      </c>
      <c r="D159" t="s">
        <v>2941</v>
      </c>
      <c r="E159">
        <v>145</v>
      </c>
      <c r="F159" t="s">
        <v>1673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2006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1998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1665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3431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3432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3433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1652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1653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1655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3434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1658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1660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1662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1668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1669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3435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1568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2784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1995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1672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3436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3437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1642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2700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1674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3090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3438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3439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1999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1713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1721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3440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2004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2007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1728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1729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1648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1695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2010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2014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3441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1735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2964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1740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3442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3443</v>
      </c>
    </row>
    <row r="206" spans="2:6" x14ac:dyDescent="0.2">
      <c r="B206" t="s">
        <v>3031</v>
      </c>
      <c r="C206">
        <v>20</v>
      </c>
      <c r="D206" t="s">
        <v>2941</v>
      </c>
      <c r="E206">
        <v>192</v>
      </c>
      <c r="F206" t="s">
        <v>1738</v>
      </c>
    </row>
    <row r="207" spans="2:6" x14ac:dyDescent="0.2">
      <c r="B207" t="s">
        <v>2965</v>
      </c>
      <c r="C207">
        <v>60</v>
      </c>
      <c r="D207" t="s">
        <v>2941</v>
      </c>
      <c r="E207">
        <v>193</v>
      </c>
      <c r="F207" t="s">
        <v>3444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3445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3446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1960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1951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3447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3448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1736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1732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3449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1720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1709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1708</v>
      </c>
    </row>
    <row r="220" spans="2:6" x14ac:dyDescent="0.2">
      <c r="B220" t="s">
        <v>3031</v>
      </c>
      <c r="C220">
        <v>20</v>
      </c>
      <c r="D220" t="s">
        <v>2941</v>
      </c>
      <c r="E220">
        <v>206</v>
      </c>
      <c r="F220" t="s">
        <v>3095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3450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1707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3451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1705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3452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3453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1704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3344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1319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1706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3454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3455</v>
      </c>
    </row>
    <row r="233" spans="2:6" x14ac:dyDescent="0.2">
      <c r="B233" t="s">
        <v>2945</v>
      </c>
      <c r="C233">
        <v>10</v>
      </c>
      <c r="D233" t="s">
        <v>2941</v>
      </c>
      <c r="E233">
        <v>219</v>
      </c>
      <c r="F233" t="s">
        <v>2787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3456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2055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2741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2742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1712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1714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2745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3348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2971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3457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1717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1716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1727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3458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2734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3459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3460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3461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3462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1817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1831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3261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1935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1934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1698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1820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1939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1940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2060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1943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2765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2052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1945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3463</v>
      </c>
    </row>
    <row r="268" spans="2:6" x14ac:dyDescent="0.2">
      <c r="B268" t="s">
        <v>2974</v>
      </c>
      <c r="C268">
        <v>80</v>
      </c>
      <c r="D268" t="s">
        <v>2941</v>
      </c>
      <c r="E268">
        <v>254</v>
      </c>
      <c r="F268" t="s">
        <v>3464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1946</v>
      </c>
    </row>
    <row r="270" spans="2:6" x14ac:dyDescent="0.2">
      <c r="B270" t="s">
        <v>3031</v>
      </c>
      <c r="C270">
        <v>20</v>
      </c>
      <c r="D270" t="s">
        <v>2941</v>
      </c>
      <c r="E270">
        <v>256</v>
      </c>
      <c r="F270" t="s">
        <v>1944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2048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3465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2979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3466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1938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1927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2030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3467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3468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1919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1465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2928</v>
      </c>
    </row>
    <row r="284" spans="2:6" x14ac:dyDescent="0.2">
      <c r="B284" t="s">
        <v>2945</v>
      </c>
      <c r="C284">
        <v>10</v>
      </c>
      <c r="D284" t="s">
        <v>2941</v>
      </c>
      <c r="E284">
        <v>270</v>
      </c>
      <c r="F284" t="s">
        <v>3469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1918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1914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1917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1916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1471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3470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3471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3472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1921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3354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3355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3473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2033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1360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1924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1548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3474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1925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1931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3475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1930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1883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1326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1953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1961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1323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3476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1975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1987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3477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3478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1985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1983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1347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3479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3480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1978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3481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2038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1980</v>
      </c>
    </row>
    <row r="325" spans="2:6" x14ac:dyDescent="0.2">
      <c r="B325" t="s">
        <v>3050</v>
      </c>
      <c r="C325">
        <v>50</v>
      </c>
      <c r="D325" t="s">
        <v>2941</v>
      </c>
      <c r="E325">
        <v>311</v>
      </c>
      <c r="F325" t="s">
        <v>3482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1973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1332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1911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1962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1834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1963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1769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1966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1573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1957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1958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3274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2859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1926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1631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1895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1891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1881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1878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1877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3483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3484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1874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3118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2121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1866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2737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1477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1856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1702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1694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1851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3485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1849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1846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2156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2209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1633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1843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1692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2733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1836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1838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1839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1835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1833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1844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2256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1852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1848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3486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1850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1860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1864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2258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1879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1870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1885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2265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1896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3487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2638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1837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1900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1901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3488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1904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3489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1827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1908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1880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1876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3490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1875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3491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2654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3492</v>
      </c>
    </row>
    <row r="403" spans="2:6" x14ac:dyDescent="0.2">
      <c r="B403" t="s">
        <v>2945</v>
      </c>
      <c r="C403">
        <v>10</v>
      </c>
      <c r="D403" t="s">
        <v>2941</v>
      </c>
      <c r="E403">
        <v>389</v>
      </c>
      <c r="F403" t="s">
        <v>3493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1902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1840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2848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3494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1867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1899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1898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1892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1889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1893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1887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2253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3495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2997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3496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1859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1855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1832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1830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1806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1718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3497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1715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3498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1680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1700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2245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3132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1620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1576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3499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1537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2236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3500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1368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1419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1413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3501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3502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3503</v>
      </c>
    </row>
    <row r="444" spans="2:6" x14ac:dyDescent="0.2">
      <c r="B444" t="s">
        <v>2945</v>
      </c>
      <c r="C444">
        <v>10</v>
      </c>
      <c r="D444" t="s">
        <v>2941</v>
      </c>
      <c r="E444">
        <v>430</v>
      </c>
      <c r="F444" t="s">
        <v>3504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3505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3506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1337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1392</v>
      </c>
    </row>
    <row r="449" spans="2:6" x14ac:dyDescent="0.2">
      <c r="B449" t="s">
        <v>2945</v>
      </c>
      <c r="C449">
        <v>10</v>
      </c>
      <c r="D449" t="s">
        <v>2941</v>
      </c>
      <c r="E449">
        <v>435</v>
      </c>
      <c r="F449" t="s">
        <v>1405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1423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1412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2237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3507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1418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1408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1404</v>
      </c>
    </row>
    <row r="457" spans="2:6" x14ac:dyDescent="0.2">
      <c r="B457" t="s">
        <v>2963</v>
      </c>
      <c r="C457" t="s">
        <v>2941</v>
      </c>
      <c r="D457">
        <v>443</v>
      </c>
      <c r="E457" t="s">
        <v>3137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1410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1424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1435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1436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2930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1430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1433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3508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1425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3001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3509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1398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3003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1447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3510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1444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1454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1451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1414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1448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3140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2855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1441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2622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3511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1453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1457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1452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1388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2235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1459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3512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2238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1463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1462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1458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2244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1427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1450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1429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1432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1440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3365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1437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1442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1443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2247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3513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1445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1438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3287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1446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1397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1426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1420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3514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3515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1411</v>
      </c>
    </row>
    <row r="517" spans="2:6" x14ac:dyDescent="0.2">
      <c r="B517" t="s">
        <v>2963</v>
      </c>
      <c r="C517" t="s">
        <v>2941</v>
      </c>
      <c r="D517">
        <v>503</v>
      </c>
      <c r="E517" t="s">
        <v>1406</v>
      </c>
    </row>
    <row r="518" spans="2:6" x14ac:dyDescent="0.2">
      <c r="B518" t="s">
        <v>2945</v>
      </c>
      <c r="C518">
        <v>10</v>
      </c>
      <c r="D518" t="s">
        <v>2941</v>
      </c>
      <c r="E518">
        <v>504</v>
      </c>
      <c r="F518" t="s">
        <v>3516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1396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3288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1387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1366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1384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1383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1377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1370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3517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2594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3368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3518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1373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1361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3519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3520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3521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3522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1380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1381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1385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1372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2274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1374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1390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3523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1394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1403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1466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1468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2299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3524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3525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3526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1525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3527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3528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3012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1551</v>
      </c>
    </row>
    <row r="558" spans="2:6" x14ac:dyDescent="0.2">
      <c r="B558" t="s">
        <v>2963</v>
      </c>
      <c r="C558" t="s">
        <v>2941</v>
      </c>
      <c r="D558">
        <v>544</v>
      </c>
      <c r="E558" t="s">
        <v>3399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3529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1314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1559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1598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3530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3531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3532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3533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1600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1599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1594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1591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1577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2298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3292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2304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1586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1584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1571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1580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1570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1596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1587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3534</v>
      </c>
    </row>
    <row r="583" spans="2:6" x14ac:dyDescent="0.2">
      <c r="B583" t="s">
        <v>2945</v>
      </c>
      <c r="C583">
        <v>10</v>
      </c>
      <c r="D583" t="s">
        <v>2941</v>
      </c>
      <c r="E583">
        <v>569</v>
      </c>
      <c r="F583" t="s">
        <v>3535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1590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1589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1592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1603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3149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1607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3536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3537</v>
      </c>
    </row>
    <row r="592" spans="2:6" x14ac:dyDescent="0.2">
      <c r="B592" t="s">
        <v>2945</v>
      </c>
      <c r="C592">
        <v>10</v>
      </c>
      <c r="D592" t="s">
        <v>2941</v>
      </c>
      <c r="E592">
        <v>578</v>
      </c>
      <c r="F592" t="s">
        <v>1612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2311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1617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1339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1618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1349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3538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1625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3294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1461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1634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1635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1641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1646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1645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1640</v>
      </c>
    </row>
    <row r="608" spans="2:6" x14ac:dyDescent="0.2">
      <c r="B608" t="s">
        <v>2945</v>
      </c>
      <c r="C608">
        <v>10</v>
      </c>
      <c r="D608" t="s">
        <v>2941</v>
      </c>
      <c r="E608">
        <v>594</v>
      </c>
      <c r="F608" t="s">
        <v>1637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1632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1627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1630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1581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1616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1621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1619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1579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3539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3540</v>
      </c>
    </row>
    <row r="619" spans="2:6" x14ac:dyDescent="0.2">
      <c r="B619" t="s">
        <v>2945</v>
      </c>
      <c r="C619">
        <v>10</v>
      </c>
      <c r="D619" t="s">
        <v>2941</v>
      </c>
      <c r="E619">
        <v>605</v>
      </c>
      <c r="F619" t="s">
        <v>1622</v>
      </c>
    </row>
    <row r="620" spans="2:6" x14ac:dyDescent="0.2">
      <c r="B620" t="s">
        <v>3031</v>
      </c>
      <c r="C620">
        <v>20</v>
      </c>
      <c r="D620" t="s">
        <v>2941</v>
      </c>
      <c r="E620">
        <v>606</v>
      </c>
      <c r="F620" t="s">
        <v>3541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3156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1613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3157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1614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1611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1546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1609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1606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1578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1554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3542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3018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3543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1553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3544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1543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1540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1528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3545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1529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1523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1340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1493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1512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3546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1507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1504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1301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3547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3548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2282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3549</v>
      </c>
    </row>
    <row r="654" spans="2:6" x14ac:dyDescent="0.2">
      <c r="B654" t="s">
        <v>2974</v>
      </c>
      <c r="C654">
        <v>80</v>
      </c>
      <c r="D654" t="s">
        <v>2941</v>
      </c>
      <c r="E654">
        <v>640</v>
      </c>
      <c r="F654" t="s">
        <v>3550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3551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1500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3552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1359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2667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3023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1496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1492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1486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2177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3553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1484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1488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1482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1481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1472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2278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3165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3554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1490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1485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1483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1494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1470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1498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1502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1516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2286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1532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1527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1538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1533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1539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1348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2292</v>
      </c>
    </row>
    <row r="690" spans="2:6" x14ac:dyDescent="0.2">
      <c r="B690" t="s">
        <v>2945</v>
      </c>
      <c r="C690">
        <v>10</v>
      </c>
      <c r="D690" t="s">
        <v>2941</v>
      </c>
      <c r="E690">
        <v>676</v>
      </c>
      <c r="F690" t="s">
        <v>1311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1487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1555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1560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3555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1565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3171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1567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1564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1562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1547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1515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1536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1395</v>
      </c>
    </row>
    <row r="704" spans="2:6" x14ac:dyDescent="0.2">
      <c r="B704" t="s">
        <v>2963</v>
      </c>
      <c r="C704" t="s">
        <v>2941</v>
      </c>
      <c r="D704">
        <v>690</v>
      </c>
      <c r="E704" t="s">
        <v>1434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2273</v>
      </c>
    </row>
    <row r="706" spans="2:6" x14ac:dyDescent="0.2">
      <c r="B706" t="s">
        <v>2976</v>
      </c>
      <c r="C706">
        <v>90</v>
      </c>
      <c r="D706" t="s">
        <v>2941</v>
      </c>
      <c r="E706">
        <v>692</v>
      </c>
      <c r="F706" t="s">
        <v>1519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1522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1521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1520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3174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1518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1473</v>
      </c>
    </row>
    <row r="713" spans="2:6" x14ac:dyDescent="0.2">
      <c r="B713" t="s">
        <v>2972</v>
      </c>
      <c r="C713">
        <v>40</v>
      </c>
      <c r="D713" t="s">
        <v>2941</v>
      </c>
      <c r="E713">
        <v>699</v>
      </c>
      <c r="F713" t="s">
        <v>1531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1530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1569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1661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1772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3556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3557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1784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1873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1977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2065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2067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2143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2150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3558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1888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2246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2330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3559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2313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2128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3560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3561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2390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2420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2419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2416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2413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2412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2410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2409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2408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2407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2405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3562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3563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3564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2892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3565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2396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2398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2391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2411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2414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2424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3566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2430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2427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2431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3567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3568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1316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3569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2449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2452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3570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3571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3572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2460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3573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3574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2457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3380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2454</v>
      </c>
    </row>
    <row r="777" spans="2:6" x14ac:dyDescent="0.2">
      <c r="B777" t="s">
        <v>2945</v>
      </c>
      <c r="C777">
        <v>10</v>
      </c>
      <c r="D777" t="s">
        <v>2941</v>
      </c>
      <c r="E777">
        <v>763</v>
      </c>
      <c r="F777" t="s">
        <v>2453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2440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2439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2438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3302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2230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2434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2182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2870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3184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2436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3575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3576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2426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2801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3036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2210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3186</v>
      </c>
    </row>
    <row r="795" spans="2:6" x14ac:dyDescent="0.2">
      <c r="B795" t="s">
        <v>2945</v>
      </c>
      <c r="C795">
        <v>10</v>
      </c>
      <c r="D795" t="s">
        <v>2941</v>
      </c>
      <c r="E795">
        <v>781</v>
      </c>
      <c r="F795" t="s">
        <v>3577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2312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2869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2161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2376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2370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3578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2364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1336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2163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2354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2350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3190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2343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2340</v>
      </c>
    </row>
    <row r="810" spans="2:6" x14ac:dyDescent="0.2">
      <c r="B810" t="s">
        <v>2945</v>
      </c>
      <c r="C810">
        <v>10</v>
      </c>
      <c r="D810" t="s">
        <v>2941</v>
      </c>
      <c r="E810">
        <v>796</v>
      </c>
      <c r="F810" t="s">
        <v>3191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3038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3579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3580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1302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2339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2338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2337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2332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2331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2329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1854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2327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3581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2325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2319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2145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3582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3583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3584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2320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3585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3196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2878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3586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2328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2326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2335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3587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2336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2341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2353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3588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3200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2819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3589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2356</v>
      </c>
    </row>
    <row r="847" spans="2:6" x14ac:dyDescent="0.2">
      <c r="B847" t="s">
        <v>2945</v>
      </c>
      <c r="C847">
        <v>10</v>
      </c>
      <c r="D847" t="s">
        <v>2941</v>
      </c>
      <c r="E847">
        <v>833</v>
      </c>
      <c r="F847" t="s">
        <v>3590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2368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2369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2371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3591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3044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2164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3592</v>
      </c>
    </row>
    <row r="855" spans="2:6" x14ac:dyDescent="0.2">
      <c r="B855" t="s">
        <v>2945</v>
      </c>
      <c r="C855">
        <v>10</v>
      </c>
      <c r="D855" t="s">
        <v>2941</v>
      </c>
      <c r="E855">
        <v>841</v>
      </c>
      <c r="F855" t="s">
        <v>3045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2379</v>
      </c>
    </row>
    <row r="857" spans="2:6" x14ac:dyDescent="0.2">
      <c r="B857" t="s">
        <v>2945</v>
      </c>
      <c r="C857">
        <v>10</v>
      </c>
      <c r="D857" t="s">
        <v>2941</v>
      </c>
      <c r="E857">
        <v>843</v>
      </c>
      <c r="F857" t="s">
        <v>3593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2383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2152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2384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3594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3046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2386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2382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2792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2070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2374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2372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2367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2366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3595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3596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2003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2358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2359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2910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2357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2262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2360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3597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2362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1968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2373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2157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2155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2084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2891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2378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2389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3048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3598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2423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3599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2425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1869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2469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3600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2504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3601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3602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2095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3603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2554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2455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2829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2555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2556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2557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3051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2912</v>
      </c>
    </row>
    <row r="911" spans="2:6" x14ac:dyDescent="0.2">
      <c r="B911" t="s">
        <v>2945</v>
      </c>
      <c r="C911">
        <v>10</v>
      </c>
      <c r="D911" t="s">
        <v>2941</v>
      </c>
      <c r="E911">
        <v>897</v>
      </c>
      <c r="F911" t="s">
        <v>2562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3314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3213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2561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3604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2558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2448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2553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2549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2544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2204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1329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2543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2539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3052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2318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2534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3605</v>
      </c>
    </row>
    <row r="929" spans="2:6" x14ac:dyDescent="0.2">
      <c r="B929" t="s">
        <v>2945</v>
      </c>
      <c r="C929">
        <v>10</v>
      </c>
      <c r="D929" t="s">
        <v>2941</v>
      </c>
      <c r="E929">
        <v>915</v>
      </c>
      <c r="F929" t="s">
        <v>2536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3606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3216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2538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2540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2545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2217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2214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2548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3607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2552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3608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2560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2573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2576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3609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3610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1309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2581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2212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3611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1872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2582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2584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3321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3056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2586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3612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2215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2587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2219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2696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3057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2897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3613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3614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2590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2377</v>
      </c>
    </row>
    <row r="967" spans="2:6" x14ac:dyDescent="0.2">
      <c r="B967" t="s">
        <v>2945</v>
      </c>
      <c r="C967">
        <v>10</v>
      </c>
      <c r="D967" t="s">
        <v>2941</v>
      </c>
      <c r="E967">
        <v>953</v>
      </c>
      <c r="F967" t="s">
        <v>3615</v>
      </c>
    </row>
    <row r="968" spans="2:6" x14ac:dyDescent="0.2">
      <c r="B968" t="s">
        <v>2945</v>
      </c>
      <c r="C968">
        <v>10</v>
      </c>
      <c r="D968" t="s">
        <v>2941</v>
      </c>
      <c r="E968">
        <v>954</v>
      </c>
      <c r="F968" t="s">
        <v>3616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1991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3617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2375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2583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2578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2577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2571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2464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2567</v>
      </c>
    </row>
    <row r="978" spans="2:6" x14ac:dyDescent="0.2">
      <c r="B978" t="s">
        <v>2945</v>
      </c>
      <c r="C978">
        <v>10</v>
      </c>
      <c r="D978" t="s">
        <v>2941</v>
      </c>
      <c r="E978">
        <v>964</v>
      </c>
      <c r="F978" t="s">
        <v>1974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2227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2564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3618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3619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2894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3620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3621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3324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2565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2467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2566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3622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2105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2575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2574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2568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2563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2551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2333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3623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2550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2533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2517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2500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2499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2498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2483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2484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2485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2489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2490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2493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2902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2496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3624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2903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3625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2139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2497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2223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2495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1803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1400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2488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2486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2482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2480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2478</v>
      </c>
    </row>
    <row r="1027" spans="2:6" x14ac:dyDescent="0.2">
      <c r="B1027" t="s">
        <v>2945</v>
      </c>
      <c r="C1027">
        <v>10</v>
      </c>
      <c r="D1027" t="s">
        <v>2941</v>
      </c>
      <c r="E1027">
        <v>1013</v>
      </c>
      <c r="F1027" t="s">
        <v>3626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3627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1558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2477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2473</v>
      </c>
    </row>
    <row r="1032" spans="2:6" x14ac:dyDescent="0.2">
      <c r="B1032" t="s">
        <v>3004</v>
      </c>
      <c r="C1032">
        <v>70</v>
      </c>
      <c r="D1032" t="s">
        <v>2941</v>
      </c>
      <c r="E1032">
        <v>1018</v>
      </c>
      <c r="F1032" t="s">
        <v>2471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2466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3326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2468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2616</v>
      </c>
    </row>
    <row r="1037" spans="2:6" x14ac:dyDescent="0.2">
      <c r="B1037" t="s">
        <v>3050</v>
      </c>
      <c r="C1037">
        <v>50</v>
      </c>
      <c r="D1037" t="s">
        <v>2941</v>
      </c>
      <c r="E1037">
        <v>1023</v>
      </c>
      <c r="F1037" t="s">
        <v>3628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2470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2472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2474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3629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2211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2475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2476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2200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2766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3630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3631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2194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2380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3632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3633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b">
        <v>1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2487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2491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2191</v>
      </c>
    </row>
    <row r="1057" spans="2:6" x14ac:dyDescent="0.2">
      <c r="B1057" t="s">
        <v>2945</v>
      </c>
      <c r="C1057">
        <v>10</v>
      </c>
      <c r="D1057" t="s">
        <v>2941</v>
      </c>
      <c r="E1057">
        <v>1043</v>
      </c>
      <c r="F1057" t="s">
        <v>2501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2510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2515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2519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3634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3635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3636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3637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3638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2521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2523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2525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1699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2190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3639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2530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2793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2532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2192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3640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3237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2529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1949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2527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3641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2198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3642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2516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2512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2507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2505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2509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3643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3644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2508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2513</v>
      </c>
    </row>
    <row r="1095" spans="2:6" x14ac:dyDescent="0.2">
      <c r="B1095" t="s">
        <v>3050</v>
      </c>
      <c r="C1095">
        <v>50</v>
      </c>
      <c r="D1095" t="s">
        <v>2941</v>
      </c>
      <c r="E1095">
        <v>1081</v>
      </c>
      <c r="F1095" t="s">
        <v>3645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2492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2456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2432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2428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2348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2314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2267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3646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1816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2175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2092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2174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2093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2094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2096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2099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2098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2103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2106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2104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2100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2102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2087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2085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3647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2083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2077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3397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3243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3648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3649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1947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1936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1363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2072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2074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2071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2127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2202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3245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1615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1932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2073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3650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2081</v>
      </c>
    </row>
    <row r="1141" spans="2:6" x14ac:dyDescent="0.2">
      <c r="B1141" t="s">
        <v>2945</v>
      </c>
      <c r="C1141">
        <v>10</v>
      </c>
      <c r="D1141" t="s">
        <v>2941</v>
      </c>
      <c r="E1141">
        <v>1127</v>
      </c>
      <c r="F1141" t="s">
        <v>2080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2011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2086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2088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2097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3333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2108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2110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2113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2115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2118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1379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1972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2124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1305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2839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3651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3652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2141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2142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2137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2138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2136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1497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2134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2133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3653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2132</v>
      </c>
    </row>
    <row r="1169" spans="2:6" x14ac:dyDescent="0.2">
      <c r="B1169" t="s">
        <v>2945</v>
      </c>
      <c r="C1169">
        <v>10</v>
      </c>
      <c r="D1169" t="s">
        <v>2941</v>
      </c>
      <c r="E1169">
        <v>1155</v>
      </c>
      <c r="F1169">
        <v>2</v>
      </c>
    </row>
    <row r="1170" spans="2:6" x14ac:dyDescent="0.2">
      <c r="B1170" t="s">
        <v>2963</v>
      </c>
      <c r="C1170" t="s">
        <v>2941</v>
      </c>
      <c r="D1170">
        <v>1156</v>
      </c>
      <c r="E1170">
        <v>3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>
        <v>44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2129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2122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2946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2712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3654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1776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2079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3655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1823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3656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3657</v>
      </c>
    </row>
    <row r="1183" spans="2:6" x14ac:dyDescent="0.2">
      <c r="B1183" t="s">
        <v>2945</v>
      </c>
      <c r="C1183">
        <v>10</v>
      </c>
      <c r="D1183" t="s">
        <v>2941</v>
      </c>
      <c r="E1183">
        <v>1169</v>
      </c>
      <c r="F1183" t="s">
        <v>2018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2959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1802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1647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1753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2960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1656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3658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2772</v>
      </c>
    </row>
    <row r="1192" spans="2:6" x14ac:dyDescent="0.2">
      <c r="B1192" t="s">
        <v>2945</v>
      </c>
      <c r="C1192">
        <v>10</v>
      </c>
      <c r="D1192" t="s">
        <v>2941</v>
      </c>
      <c r="E1192">
        <v>1178</v>
      </c>
      <c r="F1192" t="s">
        <v>1688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2691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3341</v>
      </c>
    </row>
    <row r="1195" spans="2:6" x14ac:dyDescent="0.2">
      <c r="B1195" t="s">
        <v>2945</v>
      </c>
      <c r="C1195">
        <v>10</v>
      </c>
      <c r="D1195" t="s">
        <v>2941</v>
      </c>
      <c r="E1195">
        <v>1181</v>
      </c>
      <c r="F1195" t="s">
        <v>1691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2013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1671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3659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1997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1654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1993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1996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1689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1703</v>
      </c>
    </row>
    <row r="1205" spans="2:6" x14ac:dyDescent="0.2">
      <c r="B1205" t="s">
        <v>2974</v>
      </c>
      <c r="C1205">
        <v>80</v>
      </c>
      <c r="D1205" t="s">
        <v>2941</v>
      </c>
      <c r="E1205">
        <v>1191</v>
      </c>
      <c r="F1205" t="s">
        <v>1651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2001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1696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2028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2749</v>
      </c>
    </row>
    <row r="1210" spans="2:6" x14ac:dyDescent="0.2">
      <c r="B1210" t="s">
        <v>2945</v>
      </c>
      <c r="C1210">
        <v>10</v>
      </c>
      <c r="D1210" t="s">
        <v>2941</v>
      </c>
      <c r="E1210">
        <v>1196</v>
      </c>
      <c r="F1210" t="s">
        <v>1739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3660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1725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3661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1719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1629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3662</v>
      </c>
    </row>
    <row r="1217" spans="2:6" x14ac:dyDescent="0.2">
      <c r="B1217" t="s">
        <v>2983</v>
      </c>
      <c r="C1217">
        <v>30</v>
      </c>
      <c r="D1217" t="s">
        <v>2941</v>
      </c>
      <c r="E1217">
        <v>1203</v>
      </c>
      <c r="F1217" t="s">
        <v>3663</v>
      </c>
    </row>
    <row r="1218" spans="2:6" x14ac:dyDescent="0.2">
      <c r="B1218" t="s">
        <v>2945</v>
      </c>
      <c r="C1218">
        <v>10</v>
      </c>
      <c r="D1218" t="s">
        <v>2941</v>
      </c>
      <c r="E1218">
        <v>1204</v>
      </c>
      <c r="F1218" t="s">
        <v>3664</v>
      </c>
    </row>
    <row r="1219" spans="2:6" x14ac:dyDescent="0.2">
      <c r="B1219" t="s">
        <v>2945</v>
      </c>
      <c r="C1219">
        <v>10</v>
      </c>
      <c r="D1219" t="s">
        <v>2941</v>
      </c>
      <c r="E1219">
        <v>1205</v>
      </c>
      <c r="F1219" t="s">
        <v>1608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3665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3666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1726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1741</v>
      </c>
    </row>
    <row r="1224" spans="2:6" x14ac:dyDescent="0.2">
      <c r="B1224" t="s">
        <v>2945</v>
      </c>
      <c r="C1224">
        <v>10</v>
      </c>
      <c r="D1224" t="s">
        <v>2941</v>
      </c>
      <c r="E1224">
        <v>1210</v>
      </c>
      <c r="F1224" t="s">
        <v>1853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1710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1663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1928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2054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3667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3263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2756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1933</v>
      </c>
    </row>
    <row r="1233" spans="2:6" x14ac:dyDescent="0.2">
      <c r="B1233" t="s">
        <v>2974</v>
      </c>
      <c r="C1233">
        <v>80</v>
      </c>
      <c r="D1233" t="s">
        <v>2941</v>
      </c>
      <c r="E1233">
        <v>1219</v>
      </c>
      <c r="F1233" t="s">
        <v>2760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2738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1920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2727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1941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1952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3668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2984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1796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2822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3669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1981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1984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1785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1986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1597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1964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2042</v>
      </c>
    </row>
    <row r="1251" spans="2:6" x14ac:dyDescent="0.2">
      <c r="B1251" t="s">
        <v>2945</v>
      </c>
      <c r="C1251">
        <v>10</v>
      </c>
      <c r="D1251" t="s">
        <v>2941</v>
      </c>
      <c r="E1251">
        <v>1237</v>
      </c>
      <c r="F1251" t="s">
        <v>1967</v>
      </c>
    </row>
    <row r="1252" spans="2:6" x14ac:dyDescent="0.2">
      <c r="B1252" t="s">
        <v>2983</v>
      </c>
      <c r="C1252">
        <v>30</v>
      </c>
      <c r="D1252" t="s">
        <v>2941</v>
      </c>
      <c r="E1252">
        <v>1238</v>
      </c>
      <c r="F1252" t="s">
        <v>1959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1857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1907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1829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2735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2736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1862</v>
      </c>
    </row>
    <row r="1259" spans="2:6" x14ac:dyDescent="0.2">
      <c r="B1259" t="s">
        <v>3031</v>
      </c>
      <c r="C1259">
        <v>20</v>
      </c>
      <c r="D1259" t="s">
        <v>2941</v>
      </c>
      <c r="E1259">
        <v>1245</v>
      </c>
      <c r="F1259" t="s">
        <v>2151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1858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1847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1841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2199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2992</v>
      </c>
    </row>
    <row r="1265" spans="2:6" x14ac:dyDescent="0.2">
      <c r="B1265" t="s">
        <v>2983</v>
      </c>
      <c r="C1265">
        <v>30</v>
      </c>
      <c r="D1265" t="s">
        <v>2941</v>
      </c>
      <c r="E1265">
        <v>1251</v>
      </c>
      <c r="F1265" t="s">
        <v>2732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1842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3670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2639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1865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2271</v>
      </c>
    </row>
    <row r="1271" spans="2:6" x14ac:dyDescent="0.2">
      <c r="B1271" t="s">
        <v>2945</v>
      </c>
      <c r="C1271">
        <v>10</v>
      </c>
      <c r="D1271" t="s">
        <v>2941</v>
      </c>
      <c r="E1271">
        <v>1257</v>
      </c>
      <c r="F1271" t="s">
        <v>2269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2268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1903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1894</v>
      </c>
    </row>
    <row r="1275" spans="2:6" x14ac:dyDescent="0.2">
      <c r="B1275" t="s">
        <v>2972</v>
      </c>
      <c r="C1275">
        <v>40</v>
      </c>
      <c r="D1275" t="s">
        <v>2941</v>
      </c>
      <c r="E1275">
        <v>1261</v>
      </c>
      <c r="F1275" t="s">
        <v>3671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1871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1636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1499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1475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1476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1382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1393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1365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1409</v>
      </c>
    </row>
    <row r="1285" spans="2:6" x14ac:dyDescent="0.2">
      <c r="B1285" t="s">
        <v>2945</v>
      </c>
      <c r="C1285">
        <v>10</v>
      </c>
      <c r="D1285" t="s">
        <v>2941</v>
      </c>
      <c r="E1285">
        <v>1271</v>
      </c>
      <c r="F1285" t="s">
        <v>3136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1315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3002</v>
      </c>
    </row>
    <row r="1288" spans="2:6" x14ac:dyDescent="0.2">
      <c r="B1288" t="s">
        <v>2945</v>
      </c>
      <c r="C1288">
        <v>10</v>
      </c>
      <c r="D1288" t="s">
        <v>2941</v>
      </c>
      <c r="E1288">
        <v>1274</v>
      </c>
      <c r="F1288" t="s">
        <v>2232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3672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1428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1351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1456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1455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2629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2630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1439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3673</v>
      </c>
    </row>
    <row r="1298" spans="2:6" x14ac:dyDescent="0.2">
      <c r="B1298" t="s">
        <v>2945</v>
      </c>
      <c r="C1298">
        <v>10</v>
      </c>
      <c r="D1298" t="s">
        <v>2941</v>
      </c>
      <c r="E1298">
        <v>1284</v>
      </c>
      <c r="F1298" t="s">
        <v>1391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1375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1371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3674</v>
      </c>
    </row>
    <row r="1302" spans="2:6" x14ac:dyDescent="0.2">
      <c r="B1302" t="s">
        <v>2945</v>
      </c>
      <c r="C1302">
        <v>10</v>
      </c>
      <c r="D1302" t="s">
        <v>2941</v>
      </c>
      <c r="E1302">
        <v>1288</v>
      </c>
      <c r="F1302" t="s">
        <v>1362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1369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2678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1905</v>
      </c>
    </row>
    <row r="1306" spans="2:6" x14ac:dyDescent="0.2">
      <c r="B1306" t="s">
        <v>2945</v>
      </c>
      <c r="C1306">
        <v>10</v>
      </c>
      <c r="D1306" t="s">
        <v>2941</v>
      </c>
      <c r="E1306">
        <v>1292</v>
      </c>
      <c r="F1306" t="s">
        <v>2266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2280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1464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1480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1505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3675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1561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3370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2676</v>
      </c>
    </row>
    <row r="1315" spans="2:6" x14ac:dyDescent="0.2">
      <c r="B1315" t="s">
        <v>3031</v>
      </c>
      <c r="C1315">
        <v>20</v>
      </c>
      <c r="D1315" t="s">
        <v>2941</v>
      </c>
      <c r="E1315">
        <v>1301</v>
      </c>
      <c r="F1315" t="s">
        <v>1601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2841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2300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1602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3676</v>
      </c>
    </row>
    <row r="1320" spans="2:6" x14ac:dyDescent="0.2">
      <c r="B1320" t="s">
        <v>3031</v>
      </c>
      <c r="C1320">
        <v>20</v>
      </c>
      <c r="D1320" t="s">
        <v>2941</v>
      </c>
      <c r="E1320">
        <v>1306</v>
      </c>
      <c r="F1320" t="s">
        <v>1572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2306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2767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1582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1583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1585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2687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1604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1501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3677</v>
      </c>
    </row>
    <row r="1330" spans="2:6" x14ac:dyDescent="0.2">
      <c r="B1330" t="s">
        <v>2972</v>
      </c>
      <c r="C1330">
        <v>40</v>
      </c>
      <c r="D1330" t="s">
        <v>2941</v>
      </c>
      <c r="E1330">
        <v>1316</v>
      </c>
      <c r="F1330" t="s">
        <v>1626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1364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3153</v>
      </c>
    </row>
    <row r="1333" spans="2:6" x14ac:dyDescent="0.2">
      <c r="B1333" t="s">
        <v>2945</v>
      </c>
      <c r="C1333">
        <v>10</v>
      </c>
      <c r="D1333" t="s">
        <v>2941</v>
      </c>
      <c r="E1333">
        <v>1319</v>
      </c>
      <c r="F1333" t="s">
        <v>1623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3295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3678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2208</v>
      </c>
    </row>
    <row r="1337" spans="2:6" x14ac:dyDescent="0.2">
      <c r="B1337" t="s">
        <v>2963</v>
      </c>
      <c r="C1337" t="s">
        <v>2941</v>
      </c>
      <c r="D1337">
        <v>1323</v>
      </c>
      <c r="E1337" t="s">
        <v>2307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1624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1610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1588</v>
      </c>
    </row>
    <row r="1341" spans="2:6" x14ac:dyDescent="0.2">
      <c r="B1341" t="s">
        <v>2945</v>
      </c>
      <c r="C1341">
        <v>10</v>
      </c>
      <c r="D1341" t="s">
        <v>2941</v>
      </c>
      <c r="E1341">
        <v>1327</v>
      </c>
      <c r="F1341" t="s">
        <v>2283</v>
      </c>
    </row>
    <row r="1342" spans="2:6" x14ac:dyDescent="0.2">
      <c r="B1342" t="s">
        <v>2974</v>
      </c>
      <c r="C1342">
        <v>80</v>
      </c>
      <c r="D1342" t="s">
        <v>2941</v>
      </c>
      <c r="E1342">
        <v>1328</v>
      </c>
      <c r="F1342" t="s">
        <v>1545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2651</v>
      </c>
    </row>
    <row r="1344" spans="2:6" x14ac:dyDescent="0.2">
      <c r="B1344" t="s">
        <v>2945</v>
      </c>
      <c r="C1344">
        <v>10</v>
      </c>
      <c r="D1344" t="s">
        <v>2941</v>
      </c>
      <c r="E1344">
        <v>1330</v>
      </c>
      <c r="F1344" t="s">
        <v>1550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1544</v>
      </c>
    </row>
    <row r="1346" spans="2:6" x14ac:dyDescent="0.2">
      <c r="B1346" t="s">
        <v>2976</v>
      </c>
      <c r="C1346">
        <v>90</v>
      </c>
      <c r="D1346" t="s">
        <v>2941</v>
      </c>
      <c r="E1346">
        <v>1332</v>
      </c>
      <c r="F1346" t="s">
        <v>3020</v>
      </c>
    </row>
    <row r="1347" spans="2:6" x14ac:dyDescent="0.2">
      <c r="B1347" t="s">
        <v>2945</v>
      </c>
      <c r="C1347">
        <v>10</v>
      </c>
      <c r="D1347" t="s">
        <v>2941</v>
      </c>
      <c r="E1347">
        <v>1333</v>
      </c>
      <c r="F1347" t="s">
        <v>3021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3679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3680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3681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1517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3159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3682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3683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1312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1335</v>
      </c>
    </row>
    <row r="1357" spans="2:6" x14ac:dyDescent="0.2">
      <c r="B1357" t="s">
        <v>2945</v>
      </c>
      <c r="C1357">
        <v>10</v>
      </c>
      <c r="D1357" t="s">
        <v>2941</v>
      </c>
      <c r="E1357">
        <v>1343</v>
      </c>
      <c r="F1357" t="s">
        <v>3374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2284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1491</v>
      </c>
    </row>
    <row r="1360" spans="2:6" x14ac:dyDescent="0.2">
      <c r="B1360" t="s">
        <v>2945</v>
      </c>
      <c r="C1360">
        <v>10</v>
      </c>
      <c r="D1360" t="s">
        <v>2941</v>
      </c>
      <c r="E1360">
        <v>1346</v>
      </c>
      <c r="F1360" t="s">
        <v>2863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2685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1508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1535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3297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1563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1524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3684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1513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3685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2196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2418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3686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3378</v>
      </c>
    </row>
    <row r="1374" spans="2:6" x14ac:dyDescent="0.2">
      <c r="B1374" t="s">
        <v>2945</v>
      </c>
      <c r="C1374">
        <v>10</v>
      </c>
      <c r="D1374" t="s">
        <v>2941</v>
      </c>
      <c r="E1374">
        <v>1360</v>
      </c>
      <c r="F1374" t="s">
        <v>2400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1989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2395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2401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2169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2394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2393</v>
      </c>
    </row>
    <row r="1381" spans="2:6" x14ac:dyDescent="0.2">
      <c r="B1381" t="s">
        <v>2945</v>
      </c>
      <c r="C1381">
        <v>10</v>
      </c>
      <c r="D1381" t="s">
        <v>2941</v>
      </c>
      <c r="E1381">
        <v>1367</v>
      </c>
      <c r="F1381" t="s">
        <v>2404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2406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2888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2429</v>
      </c>
    </row>
    <row r="1385" spans="2:6" x14ac:dyDescent="0.2">
      <c r="B1385" t="s">
        <v>2974</v>
      </c>
      <c r="C1385">
        <v>80</v>
      </c>
      <c r="D1385" t="s">
        <v>2941</v>
      </c>
      <c r="E1385">
        <v>1371</v>
      </c>
      <c r="F1385" t="s">
        <v>2166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2435</v>
      </c>
    </row>
    <row r="1387" spans="2:6" x14ac:dyDescent="0.2">
      <c r="B1387" t="s">
        <v>2983</v>
      </c>
      <c r="C1387">
        <v>30</v>
      </c>
      <c r="D1387" t="s">
        <v>2941</v>
      </c>
      <c r="E1387">
        <v>1373</v>
      </c>
      <c r="F1387" t="s">
        <v>2445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2171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2461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2458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2347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2447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2444</v>
      </c>
    </row>
    <row r="1394" spans="2:6" x14ac:dyDescent="0.2">
      <c r="B1394" t="s">
        <v>2945</v>
      </c>
      <c r="C1394">
        <v>10</v>
      </c>
      <c r="D1394" t="s">
        <v>2941</v>
      </c>
      <c r="E1394">
        <v>1380</v>
      </c>
      <c r="F1394" t="s">
        <v>1310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1909</v>
      </c>
    </row>
    <row r="1396" spans="2:6" x14ac:dyDescent="0.2">
      <c r="B1396" t="s">
        <v>2945</v>
      </c>
      <c r="C1396">
        <v>10</v>
      </c>
      <c r="D1396" t="s">
        <v>2941</v>
      </c>
      <c r="E1396">
        <v>1382</v>
      </c>
      <c r="F1396" t="s">
        <v>2183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3687</v>
      </c>
    </row>
    <row r="1398" spans="2:6" x14ac:dyDescent="0.2">
      <c r="B1398" t="s">
        <v>2940</v>
      </c>
      <c r="C1398">
        <v>0</v>
      </c>
      <c r="D1398" t="s">
        <v>2941</v>
      </c>
      <c r="E1398">
        <v>1384</v>
      </c>
      <c r="F1398" t="s">
        <v>2421</v>
      </c>
    </row>
    <row r="1399" spans="2:6" x14ac:dyDescent="0.2">
      <c r="B1399" t="s">
        <v>2945</v>
      </c>
      <c r="C1399">
        <v>10</v>
      </c>
      <c r="D1399" t="s">
        <v>2941</v>
      </c>
      <c r="E1399">
        <v>1385</v>
      </c>
      <c r="F1399" t="s">
        <v>2399</v>
      </c>
    </row>
    <row r="1400" spans="2:6" x14ac:dyDescent="0.2">
      <c r="B1400" t="s">
        <v>2940</v>
      </c>
      <c r="C1400">
        <v>0</v>
      </c>
      <c r="D1400" t="s">
        <v>2941</v>
      </c>
      <c r="E1400">
        <v>1386</v>
      </c>
      <c r="F1400" t="s">
        <v>2293</v>
      </c>
    </row>
    <row r="1401" spans="2:6" x14ac:dyDescent="0.2">
      <c r="B1401" t="s">
        <v>2940</v>
      </c>
      <c r="C1401">
        <v>0</v>
      </c>
      <c r="D1401" t="s">
        <v>2941</v>
      </c>
      <c r="E1401">
        <v>1387</v>
      </c>
      <c r="F1401" t="s">
        <v>2349</v>
      </c>
    </row>
    <row r="1402" spans="2:6" x14ac:dyDescent="0.2">
      <c r="B1402" t="s">
        <v>2940</v>
      </c>
      <c r="C1402">
        <v>0</v>
      </c>
      <c r="D1402" t="s">
        <v>2941</v>
      </c>
      <c r="E1402">
        <v>1388</v>
      </c>
      <c r="F1402" t="s">
        <v>2352</v>
      </c>
    </row>
    <row r="1403" spans="2:6" x14ac:dyDescent="0.2">
      <c r="B1403" t="s">
        <v>2965</v>
      </c>
      <c r="C1403">
        <v>60</v>
      </c>
      <c r="D1403" t="s">
        <v>2941</v>
      </c>
      <c r="E1403">
        <v>1389</v>
      </c>
      <c r="F1403" t="s">
        <v>2344</v>
      </c>
    </row>
    <row r="1404" spans="2:6" x14ac:dyDescent="0.2">
      <c r="B1404" t="s">
        <v>2940</v>
      </c>
      <c r="C1404">
        <v>0</v>
      </c>
      <c r="D1404" t="s">
        <v>2941</v>
      </c>
      <c r="E1404">
        <v>1390</v>
      </c>
      <c r="F1404" t="s">
        <v>2874</v>
      </c>
    </row>
    <row r="1405" spans="2:6" x14ac:dyDescent="0.2">
      <c r="B1405" t="s">
        <v>2940</v>
      </c>
      <c r="C1405">
        <v>0</v>
      </c>
      <c r="D1405" t="s">
        <v>2941</v>
      </c>
      <c r="E1405">
        <v>1391</v>
      </c>
      <c r="F1405" t="s">
        <v>3039</v>
      </c>
    </row>
    <row r="1406" spans="2:6" x14ac:dyDescent="0.2">
      <c r="B1406" t="s">
        <v>2963</v>
      </c>
      <c r="C1406" t="s">
        <v>2941</v>
      </c>
      <c r="D1406">
        <v>1392</v>
      </c>
      <c r="E1406" t="s">
        <v>2144</v>
      </c>
    </row>
    <row r="1407" spans="2:6" x14ac:dyDescent="0.2">
      <c r="B1407" t="s">
        <v>2940</v>
      </c>
      <c r="C1407">
        <v>0</v>
      </c>
      <c r="D1407" t="s">
        <v>2941</v>
      </c>
      <c r="E1407">
        <v>1393</v>
      </c>
      <c r="F1407" t="s">
        <v>2317</v>
      </c>
    </row>
    <row r="1408" spans="2:6" x14ac:dyDescent="0.2">
      <c r="B1408" t="s">
        <v>2940</v>
      </c>
      <c r="C1408">
        <v>0</v>
      </c>
      <c r="D1408" t="s">
        <v>2941</v>
      </c>
      <c r="E1408">
        <v>1394</v>
      </c>
      <c r="F1408" t="s">
        <v>2316</v>
      </c>
    </row>
    <row r="1409" spans="2:6" x14ac:dyDescent="0.2">
      <c r="B1409" t="s">
        <v>2940</v>
      </c>
      <c r="C1409">
        <v>0</v>
      </c>
      <c r="D1409" t="s">
        <v>2941</v>
      </c>
      <c r="E1409">
        <v>1395</v>
      </c>
      <c r="F1409" t="s">
        <v>1737</v>
      </c>
    </row>
    <row r="1410" spans="2:6" x14ac:dyDescent="0.2">
      <c r="B1410" t="s">
        <v>2940</v>
      </c>
      <c r="C1410">
        <v>0</v>
      </c>
      <c r="D1410" t="s">
        <v>2941</v>
      </c>
      <c r="E1410">
        <v>1396</v>
      </c>
      <c r="F1410" t="s">
        <v>1828</v>
      </c>
    </row>
    <row r="1411" spans="2:6" x14ac:dyDescent="0.2">
      <c r="B1411" t="s">
        <v>2945</v>
      </c>
      <c r="C1411">
        <v>10</v>
      </c>
      <c r="D1411" t="s">
        <v>2941</v>
      </c>
      <c r="E1411">
        <v>1397</v>
      </c>
      <c r="F1411" t="s">
        <v>2361</v>
      </c>
    </row>
    <row r="1412" spans="2:6" x14ac:dyDescent="0.2">
      <c r="B1412" t="s">
        <v>2940</v>
      </c>
      <c r="C1412">
        <v>0</v>
      </c>
      <c r="D1412" t="s">
        <v>2941</v>
      </c>
      <c r="E1412">
        <v>1398</v>
      </c>
      <c r="F1412" t="s">
        <v>2381</v>
      </c>
    </row>
    <row r="1413" spans="2:6" x14ac:dyDescent="0.2">
      <c r="B1413" t="s">
        <v>2940</v>
      </c>
      <c r="C1413">
        <v>0</v>
      </c>
      <c r="D1413" t="s">
        <v>2941</v>
      </c>
      <c r="E1413">
        <v>1399</v>
      </c>
      <c r="F1413" t="s">
        <v>2385</v>
      </c>
    </row>
    <row r="1414" spans="2:6" x14ac:dyDescent="0.2">
      <c r="B1414" t="s">
        <v>2974</v>
      </c>
      <c r="C1414">
        <v>80</v>
      </c>
      <c r="D1414" t="s">
        <v>2941</v>
      </c>
      <c r="E1414">
        <v>1400</v>
      </c>
      <c r="F1414" t="s">
        <v>2820</v>
      </c>
    </row>
    <row r="1415" spans="2:6" x14ac:dyDescent="0.2">
      <c r="B1415" t="s">
        <v>2940</v>
      </c>
      <c r="C1415">
        <v>0</v>
      </c>
      <c r="D1415" t="s">
        <v>2941</v>
      </c>
      <c r="E1415">
        <v>1401</v>
      </c>
      <c r="F1415" t="s">
        <v>2899</v>
      </c>
    </row>
    <row r="1416" spans="2:6" x14ac:dyDescent="0.2">
      <c r="B1416" t="s">
        <v>2940</v>
      </c>
      <c r="C1416">
        <v>0</v>
      </c>
      <c r="D1416" t="s">
        <v>2941</v>
      </c>
      <c r="E1416">
        <v>1402</v>
      </c>
      <c r="F1416" t="s">
        <v>2365</v>
      </c>
    </row>
    <row r="1417" spans="2:6" x14ac:dyDescent="0.2">
      <c r="B1417" t="s">
        <v>3004</v>
      </c>
      <c r="C1417">
        <v>70</v>
      </c>
      <c r="D1417" t="s">
        <v>2941</v>
      </c>
      <c r="E1417">
        <v>1403</v>
      </c>
      <c r="F1417" t="s">
        <v>2270</v>
      </c>
    </row>
    <row r="1418" spans="2:6" x14ac:dyDescent="0.2">
      <c r="B1418" t="s">
        <v>2940</v>
      </c>
      <c r="C1418">
        <v>0</v>
      </c>
      <c r="D1418" t="s">
        <v>2941</v>
      </c>
      <c r="E1418">
        <v>1404</v>
      </c>
      <c r="F1418" t="s">
        <v>2355</v>
      </c>
    </row>
    <row r="1419" spans="2:6" x14ac:dyDescent="0.2">
      <c r="B1419" t="s">
        <v>2940</v>
      </c>
      <c r="C1419">
        <v>0</v>
      </c>
      <c r="D1419" t="s">
        <v>2941</v>
      </c>
      <c r="E1419">
        <v>1405</v>
      </c>
      <c r="F1419" t="s">
        <v>2823</v>
      </c>
    </row>
    <row r="1420" spans="2:6" x14ac:dyDescent="0.2">
      <c r="B1420" t="s">
        <v>2963</v>
      </c>
      <c r="C1420" t="s">
        <v>2941</v>
      </c>
      <c r="D1420">
        <v>1406</v>
      </c>
      <c r="E1420" t="s">
        <v>3208</v>
      </c>
    </row>
    <row r="1421" spans="2:6" x14ac:dyDescent="0.2">
      <c r="B1421" t="s">
        <v>2940</v>
      </c>
      <c r="C1421">
        <v>0</v>
      </c>
      <c r="D1421" t="s">
        <v>2941</v>
      </c>
      <c r="E1421">
        <v>1407</v>
      </c>
      <c r="F1421" t="s">
        <v>2518</v>
      </c>
    </row>
    <row r="1422" spans="2:6" x14ac:dyDescent="0.2">
      <c r="B1422" t="s">
        <v>2945</v>
      </c>
      <c r="C1422">
        <v>10</v>
      </c>
      <c r="D1422" t="s">
        <v>2941</v>
      </c>
      <c r="E1422">
        <v>1408</v>
      </c>
      <c r="F1422" t="s">
        <v>2154</v>
      </c>
    </row>
    <row r="1423" spans="2:6" x14ac:dyDescent="0.2">
      <c r="B1423" t="s">
        <v>2940</v>
      </c>
      <c r="C1423">
        <v>0</v>
      </c>
      <c r="D1423" t="s">
        <v>2941</v>
      </c>
      <c r="E1423">
        <v>1409</v>
      </c>
      <c r="F1423" t="s">
        <v>2172</v>
      </c>
    </row>
    <row r="1424" spans="2:6" x14ac:dyDescent="0.2">
      <c r="B1424" t="s">
        <v>2940</v>
      </c>
      <c r="C1424">
        <v>0</v>
      </c>
      <c r="D1424" t="s">
        <v>2941</v>
      </c>
      <c r="E1424">
        <v>1410</v>
      </c>
      <c r="F1424" t="s">
        <v>2181</v>
      </c>
    </row>
    <row r="1425" spans="2:6" x14ac:dyDescent="0.2">
      <c r="B1425" t="s">
        <v>2945</v>
      </c>
      <c r="C1425">
        <v>10</v>
      </c>
      <c r="D1425" t="s">
        <v>2941</v>
      </c>
      <c r="E1425">
        <v>1411</v>
      </c>
      <c r="F1425" t="s">
        <v>1552</v>
      </c>
    </row>
    <row r="1426" spans="2:6" x14ac:dyDescent="0.2">
      <c r="B1426" t="s">
        <v>2940</v>
      </c>
      <c r="C1426">
        <v>0</v>
      </c>
      <c r="D1426" t="s">
        <v>2941</v>
      </c>
      <c r="E1426">
        <v>1412</v>
      </c>
      <c r="F1426" t="s">
        <v>1711</v>
      </c>
    </row>
    <row r="1427" spans="2:6" x14ac:dyDescent="0.2">
      <c r="B1427" t="s">
        <v>2940</v>
      </c>
      <c r="C1427">
        <v>0</v>
      </c>
      <c r="D1427" t="s">
        <v>2941</v>
      </c>
      <c r="E1427">
        <v>1413</v>
      </c>
      <c r="F1427" t="s">
        <v>2537</v>
      </c>
    </row>
    <row r="1428" spans="2:6" x14ac:dyDescent="0.2">
      <c r="B1428" t="s">
        <v>2940</v>
      </c>
      <c r="C1428">
        <v>0</v>
      </c>
      <c r="D1428" t="s">
        <v>2941</v>
      </c>
      <c r="E1428">
        <v>1414</v>
      </c>
      <c r="F1428" t="s">
        <v>2205</v>
      </c>
    </row>
    <row r="1429" spans="2:6" x14ac:dyDescent="0.2">
      <c r="B1429" t="s">
        <v>2940</v>
      </c>
      <c r="C1429">
        <v>0</v>
      </c>
      <c r="D1429" t="s">
        <v>2941</v>
      </c>
      <c r="E1429">
        <v>1415</v>
      </c>
      <c r="F1429" t="s">
        <v>2229</v>
      </c>
    </row>
    <row r="1430" spans="2:6" x14ac:dyDescent="0.2">
      <c r="B1430" t="s">
        <v>2940</v>
      </c>
      <c r="C1430">
        <v>0</v>
      </c>
      <c r="D1430" t="s">
        <v>2941</v>
      </c>
      <c r="E1430">
        <v>1416</v>
      </c>
      <c r="F1430" t="s">
        <v>2579</v>
      </c>
    </row>
    <row r="1431" spans="2:6" x14ac:dyDescent="0.2">
      <c r="B1431" t="s">
        <v>2945</v>
      </c>
      <c r="C1431">
        <v>10</v>
      </c>
      <c r="D1431" t="s">
        <v>2941</v>
      </c>
      <c r="E1431">
        <v>1417</v>
      </c>
      <c r="F1431" t="s">
        <v>2588</v>
      </c>
    </row>
    <row r="1432" spans="2:6" x14ac:dyDescent="0.2">
      <c r="B1432" t="s">
        <v>2940</v>
      </c>
      <c r="C1432">
        <v>0</v>
      </c>
      <c r="D1432" t="s">
        <v>2941</v>
      </c>
      <c r="E1432">
        <v>1418</v>
      </c>
      <c r="F1432" t="s">
        <v>2220</v>
      </c>
    </row>
    <row r="1433" spans="2:6" x14ac:dyDescent="0.2">
      <c r="B1433" t="s">
        <v>2940</v>
      </c>
      <c r="C1433">
        <v>0</v>
      </c>
      <c r="D1433" t="s">
        <v>2941</v>
      </c>
      <c r="E1433">
        <v>1419</v>
      </c>
      <c r="F1433" t="s">
        <v>3688</v>
      </c>
    </row>
    <row r="1434" spans="2:6" x14ac:dyDescent="0.2">
      <c r="B1434" t="s">
        <v>2940</v>
      </c>
      <c r="C1434">
        <v>0</v>
      </c>
      <c r="D1434" t="s">
        <v>2941</v>
      </c>
      <c r="E1434">
        <v>1420</v>
      </c>
      <c r="F1434" t="s">
        <v>3689</v>
      </c>
    </row>
    <row r="1435" spans="2:6" x14ac:dyDescent="0.2">
      <c r="B1435" t="s">
        <v>2940</v>
      </c>
      <c r="C1435">
        <v>0</v>
      </c>
      <c r="D1435" t="s">
        <v>2941</v>
      </c>
      <c r="E1435">
        <v>1421</v>
      </c>
      <c r="F1435" t="s">
        <v>2222</v>
      </c>
    </row>
    <row r="1436" spans="2:6" x14ac:dyDescent="0.2">
      <c r="B1436" t="s">
        <v>2945</v>
      </c>
      <c r="C1436">
        <v>10</v>
      </c>
      <c r="D1436" t="s">
        <v>2941</v>
      </c>
      <c r="E1436">
        <v>1422</v>
      </c>
      <c r="F1436" t="s">
        <v>2585</v>
      </c>
    </row>
    <row r="1437" spans="2:6" x14ac:dyDescent="0.2">
      <c r="B1437" t="s">
        <v>2976</v>
      </c>
      <c r="C1437">
        <v>90</v>
      </c>
      <c r="D1437" t="s">
        <v>2941</v>
      </c>
      <c r="E1437">
        <v>1423</v>
      </c>
      <c r="F1437" t="s">
        <v>3391</v>
      </c>
    </row>
    <row r="1438" spans="2:6" x14ac:dyDescent="0.2">
      <c r="B1438" t="s">
        <v>2940</v>
      </c>
      <c r="C1438">
        <v>0</v>
      </c>
      <c r="D1438" t="s">
        <v>2941</v>
      </c>
      <c r="E1438">
        <v>1424</v>
      </c>
      <c r="F1438" t="s">
        <v>2813</v>
      </c>
    </row>
    <row r="1439" spans="2:6" x14ac:dyDescent="0.2">
      <c r="B1439" t="s">
        <v>2940</v>
      </c>
      <c r="C1439">
        <v>0</v>
      </c>
      <c r="D1439" t="s">
        <v>2941</v>
      </c>
      <c r="E1439">
        <v>1425</v>
      </c>
      <c r="F1439" t="s">
        <v>3392</v>
      </c>
    </row>
    <row r="1440" spans="2:6" x14ac:dyDescent="0.2">
      <c r="B1440" t="s">
        <v>2940</v>
      </c>
      <c r="C1440">
        <v>0</v>
      </c>
      <c r="D1440" t="s">
        <v>2941</v>
      </c>
      <c r="E1440">
        <v>1426</v>
      </c>
      <c r="F1440" t="s">
        <v>2572</v>
      </c>
    </row>
    <row r="1441" spans="2:6" x14ac:dyDescent="0.2">
      <c r="B1441" t="s">
        <v>2940</v>
      </c>
      <c r="C1441">
        <v>0</v>
      </c>
      <c r="D1441" t="s">
        <v>2941</v>
      </c>
      <c r="E1441">
        <v>1427</v>
      </c>
      <c r="F1441" t="s">
        <v>3690</v>
      </c>
    </row>
    <row r="1442" spans="2:6" x14ac:dyDescent="0.2">
      <c r="B1442" t="s">
        <v>2940</v>
      </c>
      <c r="C1442">
        <v>0</v>
      </c>
      <c r="D1442" t="s">
        <v>2941</v>
      </c>
      <c r="E1442">
        <v>1428</v>
      </c>
      <c r="F1442" t="s">
        <v>3691</v>
      </c>
    </row>
    <row r="1443" spans="2:6" x14ac:dyDescent="0.2">
      <c r="B1443" t="s">
        <v>2940</v>
      </c>
      <c r="C1443">
        <v>0</v>
      </c>
      <c r="D1443" t="s">
        <v>2941</v>
      </c>
      <c r="E1443">
        <v>1429</v>
      </c>
      <c r="F1443" t="s">
        <v>2228</v>
      </c>
    </row>
    <row r="1444" spans="2:6" x14ac:dyDescent="0.2">
      <c r="B1444" t="s">
        <v>2945</v>
      </c>
      <c r="C1444">
        <v>10</v>
      </c>
      <c r="D1444" t="s">
        <v>2941</v>
      </c>
      <c r="E1444">
        <v>1430</v>
      </c>
      <c r="F1444" t="s">
        <v>2226</v>
      </c>
    </row>
    <row r="1445" spans="2:6" x14ac:dyDescent="0.2">
      <c r="B1445" t="s">
        <v>2940</v>
      </c>
      <c r="C1445">
        <v>0</v>
      </c>
      <c r="D1445" t="s">
        <v>2941</v>
      </c>
      <c r="E1445">
        <v>1431</v>
      </c>
      <c r="F1445" t="s">
        <v>2847</v>
      </c>
    </row>
    <row r="1446" spans="2:6" x14ac:dyDescent="0.2">
      <c r="B1446" t="s">
        <v>2945</v>
      </c>
      <c r="C1446">
        <v>10</v>
      </c>
      <c r="D1446" t="s">
        <v>2941</v>
      </c>
      <c r="E1446">
        <v>1432</v>
      </c>
      <c r="F1446" t="s">
        <v>2812</v>
      </c>
    </row>
    <row r="1447" spans="2:6" x14ac:dyDescent="0.2">
      <c r="B1447" t="s">
        <v>2940</v>
      </c>
      <c r="C1447">
        <v>0</v>
      </c>
      <c r="D1447" t="s">
        <v>2941</v>
      </c>
      <c r="E1447">
        <v>1433</v>
      </c>
      <c r="F1447" t="s">
        <v>2388</v>
      </c>
    </row>
    <row r="1448" spans="2:6" x14ac:dyDescent="0.2">
      <c r="B1448" t="s">
        <v>2940</v>
      </c>
      <c r="C1448">
        <v>0</v>
      </c>
      <c r="D1448" t="s">
        <v>2941</v>
      </c>
      <c r="E1448">
        <v>1434</v>
      </c>
      <c r="F1448" t="s">
        <v>2901</v>
      </c>
    </row>
    <row r="1449" spans="2:6" x14ac:dyDescent="0.2">
      <c r="B1449" t="s">
        <v>2945</v>
      </c>
      <c r="C1449">
        <v>10</v>
      </c>
      <c r="D1449" t="s">
        <v>2941</v>
      </c>
      <c r="E1449">
        <v>1435</v>
      </c>
      <c r="F1449" t="s">
        <v>2218</v>
      </c>
    </row>
    <row r="1450" spans="2:6" x14ac:dyDescent="0.2">
      <c r="B1450" t="s">
        <v>2963</v>
      </c>
      <c r="C1450" t="s">
        <v>2941</v>
      </c>
      <c r="D1450">
        <v>1436</v>
      </c>
      <c r="E1450" t="s">
        <v>2465</v>
      </c>
    </row>
    <row r="1451" spans="2:6" x14ac:dyDescent="0.2">
      <c r="B1451" t="s">
        <v>2940</v>
      </c>
      <c r="C1451">
        <v>0</v>
      </c>
      <c r="D1451" t="s">
        <v>2941</v>
      </c>
      <c r="E1451">
        <v>1437</v>
      </c>
      <c r="F1451" t="s">
        <v>1386</v>
      </c>
    </row>
    <row r="1452" spans="2:6" x14ac:dyDescent="0.2">
      <c r="B1452" t="s">
        <v>2940</v>
      </c>
      <c r="C1452">
        <v>0</v>
      </c>
      <c r="D1452" t="s">
        <v>2941</v>
      </c>
      <c r="E1452">
        <v>1438</v>
      </c>
      <c r="F1452" t="s">
        <v>2479</v>
      </c>
    </row>
    <row r="1453" spans="2:6" x14ac:dyDescent="0.2">
      <c r="B1453" t="s">
        <v>2976</v>
      </c>
      <c r="C1453">
        <v>90</v>
      </c>
      <c r="D1453" t="s">
        <v>2941</v>
      </c>
      <c r="E1453">
        <v>1439</v>
      </c>
      <c r="F1453" t="s">
        <v>3327</v>
      </c>
    </row>
    <row r="1454" spans="2:6" x14ac:dyDescent="0.2">
      <c r="B1454" t="s">
        <v>2940</v>
      </c>
      <c r="C1454">
        <v>0</v>
      </c>
      <c r="D1454" t="s">
        <v>2941</v>
      </c>
      <c r="E1454">
        <v>1440</v>
      </c>
      <c r="F1454" t="s">
        <v>3692</v>
      </c>
    </row>
    <row r="1455" spans="2:6" x14ac:dyDescent="0.2">
      <c r="B1455" t="s">
        <v>2940</v>
      </c>
      <c r="C1455">
        <v>0</v>
      </c>
      <c r="D1455" t="s">
        <v>2941</v>
      </c>
      <c r="E1455">
        <v>1441</v>
      </c>
      <c r="F1455" t="s">
        <v>2288</v>
      </c>
    </row>
    <row r="1456" spans="2:6" x14ac:dyDescent="0.2">
      <c r="B1456" t="s">
        <v>2940</v>
      </c>
      <c r="C1456">
        <v>0</v>
      </c>
      <c r="D1456" t="s">
        <v>2941</v>
      </c>
      <c r="E1456">
        <v>1442</v>
      </c>
      <c r="F1456" t="s">
        <v>2833</v>
      </c>
    </row>
    <row r="1457" spans="2:6" x14ac:dyDescent="0.2">
      <c r="B1457" t="s">
        <v>2940</v>
      </c>
      <c r="C1457">
        <v>0</v>
      </c>
      <c r="D1457" t="s">
        <v>2941</v>
      </c>
      <c r="E1457">
        <v>1443</v>
      </c>
      <c r="F1457" t="s">
        <v>2796</v>
      </c>
    </row>
    <row r="1458" spans="2:6" x14ac:dyDescent="0.2">
      <c r="B1458" t="s">
        <v>2940</v>
      </c>
      <c r="C1458">
        <v>0</v>
      </c>
      <c r="D1458" t="s">
        <v>2941</v>
      </c>
      <c r="E1458">
        <v>1444</v>
      </c>
      <c r="F1458" t="s">
        <v>2526</v>
      </c>
    </row>
    <row r="1459" spans="2:6" x14ac:dyDescent="0.2">
      <c r="B1459" t="s">
        <v>2940</v>
      </c>
      <c r="C1459">
        <v>0</v>
      </c>
      <c r="D1459" t="s">
        <v>2941</v>
      </c>
      <c r="E1459">
        <v>1445</v>
      </c>
      <c r="F1459" t="s">
        <v>2528</v>
      </c>
    </row>
    <row r="1460" spans="2:6" x14ac:dyDescent="0.2">
      <c r="B1460" t="s">
        <v>2940</v>
      </c>
      <c r="C1460">
        <v>0</v>
      </c>
      <c r="D1460" t="s">
        <v>2941</v>
      </c>
      <c r="E1460">
        <v>1446</v>
      </c>
      <c r="F1460" t="s">
        <v>3394</v>
      </c>
    </row>
    <row r="1461" spans="2:6" x14ac:dyDescent="0.2">
      <c r="B1461" t="s">
        <v>2940</v>
      </c>
      <c r="C1461">
        <v>0</v>
      </c>
      <c r="D1461" t="s">
        <v>2941</v>
      </c>
      <c r="E1461">
        <v>1447</v>
      </c>
      <c r="F1461" t="s">
        <v>2303</v>
      </c>
    </row>
    <row r="1462" spans="2:6" x14ac:dyDescent="0.2">
      <c r="B1462" t="s">
        <v>2940</v>
      </c>
      <c r="C1462">
        <v>0</v>
      </c>
      <c r="D1462" t="s">
        <v>2941</v>
      </c>
      <c r="E1462">
        <v>1448</v>
      </c>
      <c r="F1462" t="s">
        <v>2520</v>
      </c>
    </row>
    <row r="1463" spans="2:6" x14ac:dyDescent="0.2">
      <c r="B1463" t="s">
        <v>2976</v>
      </c>
      <c r="C1463">
        <v>90</v>
      </c>
      <c r="D1463" t="s">
        <v>2941</v>
      </c>
      <c r="E1463">
        <v>1449</v>
      </c>
      <c r="F1463" t="s">
        <v>2502</v>
      </c>
    </row>
    <row r="1464" spans="2:6" x14ac:dyDescent="0.2">
      <c r="B1464" t="s">
        <v>2940</v>
      </c>
      <c r="C1464">
        <v>0</v>
      </c>
      <c r="D1464" t="s">
        <v>2941</v>
      </c>
      <c r="E1464">
        <v>1450</v>
      </c>
      <c r="F1464" t="s">
        <v>3693</v>
      </c>
    </row>
    <row r="1465" spans="2:6" x14ac:dyDescent="0.2">
      <c r="B1465" t="s">
        <v>2940</v>
      </c>
      <c r="C1465">
        <v>0</v>
      </c>
      <c r="D1465" t="s">
        <v>2941</v>
      </c>
      <c r="E1465">
        <v>1451</v>
      </c>
      <c r="F1465" t="s">
        <v>2506</v>
      </c>
    </row>
    <row r="1466" spans="2:6" x14ac:dyDescent="0.2">
      <c r="B1466" t="s">
        <v>2940</v>
      </c>
      <c r="C1466">
        <v>0</v>
      </c>
      <c r="D1466" t="s">
        <v>2941</v>
      </c>
      <c r="E1466">
        <v>1452</v>
      </c>
      <c r="F1466" t="s">
        <v>2511</v>
      </c>
    </row>
    <row r="1467" spans="2:6" x14ac:dyDescent="0.2">
      <c r="B1467" t="s">
        <v>2940</v>
      </c>
      <c r="C1467">
        <v>0</v>
      </c>
      <c r="D1467" t="s">
        <v>2941</v>
      </c>
      <c r="E1467">
        <v>1453</v>
      </c>
      <c r="F1467" t="s">
        <v>2514</v>
      </c>
    </row>
    <row r="1468" spans="2:6" x14ac:dyDescent="0.2">
      <c r="B1468" t="s">
        <v>2940</v>
      </c>
      <c r="C1468">
        <v>0</v>
      </c>
      <c r="D1468" t="s">
        <v>2941</v>
      </c>
      <c r="E1468">
        <v>1454</v>
      </c>
      <c r="F1468" t="s">
        <v>2810</v>
      </c>
    </row>
    <row r="1469" spans="2:6" x14ac:dyDescent="0.2">
      <c r="B1469" t="s">
        <v>2940</v>
      </c>
      <c r="C1469">
        <v>0</v>
      </c>
      <c r="D1469" t="s">
        <v>2941</v>
      </c>
      <c r="E1469">
        <v>1455</v>
      </c>
      <c r="F1469" t="s">
        <v>2811</v>
      </c>
    </row>
    <row r="1470" spans="2:6" x14ac:dyDescent="0.2">
      <c r="B1470" t="s">
        <v>2940</v>
      </c>
      <c r="C1470">
        <v>0</v>
      </c>
      <c r="D1470" t="s">
        <v>2941</v>
      </c>
      <c r="E1470">
        <v>1456</v>
      </c>
      <c r="F1470" t="s">
        <v>1954</v>
      </c>
    </row>
    <row r="1471" spans="2:6" x14ac:dyDescent="0.2">
      <c r="B1471" t="s">
        <v>2945</v>
      </c>
      <c r="C1471">
        <v>10</v>
      </c>
      <c r="D1471" t="s">
        <v>2941</v>
      </c>
      <c r="E1471">
        <v>1457</v>
      </c>
      <c r="F1471" t="s">
        <v>2806</v>
      </c>
    </row>
    <row r="1472" spans="2:6" x14ac:dyDescent="0.2">
      <c r="B1472" t="s">
        <v>2974</v>
      </c>
      <c r="C1472">
        <v>80</v>
      </c>
      <c r="D1472" t="s">
        <v>2941</v>
      </c>
      <c r="E1472">
        <v>1458</v>
      </c>
      <c r="F1472" t="s">
        <v>2090</v>
      </c>
    </row>
    <row r="1473" spans="2:6" x14ac:dyDescent="0.2">
      <c r="B1473" t="s">
        <v>2940</v>
      </c>
      <c r="C1473">
        <v>0</v>
      </c>
      <c r="D1473" t="s">
        <v>2941</v>
      </c>
      <c r="E1473">
        <v>1459</v>
      </c>
      <c r="F1473" t="s">
        <v>1937</v>
      </c>
    </row>
    <row r="1474" spans="2:6" x14ac:dyDescent="0.2">
      <c r="B1474" t="s">
        <v>2940</v>
      </c>
      <c r="C1474">
        <v>0</v>
      </c>
      <c r="D1474" t="s">
        <v>2941</v>
      </c>
      <c r="E1474">
        <v>1460</v>
      </c>
      <c r="F1474" t="s">
        <v>2075</v>
      </c>
    </row>
    <row r="1475" spans="2:6" x14ac:dyDescent="0.2">
      <c r="B1475" t="s">
        <v>2940</v>
      </c>
      <c r="C1475">
        <v>0</v>
      </c>
      <c r="D1475" t="s">
        <v>2941</v>
      </c>
      <c r="E1475">
        <v>1461</v>
      </c>
      <c r="F1475" t="s">
        <v>2803</v>
      </c>
    </row>
    <row r="1476" spans="2:6" x14ac:dyDescent="0.2">
      <c r="B1476" t="s">
        <v>2940</v>
      </c>
      <c r="C1476">
        <v>0</v>
      </c>
      <c r="D1476" t="s">
        <v>2941</v>
      </c>
      <c r="E1476">
        <v>1462</v>
      </c>
      <c r="F1476" t="s">
        <v>1979</v>
      </c>
    </row>
    <row r="1477" spans="2:6" x14ac:dyDescent="0.2">
      <c r="B1477" t="s">
        <v>2972</v>
      </c>
      <c r="C1477">
        <v>40</v>
      </c>
      <c r="D1477" t="s">
        <v>2941</v>
      </c>
      <c r="E1477">
        <v>1463</v>
      </c>
      <c r="F1477" t="s">
        <v>3334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EE26-5948-E947-95E9-FBC8B0F06709}">
  <dimension ref="A1:J1300"/>
  <sheetViews>
    <sheetView topLeftCell="A657" workbookViewId="0">
      <selection activeCell="L944" sqref="L944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3248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1286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3249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3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>
        <v>44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2945</v>
      </c>
      <c r="C22">
        <v>10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1776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1779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2047</v>
      </c>
    </row>
    <row r="36" spans="2:6" x14ac:dyDescent="0.2">
      <c r="B36" t="s">
        <v>2945</v>
      </c>
      <c r="C36">
        <v>10</v>
      </c>
      <c r="D36" t="s">
        <v>2941</v>
      </c>
      <c r="E36">
        <v>22</v>
      </c>
      <c r="F36" t="s">
        <v>1782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1775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1733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1764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1761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1321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1752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1749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1745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1756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2079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1760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1754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1675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2721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1777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3250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3251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1805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2953</v>
      </c>
    </row>
    <row r="63" spans="2:6" x14ac:dyDescent="0.2">
      <c r="B63" t="s">
        <v>2976</v>
      </c>
      <c r="C63">
        <v>90</v>
      </c>
      <c r="D63" t="s">
        <v>2941</v>
      </c>
      <c r="E63">
        <v>49</v>
      </c>
      <c r="F63" t="s">
        <v>3252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1810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1807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1808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2025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1812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2717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2954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2024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1824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1823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1819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2956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1814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1809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1325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2019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1804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3253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1799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1795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1791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1788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1787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1786</v>
      </c>
    </row>
    <row r="89" spans="2:6" x14ac:dyDescent="0.2">
      <c r="B89" t="s">
        <v>2945</v>
      </c>
      <c r="C89">
        <v>10</v>
      </c>
      <c r="D89" t="s">
        <v>2941</v>
      </c>
      <c r="E89">
        <v>75</v>
      </c>
      <c r="F89" t="s">
        <v>3254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1746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1789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1790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1650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1802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1800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1801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1797</v>
      </c>
    </row>
    <row r="99" spans="2:6" x14ac:dyDescent="0.2">
      <c r="B99" t="s">
        <v>2945</v>
      </c>
      <c r="C99">
        <v>10</v>
      </c>
      <c r="D99" t="s">
        <v>2941</v>
      </c>
      <c r="E99">
        <v>85</v>
      </c>
      <c r="F99" t="s">
        <v>1647</v>
      </c>
    </row>
    <row r="100" spans="2:6" x14ac:dyDescent="0.2">
      <c r="B100" t="s">
        <v>3050</v>
      </c>
      <c r="C100">
        <v>50</v>
      </c>
      <c r="D100" t="s">
        <v>2941</v>
      </c>
      <c r="E100">
        <v>86</v>
      </c>
      <c r="F100" t="s">
        <v>1771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1753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1747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1724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1685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1676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1678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1679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1683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2022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1686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1688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2691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1691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1478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1697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1693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1690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1687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1682</v>
      </c>
    </row>
    <row r="120" spans="2:6" x14ac:dyDescent="0.2">
      <c r="B120" t="s">
        <v>2974</v>
      </c>
      <c r="C120">
        <v>80</v>
      </c>
      <c r="D120" t="s">
        <v>2941</v>
      </c>
      <c r="E120">
        <v>106</v>
      </c>
      <c r="F120" t="s">
        <v>3089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2008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2698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2005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3255</v>
      </c>
    </row>
    <row r="125" spans="2:6" x14ac:dyDescent="0.2">
      <c r="B125" t="s">
        <v>2945</v>
      </c>
      <c r="C125">
        <v>10</v>
      </c>
      <c r="D125" t="s">
        <v>2941</v>
      </c>
      <c r="E125">
        <v>111</v>
      </c>
      <c r="F125" t="s">
        <v>3256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2002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1998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1665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1654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1652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1653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1655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1658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1660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1662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1668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1669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1568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1995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1672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1996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2000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1642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3257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2700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1674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3258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3259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1689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1999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1713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1721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2001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1728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1648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1695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2010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2014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1735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1740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1738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2788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1960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1736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1732</v>
      </c>
    </row>
    <row r="167" spans="2:6" x14ac:dyDescent="0.2">
      <c r="B167" t="s">
        <v>2983</v>
      </c>
      <c r="C167">
        <v>30</v>
      </c>
      <c r="D167" t="s">
        <v>2941</v>
      </c>
      <c r="E167">
        <v>153</v>
      </c>
      <c r="F167" t="s">
        <v>1725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1720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1719</v>
      </c>
    </row>
    <row r="170" spans="2:6" x14ac:dyDescent="0.2">
      <c r="B170" t="s">
        <v>3031</v>
      </c>
      <c r="C170">
        <v>20</v>
      </c>
      <c r="D170" t="s">
        <v>2941</v>
      </c>
      <c r="E170">
        <v>156</v>
      </c>
      <c r="F170" t="s">
        <v>2753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1708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1707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1705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2046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1704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1319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1706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2053</v>
      </c>
    </row>
    <row r="179" spans="2:6" x14ac:dyDescent="0.2">
      <c r="B179" t="s">
        <v>2945</v>
      </c>
      <c r="C179">
        <v>10</v>
      </c>
      <c r="D179" t="s">
        <v>2941</v>
      </c>
      <c r="E179">
        <v>165</v>
      </c>
      <c r="F179" t="s">
        <v>2742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2786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2971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1717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2058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1716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3260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1727</v>
      </c>
    </row>
    <row r="187" spans="2:6" x14ac:dyDescent="0.2">
      <c r="B187" t="s">
        <v>3050</v>
      </c>
      <c r="C187">
        <v>50</v>
      </c>
      <c r="D187" t="s">
        <v>2941</v>
      </c>
      <c r="E187">
        <v>173</v>
      </c>
      <c r="F187" t="s">
        <v>1726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3101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1817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1886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1831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3261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1928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1935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1934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1698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1820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1939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1940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2060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1943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2765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3262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3263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1946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1944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1988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3264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2048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2756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1938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1933</v>
      </c>
    </row>
    <row r="213" spans="2:6" x14ac:dyDescent="0.2">
      <c r="B213" t="s">
        <v>2945</v>
      </c>
      <c r="C213">
        <v>10</v>
      </c>
      <c r="D213" t="s">
        <v>2941</v>
      </c>
      <c r="E213">
        <v>199</v>
      </c>
      <c r="F213" t="s">
        <v>1929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1927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2794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1919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2751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1465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1914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2738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1916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1471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2725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1921</v>
      </c>
    </row>
    <row r="225" spans="2:6" x14ac:dyDescent="0.2">
      <c r="B225" t="s">
        <v>2945</v>
      </c>
      <c r="C225">
        <v>10</v>
      </c>
      <c r="D225" t="s">
        <v>2941</v>
      </c>
      <c r="E225">
        <v>211</v>
      </c>
      <c r="F225" t="s">
        <v>1868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1360</v>
      </c>
    </row>
    <row r="227" spans="2:6" x14ac:dyDescent="0.2">
      <c r="B227" t="s">
        <v>2983</v>
      </c>
      <c r="C227">
        <v>30</v>
      </c>
      <c r="D227" t="s">
        <v>2941</v>
      </c>
      <c r="E227">
        <v>213</v>
      </c>
      <c r="F227" t="s">
        <v>3265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1924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3266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1548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1925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1931</v>
      </c>
    </row>
    <row r="233" spans="2:6" x14ac:dyDescent="0.2">
      <c r="B233" t="s">
        <v>3031</v>
      </c>
      <c r="C233">
        <v>20</v>
      </c>
      <c r="D233" t="s">
        <v>2941</v>
      </c>
      <c r="E233">
        <v>219</v>
      </c>
      <c r="F233" t="s">
        <v>3267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1930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1883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1326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3268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1953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1961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1323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3269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1975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3270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1912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1987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1785</v>
      </c>
    </row>
    <row r="247" spans="2:6" x14ac:dyDescent="0.2">
      <c r="B247" t="s">
        <v>2945</v>
      </c>
      <c r="C247">
        <v>10</v>
      </c>
      <c r="D247" t="s">
        <v>2941</v>
      </c>
      <c r="E247">
        <v>233</v>
      </c>
      <c r="F247" t="s">
        <v>3271</v>
      </c>
    </row>
    <row r="248" spans="2:6" x14ac:dyDescent="0.2">
      <c r="B248" t="s">
        <v>3031</v>
      </c>
      <c r="C248">
        <v>20</v>
      </c>
      <c r="D248" t="s">
        <v>2941</v>
      </c>
      <c r="E248">
        <v>234</v>
      </c>
      <c r="F248" t="s">
        <v>3272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1985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1983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1347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3273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1978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2038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1980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1973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1332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1911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1962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1963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1769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1966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1967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2050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1957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1958</v>
      </c>
    </row>
    <row r="267" spans="2:6" x14ac:dyDescent="0.2">
      <c r="B267" t="s">
        <v>2945</v>
      </c>
      <c r="C267">
        <v>10</v>
      </c>
      <c r="D267" t="s">
        <v>2941</v>
      </c>
      <c r="E267">
        <v>253</v>
      </c>
      <c r="F267" t="s">
        <v>3274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3275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2082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1884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2859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1926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1857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1794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2091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1907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3116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1829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1895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1891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1881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1878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1877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1874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2736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1866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2737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1862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1702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1694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1851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1849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2156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1841</v>
      </c>
    </row>
    <row r="298" spans="2:6" x14ac:dyDescent="0.2">
      <c r="B298" t="s">
        <v>2945</v>
      </c>
      <c r="C298">
        <v>10</v>
      </c>
      <c r="D298" t="s">
        <v>2941</v>
      </c>
      <c r="E298">
        <v>284</v>
      </c>
      <c r="F298" t="s">
        <v>3276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2224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1633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1843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1692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2733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1836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1839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1835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2699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3277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3278</v>
      </c>
    </row>
    <row r="311" spans="2:6" x14ac:dyDescent="0.2">
      <c r="B311" t="s">
        <v>3031</v>
      </c>
      <c r="C311">
        <v>20</v>
      </c>
      <c r="D311" t="s">
        <v>2941</v>
      </c>
      <c r="E311">
        <v>297</v>
      </c>
      <c r="F311" t="s">
        <v>3279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1833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1842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2242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1844</v>
      </c>
    </row>
    <row r="316" spans="2:6" x14ac:dyDescent="0.2">
      <c r="B316" t="s">
        <v>2945</v>
      </c>
      <c r="C316">
        <v>10</v>
      </c>
      <c r="D316" t="s">
        <v>2941</v>
      </c>
      <c r="E316">
        <v>302</v>
      </c>
      <c r="F316" t="s">
        <v>3280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2256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1852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1848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1850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1860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1865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1879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1870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2259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2264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1885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2643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1896</v>
      </c>
    </row>
    <row r="331" spans="2:6" x14ac:dyDescent="0.2">
      <c r="B331" t="s">
        <v>2983</v>
      </c>
      <c r="C331">
        <v>30</v>
      </c>
      <c r="D331" t="s">
        <v>2941</v>
      </c>
      <c r="E331">
        <v>317</v>
      </c>
      <c r="F331" t="s">
        <v>2638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1837</v>
      </c>
    </row>
    <row r="333" spans="2:6" x14ac:dyDescent="0.2">
      <c r="B333" t="s">
        <v>2945</v>
      </c>
      <c r="C333">
        <v>10</v>
      </c>
      <c r="D333" t="s">
        <v>2941</v>
      </c>
      <c r="E333">
        <v>319</v>
      </c>
      <c r="F333" t="s">
        <v>3281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1901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3282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1904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1903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1827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1908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1880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1876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1875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1840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2641</v>
      </c>
    </row>
    <row r="345" spans="2:6" x14ac:dyDescent="0.2">
      <c r="B345" t="s">
        <v>3050</v>
      </c>
      <c r="C345">
        <v>50</v>
      </c>
      <c r="D345" t="s">
        <v>2941</v>
      </c>
      <c r="E345">
        <v>331</v>
      </c>
      <c r="F345" t="s">
        <v>3127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1867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1899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1898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1892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2254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1894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2815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1890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1887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1859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1832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1830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1806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1718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2251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1715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1680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1700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1636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1576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1537</v>
      </c>
    </row>
    <row r="367" spans="2:6" x14ac:dyDescent="0.2">
      <c r="B367" t="s">
        <v>2945</v>
      </c>
      <c r="C367">
        <v>10</v>
      </c>
      <c r="D367" t="s">
        <v>2941</v>
      </c>
      <c r="E367">
        <v>353</v>
      </c>
      <c r="F367" t="s">
        <v>3283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3284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3285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1368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1419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1407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1393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1337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1392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1365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1405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1423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1412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1408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1410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1422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1435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1430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1433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1425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3286</v>
      </c>
    </row>
    <row r="392" spans="2:6" x14ac:dyDescent="0.2">
      <c r="B392" t="s">
        <v>2965</v>
      </c>
      <c r="C392">
        <v>60</v>
      </c>
      <c r="D392" t="s">
        <v>2941</v>
      </c>
      <c r="E392">
        <v>378</v>
      </c>
      <c r="F392" t="s">
        <v>1315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1447</v>
      </c>
    </row>
    <row r="394" spans="2:6" x14ac:dyDescent="0.2">
      <c r="B394" t="s">
        <v>2945</v>
      </c>
      <c r="C394">
        <v>10</v>
      </c>
      <c r="D394" t="s">
        <v>2941</v>
      </c>
      <c r="E394">
        <v>380</v>
      </c>
      <c r="F394" t="s">
        <v>2232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1444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1454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1451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3138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1414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1448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2855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2620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1441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1417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2622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1453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1457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1452</v>
      </c>
    </row>
    <row r="409" spans="2:6" x14ac:dyDescent="0.2">
      <c r="B409" t="s">
        <v>2963</v>
      </c>
      <c r="C409" t="s">
        <v>2941</v>
      </c>
      <c r="D409">
        <v>395</v>
      </c>
      <c r="E409" t="s">
        <v>1456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1388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1459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2238</v>
      </c>
    </row>
    <row r="413" spans="2:6" x14ac:dyDescent="0.2">
      <c r="B413" t="s">
        <v>2945</v>
      </c>
      <c r="C413">
        <v>10</v>
      </c>
      <c r="D413" t="s">
        <v>2941</v>
      </c>
      <c r="E413">
        <v>399</v>
      </c>
      <c r="F413" t="s">
        <v>1463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1455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1462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1458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1450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1429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1432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1440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1437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1442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1443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2247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1439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3287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1397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2864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1406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1396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3288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1328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1391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1387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1366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1384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1383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1377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1375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1370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2659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1371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1362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1373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1361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1380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1381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1385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1905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1372</v>
      </c>
    </row>
    <row r="455" spans="2:6" x14ac:dyDescent="0.2">
      <c r="B455" t="s">
        <v>2983</v>
      </c>
      <c r="C455">
        <v>30</v>
      </c>
      <c r="D455" t="s">
        <v>2941</v>
      </c>
      <c r="E455">
        <v>441</v>
      </c>
      <c r="F455" t="s">
        <v>3289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2274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1374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2294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3007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1394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1403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1466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1468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1480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1526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1525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1551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1561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2673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1314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2676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2867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1559</v>
      </c>
    </row>
    <row r="475" spans="2:6" x14ac:dyDescent="0.2">
      <c r="B475" t="s">
        <v>2963</v>
      </c>
      <c r="C475" t="s">
        <v>2941</v>
      </c>
      <c r="D475">
        <v>461</v>
      </c>
      <c r="E475" t="s">
        <v>1601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2841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3290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3291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1600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1599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1594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1591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2298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3292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1586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1584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1571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1580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1570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1596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1587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1595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2767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1582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1583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1590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1589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1592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1603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1604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1607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1612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3293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1617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1339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1618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1349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1625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1626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3294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1461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1634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1635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1641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1364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1646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1645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1640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1637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1627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1630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1581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1616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1621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3295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1579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2208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2657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2307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1624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2302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3296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1622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1509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2295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1614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1546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1609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1606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1588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1554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1553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1544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1543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3021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1540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1528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1529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1517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1523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1340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1493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1512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1507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1504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1301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2661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1503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1500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1359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2665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1496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2276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1492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1486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2861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1484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1488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1482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1481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1472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1490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1485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1483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1494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1470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1498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1502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1516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1532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1527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1538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1533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1539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1348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2292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1311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1487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1555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1560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3297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1563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1565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2281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1567</v>
      </c>
    </row>
    <row r="600" spans="2:6" x14ac:dyDescent="0.2">
      <c r="B600" t="s">
        <v>2983</v>
      </c>
      <c r="C600">
        <v>30</v>
      </c>
      <c r="D600" t="s">
        <v>2941</v>
      </c>
      <c r="E600">
        <v>586</v>
      </c>
      <c r="F600" t="s">
        <v>1564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1562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1547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1536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1434</v>
      </c>
    </row>
    <row r="605" spans="2:6" x14ac:dyDescent="0.2">
      <c r="B605" t="s">
        <v>2983</v>
      </c>
      <c r="C605">
        <v>30</v>
      </c>
      <c r="D605" t="s">
        <v>2941</v>
      </c>
      <c r="E605">
        <v>591</v>
      </c>
      <c r="F605" t="s">
        <v>1524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2273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1519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1522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1521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1518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1513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1510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3298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1473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1531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3299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1530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1574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1569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1661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1772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1873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1977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2065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2067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2143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2150</v>
      </c>
    </row>
    <row r="628" spans="2:6" x14ac:dyDescent="0.2">
      <c r="B628" t="s">
        <v>2945</v>
      </c>
      <c r="C628">
        <v>10</v>
      </c>
      <c r="D628" t="s">
        <v>2941</v>
      </c>
      <c r="E628">
        <v>614</v>
      </c>
      <c r="F628" t="s">
        <v>2196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1888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2246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2330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2128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2390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2420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2419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2417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2416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2413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2412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2410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2409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2408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2407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2405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2400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2396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2395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2401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2398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2393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2391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2404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1659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2414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2422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2424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2429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2883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2430</v>
      </c>
    </row>
    <row r="660" spans="2:6" x14ac:dyDescent="0.2">
      <c r="B660" t="s">
        <v>3050</v>
      </c>
      <c r="C660">
        <v>50</v>
      </c>
      <c r="D660" t="s">
        <v>2941</v>
      </c>
      <c r="E660">
        <v>646</v>
      </c>
      <c r="F660" t="s">
        <v>2427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2431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2166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2435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2445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1316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2449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2452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2459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2872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2460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2171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2461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3300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2458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2457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2454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2178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2453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2447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2440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1310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2439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2438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2180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3301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1909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2183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3302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3303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2230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2434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2184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2182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3184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2436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2426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3036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3304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2397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3305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2160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2376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2370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2364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2354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2350</v>
      </c>
    </row>
    <row r="707" spans="2:6" x14ac:dyDescent="0.2">
      <c r="B707" t="s">
        <v>2983</v>
      </c>
      <c r="C707">
        <v>30</v>
      </c>
      <c r="D707" t="s">
        <v>2941</v>
      </c>
      <c r="E707">
        <v>693</v>
      </c>
      <c r="F707" t="s">
        <v>2349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2352</v>
      </c>
    </row>
    <row r="709" spans="2:6" x14ac:dyDescent="0.2">
      <c r="B709" t="s">
        <v>2945</v>
      </c>
      <c r="C709">
        <v>10</v>
      </c>
      <c r="D709" t="s">
        <v>2941</v>
      </c>
      <c r="E709">
        <v>695</v>
      </c>
      <c r="F709" t="s">
        <v>2342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2344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2343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2340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3306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1302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2338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2337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3307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2332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2331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2329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2327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2325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2319</v>
      </c>
    </row>
    <row r="724" spans="2:6" x14ac:dyDescent="0.2">
      <c r="B724" t="s">
        <v>2945</v>
      </c>
      <c r="C724">
        <v>10</v>
      </c>
      <c r="D724" t="s">
        <v>2941</v>
      </c>
      <c r="E724">
        <v>710</v>
      </c>
      <c r="F724" t="s">
        <v>2145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2934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2317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2315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3308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3309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1737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2323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1828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2322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3310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2878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2328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2326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2335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2336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2146</v>
      </c>
    </row>
    <row r="741" spans="2:6" x14ac:dyDescent="0.2">
      <c r="B741" t="s">
        <v>2963</v>
      </c>
      <c r="C741" t="s">
        <v>2941</v>
      </c>
      <c r="D741">
        <v>727</v>
      </c>
      <c r="E741" t="s">
        <v>1313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2341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2351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2353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2879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2255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2819</v>
      </c>
    </row>
    <row r="748" spans="2:6" x14ac:dyDescent="0.2">
      <c r="B748" t="s">
        <v>2963</v>
      </c>
      <c r="C748" t="s">
        <v>2941</v>
      </c>
      <c r="D748">
        <v>734</v>
      </c>
      <c r="E748" t="s">
        <v>2356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3202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2361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2368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2371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3311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2816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2164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2379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2381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2383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2152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2384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2385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2899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2386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2382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2070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2374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2372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3312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2367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2366</v>
      </c>
    </row>
    <row r="771" spans="2:6" x14ac:dyDescent="0.2">
      <c r="B771" t="s">
        <v>2974</v>
      </c>
      <c r="C771">
        <v>80</v>
      </c>
      <c r="D771" t="s">
        <v>2941</v>
      </c>
      <c r="E771">
        <v>757</v>
      </c>
      <c r="F771" t="s">
        <v>2365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2003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2270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2358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2359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2357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2355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2262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2360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2362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2823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1968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2373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2157</v>
      </c>
    </row>
    <row r="785" spans="2:6" x14ac:dyDescent="0.2">
      <c r="B785" t="s">
        <v>2963</v>
      </c>
      <c r="C785" t="s">
        <v>2941</v>
      </c>
      <c r="D785">
        <v>771</v>
      </c>
      <c r="E785" t="s">
        <v>2155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2084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2378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2389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2423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3313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2425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1869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2469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2463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2518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2504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2554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2555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2154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2556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2557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2562</v>
      </c>
    </row>
    <row r="804" spans="2:6" x14ac:dyDescent="0.2">
      <c r="B804" t="s">
        <v>2945</v>
      </c>
      <c r="C804">
        <v>10</v>
      </c>
      <c r="D804" t="s">
        <v>2941</v>
      </c>
      <c r="E804">
        <v>790</v>
      </c>
      <c r="F804" t="s">
        <v>3314</v>
      </c>
    </row>
    <row r="805" spans="2:6" x14ac:dyDescent="0.2">
      <c r="B805" t="s">
        <v>2945</v>
      </c>
      <c r="C805">
        <v>10</v>
      </c>
      <c r="D805" t="s">
        <v>2941</v>
      </c>
      <c r="E805">
        <v>791</v>
      </c>
      <c r="F805" t="s">
        <v>3315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2181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2561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2558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2553</v>
      </c>
    </row>
    <row r="810" spans="2:6" x14ac:dyDescent="0.2">
      <c r="B810" t="s">
        <v>2945</v>
      </c>
      <c r="C810">
        <v>10</v>
      </c>
      <c r="D810" t="s">
        <v>2941</v>
      </c>
      <c r="E810">
        <v>796</v>
      </c>
      <c r="F810" t="s">
        <v>2549</v>
      </c>
    </row>
    <row r="811" spans="2:6" x14ac:dyDescent="0.2">
      <c r="B811" t="s">
        <v>2972</v>
      </c>
      <c r="C811">
        <v>40</v>
      </c>
      <c r="D811" t="s">
        <v>2941</v>
      </c>
      <c r="E811">
        <v>797</v>
      </c>
      <c r="F811" t="s">
        <v>2807</v>
      </c>
    </row>
    <row r="812" spans="2:6" x14ac:dyDescent="0.2">
      <c r="B812" t="s">
        <v>2945</v>
      </c>
      <c r="C812">
        <v>10</v>
      </c>
      <c r="D812" t="s">
        <v>2941</v>
      </c>
      <c r="E812">
        <v>798</v>
      </c>
      <c r="F812" t="s">
        <v>3316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2544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2204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1329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2543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2539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2318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2534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2536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1711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2538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2540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2205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2844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2545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3317</v>
      </c>
    </row>
    <row r="829" spans="2:6" x14ac:dyDescent="0.2">
      <c r="B829" t="s">
        <v>2945</v>
      </c>
      <c r="C829">
        <v>10</v>
      </c>
      <c r="D829" t="s">
        <v>2941</v>
      </c>
      <c r="E829">
        <v>815</v>
      </c>
      <c r="F829" t="s">
        <v>3318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2214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2548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2451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2552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3319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2560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3320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2229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2573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2576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2579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1309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2580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2581</v>
      </c>
    </row>
    <row r="844" spans="2:6" x14ac:dyDescent="0.2">
      <c r="B844" t="s">
        <v>2976</v>
      </c>
      <c r="C844">
        <v>90</v>
      </c>
      <c r="D844" t="s">
        <v>2941</v>
      </c>
      <c r="E844">
        <v>830</v>
      </c>
      <c r="F844" t="s">
        <v>2905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2582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2584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3321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2586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2215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2587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2696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2220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2590</v>
      </c>
    </row>
    <row r="854" spans="2:6" x14ac:dyDescent="0.2">
      <c r="B854" t="s">
        <v>2945</v>
      </c>
      <c r="C854">
        <v>10</v>
      </c>
      <c r="D854" t="s">
        <v>2941</v>
      </c>
      <c r="E854">
        <v>840</v>
      </c>
      <c r="F854" t="s">
        <v>3322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2222</v>
      </c>
    </row>
    <row r="856" spans="2:6" x14ac:dyDescent="0.2">
      <c r="B856" t="s">
        <v>3050</v>
      </c>
      <c r="C856">
        <v>50</v>
      </c>
      <c r="D856" t="s">
        <v>2941</v>
      </c>
      <c r="E856">
        <v>842</v>
      </c>
      <c r="F856" t="s">
        <v>3323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1991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2375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2585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2583</v>
      </c>
    </row>
    <row r="861" spans="2:6" x14ac:dyDescent="0.2">
      <c r="B861" t="s">
        <v>3031</v>
      </c>
      <c r="C861">
        <v>20</v>
      </c>
      <c r="D861" t="s">
        <v>2941</v>
      </c>
      <c r="E861">
        <v>847</v>
      </c>
      <c r="F861" t="s">
        <v>2578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2577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2571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2464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2567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1974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2564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3324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2565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2467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2570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2572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2781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2575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2574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2568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2551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2333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2533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2517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2500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2499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2498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2483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2484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2485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2489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2490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2493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2388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2496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2903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2904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2139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2497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2495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1803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2901</v>
      </c>
    </row>
    <row r="900" spans="2:6" x14ac:dyDescent="0.2">
      <c r="B900" t="s">
        <v>3050</v>
      </c>
      <c r="C900">
        <v>50</v>
      </c>
      <c r="D900" t="s">
        <v>2941</v>
      </c>
      <c r="E900">
        <v>886</v>
      </c>
      <c r="F900" t="s">
        <v>2488</v>
      </c>
    </row>
    <row r="901" spans="2:6" x14ac:dyDescent="0.2">
      <c r="B901" t="s">
        <v>2976</v>
      </c>
      <c r="C901">
        <v>90</v>
      </c>
      <c r="D901" t="s">
        <v>2941</v>
      </c>
      <c r="E901">
        <v>887</v>
      </c>
      <c r="F901" t="s">
        <v>3325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2486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2482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2218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2480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2845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2477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2466</v>
      </c>
    </row>
    <row r="912" spans="2:6" x14ac:dyDescent="0.2">
      <c r="B912" t="s">
        <v>3031</v>
      </c>
      <c r="C912">
        <v>20</v>
      </c>
      <c r="D912" t="s">
        <v>2941</v>
      </c>
      <c r="E912">
        <v>898</v>
      </c>
      <c r="F912" t="s">
        <v>3326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2465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2468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2470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2472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2474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2211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2475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1386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2476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2766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2380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b">
        <v>1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3327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2487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2491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2288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2799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2501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2510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2833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2515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2519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3328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2521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2523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2524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2525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1699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2526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2530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2192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1949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2527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2198</v>
      </c>
    </row>
    <row r="948" spans="2:6" x14ac:dyDescent="0.2">
      <c r="B948" t="s">
        <v>2945</v>
      </c>
      <c r="C948">
        <v>10</v>
      </c>
      <c r="D948" t="s">
        <v>2941</v>
      </c>
      <c r="E948">
        <v>934</v>
      </c>
      <c r="F948" t="s">
        <v>3329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2520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2516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2512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2502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2507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2505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2509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2619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2506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2508</v>
      </c>
    </row>
    <row r="959" spans="2:6" x14ac:dyDescent="0.2">
      <c r="B959" t="s">
        <v>2972</v>
      </c>
      <c r="C959">
        <v>40</v>
      </c>
      <c r="D959" t="s">
        <v>2941</v>
      </c>
      <c r="E959">
        <v>945</v>
      </c>
      <c r="F959" t="s">
        <v>2513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2492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2456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2432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2832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2348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2810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3330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2267</v>
      </c>
    </row>
    <row r="968" spans="2:6" x14ac:dyDescent="0.2">
      <c r="B968" t="s">
        <v>3050</v>
      </c>
      <c r="C968">
        <v>50</v>
      </c>
      <c r="D968" t="s">
        <v>2941</v>
      </c>
      <c r="E968">
        <v>954</v>
      </c>
      <c r="F968" t="s">
        <v>3241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1816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2175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3331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2092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2093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2094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1954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2096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2099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2806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2098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2103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2106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2104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2100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2102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3332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2101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2087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2085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2083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2077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3243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1936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1937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2072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2074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2071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1615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1932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2840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2081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2080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2201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2803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2086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2088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3333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2108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2110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2113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2115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2118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1379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1972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2124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1305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2141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2142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2137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3334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2138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2136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2134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2133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2132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>
        <v>2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1773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3335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2116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2120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2946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1681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2707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1781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3336</v>
      </c>
    </row>
    <row r="1036" spans="2:6" x14ac:dyDescent="0.2">
      <c r="B1036" t="s">
        <v>2965</v>
      </c>
      <c r="C1036">
        <v>60</v>
      </c>
      <c r="D1036" t="s">
        <v>2941</v>
      </c>
      <c r="E1036">
        <v>1022</v>
      </c>
      <c r="F1036" t="s">
        <v>3337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1758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3338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2078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3339</v>
      </c>
    </row>
    <row r="1041" spans="2:6" x14ac:dyDescent="0.2">
      <c r="B1041" t="s">
        <v>2983</v>
      </c>
      <c r="C1041">
        <v>30</v>
      </c>
      <c r="D1041" t="s">
        <v>2941</v>
      </c>
      <c r="E1041">
        <v>1027</v>
      </c>
      <c r="F1041" t="s">
        <v>1757</v>
      </c>
    </row>
    <row r="1042" spans="2:6" x14ac:dyDescent="0.2">
      <c r="B1042" t="s">
        <v>2983</v>
      </c>
      <c r="C1042">
        <v>30</v>
      </c>
      <c r="D1042" t="s">
        <v>2941</v>
      </c>
      <c r="E1042">
        <v>1028</v>
      </c>
      <c r="F1042" t="s">
        <v>1766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2069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2064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1783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1762</v>
      </c>
    </row>
    <row r="1047" spans="2:6" x14ac:dyDescent="0.2">
      <c r="B1047" t="s">
        <v>2945</v>
      </c>
      <c r="C1047">
        <v>10</v>
      </c>
      <c r="D1047" t="s">
        <v>2941</v>
      </c>
      <c r="E1047">
        <v>1033</v>
      </c>
      <c r="F1047" t="s">
        <v>1811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3340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1818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2018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1792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2697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1656</v>
      </c>
    </row>
    <row r="1054" spans="2:6" x14ac:dyDescent="0.2">
      <c r="B1054" t="s">
        <v>3031</v>
      </c>
      <c r="C1054">
        <v>20</v>
      </c>
      <c r="D1054" t="s">
        <v>2941</v>
      </c>
      <c r="E1054">
        <v>1040</v>
      </c>
      <c r="F1054" t="s">
        <v>2694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2961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3341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2017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2013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2692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2012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1673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1994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1993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3342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1667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3343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1649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2004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2007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1955</v>
      </c>
    </row>
    <row r="1071" spans="2:6" x14ac:dyDescent="0.2">
      <c r="B1071" t="s">
        <v>2945</v>
      </c>
      <c r="C1071">
        <v>10</v>
      </c>
      <c r="D1071" t="s">
        <v>2941</v>
      </c>
      <c r="E1071">
        <v>1057</v>
      </c>
      <c r="F1071" t="s">
        <v>2028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2749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3344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3345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3346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2056</v>
      </c>
    </row>
    <row r="1077" spans="2:6" x14ac:dyDescent="0.2">
      <c r="B1077" t="s">
        <v>2945</v>
      </c>
      <c r="C1077">
        <v>10</v>
      </c>
      <c r="D1077" t="s">
        <v>2941</v>
      </c>
      <c r="E1077">
        <v>1063</v>
      </c>
      <c r="F1077" t="s">
        <v>3347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3348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3349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3350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1741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3351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1663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1826</v>
      </c>
    </row>
    <row r="1085" spans="2:6" x14ac:dyDescent="0.2">
      <c r="B1085" t="s">
        <v>2945</v>
      </c>
      <c r="C1085">
        <v>10</v>
      </c>
      <c r="D1085" t="s">
        <v>2941</v>
      </c>
      <c r="E1085">
        <v>1071</v>
      </c>
      <c r="F1085" t="s">
        <v>3102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2054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2052</v>
      </c>
    </row>
    <row r="1088" spans="2:6" x14ac:dyDescent="0.2">
      <c r="B1088" t="s">
        <v>2945</v>
      </c>
      <c r="C1088">
        <v>10</v>
      </c>
      <c r="D1088" t="s">
        <v>2941</v>
      </c>
      <c r="E1088">
        <v>1074</v>
      </c>
      <c r="F1088" t="s">
        <v>3352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2978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1942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2040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2758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2034</v>
      </c>
    </row>
    <row r="1094" spans="2:6" x14ac:dyDescent="0.2">
      <c r="B1094" t="s">
        <v>2945</v>
      </c>
      <c r="C1094">
        <v>10</v>
      </c>
      <c r="D1094" t="s">
        <v>2941</v>
      </c>
      <c r="E1094">
        <v>1080</v>
      </c>
      <c r="F1094" t="s">
        <v>2920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1913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1917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2029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1920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3353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3354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3355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1922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2984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1796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2985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2822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3356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3357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3113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1834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1964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1573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3358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2151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b">
        <v>0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1861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2709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1847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2199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2854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2732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2655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2639</v>
      </c>
    </row>
    <row r="1124" spans="2:6" x14ac:dyDescent="0.2">
      <c r="B1124" t="s">
        <v>2945</v>
      </c>
      <c r="C1124">
        <v>10</v>
      </c>
      <c r="D1124" t="s">
        <v>2941</v>
      </c>
      <c r="E1124">
        <v>1110</v>
      </c>
      <c r="F1124" t="s">
        <v>2257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2258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2646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3359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2644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2265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2269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1778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1900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2268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1902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2640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3360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2848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1889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1893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2253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2997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1620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3361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2236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1476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3362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2237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2637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3001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1449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1398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3003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3363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2239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3364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2625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2244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1427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3365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3005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3366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1420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1411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2626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3367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3368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2678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2297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2866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2301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3369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3370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2300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1602</v>
      </c>
    </row>
    <row r="1175" spans="2:6" x14ac:dyDescent="0.2">
      <c r="B1175" t="s">
        <v>2945</v>
      </c>
      <c r="C1175">
        <v>10</v>
      </c>
      <c r="D1175" t="s">
        <v>2941</v>
      </c>
      <c r="E1175">
        <v>1161</v>
      </c>
      <c r="F1175" t="s">
        <v>1572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3147</v>
      </c>
    </row>
    <row r="1177" spans="2:6" x14ac:dyDescent="0.2">
      <c r="B1177" t="s">
        <v>2983</v>
      </c>
      <c r="C1177">
        <v>30</v>
      </c>
      <c r="D1177" t="s">
        <v>2941</v>
      </c>
      <c r="E1177">
        <v>1163</v>
      </c>
      <c r="F1177" t="s">
        <v>3015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3371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2309</v>
      </c>
    </row>
    <row r="1180" spans="2:6" x14ac:dyDescent="0.2">
      <c r="B1180" t="s">
        <v>2945</v>
      </c>
      <c r="C1180">
        <v>10</v>
      </c>
      <c r="D1180" t="s">
        <v>2941</v>
      </c>
      <c r="E1180">
        <v>1166</v>
      </c>
      <c r="F1180" t="s">
        <v>1585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2686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2681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1632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2305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3372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3373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1578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2283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1399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1545</v>
      </c>
    </row>
    <row r="1191" spans="2:6" x14ac:dyDescent="0.2">
      <c r="B1191" t="s">
        <v>2945</v>
      </c>
      <c r="C1191">
        <v>10</v>
      </c>
      <c r="D1191" t="s">
        <v>2941</v>
      </c>
      <c r="E1191">
        <v>1177</v>
      </c>
      <c r="F1191" t="s">
        <v>1550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3374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2860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2177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2275</v>
      </c>
    </row>
    <row r="1196" spans="2:6" x14ac:dyDescent="0.2">
      <c r="B1196" t="s">
        <v>2974</v>
      </c>
      <c r="C1196">
        <v>80</v>
      </c>
      <c r="D1196" t="s">
        <v>2941</v>
      </c>
      <c r="E1196">
        <v>1182</v>
      </c>
      <c r="F1196" t="s">
        <v>3375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2278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2674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2284</v>
      </c>
    </row>
    <row r="1200" spans="2:6" x14ac:dyDescent="0.2">
      <c r="B1200" t="s">
        <v>3004</v>
      </c>
      <c r="C1200">
        <v>70</v>
      </c>
      <c r="D1200" t="s">
        <v>2941</v>
      </c>
      <c r="E1200">
        <v>1186</v>
      </c>
      <c r="F1200" t="s">
        <v>2683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1491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2685</v>
      </c>
    </row>
    <row r="1203" spans="2:6" x14ac:dyDescent="0.2">
      <c r="B1203" t="s">
        <v>2983</v>
      </c>
      <c r="C1203">
        <v>30</v>
      </c>
      <c r="D1203" t="s">
        <v>2941</v>
      </c>
      <c r="E1203">
        <v>1189</v>
      </c>
      <c r="F1203" t="s">
        <v>1535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3376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1515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1460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1395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2260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2240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3377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2221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2313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2402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3378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1989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2394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2406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3379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3380</v>
      </c>
    </row>
    <row r="1220" spans="2:6" x14ac:dyDescent="0.2">
      <c r="B1220" t="s">
        <v>2945</v>
      </c>
      <c r="C1220">
        <v>10</v>
      </c>
      <c r="D1220" t="s">
        <v>2941</v>
      </c>
      <c r="E1220">
        <v>1206</v>
      </c>
      <c r="F1220" t="s">
        <v>2444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3381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2399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2312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2176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2869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2168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2387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3190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2874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3038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3382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2316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3383</v>
      </c>
    </row>
    <row r="1234" spans="2:6" x14ac:dyDescent="0.2">
      <c r="B1234" t="s">
        <v>2945</v>
      </c>
      <c r="C1234">
        <v>10</v>
      </c>
      <c r="D1234" t="s">
        <v>2941</v>
      </c>
      <c r="E1234">
        <v>1220</v>
      </c>
      <c r="F1234" t="s">
        <v>3384</v>
      </c>
    </row>
    <row r="1235" spans="2:6" x14ac:dyDescent="0.2">
      <c r="B1235" t="s">
        <v>3031</v>
      </c>
      <c r="C1235">
        <v>20</v>
      </c>
      <c r="D1235" t="s">
        <v>2941</v>
      </c>
      <c r="E1235">
        <v>1221</v>
      </c>
      <c r="F1235" t="s">
        <v>3385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2369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3045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3386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2915</v>
      </c>
    </row>
    <row r="1240" spans="2:6" x14ac:dyDescent="0.2">
      <c r="B1240" t="s">
        <v>2965</v>
      </c>
      <c r="C1240">
        <v>60</v>
      </c>
      <c r="D1240" t="s">
        <v>2941</v>
      </c>
      <c r="E1240">
        <v>1226</v>
      </c>
      <c r="F1240" t="s">
        <v>2272</v>
      </c>
    </row>
    <row r="1241" spans="2:6" x14ac:dyDescent="0.2">
      <c r="B1241" t="s">
        <v>3004</v>
      </c>
      <c r="C1241">
        <v>70</v>
      </c>
      <c r="D1241" t="s">
        <v>2941</v>
      </c>
      <c r="E1241">
        <v>1227</v>
      </c>
      <c r="F1241" t="s">
        <v>2611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3048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2541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2455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3051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2172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2089</v>
      </c>
    </row>
    <row r="1248" spans="2:6" x14ac:dyDescent="0.2">
      <c r="B1248" t="s">
        <v>3050</v>
      </c>
      <c r="C1248">
        <v>50</v>
      </c>
      <c r="D1248" t="s">
        <v>2941</v>
      </c>
      <c r="E1248">
        <v>1234</v>
      </c>
      <c r="F1248" t="s">
        <v>2912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3387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1552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3388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2542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2217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3389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2546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3390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1872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3056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2896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2219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3057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2897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2377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2846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2225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3391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3392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2566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2569</v>
      </c>
    </row>
    <row r="1270" spans="2:6" x14ac:dyDescent="0.2">
      <c r="B1270" t="s">
        <v>2945</v>
      </c>
      <c r="C1270">
        <v>10</v>
      </c>
      <c r="D1270" t="s">
        <v>2941</v>
      </c>
      <c r="E1270">
        <v>1256</v>
      </c>
      <c r="F1270" t="s">
        <v>2228</v>
      </c>
    </row>
    <row r="1271" spans="2:6" x14ac:dyDescent="0.2">
      <c r="B1271" t="s">
        <v>3031</v>
      </c>
      <c r="C1271">
        <v>20</v>
      </c>
      <c r="D1271" t="s">
        <v>2941</v>
      </c>
      <c r="E1271">
        <v>1257</v>
      </c>
      <c r="F1271" t="s">
        <v>2226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2812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2223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1400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2478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2197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3059</v>
      </c>
    </row>
    <row r="1278" spans="2:6" x14ac:dyDescent="0.2">
      <c r="B1278" t="s">
        <v>2945</v>
      </c>
      <c r="C1278">
        <v>10</v>
      </c>
      <c r="D1278" t="s">
        <v>2941</v>
      </c>
      <c r="E1278">
        <v>1264</v>
      </c>
      <c r="F1278" t="s">
        <v>2194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2804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2800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2191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2188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2528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3393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3394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3395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2428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2039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3396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2314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2174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3397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3398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1363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2202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2073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2097</v>
      </c>
    </row>
    <row r="1299" spans="2:6" x14ac:dyDescent="0.2">
      <c r="B1299" t="s">
        <v>2965</v>
      </c>
      <c r="C1299">
        <v>60</v>
      </c>
      <c r="D1299" t="s">
        <v>2941</v>
      </c>
      <c r="E1299">
        <v>1285</v>
      </c>
      <c r="F1299" t="s">
        <v>2392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2140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6547-71A7-CD4A-ADF2-BE16BEE91FD6}">
  <dimension ref="A1:J1413"/>
  <sheetViews>
    <sheetView topLeftCell="A394" workbookViewId="0">
      <selection activeCell="G326" sqref="G326"/>
    </sheetView>
  </sheetViews>
  <sheetFormatPr baseColWidth="10" defaultRowHeight="16" x14ac:dyDescent="0.2"/>
  <cols>
    <col min="2" max="2" width="27" customWidth="1"/>
    <col min="3" max="3" width="31.6640625" customWidth="1"/>
  </cols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2937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1399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2942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2943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1767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2944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1542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2123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2116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2122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1774</v>
      </c>
    </row>
    <row r="35" spans="2:6" x14ac:dyDescent="0.2">
      <c r="B35" t="s">
        <v>2945</v>
      </c>
      <c r="C35">
        <v>10</v>
      </c>
      <c r="D35" t="s">
        <v>2941</v>
      </c>
      <c r="E35">
        <v>21</v>
      </c>
      <c r="F35" t="s">
        <v>2946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2712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1779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2707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1781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2947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1780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1733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1764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1321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1752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1749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2948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1745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1743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1742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1744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1748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1756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1759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1760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1670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2718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1757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1754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2949</v>
      </c>
    </row>
    <row r="66" spans="2:6" x14ac:dyDescent="0.2">
      <c r="B66" t="s">
        <v>2945</v>
      </c>
      <c r="C66">
        <v>10</v>
      </c>
      <c r="D66" t="s">
        <v>2941</v>
      </c>
      <c r="E66">
        <v>52</v>
      </c>
      <c r="F66" t="s">
        <v>1675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1766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2950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2951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1777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2051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2952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1805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1762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2953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2043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1811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1810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1807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1812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2954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2955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1818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1821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1824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1823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2956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1814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2016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1804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1799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2957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2958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1746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1317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2959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1789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1792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1650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1798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1802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1800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1647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1771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2690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2960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1724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2694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1685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1676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1678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1679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2961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1686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2774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2691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1691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1478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1697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1693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1690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2013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1687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1682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2692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2962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2008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2698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1677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1673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2006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1998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1665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1657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1655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1660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1669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1568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2784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1672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1996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2000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1642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2700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1674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1649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2001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2007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2963</v>
      </c>
      <c r="C172" t="s">
        <v>2941</v>
      </c>
      <c r="D172">
        <v>158</v>
      </c>
      <c r="E172" t="s">
        <v>1648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1695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2010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1735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2964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1740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2788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1960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1955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2028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1739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1736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1732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1725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1720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1719</v>
      </c>
    </row>
    <row r="190" spans="2:6" x14ac:dyDescent="0.2">
      <c r="B190" t="s">
        <v>2965</v>
      </c>
      <c r="C190">
        <v>60</v>
      </c>
      <c r="D190" t="s">
        <v>2941</v>
      </c>
      <c r="E190">
        <v>176</v>
      </c>
      <c r="F190" t="s">
        <v>2790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2966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2046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1704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1319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2053</v>
      </c>
    </row>
    <row r="200" spans="2:6" x14ac:dyDescent="0.2">
      <c r="B200" t="s">
        <v>2945</v>
      </c>
      <c r="C200">
        <v>10</v>
      </c>
      <c r="D200" t="s">
        <v>2941</v>
      </c>
      <c r="E200">
        <v>186</v>
      </c>
      <c r="F200" t="s">
        <v>2967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2968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2742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1714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2969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2970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2971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2057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1717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2058</v>
      </c>
    </row>
    <row r="210" spans="2:6" x14ac:dyDescent="0.2">
      <c r="B210" t="s">
        <v>2972</v>
      </c>
      <c r="C210">
        <v>40</v>
      </c>
      <c r="D210" t="s">
        <v>2941</v>
      </c>
      <c r="E210">
        <v>196</v>
      </c>
      <c r="F210" t="s">
        <v>2973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1716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1741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1853</v>
      </c>
    </row>
    <row r="215" spans="2:6" x14ac:dyDescent="0.2">
      <c r="B215" t="s">
        <v>2974</v>
      </c>
      <c r="C215">
        <v>80</v>
      </c>
      <c r="D215" t="s">
        <v>2941</v>
      </c>
      <c r="E215">
        <v>201</v>
      </c>
      <c r="F215" t="s">
        <v>1663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2734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2975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1817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1886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1831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1915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1928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1935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1698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1820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1939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1940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1943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2765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2054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1945</v>
      </c>
    </row>
    <row r="233" spans="2:6" x14ac:dyDescent="0.2">
      <c r="B233" t="s">
        <v>2976</v>
      </c>
      <c r="C233">
        <v>90</v>
      </c>
      <c r="D233" t="s">
        <v>2941</v>
      </c>
      <c r="E233">
        <v>219</v>
      </c>
      <c r="F233" t="s">
        <v>2977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1946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2978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1944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1942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2048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2044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2755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2979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1938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1933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1929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1927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2920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2980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2760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2751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1465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2981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2982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1916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1471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1920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2727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1921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2033</v>
      </c>
    </row>
    <row r="262" spans="2:6" x14ac:dyDescent="0.2">
      <c r="B262" t="s">
        <v>2983</v>
      </c>
      <c r="C262">
        <v>30</v>
      </c>
      <c r="D262" t="s">
        <v>2941</v>
      </c>
      <c r="E262">
        <v>248</v>
      </c>
      <c r="F262" t="s">
        <v>1868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1924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1548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2035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1925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1931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1930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1883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1953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2984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1323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1796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1975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2985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2822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2986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1981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2987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1987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1785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2988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1978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1911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1962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1834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1769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1966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1964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2042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1967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1959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1573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1957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1958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2082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1950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2859</v>
      </c>
    </row>
    <row r="303" spans="2:6" x14ac:dyDescent="0.2">
      <c r="B303" t="s">
        <v>2945</v>
      </c>
      <c r="C303">
        <v>10</v>
      </c>
      <c r="D303" t="s">
        <v>2941</v>
      </c>
      <c r="E303">
        <v>289</v>
      </c>
      <c r="F303" t="s">
        <v>1926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1857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1907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2989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1829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1895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1891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1881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1878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1877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1874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2736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2990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1862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b">
        <v>0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1858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2991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1856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1694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1851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1849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1847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1846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2156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1841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2199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2992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2209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2224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1633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1843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1692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1638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2733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1836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1838</v>
      </c>
    </row>
    <row r="340" spans="2:6" x14ac:dyDescent="0.2">
      <c r="B340" t="s">
        <v>2945</v>
      </c>
      <c r="C340">
        <v>10</v>
      </c>
      <c r="D340" t="s">
        <v>2941</v>
      </c>
      <c r="E340">
        <v>326</v>
      </c>
      <c r="F340" t="s">
        <v>2993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1839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1835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1833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1842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2994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2655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2242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2853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1844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2256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1852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1848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1850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1860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2995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2258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1879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2646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1870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1882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1885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2265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2271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2269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1778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1837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1900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1904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1827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1908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1880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1876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1875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2261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1902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1840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1867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1892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2254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1894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1889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1893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1887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2253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2996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2997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1859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1855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1832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1830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1806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1718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1715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1680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1700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1636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1620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1576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1537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2236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1506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1475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1476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2998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1368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1419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1382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1337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1392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2999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1365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1405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1423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1412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3000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1418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1408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1404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1410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1422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1424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1436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1433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1425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3001</v>
      </c>
    </row>
    <row r="432" spans="2:6" x14ac:dyDescent="0.2">
      <c r="B432" t="s">
        <v>2945</v>
      </c>
      <c r="C432">
        <v>10</v>
      </c>
      <c r="D432" t="s">
        <v>2941</v>
      </c>
      <c r="E432">
        <v>418</v>
      </c>
      <c r="F432" t="s">
        <v>3002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3003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1447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1444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1454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1451</v>
      </c>
    </row>
    <row r="438" spans="2:6" x14ac:dyDescent="0.2">
      <c r="B438" t="s">
        <v>3004</v>
      </c>
      <c r="C438">
        <v>70</v>
      </c>
      <c r="D438" t="s">
        <v>2941</v>
      </c>
      <c r="E438">
        <v>424</v>
      </c>
      <c r="F438" t="s">
        <v>1414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1402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1448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1441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1453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1457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1452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1456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1388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2238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1463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1455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1458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1450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1429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1432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1440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1437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1442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1443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3005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1445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1438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1446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1397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1420</v>
      </c>
    </row>
    <row r="465" spans="2:6" x14ac:dyDescent="0.2">
      <c r="B465" t="s">
        <v>2972</v>
      </c>
      <c r="C465">
        <v>40</v>
      </c>
      <c r="D465" t="s">
        <v>2941</v>
      </c>
      <c r="E465">
        <v>451</v>
      </c>
      <c r="F465" t="s">
        <v>1411</v>
      </c>
    </row>
    <row r="466" spans="2:6" x14ac:dyDescent="0.2">
      <c r="B466" t="s">
        <v>2976</v>
      </c>
      <c r="C466">
        <v>90</v>
      </c>
      <c r="D466" t="s">
        <v>2941</v>
      </c>
      <c r="E466">
        <v>452</v>
      </c>
      <c r="F466" t="s">
        <v>1406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1396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1328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1387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1366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1384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1383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1377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1370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2659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1371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1362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1369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3006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2678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1373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1361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1380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1381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1385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1372</v>
      </c>
    </row>
    <row r="488" spans="2:6" x14ac:dyDescent="0.2">
      <c r="B488" t="s">
        <v>2945</v>
      </c>
      <c r="C488">
        <v>10</v>
      </c>
      <c r="D488" t="s">
        <v>2941</v>
      </c>
      <c r="E488">
        <v>474</v>
      </c>
      <c r="F488" t="s">
        <v>2274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1374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2287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1390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3007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1394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1403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3008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1468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1480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3009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3010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3011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1525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1557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3012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1551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1561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1467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1314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2676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1559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1601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3013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1600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1599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1591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1577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1602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1586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1584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3014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1572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3015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1571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1580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1570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1596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1595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2767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1582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1583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2688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1590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1589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1592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1603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1607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1612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2686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1501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1617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1339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1618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1349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1625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1626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1628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1461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1634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1635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1641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1646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1645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3016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1637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1627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1581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2656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1621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1619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1579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2208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2307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1624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1622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1613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1610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1611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1546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1609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3017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1606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1588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1578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1554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3018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2283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1399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1553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1545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2651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1550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1543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3019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3020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3021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1540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1528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1529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1523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1340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3022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1512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1507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1504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1301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2282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1500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1359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3023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1495</v>
      </c>
    </row>
    <row r="605" spans="2:6" x14ac:dyDescent="0.2">
      <c r="B605" t="s">
        <v>2945</v>
      </c>
      <c r="C605">
        <v>10</v>
      </c>
      <c r="D605" t="s">
        <v>2941</v>
      </c>
      <c r="E605">
        <v>591</v>
      </c>
      <c r="F605" t="s">
        <v>3024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1496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1492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1486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2177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1484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1488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3025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1482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1481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1472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1490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1485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1483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2284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1494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1470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2863</v>
      </c>
    </row>
    <row r="623" spans="2:6" x14ac:dyDescent="0.2">
      <c r="B623" t="s">
        <v>2945</v>
      </c>
      <c r="C623">
        <v>10</v>
      </c>
      <c r="D623" t="s">
        <v>2941</v>
      </c>
      <c r="E623">
        <v>609</v>
      </c>
      <c r="F623" t="s">
        <v>2685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1498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1502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1516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2286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1532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1535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1527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1538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1533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1539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1348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2292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1311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1487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1556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1555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1560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1563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3026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1565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1567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1564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1547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1536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1395</v>
      </c>
    </row>
    <row r="650" spans="2:6" x14ac:dyDescent="0.2">
      <c r="B650" t="s">
        <v>2963</v>
      </c>
      <c r="C650" t="s">
        <v>2941</v>
      </c>
      <c r="D650">
        <v>636</v>
      </c>
      <c r="E650" t="s">
        <v>1434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1524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2273</v>
      </c>
    </row>
    <row r="653" spans="2:6" x14ac:dyDescent="0.2">
      <c r="B653" t="s">
        <v>2963</v>
      </c>
      <c r="C653" t="s">
        <v>2941</v>
      </c>
      <c r="D653">
        <v>639</v>
      </c>
      <c r="E653" t="s">
        <v>1519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1522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1521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1518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1513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1510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2240</v>
      </c>
    </row>
    <row r="660" spans="2:6" x14ac:dyDescent="0.2">
      <c r="B660" t="s">
        <v>3004</v>
      </c>
      <c r="C660">
        <v>70</v>
      </c>
      <c r="D660" t="s">
        <v>2941</v>
      </c>
      <c r="E660">
        <v>646</v>
      </c>
      <c r="F660" t="s">
        <v>1473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1531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1530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1574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1569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1772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1873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1977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2065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2067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2143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2150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1888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2246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2330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2313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2128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2390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2420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2419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2418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2417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2416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2413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2412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3027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3028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2410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2409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2408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2407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2405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2892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2396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1989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2395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2401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2398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2393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2391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2404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3029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2406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1331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2888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1659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2414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3030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2424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2429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2427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2166</v>
      </c>
    </row>
    <row r="715" spans="2:6" x14ac:dyDescent="0.2">
      <c r="B715" t="s">
        <v>3031</v>
      </c>
      <c r="C715">
        <v>20</v>
      </c>
      <c r="D715" t="s">
        <v>2941</v>
      </c>
      <c r="E715">
        <v>701</v>
      </c>
      <c r="F715" t="s">
        <v>2435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2445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2346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1316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2449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3032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2452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2872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2460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2461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2458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3033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2457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2454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2453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2440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2441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1310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2439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2438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1909</v>
      </c>
    </row>
    <row r="736" spans="2:6" x14ac:dyDescent="0.2">
      <c r="B736" t="s">
        <v>3031</v>
      </c>
      <c r="C736">
        <v>20</v>
      </c>
      <c r="D736" t="s">
        <v>2941</v>
      </c>
      <c r="E736">
        <v>722</v>
      </c>
      <c r="F736" t="s">
        <v>2183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3034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2230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2434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2182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2436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2437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2426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2421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3035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3036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2312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2176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2397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2160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2293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2158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2376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2370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2364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1336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3037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2163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2354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2350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2349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2352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2342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2249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2344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2343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2340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3038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2339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2338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2147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2337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2332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2331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3039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2329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1854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2327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2144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2325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2319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3040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2145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2317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2316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1737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2323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1828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2320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2328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2326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2335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2336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3041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2341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2351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2353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3042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2356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2361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3043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2368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2371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3044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3045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2379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2383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2152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2384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2899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3046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3047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2365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2003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2915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2270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2358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2359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2357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2355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2262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2360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2272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2362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2155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2084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2906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2378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2389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3048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3049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2423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2425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1869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2469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2518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2504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2541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2554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2455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2154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2557</v>
      </c>
    </row>
    <row r="854" spans="2:6" x14ac:dyDescent="0.2">
      <c r="B854" t="s">
        <v>3050</v>
      </c>
      <c r="C854">
        <v>50</v>
      </c>
      <c r="D854" t="s">
        <v>2941</v>
      </c>
      <c r="E854">
        <v>840</v>
      </c>
      <c r="F854" t="s">
        <v>3051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2172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2089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2912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2562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2181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2561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2558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1552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2549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2204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1329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2543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2539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3052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2318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2534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2536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1711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3053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2443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2216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2545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2217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3054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2214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2548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2552</v>
      </c>
    </row>
    <row r="886" spans="2:6" x14ac:dyDescent="0.2">
      <c r="B886" t="s">
        <v>2945</v>
      </c>
      <c r="C886">
        <v>10</v>
      </c>
      <c r="D886" t="s">
        <v>2941</v>
      </c>
      <c r="E886">
        <v>872</v>
      </c>
      <c r="F886" t="s">
        <v>2911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2560</v>
      </c>
    </row>
    <row r="888" spans="2:6" x14ac:dyDescent="0.2">
      <c r="B888" t="s">
        <v>2976</v>
      </c>
      <c r="C888">
        <v>90</v>
      </c>
      <c r="D888" t="s">
        <v>2941</v>
      </c>
      <c r="E888">
        <v>874</v>
      </c>
      <c r="F888" t="s">
        <v>2573</v>
      </c>
    </row>
    <row r="889" spans="2:6" x14ac:dyDescent="0.2">
      <c r="B889" t="s">
        <v>2945</v>
      </c>
      <c r="C889">
        <v>10</v>
      </c>
      <c r="D889" t="s">
        <v>2941</v>
      </c>
      <c r="E889">
        <v>875</v>
      </c>
      <c r="F889" t="s">
        <v>2576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2579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1309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2581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2212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3055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1872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2582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2584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3056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2586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2215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2587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2219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2696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3057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2897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2588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2220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2590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2377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2222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2589</v>
      </c>
    </row>
    <row r="913" spans="2:6" x14ac:dyDescent="0.2">
      <c r="B913" t="s">
        <v>2945</v>
      </c>
      <c r="C913">
        <v>10</v>
      </c>
      <c r="D913" t="s">
        <v>2941</v>
      </c>
      <c r="E913">
        <v>899</v>
      </c>
      <c r="F913" t="s">
        <v>1991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2375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2585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2583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2578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2577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2571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2464</v>
      </c>
    </row>
    <row r="921" spans="2:6" x14ac:dyDescent="0.2">
      <c r="B921" t="s">
        <v>2963</v>
      </c>
      <c r="C921" t="s">
        <v>2941</v>
      </c>
      <c r="D921">
        <v>907</v>
      </c>
      <c r="E921" t="s">
        <v>2567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1974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2564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2894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2565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2467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2566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2572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2575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2574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2568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2563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2551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2333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2550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2533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2226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2517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2500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2484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2485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2490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2493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2902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2388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2496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2139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2497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2495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1803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2488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2486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2482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2218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2480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1558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2477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2473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2466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2465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2468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3058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2472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2211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1386</v>
      </c>
    </row>
    <row r="973" spans="2:6" x14ac:dyDescent="0.2">
      <c r="B973" t="s">
        <v>3031</v>
      </c>
      <c r="C973">
        <v>20</v>
      </c>
      <c r="D973" t="s">
        <v>2941</v>
      </c>
      <c r="E973">
        <v>959</v>
      </c>
      <c r="F973" t="s">
        <v>2476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2200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2197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2766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3059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2805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2804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b">
        <v>1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2487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3060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2491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2288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2191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2799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2501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2833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2515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2519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2188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3061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2796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2521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2523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2524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3062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1699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2526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2528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2193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2530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2532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2192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2529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3063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1949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2198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2522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2520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2516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2512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2507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2203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2509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3064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2506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2508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3065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2513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2492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2925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2456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2428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2348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2810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2039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2267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2835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1816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2175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2811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2092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2174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2093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1954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2096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2806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2098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2103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2106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2104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2100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2102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2101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2090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2085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2083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2077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1363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3066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2072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2074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2071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1615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1932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2073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3067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2081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2080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2011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3068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2803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2086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2088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2110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2113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2115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2118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1379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1972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2124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1305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3069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2392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2141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2142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2137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2138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2136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2134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2133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2132</v>
      </c>
    </row>
    <row r="1092" spans="2:6" x14ac:dyDescent="0.2">
      <c r="B1092" t="s">
        <v>2945</v>
      </c>
      <c r="C1092">
        <v>10</v>
      </c>
      <c r="D1092" t="s">
        <v>2941</v>
      </c>
      <c r="E1092">
        <v>1078</v>
      </c>
      <c r="F1092">
        <v>11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1776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2047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2114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3070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1758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3071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2078</v>
      </c>
    </row>
    <row r="1100" spans="2:6" x14ac:dyDescent="0.2">
      <c r="B1100" t="s">
        <v>2945</v>
      </c>
      <c r="C1100">
        <v>10</v>
      </c>
      <c r="D1100" t="s">
        <v>2941</v>
      </c>
      <c r="E1100">
        <v>1086</v>
      </c>
      <c r="F1100" t="s">
        <v>3072</v>
      </c>
    </row>
    <row r="1101" spans="2:6" x14ac:dyDescent="0.2">
      <c r="B1101" t="s">
        <v>2974</v>
      </c>
      <c r="C1101">
        <v>80</v>
      </c>
      <c r="D1101" t="s">
        <v>2941</v>
      </c>
      <c r="E1101">
        <v>1087</v>
      </c>
      <c r="F1101" t="s">
        <v>3073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2721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3074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3075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1825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3076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3077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3078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3079</v>
      </c>
    </row>
    <row r="1110" spans="2:6" x14ac:dyDescent="0.2">
      <c r="B1110" t="s">
        <v>3050</v>
      </c>
      <c r="C1110">
        <v>50</v>
      </c>
      <c r="D1110" t="s">
        <v>2941</v>
      </c>
      <c r="E1110">
        <v>1096</v>
      </c>
      <c r="F1110" t="s">
        <v>3080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3081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2697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1797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3082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1753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2020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3083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3084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2771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3085</v>
      </c>
    </row>
    <row r="1121" spans="2:6" x14ac:dyDescent="0.2">
      <c r="B1121" t="s">
        <v>2945</v>
      </c>
      <c r="C1121">
        <v>10</v>
      </c>
      <c r="D1121" t="s">
        <v>2941</v>
      </c>
      <c r="E1121">
        <v>1107</v>
      </c>
      <c r="F1121" t="s">
        <v>3086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2772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2021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3087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3088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2785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3089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2012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1997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3090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1703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2004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1729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2731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1951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3091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3092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3093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1629</v>
      </c>
    </row>
    <row r="1140" spans="2:6" x14ac:dyDescent="0.2">
      <c r="B1140" t="s">
        <v>2963</v>
      </c>
      <c r="C1140" t="s">
        <v>2941</v>
      </c>
      <c r="D1140">
        <v>1126</v>
      </c>
      <c r="E1140" t="s">
        <v>1709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3094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3095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3096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3097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3098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3099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2782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3100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3101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3102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3103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2060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2052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3104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3105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3106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3107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2758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1917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2738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2031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1326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3108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3109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1961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3110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3111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3112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3113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3114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2050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3115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3116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3117</v>
      </c>
    </row>
    <row r="1175" spans="2:6" x14ac:dyDescent="0.2">
      <c r="B1175" t="s">
        <v>2963</v>
      </c>
      <c r="C1175" t="s">
        <v>2941</v>
      </c>
      <c r="D1175">
        <v>1161</v>
      </c>
      <c r="E1175" t="s">
        <v>3118</v>
      </c>
    </row>
    <row r="1176" spans="2:6" x14ac:dyDescent="0.2">
      <c r="B1176" t="s">
        <v>2963</v>
      </c>
      <c r="C1176" t="s">
        <v>2941</v>
      </c>
      <c r="D1176">
        <v>1162</v>
      </c>
      <c r="E1176" t="s">
        <v>2121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1866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2737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2857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2854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3119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2699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3120</v>
      </c>
    </row>
    <row r="1184" spans="2:6" x14ac:dyDescent="0.2">
      <c r="B1184" t="s">
        <v>2963</v>
      </c>
      <c r="C1184" t="s">
        <v>2941</v>
      </c>
      <c r="D1184">
        <v>1170</v>
      </c>
      <c r="E1184" t="s">
        <v>3121</v>
      </c>
    </row>
    <row r="1185" spans="2:6" x14ac:dyDescent="0.2">
      <c r="B1185" t="s">
        <v>2976</v>
      </c>
      <c r="C1185">
        <v>90</v>
      </c>
      <c r="D1185" t="s">
        <v>2941</v>
      </c>
      <c r="E1185">
        <v>1171</v>
      </c>
      <c r="F1185" t="s">
        <v>3122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1865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3123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2851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2644</v>
      </c>
    </row>
    <row r="1190" spans="2:6" x14ac:dyDescent="0.2">
      <c r="B1190" t="s">
        <v>3031</v>
      </c>
      <c r="C1190">
        <v>20</v>
      </c>
      <c r="D1190" t="s">
        <v>2941</v>
      </c>
      <c r="E1190">
        <v>1176</v>
      </c>
      <c r="F1190" t="s">
        <v>3124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3125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3126</v>
      </c>
    </row>
    <row r="1193" spans="2:6" x14ac:dyDescent="0.2">
      <c r="B1193" t="s">
        <v>3031</v>
      </c>
      <c r="C1193">
        <v>20</v>
      </c>
      <c r="D1193" t="s">
        <v>2941</v>
      </c>
      <c r="E1193">
        <v>1179</v>
      </c>
      <c r="F1193" t="s">
        <v>3127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1898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3128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1890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3129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3130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3131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2251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2852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2245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3132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3133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3134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1413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3135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1393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1409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3136</v>
      </c>
    </row>
    <row r="1211" spans="2:6" x14ac:dyDescent="0.2">
      <c r="B1211" t="s">
        <v>3004</v>
      </c>
      <c r="C1211">
        <v>70</v>
      </c>
      <c r="D1211" t="s">
        <v>2941</v>
      </c>
      <c r="E1211">
        <v>1197</v>
      </c>
      <c r="F1211" t="s">
        <v>3137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1398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2232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3138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3139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3140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2620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1417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2622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1342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2624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3141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1462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2625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2247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1401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1439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3142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1426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2864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3143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1375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3144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2594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2266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2297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1464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2866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1466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2299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3145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2673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3146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2867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2841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2298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3147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3148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2309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1585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3149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3150</v>
      </c>
    </row>
    <row r="1253" spans="2:6" x14ac:dyDescent="0.2">
      <c r="B1253" t="s">
        <v>2963</v>
      </c>
      <c r="C1253" t="s">
        <v>2941</v>
      </c>
      <c r="D1253">
        <v>1239</v>
      </c>
      <c r="E1253" t="s">
        <v>3151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3152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1604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2684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2681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1364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3153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1632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1630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3154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3155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3156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3157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3158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1511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3159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1493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3160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1503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2862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3161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3162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3163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3164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3165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2674</v>
      </c>
    </row>
    <row r="1279" spans="2:6" x14ac:dyDescent="0.2">
      <c r="B1279" t="s">
        <v>2945</v>
      </c>
      <c r="C1279">
        <v>10</v>
      </c>
      <c r="D1279" t="s">
        <v>2941</v>
      </c>
      <c r="E1279">
        <v>1265</v>
      </c>
      <c r="F1279" t="s">
        <v>3166</v>
      </c>
    </row>
    <row r="1280" spans="2:6" x14ac:dyDescent="0.2">
      <c r="B1280" t="s">
        <v>2963</v>
      </c>
      <c r="C1280" t="s">
        <v>2941</v>
      </c>
      <c r="D1280">
        <v>1266</v>
      </c>
      <c r="E1280" t="s">
        <v>3167</v>
      </c>
    </row>
    <row r="1281" spans="2:6" x14ac:dyDescent="0.2">
      <c r="B1281" t="s">
        <v>3031</v>
      </c>
      <c r="C1281">
        <v>20</v>
      </c>
      <c r="D1281" t="s">
        <v>2941</v>
      </c>
      <c r="E1281">
        <v>1267</v>
      </c>
      <c r="F1281" t="s">
        <v>3168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1508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2285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3169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3170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3171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3172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1562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3173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1460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1520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3174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3175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2884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2221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1661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3176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3177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3178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2889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2165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3179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3180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3181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2446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2444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3182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3183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2870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3184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3185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2210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3186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3187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3188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3189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3190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2874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3191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3192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3193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2827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3194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2322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3195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3196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3197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3198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3199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3200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3201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3202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2369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2164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3203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3204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1333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2385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2792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3205</v>
      </c>
    </row>
    <row r="1341" spans="2:6" x14ac:dyDescent="0.2">
      <c r="B1341" t="s">
        <v>2945</v>
      </c>
      <c r="C1341">
        <v>10</v>
      </c>
      <c r="D1341" t="s">
        <v>2941</v>
      </c>
      <c r="E1341">
        <v>1327</v>
      </c>
      <c r="F1341" t="s">
        <v>2611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3206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2823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3207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3208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3209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2463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3210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2095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3211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3212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3213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3214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2448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3215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3216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3217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3218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2205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1431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2345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2229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1334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2112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3219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3220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3221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3222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2227</v>
      </c>
    </row>
    <row r="1370" spans="2:6" x14ac:dyDescent="0.2">
      <c r="B1370" t="s">
        <v>2945</v>
      </c>
      <c r="C1370">
        <v>10</v>
      </c>
      <c r="D1370" t="s">
        <v>2941</v>
      </c>
      <c r="E1370">
        <v>1356</v>
      </c>
      <c r="F1370" t="s">
        <v>2813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3223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3224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3225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2105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2228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2847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3226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2223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2478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2616</v>
      </c>
    </row>
    <row r="1381" spans="2:6" x14ac:dyDescent="0.2">
      <c r="B1381" t="s">
        <v>2940</v>
      </c>
      <c r="C1381">
        <v>0</v>
      </c>
      <c r="D1381" t="s">
        <v>2941</v>
      </c>
      <c r="E1381">
        <v>1367</v>
      </c>
      <c r="F1381" t="s">
        <v>3227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3228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3229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2842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3230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3231</v>
      </c>
    </row>
    <row r="1387" spans="2:6" x14ac:dyDescent="0.2">
      <c r="B1387" t="s">
        <v>2940</v>
      </c>
      <c r="C1387">
        <v>0</v>
      </c>
      <c r="D1387" t="s">
        <v>2941</v>
      </c>
      <c r="E1387">
        <v>1373</v>
      </c>
      <c r="F1387" t="s">
        <v>3232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2194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2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3233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3234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3235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3236</v>
      </c>
    </row>
    <row r="1394" spans="2:6" x14ac:dyDescent="0.2">
      <c r="B1394" t="s">
        <v>2940</v>
      </c>
      <c r="C1394">
        <v>0</v>
      </c>
      <c r="D1394" t="s">
        <v>2941</v>
      </c>
      <c r="E1394">
        <v>1380</v>
      </c>
      <c r="F1394" t="s">
        <v>2531</v>
      </c>
    </row>
    <row r="1395" spans="2:6" x14ac:dyDescent="0.2">
      <c r="B1395" t="s">
        <v>2940</v>
      </c>
      <c r="C1395">
        <v>0</v>
      </c>
      <c r="D1395" t="s">
        <v>2941</v>
      </c>
      <c r="E1395">
        <v>1381</v>
      </c>
      <c r="F1395" t="s">
        <v>3237</v>
      </c>
    </row>
    <row r="1396" spans="2:6" x14ac:dyDescent="0.2">
      <c r="B1396" t="s">
        <v>2940</v>
      </c>
      <c r="C1396">
        <v>0</v>
      </c>
      <c r="D1396" t="s">
        <v>2941</v>
      </c>
      <c r="E1396">
        <v>1382</v>
      </c>
      <c r="F1396" t="s">
        <v>3238</v>
      </c>
    </row>
    <row r="1397" spans="2:6" x14ac:dyDescent="0.2">
      <c r="B1397" t="s">
        <v>2940</v>
      </c>
      <c r="C1397">
        <v>0</v>
      </c>
      <c r="D1397" t="s">
        <v>2941</v>
      </c>
      <c r="E1397">
        <v>1383</v>
      </c>
      <c r="F1397" t="s">
        <v>3239</v>
      </c>
    </row>
    <row r="1398" spans="2:6" x14ac:dyDescent="0.2">
      <c r="B1398" t="s">
        <v>2940</v>
      </c>
      <c r="C1398">
        <v>0</v>
      </c>
      <c r="D1398" t="s">
        <v>2941</v>
      </c>
      <c r="E1398">
        <v>1384</v>
      </c>
      <c r="F1398" t="s">
        <v>3240</v>
      </c>
    </row>
    <row r="1399" spans="2:6" x14ac:dyDescent="0.2">
      <c r="B1399" t="s">
        <v>2940</v>
      </c>
      <c r="C1399">
        <v>0</v>
      </c>
      <c r="D1399" t="s">
        <v>2941</v>
      </c>
      <c r="E1399">
        <v>1385</v>
      </c>
      <c r="F1399" t="s">
        <v>2314</v>
      </c>
    </row>
    <row r="1400" spans="2:6" x14ac:dyDescent="0.2">
      <c r="B1400" t="s">
        <v>2940</v>
      </c>
      <c r="C1400">
        <v>0</v>
      </c>
      <c r="D1400" t="s">
        <v>2941</v>
      </c>
      <c r="E1400">
        <v>1386</v>
      </c>
      <c r="F1400" t="s">
        <v>3241</v>
      </c>
    </row>
    <row r="1401" spans="2:6" x14ac:dyDescent="0.2">
      <c r="B1401" t="s">
        <v>2940</v>
      </c>
      <c r="C1401">
        <v>0</v>
      </c>
      <c r="D1401" t="s">
        <v>2941</v>
      </c>
      <c r="E1401">
        <v>1387</v>
      </c>
      <c r="F1401" t="s">
        <v>3242</v>
      </c>
    </row>
    <row r="1402" spans="2:6" x14ac:dyDescent="0.2">
      <c r="B1402" t="s">
        <v>2940</v>
      </c>
      <c r="C1402">
        <v>0</v>
      </c>
      <c r="D1402" t="s">
        <v>2941</v>
      </c>
      <c r="E1402">
        <v>1388</v>
      </c>
      <c r="F1402" t="s">
        <v>3243</v>
      </c>
    </row>
    <row r="1403" spans="2:6" x14ac:dyDescent="0.2">
      <c r="B1403" t="s">
        <v>2940</v>
      </c>
      <c r="C1403">
        <v>0</v>
      </c>
      <c r="D1403" t="s">
        <v>2941</v>
      </c>
      <c r="E1403">
        <v>1389</v>
      </c>
      <c r="F1403" t="s">
        <v>1937</v>
      </c>
    </row>
    <row r="1404" spans="2:6" x14ac:dyDescent="0.2">
      <c r="B1404" t="s">
        <v>2940</v>
      </c>
      <c r="C1404">
        <v>0</v>
      </c>
      <c r="D1404" t="s">
        <v>2941</v>
      </c>
      <c r="E1404">
        <v>1390</v>
      </c>
      <c r="F1404" t="s">
        <v>3244</v>
      </c>
    </row>
    <row r="1405" spans="2:6" x14ac:dyDescent="0.2">
      <c r="B1405" t="s">
        <v>2940</v>
      </c>
      <c r="C1405">
        <v>0</v>
      </c>
      <c r="D1405" t="s">
        <v>2941</v>
      </c>
      <c r="E1405">
        <v>1391</v>
      </c>
      <c r="F1405" t="s">
        <v>3245</v>
      </c>
    </row>
    <row r="1406" spans="2:6" x14ac:dyDescent="0.2">
      <c r="B1406" t="s">
        <v>2940</v>
      </c>
      <c r="C1406">
        <v>0</v>
      </c>
      <c r="D1406" t="s">
        <v>2941</v>
      </c>
      <c r="E1406">
        <v>1392</v>
      </c>
      <c r="F1406" t="s">
        <v>2840</v>
      </c>
    </row>
    <row r="1407" spans="2:6" x14ac:dyDescent="0.2">
      <c r="B1407" t="s">
        <v>2940</v>
      </c>
      <c r="C1407">
        <v>0</v>
      </c>
      <c r="D1407" t="s">
        <v>2941</v>
      </c>
      <c r="E1407">
        <v>1393</v>
      </c>
      <c r="F1407" t="s">
        <v>2075</v>
      </c>
    </row>
    <row r="1408" spans="2:6" x14ac:dyDescent="0.2">
      <c r="B1408" t="s">
        <v>2940</v>
      </c>
      <c r="C1408">
        <v>0</v>
      </c>
      <c r="D1408" t="s">
        <v>2941</v>
      </c>
      <c r="E1408">
        <v>1394</v>
      </c>
      <c r="F1408" t="s">
        <v>3246</v>
      </c>
    </row>
    <row r="1409" spans="2:6" x14ac:dyDescent="0.2">
      <c r="B1409" t="s">
        <v>2940</v>
      </c>
      <c r="C1409">
        <v>0</v>
      </c>
      <c r="D1409" t="s">
        <v>2941</v>
      </c>
      <c r="E1409">
        <v>1395</v>
      </c>
      <c r="F1409" t="s">
        <v>2135</v>
      </c>
    </row>
    <row r="1410" spans="2:6" x14ac:dyDescent="0.2">
      <c r="B1410" t="s">
        <v>2940</v>
      </c>
      <c r="C1410">
        <v>0</v>
      </c>
      <c r="D1410" t="s">
        <v>2941</v>
      </c>
      <c r="E1410">
        <v>1396</v>
      </c>
      <c r="F1410" t="s">
        <v>2839</v>
      </c>
    </row>
    <row r="1411" spans="2:6" x14ac:dyDescent="0.2">
      <c r="B1411" t="s">
        <v>2940</v>
      </c>
      <c r="C1411">
        <v>0</v>
      </c>
      <c r="D1411" t="s">
        <v>2941</v>
      </c>
      <c r="E1411">
        <v>1397</v>
      </c>
      <c r="F1411" t="s">
        <v>3247</v>
      </c>
    </row>
    <row r="1412" spans="2:6" x14ac:dyDescent="0.2">
      <c r="B1412" t="s">
        <v>2940</v>
      </c>
      <c r="C1412">
        <v>0</v>
      </c>
      <c r="D1412" t="s">
        <v>2941</v>
      </c>
      <c r="E1412">
        <v>1398</v>
      </c>
      <c r="F1412" t="s">
        <v>2885</v>
      </c>
    </row>
    <row r="1413" spans="2:6" x14ac:dyDescent="0.2">
      <c r="B1413" t="s">
        <v>2940</v>
      </c>
      <c r="C1413">
        <v>0</v>
      </c>
      <c r="D1413" t="s">
        <v>2941</v>
      </c>
      <c r="E1413">
        <v>1399</v>
      </c>
      <c r="F1413" t="s">
        <v>1497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164-E1B6-1A45-84E4-466A96A11362}">
  <dimension ref="A1:J1350"/>
  <sheetViews>
    <sheetView topLeftCell="A260" workbookViewId="0">
      <selection activeCell="P30" sqref="P30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2918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272</v>
      </c>
    </row>
    <row r="7" spans="1:10" x14ac:dyDescent="0.2">
      <c r="A7" t="s">
        <v>2603</v>
      </c>
      <c r="B7">
        <v>1336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2130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2129</v>
      </c>
    </row>
    <row r="22" spans="2:6" x14ac:dyDescent="0.2">
      <c r="B22" t="s">
        <v>2976</v>
      </c>
      <c r="C22">
        <v>90</v>
      </c>
      <c r="D22" t="s">
        <v>2941</v>
      </c>
      <c r="E22">
        <v>8</v>
      </c>
      <c r="F22" t="s">
        <v>2125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3654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1681</v>
      </c>
    </row>
    <row r="33" spans="2:6" x14ac:dyDescent="0.2">
      <c r="B33" t="s">
        <v>3031</v>
      </c>
      <c r="C33">
        <v>20</v>
      </c>
      <c r="D33" t="s">
        <v>2941</v>
      </c>
      <c r="E33">
        <v>19</v>
      </c>
      <c r="F33" t="s">
        <v>1776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1779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2707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1781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2117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1782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2947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1780</v>
      </c>
    </row>
    <row r="42" spans="2:6" x14ac:dyDescent="0.2">
      <c r="B42" t="s">
        <v>2963</v>
      </c>
      <c r="C42" t="s">
        <v>2941</v>
      </c>
      <c r="D42">
        <v>28</v>
      </c>
      <c r="E42" t="s">
        <v>2682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1775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2114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1733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1764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1761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1321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1758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3881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2948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1745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1743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1742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1744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1748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1756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1759</v>
      </c>
    </row>
    <row r="63" spans="2:6" x14ac:dyDescent="0.2">
      <c r="B63" t="s">
        <v>2974</v>
      </c>
      <c r="C63">
        <v>80</v>
      </c>
      <c r="D63" t="s">
        <v>2941</v>
      </c>
      <c r="E63">
        <v>49</v>
      </c>
      <c r="F63" t="s">
        <v>1760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2078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1670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1757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1754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2949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1675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3655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1766</v>
      </c>
    </row>
    <row r="72" spans="2:6" x14ac:dyDescent="0.2">
      <c r="B72" t="s">
        <v>2945</v>
      </c>
      <c r="C72">
        <v>10</v>
      </c>
      <c r="D72" t="s">
        <v>2941</v>
      </c>
      <c r="E72">
        <v>58</v>
      </c>
      <c r="F72" t="s">
        <v>3412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1777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3927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1805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1762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3252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1811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1810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1807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2955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1824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1825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1823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1819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1809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2016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2019</v>
      </c>
    </row>
    <row r="93" spans="2:6" x14ac:dyDescent="0.2">
      <c r="B93" t="s">
        <v>2945</v>
      </c>
      <c r="C93">
        <v>10</v>
      </c>
      <c r="D93" t="s">
        <v>2941</v>
      </c>
      <c r="E93">
        <v>79</v>
      </c>
      <c r="F93" t="s">
        <v>1804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3417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2945</v>
      </c>
      <c r="C101">
        <v>10</v>
      </c>
      <c r="D101" t="s">
        <v>2941</v>
      </c>
      <c r="E101">
        <v>87</v>
      </c>
      <c r="F101" t="s">
        <v>3853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3795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1746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1317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1789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1790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1792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1650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1798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1802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1800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1801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1797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1771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2690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1753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1701</v>
      </c>
    </row>
    <row r="120" spans="2:6" x14ac:dyDescent="0.2">
      <c r="B120" t="s">
        <v>2945</v>
      </c>
      <c r="C120">
        <v>10</v>
      </c>
      <c r="D120" t="s">
        <v>2941</v>
      </c>
      <c r="E120">
        <v>106</v>
      </c>
      <c r="F120" t="s">
        <v>3084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1389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1656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1685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1676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1679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3928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2022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1686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3929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3930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1688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1691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1478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1697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1690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1687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3931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2698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1677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1673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1998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1997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1665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1654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1652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1653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1655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1658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1660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1662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1668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1669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1568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1995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1672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1996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2000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1642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1674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1649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3258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1689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2001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2007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1729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1648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1695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2010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2014</v>
      </c>
    </row>
    <row r="177" spans="2:6" x14ac:dyDescent="0.2">
      <c r="B177" t="s">
        <v>2965</v>
      </c>
      <c r="C177">
        <v>60</v>
      </c>
      <c r="D177" t="s">
        <v>2941</v>
      </c>
      <c r="E177">
        <v>163</v>
      </c>
      <c r="F177" t="s">
        <v>2919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1735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1740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1738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3446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2788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1955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2028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2748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1739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1736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1732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1725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1719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2753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3716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1704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1319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3346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2056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3800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2741</v>
      </c>
    </row>
    <row r="203" spans="2:6" x14ac:dyDescent="0.2">
      <c r="B203" t="s">
        <v>3031</v>
      </c>
      <c r="C203">
        <v>20</v>
      </c>
      <c r="D203" t="s">
        <v>2941</v>
      </c>
      <c r="E203">
        <v>189</v>
      </c>
      <c r="F203" t="s">
        <v>3932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2742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1714</v>
      </c>
    </row>
    <row r="206" spans="2:6" x14ac:dyDescent="0.2">
      <c r="B206" t="s">
        <v>2945</v>
      </c>
      <c r="C206">
        <v>10</v>
      </c>
      <c r="D206" t="s">
        <v>2941</v>
      </c>
      <c r="E206">
        <v>192</v>
      </c>
      <c r="F206" t="s">
        <v>3348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2970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2057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3933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1717</v>
      </c>
    </row>
    <row r="211" spans="2:6" x14ac:dyDescent="0.2">
      <c r="B211" t="s">
        <v>2945</v>
      </c>
      <c r="C211">
        <v>10</v>
      </c>
      <c r="D211" t="s">
        <v>2941</v>
      </c>
      <c r="E211">
        <v>197</v>
      </c>
      <c r="F211" t="s">
        <v>3934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2058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1716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3935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1727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1726</v>
      </c>
    </row>
    <row r="217" spans="2:6" x14ac:dyDescent="0.2">
      <c r="B217" t="s">
        <v>2945</v>
      </c>
      <c r="C217">
        <v>10</v>
      </c>
      <c r="D217" t="s">
        <v>2941</v>
      </c>
      <c r="E217">
        <v>203</v>
      </c>
      <c r="F217" t="s">
        <v>1741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1853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1817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1831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1928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1935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2061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1698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1820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1939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1940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2060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1943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2765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1946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2978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1988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1942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2756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3936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1938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2758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2034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1929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1927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2030</v>
      </c>
    </row>
    <row r="245" spans="2:6" x14ac:dyDescent="0.2">
      <c r="B245" t="s">
        <v>2983</v>
      </c>
      <c r="C245">
        <v>30</v>
      </c>
      <c r="D245" t="s">
        <v>2941</v>
      </c>
      <c r="E245">
        <v>231</v>
      </c>
      <c r="F245" t="s">
        <v>2920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3724</v>
      </c>
    </row>
    <row r="247" spans="2:6" x14ac:dyDescent="0.2">
      <c r="B247" t="s">
        <v>2976</v>
      </c>
      <c r="C247">
        <v>90</v>
      </c>
      <c r="D247" t="s">
        <v>2941</v>
      </c>
      <c r="E247">
        <v>233</v>
      </c>
      <c r="F247" t="s">
        <v>2921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3937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1919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1465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1918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1913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1914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2738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1916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1471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2727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1921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3938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2033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1868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3939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1360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1924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1548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1925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1931</v>
      </c>
    </row>
    <row r="268" spans="2:6" x14ac:dyDescent="0.2">
      <c r="B268" t="s">
        <v>3031</v>
      </c>
      <c r="C268">
        <v>20</v>
      </c>
      <c r="D268" t="s">
        <v>2941</v>
      </c>
      <c r="E268">
        <v>254</v>
      </c>
      <c r="F268" t="s">
        <v>1883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1326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1941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1953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1952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1961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1323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2726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1796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1975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2822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2986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1987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2945</v>
      </c>
      <c r="C287">
        <v>10</v>
      </c>
      <c r="D287" t="s">
        <v>2941</v>
      </c>
      <c r="E287">
        <v>273</v>
      </c>
      <c r="F287" t="s">
        <v>2038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1973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1911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2041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3940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1962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1834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1769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1966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1964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2042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1967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1959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2050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3941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1957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1958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3274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1950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2859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1926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1910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1907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1829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1895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1891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1881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1878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1813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1874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2736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1862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2151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b">
        <v>0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1858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1856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1694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1851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1849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1847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1846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2156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1841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3276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2992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2209</v>
      </c>
    </row>
    <row r="335" spans="2:6" x14ac:dyDescent="0.2">
      <c r="B335" t="s">
        <v>2972</v>
      </c>
      <c r="C335">
        <v>40</v>
      </c>
      <c r="D335" t="s">
        <v>2941</v>
      </c>
      <c r="E335">
        <v>321</v>
      </c>
      <c r="F335" t="s">
        <v>2922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1633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1843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1692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1638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3731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1836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2854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1838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2732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1839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1835</v>
      </c>
    </row>
    <row r="347" spans="2:6" x14ac:dyDescent="0.2">
      <c r="B347" t="s">
        <v>2945</v>
      </c>
      <c r="C347">
        <v>10</v>
      </c>
      <c r="D347" t="s">
        <v>2941</v>
      </c>
      <c r="E347">
        <v>333</v>
      </c>
      <c r="F347" t="s">
        <v>1833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1842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2655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2242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1844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2256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1852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1848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1850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2258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1879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2646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2645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1870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1882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1885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2265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2271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1896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2269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2638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1837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2268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1904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1903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1827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1908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1880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1876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1875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1902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1840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1867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1899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1898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1897</v>
      </c>
    </row>
    <row r="384" spans="2:6" x14ac:dyDescent="0.2">
      <c r="B384" t="s">
        <v>3031</v>
      </c>
      <c r="C384">
        <v>20</v>
      </c>
      <c r="D384" t="s">
        <v>2941</v>
      </c>
      <c r="E384">
        <v>370</v>
      </c>
      <c r="F384" t="s">
        <v>1892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2254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1894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2815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1889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3942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1887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2253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1871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1859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1855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1832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1830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1806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1718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2251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1715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1680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1700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1636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2245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1620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1576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1549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3860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1537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1499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1476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1368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1413</v>
      </c>
    </row>
    <row r="414" spans="2:6" x14ac:dyDescent="0.2">
      <c r="B414" t="s">
        <v>2945</v>
      </c>
      <c r="C414">
        <v>10</v>
      </c>
      <c r="D414" t="s">
        <v>2941</v>
      </c>
      <c r="E414">
        <v>400</v>
      </c>
      <c r="F414" t="s">
        <v>1393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1337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1392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1405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1409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1423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1412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2237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1418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1408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1404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1410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1422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1424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1435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1436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1430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1433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1425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3002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1447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1444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1454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1451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3138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1414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1448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1441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1428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1417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2622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1453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1452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1388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1459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2238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1463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1455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1462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1458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2244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1450</v>
      </c>
    </row>
    <row r="458" spans="2:6" x14ac:dyDescent="0.2">
      <c r="B458" t="s">
        <v>2963</v>
      </c>
      <c r="C458" t="s">
        <v>2941</v>
      </c>
      <c r="D458">
        <v>444</v>
      </c>
      <c r="E458" t="s">
        <v>2923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1429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1432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1440</v>
      </c>
    </row>
    <row r="462" spans="2:6" x14ac:dyDescent="0.2">
      <c r="B462" t="s">
        <v>3031</v>
      </c>
      <c r="C462">
        <v>20</v>
      </c>
      <c r="D462" t="s">
        <v>2941</v>
      </c>
      <c r="E462">
        <v>448</v>
      </c>
      <c r="F462" t="s">
        <v>2630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1437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1442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1443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1445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1439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1438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1426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1420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1411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1406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1396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2636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1328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1391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1387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3943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1366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1383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1371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1362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1369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3006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1373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1378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1361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1380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1381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1385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1372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1374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2294</v>
      </c>
    </row>
    <row r="497" spans="2:6" x14ac:dyDescent="0.2">
      <c r="B497" t="s">
        <v>3050</v>
      </c>
      <c r="C497">
        <v>50</v>
      </c>
      <c r="D497" t="s">
        <v>2941</v>
      </c>
      <c r="E497">
        <v>483</v>
      </c>
      <c r="F497" t="s">
        <v>2297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1390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3007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1394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1403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1466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1468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2299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1505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1525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3944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1551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1561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3945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1314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2676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1559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1601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1600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1599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1594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1591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1577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2298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1602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1586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1584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1572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3015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1571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1580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1570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1596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1595</v>
      </c>
    </row>
    <row r="531" spans="2:6" x14ac:dyDescent="0.2">
      <c r="B531" t="s">
        <v>2945</v>
      </c>
      <c r="C531">
        <v>10</v>
      </c>
      <c r="D531" t="s">
        <v>2941</v>
      </c>
      <c r="E531">
        <v>517</v>
      </c>
      <c r="F531" t="s">
        <v>3946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1582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1583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2309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1590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1589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1592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2687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1603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1604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1607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1612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3677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2311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1617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1339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1618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1349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1625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1626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3947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3294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1461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1634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1635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1641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1643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1646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1645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1640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1637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1627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1630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1581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1616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1621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1619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1579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2208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2657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2307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1624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1622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1613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2295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1614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1611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1546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1609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1606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1588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1578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1554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1399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1553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1545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2651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1550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1544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1543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1540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1511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3948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1528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1529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1523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1340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1493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1512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3546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1507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1504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1301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1503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3374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1500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1359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2667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1495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1496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3821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1492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3163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1486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3553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1484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1488</v>
      </c>
    </row>
    <row r="618" spans="2:6" x14ac:dyDescent="0.2">
      <c r="B618" t="s">
        <v>2945</v>
      </c>
      <c r="C618">
        <v>10</v>
      </c>
      <c r="D618" t="s">
        <v>2941</v>
      </c>
      <c r="E618">
        <v>604</v>
      </c>
      <c r="F618" t="s">
        <v>1482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1481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1472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3949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1490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1485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1483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2284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1494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1470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1491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2863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1498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1502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1516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1532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1535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1527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1538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1533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1348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2292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1487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1555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1560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1565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2281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1567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1564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1547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1515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1460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1536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1395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1434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1524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2273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1519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1522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1521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1518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1513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1510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1473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1531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1530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1569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1661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1772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3825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1873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1977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2065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2143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2150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3176</v>
      </c>
    </row>
    <row r="675" spans="2:6" x14ac:dyDescent="0.2">
      <c r="B675" t="s">
        <v>2963</v>
      </c>
      <c r="C675" t="s">
        <v>2941</v>
      </c>
      <c r="D675">
        <v>661</v>
      </c>
      <c r="E675" t="s">
        <v>2196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1888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2246</v>
      </c>
    </row>
    <row r="678" spans="2:6" x14ac:dyDescent="0.2">
      <c r="B678" t="s">
        <v>3050</v>
      </c>
      <c r="C678">
        <v>50</v>
      </c>
      <c r="D678" t="s">
        <v>2941</v>
      </c>
      <c r="E678">
        <v>664</v>
      </c>
      <c r="F678" t="s">
        <v>2330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2313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2128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2390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2420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2419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2418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2417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2416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2412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2410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2409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2408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2407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2405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2400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2396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1989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3950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2401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2398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2169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2394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2393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2391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2404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2406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2888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2414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2422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2424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2429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2883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2427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2431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2166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2435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2445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3754</v>
      </c>
    </row>
    <row r="718" spans="2:6" x14ac:dyDescent="0.2">
      <c r="B718" t="s">
        <v>2963</v>
      </c>
      <c r="C718" t="s">
        <v>2941</v>
      </c>
      <c r="D718">
        <v>704</v>
      </c>
      <c r="E718" t="s">
        <v>2924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1316</v>
      </c>
    </row>
    <row r="720" spans="2:6" x14ac:dyDescent="0.2">
      <c r="B720" t="s">
        <v>3004</v>
      </c>
      <c r="C720">
        <v>70</v>
      </c>
      <c r="D720" t="s">
        <v>2941</v>
      </c>
      <c r="E720">
        <v>706</v>
      </c>
      <c r="F720" t="s">
        <v>2449</v>
      </c>
    </row>
    <row r="721" spans="2:6" x14ac:dyDescent="0.2">
      <c r="B721" t="s">
        <v>3031</v>
      </c>
      <c r="C721">
        <v>20</v>
      </c>
      <c r="D721" t="s">
        <v>2941</v>
      </c>
      <c r="E721">
        <v>707</v>
      </c>
      <c r="F721" t="s">
        <v>3032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2452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2872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2460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2171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3300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2458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2457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3951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2453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2447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2440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2441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2439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2438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3952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2183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3034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2230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2434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2184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2182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2870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2722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2437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3575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2426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3036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2312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2397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2160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2293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2158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2370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2364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2163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2354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2350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2349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2342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2344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2874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2343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2340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1302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2338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3953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2337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3307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2332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2331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2329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2327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2325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2319</v>
      </c>
    </row>
    <row r="778" spans="2:6" x14ac:dyDescent="0.2">
      <c r="B778" t="s">
        <v>2945</v>
      </c>
      <c r="C778">
        <v>10</v>
      </c>
      <c r="D778" t="s">
        <v>2941</v>
      </c>
      <c r="E778">
        <v>764</v>
      </c>
      <c r="F778" t="s">
        <v>2317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2316</v>
      </c>
    </row>
    <row r="780" spans="2:6" x14ac:dyDescent="0.2">
      <c r="B780" t="s">
        <v>2945</v>
      </c>
      <c r="C780">
        <v>10</v>
      </c>
      <c r="D780" t="s">
        <v>2941</v>
      </c>
      <c r="E780">
        <v>766</v>
      </c>
      <c r="F780" t="s">
        <v>1737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1828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3310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2328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2326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2335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2336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2146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3041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2341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2353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3954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2255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2368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2369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2371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2816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2164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2379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2381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2383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2152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2384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2385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2386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2382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2070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2374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2372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3312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2367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2366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2915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2270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2358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2359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2910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2357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2355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2262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2360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3955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3956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2362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1968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2373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3762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2155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2084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2906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2378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2825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2389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2423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2425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1869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2469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2518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2504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2541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2554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2829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2555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2154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2556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2557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3211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3051</v>
      </c>
    </row>
    <row r="850" spans="2:6" x14ac:dyDescent="0.2">
      <c r="B850" t="s">
        <v>2945</v>
      </c>
      <c r="C850">
        <v>10</v>
      </c>
      <c r="D850" t="s">
        <v>2941</v>
      </c>
      <c r="E850">
        <v>836</v>
      </c>
      <c r="F850" t="s">
        <v>2172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2089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2912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2562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2561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2558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2553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1552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2549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2544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2204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1329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2543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2539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2318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2534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3605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2536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1711</v>
      </c>
    </row>
    <row r="869" spans="2:6" x14ac:dyDescent="0.2">
      <c r="B869" t="s">
        <v>2976</v>
      </c>
      <c r="C869">
        <v>90</v>
      </c>
      <c r="D869" t="s">
        <v>2941</v>
      </c>
      <c r="E869">
        <v>855</v>
      </c>
      <c r="F869" t="s">
        <v>2537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3053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2540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2205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2545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2217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3836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2214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2548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2451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2552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2560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2229</v>
      </c>
    </row>
    <row r="882" spans="2:6" x14ac:dyDescent="0.2">
      <c r="B882" t="s">
        <v>2976</v>
      </c>
      <c r="C882">
        <v>90</v>
      </c>
      <c r="D882" t="s">
        <v>2941</v>
      </c>
      <c r="E882">
        <v>868</v>
      </c>
      <c r="F882" t="s">
        <v>2573</v>
      </c>
    </row>
    <row r="883" spans="2:6" x14ac:dyDescent="0.2">
      <c r="B883" t="s">
        <v>2945</v>
      </c>
      <c r="C883">
        <v>10</v>
      </c>
      <c r="D883" t="s">
        <v>2941</v>
      </c>
      <c r="E883">
        <v>869</v>
      </c>
      <c r="F883" t="s">
        <v>2576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2579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2909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1309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2581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3957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1872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2582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2584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2586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2215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2587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2219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3958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2696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3057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2588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2220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2590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2222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3323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1991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2375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2585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2583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2578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2577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2464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2567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1974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2564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3959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3960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3324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2565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2813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2467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1763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2575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2574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2568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2563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2551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2333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2550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2533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2517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2500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2499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2498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2483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2484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2485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2489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2490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2493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2812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2388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2496</v>
      </c>
    </row>
    <row r="942" spans="2:6" x14ac:dyDescent="0.2">
      <c r="B942" t="s">
        <v>2945</v>
      </c>
      <c r="C942">
        <v>10</v>
      </c>
      <c r="D942" t="s">
        <v>2941</v>
      </c>
      <c r="E942">
        <v>928</v>
      </c>
      <c r="F942" t="s">
        <v>2903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2139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2497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2495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1803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2901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2488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2486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2482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2480</v>
      </c>
    </row>
    <row r="952" spans="2:6" x14ac:dyDescent="0.2">
      <c r="B952" t="s">
        <v>3031</v>
      </c>
      <c r="C952">
        <v>20</v>
      </c>
      <c r="D952" t="s">
        <v>2941</v>
      </c>
      <c r="E952">
        <v>938</v>
      </c>
      <c r="F952" t="s">
        <v>2900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1558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2477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2473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3961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2471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2466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2465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2468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2616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2470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2474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2211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1386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2200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2197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2194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3962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2804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b">
        <v>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2487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2491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2288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2191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2501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2510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2833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2515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2519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2521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2523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2524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2525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1699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2526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2528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2193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2530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2192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2529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1949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1322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3963</v>
      </c>
    </row>
    <row r="996" spans="2:6" x14ac:dyDescent="0.2">
      <c r="B996" t="s">
        <v>2963</v>
      </c>
      <c r="C996" t="s">
        <v>2941</v>
      </c>
      <c r="D996">
        <v>982</v>
      </c>
      <c r="E996" t="s">
        <v>2527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2198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3843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3964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2522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2303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2512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3965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2502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2507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2505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2509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3644</v>
      </c>
    </row>
    <row r="1009" spans="2:6" x14ac:dyDescent="0.2">
      <c r="B1009" t="s">
        <v>2945</v>
      </c>
      <c r="C1009">
        <v>10</v>
      </c>
      <c r="D1009" t="s">
        <v>2941</v>
      </c>
      <c r="E1009">
        <v>995</v>
      </c>
      <c r="F1009" t="s">
        <v>2619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3693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2508</v>
      </c>
    </row>
    <row r="1012" spans="2:6" x14ac:dyDescent="0.2">
      <c r="B1012" t="s">
        <v>2945</v>
      </c>
      <c r="C1012">
        <v>10</v>
      </c>
      <c r="D1012" t="s">
        <v>2941</v>
      </c>
      <c r="E1012">
        <v>998</v>
      </c>
      <c r="F1012" t="s">
        <v>2513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2492</v>
      </c>
    </row>
    <row r="1015" spans="2:6" x14ac:dyDescent="0.2">
      <c r="B1015" t="s">
        <v>2965</v>
      </c>
      <c r="C1015">
        <v>60</v>
      </c>
      <c r="D1015" t="s">
        <v>2941</v>
      </c>
      <c r="E1015">
        <v>1001</v>
      </c>
      <c r="F1015" t="s">
        <v>2925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2456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3966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2432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2348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2039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2267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1816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2175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2092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2174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2093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2094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1954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2096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2099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2098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2103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2106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2104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2100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2102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3332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2101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2090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2087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2085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1593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2083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2077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3397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3648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1936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1363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1937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2072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2074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2071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1615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1932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2075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2081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2080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2011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3068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2086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3967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2108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2110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2113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2115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2118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1379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2124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1305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2141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2142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2137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2138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2136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1497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2134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2133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2132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>
        <v>44</v>
      </c>
    </row>
    <row r="1081" spans="2:6" x14ac:dyDescent="0.2">
      <c r="B1081" t="s">
        <v>2965</v>
      </c>
      <c r="C1081">
        <v>60</v>
      </c>
      <c r="D1081" t="s">
        <v>2941</v>
      </c>
      <c r="E1081">
        <v>1067</v>
      </c>
      <c r="F1081" t="s">
        <v>1773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3968</v>
      </c>
    </row>
    <row r="1083" spans="2:6" x14ac:dyDescent="0.2">
      <c r="B1083" t="s">
        <v>2945</v>
      </c>
      <c r="C1083">
        <v>10</v>
      </c>
      <c r="D1083" t="s">
        <v>2941</v>
      </c>
      <c r="E1083">
        <v>1069</v>
      </c>
      <c r="F1083" t="s">
        <v>3848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2747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2119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2116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3791</v>
      </c>
    </row>
    <row r="1088" spans="2:6" x14ac:dyDescent="0.2">
      <c r="B1088" t="s">
        <v>2945</v>
      </c>
      <c r="C1088">
        <v>10</v>
      </c>
      <c r="D1088" t="s">
        <v>2941</v>
      </c>
      <c r="E1088">
        <v>1074</v>
      </c>
      <c r="F1088" t="s">
        <v>2708</v>
      </c>
    </row>
    <row r="1089" spans="2:6" x14ac:dyDescent="0.2">
      <c r="B1089" t="s">
        <v>2963</v>
      </c>
      <c r="C1089" t="s">
        <v>2941</v>
      </c>
      <c r="D1089">
        <v>1075</v>
      </c>
      <c r="E1089" t="s">
        <v>2079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2721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3969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2953</v>
      </c>
    </row>
    <row r="1093" spans="2:6" x14ac:dyDescent="0.2">
      <c r="B1093" t="s">
        <v>2945</v>
      </c>
      <c r="C1093">
        <v>10</v>
      </c>
      <c r="D1093" t="s">
        <v>2941</v>
      </c>
      <c r="E1093">
        <v>1079</v>
      </c>
      <c r="F1093" t="s">
        <v>2043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2954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1818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1821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2015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2956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1325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3970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1300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3971</v>
      </c>
    </row>
    <row r="1103" spans="2:6" x14ac:dyDescent="0.2">
      <c r="B1103" t="s">
        <v>2945</v>
      </c>
      <c r="C1103">
        <v>10</v>
      </c>
      <c r="D1103" t="s">
        <v>2941</v>
      </c>
      <c r="E1103">
        <v>1089</v>
      </c>
      <c r="F1103" t="s">
        <v>3972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3973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2702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2697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2020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1479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2694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2961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1682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2006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1657</v>
      </c>
    </row>
    <row r="1114" spans="2:6" x14ac:dyDescent="0.2">
      <c r="B1114" t="s">
        <v>2945</v>
      </c>
      <c r="C1114">
        <v>10</v>
      </c>
      <c r="D1114" t="s">
        <v>2941</v>
      </c>
      <c r="E1114">
        <v>1100</v>
      </c>
      <c r="F1114" t="s">
        <v>3974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3855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3975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2701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2700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3856</v>
      </c>
    </row>
    <row r="1120" spans="2:6" x14ac:dyDescent="0.2">
      <c r="B1120" t="s">
        <v>2963</v>
      </c>
      <c r="C1120" t="s">
        <v>2941</v>
      </c>
      <c r="D1120">
        <v>1106</v>
      </c>
      <c r="E1120" t="s">
        <v>2926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1651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3799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3976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3442</v>
      </c>
    </row>
    <row r="1125" spans="2:6" x14ac:dyDescent="0.2">
      <c r="B1125" t="s">
        <v>3031</v>
      </c>
      <c r="C1125">
        <v>20</v>
      </c>
      <c r="D1125" t="s">
        <v>2941</v>
      </c>
      <c r="E1125">
        <v>1111</v>
      </c>
      <c r="F1125" t="s">
        <v>1734</v>
      </c>
    </row>
    <row r="1126" spans="2:6" x14ac:dyDescent="0.2">
      <c r="B1126" t="s">
        <v>2945</v>
      </c>
      <c r="C1126">
        <v>10</v>
      </c>
      <c r="D1126" t="s">
        <v>2941</v>
      </c>
      <c r="E1126">
        <v>1112</v>
      </c>
      <c r="F1126" t="s">
        <v>3977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3344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2787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2053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2055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3858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2968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3349</v>
      </c>
    </row>
    <row r="1134" spans="2:6" x14ac:dyDescent="0.2">
      <c r="B1134" t="s">
        <v>2983</v>
      </c>
      <c r="C1134">
        <v>30</v>
      </c>
      <c r="D1134" t="s">
        <v>2941</v>
      </c>
      <c r="E1134">
        <v>1120</v>
      </c>
      <c r="F1134" t="s">
        <v>2927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3978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3979</v>
      </c>
    </row>
    <row r="1137" spans="2:6" x14ac:dyDescent="0.2">
      <c r="B1137" t="s">
        <v>2945</v>
      </c>
      <c r="C1137">
        <v>10</v>
      </c>
      <c r="D1137" t="s">
        <v>2941</v>
      </c>
      <c r="E1137">
        <v>1123</v>
      </c>
      <c r="F1137" t="s">
        <v>3351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2750</v>
      </c>
    </row>
    <row r="1139" spans="2:6" x14ac:dyDescent="0.2">
      <c r="B1139" t="s">
        <v>2974</v>
      </c>
      <c r="C1139">
        <v>80</v>
      </c>
      <c r="D1139" t="s">
        <v>2941</v>
      </c>
      <c r="E1139">
        <v>1125</v>
      </c>
      <c r="F1139" t="s">
        <v>1663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1915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3980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2054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3262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2052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1945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2044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2040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2755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2757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2979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2794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3887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3468</v>
      </c>
    </row>
    <row r="1154" spans="2:6" x14ac:dyDescent="0.2">
      <c r="B1154" t="s">
        <v>2976</v>
      </c>
      <c r="C1154">
        <v>90</v>
      </c>
      <c r="D1154" t="s">
        <v>2941</v>
      </c>
      <c r="E1154">
        <v>1140</v>
      </c>
      <c r="F1154" t="s">
        <v>2928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1917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1920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2725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3355</v>
      </c>
    </row>
    <row r="1159" spans="2:6" x14ac:dyDescent="0.2">
      <c r="B1159" t="s">
        <v>2963</v>
      </c>
      <c r="C1159" t="s">
        <v>2941</v>
      </c>
      <c r="D1159">
        <v>1145</v>
      </c>
      <c r="E1159" t="s">
        <v>2929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3805</v>
      </c>
    </row>
    <row r="1161" spans="2:6" x14ac:dyDescent="0.2">
      <c r="B1161" t="s">
        <v>2945</v>
      </c>
      <c r="C1161">
        <v>10</v>
      </c>
      <c r="D1161" t="s">
        <v>2941</v>
      </c>
      <c r="E1161">
        <v>1147</v>
      </c>
      <c r="F1161" t="s">
        <v>1970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2984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3981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1976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1785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2988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3982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2082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1857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3116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1866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1477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1702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3485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2709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2733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3983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2699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3278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3279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2639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3984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1900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1890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1893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3129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3985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3986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3987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2236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1419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3892</v>
      </c>
    </row>
    <row r="1193" spans="2:6" x14ac:dyDescent="0.2">
      <c r="B1193" t="s">
        <v>2945</v>
      </c>
      <c r="C1193">
        <v>10</v>
      </c>
      <c r="D1193" t="s">
        <v>2941</v>
      </c>
      <c r="E1193">
        <v>1179</v>
      </c>
      <c r="F1193" t="s">
        <v>3362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3988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3989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1365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3136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3507</v>
      </c>
    </row>
    <row r="1199" spans="2:6" x14ac:dyDescent="0.2">
      <c r="B1199" t="s">
        <v>2963</v>
      </c>
      <c r="C1199" t="s">
        <v>2941</v>
      </c>
      <c r="D1199">
        <v>1185</v>
      </c>
      <c r="E1199" t="s">
        <v>2930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3990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1449</v>
      </c>
    </row>
    <row r="1202" spans="2:6" x14ac:dyDescent="0.2">
      <c r="B1202" t="s">
        <v>2945</v>
      </c>
      <c r="C1202">
        <v>10</v>
      </c>
      <c r="D1202" t="s">
        <v>2941</v>
      </c>
      <c r="E1202">
        <v>1188</v>
      </c>
      <c r="F1202" t="s">
        <v>2232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2234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2621</v>
      </c>
    </row>
    <row r="1205" spans="2:6" x14ac:dyDescent="0.2">
      <c r="B1205" t="s">
        <v>2972</v>
      </c>
      <c r="C1205">
        <v>40</v>
      </c>
      <c r="D1205" t="s">
        <v>2941</v>
      </c>
      <c r="E1205">
        <v>1191</v>
      </c>
      <c r="F1205" t="s">
        <v>1456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3363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2239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1427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3991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3863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1401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3287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3366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3673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1375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3674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3813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2678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2274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2866</v>
      </c>
    </row>
    <row r="1221" spans="2:6" x14ac:dyDescent="0.2">
      <c r="B1221" t="s">
        <v>2972</v>
      </c>
      <c r="C1221">
        <v>40</v>
      </c>
      <c r="D1221" t="s">
        <v>2941</v>
      </c>
      <c r="E1221">
        <v>1207</v>
      </c>
      <c r="F1221" t="s">
        <v>1480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3992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2672</v>
      </c>
    </row>
    <row r="1224" spans="2:6" x14ac:dyDescent="0.2">
      <c r="B1224" t="s">
        <v>2945</v>
      </c>
      <c r="C1224">
        <v>10</v>
      </c>
      <c r="D1224" t="s">
        <v>2941</v>
      </c>
      <c r="E1224">
        <v>1210</v>
      </c>
      <c r="F1224" t="s">
        <v>2673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1598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3530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3993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1587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3743</v>
      </c>
    </row>
    <row r="1230" spans="2:6" x14ac:dyDescent="0.2">
      <c r="B1230" t="s">
        <v>3031</v>
      </c>
      <c r="C1230">
        <v>20</v>
      </c>
      <c r="D1230" t="s">
        <v>2941</v>
      </c>
      <c r="E1230">
        <v>1216</v>
      </c>
      <c r="F1230" t="s">
        <v>2931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2767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3371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2686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3994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1628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1632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1623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2305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3995</v>
      </c>
    </row>
    <row r="1240" spans="2:6" x14ac:dyDescent="0.2">
      <c r="B1240" t="s">
        <v>2945</v>
      </c>
      <c r="C1240">
        <v>10</v>
      </c>
      <c r="D1240" t="s">
        <v>2941</v>
      </c>
      <c r="E1240">
        <v>1226</v>
      </c>
      <c r="F1240" t="s">
        <v>2283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3020</v>
      </c>
    </row>
    <row r="1242" spans="2:6" x14ac:dyDescent="0.2">
      <c r="B1242" t="s">
        <v>2976</v>
      </c>
      <c r="C1242">
        <v>90</v>
      </c>
      <c r="D1242" t="s">
        <v>2941</v>
      </c>
      <c r="E1242">
        <v>1228</v>
      </c>
      <c r="F1242" t="s">
        <v>2932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1517</v>
      </c>
    </row>
    <row r="1244" spans="2:6" x14ac:dyDescent="0.2">
      <c r="B1244" t="s">
        <v>2974</v>
      </c>
      <c r="C1244">
        <v>80</v>
      </c>
      <c r="D1244" t="s">
        <v>2941</v>
      </c>
      <c r="E1244">
        <v>1230</v>
      </c>
      <c r="F1244" t="s">
        <v>2661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2282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3549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2860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2276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2177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2685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1539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1556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1562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3996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2240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2221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2067</v>
      </c>
    </row>
    <row r="1258" spans="2:6" x14ac:dyDescent="0.2">
      <c r="B1258" t="s">
        <v>3031</v>
      </c>
      <c r="C1258">
        <v>20</v>
      </c>
      <c r="D1258" t="s">
        <v>2941</v>
      </c>
      <c r="E1258">
        <v>1244</v>
      </c>
      <c r="F1258" t="s">
        <v>2413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2395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2411</v>
      </c>
    </row>
    <row r="1261" spans="2:6" x14ac:dyDescent="0.2">
      <c r="B1261" t="s">
        <v>2945</v>
      </c>
      <c r="C1261">
        <v>10</v>
      </c>
      <c r="D1261" t="s">
        <v>2941</v>
      </c>
      <c r="E1261">
        <v>1247</v>
      </c>
      <c r="F1261" t="s">
        <v>2886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3997</v>
      </c>
    </row>
    <row r="1263" spans="2:6" x14ac:dyDescent="0.2">
      <c r="B1263" t="s">
        <v>2945</v>
      </c>
      <c r="C1263">
        <v>10</v>
      </c>
      <c r="D1263" t="s">
        <v>2941</v>
      </c>
      <c r="E1263">
        <v>1249</v>
      </c>
      <c r="F1263" t="s">
        <v>1659</v>
      </c>
    </row>
    <row r="1264" spans="2:6" x14ac:dyDescent="0.2">
      <c r="B1264" t="s">
        <v>2945</v>
      </c>
      <c r="C1264">
        <v>10</v>
      </c>
      <c r="D1264" t="s">
        <v>2941</v>
      </c>
      <c r="E1264">
        <v>1250</v>
      </c>
      <c r="F1264" t="s">
        <v>2346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3998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2461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2173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2444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1310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2180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3999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3184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2179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3909</v>
      </c>
    </row>
    <row r="1275" spans="2:6" x14ac:dyDescent="0.2">
      <c r="B1275" t="s">
        <v>3004</v>
      </c>
      <c r="C1275">
        <v>70</v>
      </c>
      <c r="D1275" t="s">
        <v>2941</v>
      </c>
      <c r="E1275">
        <v>1261</v>
      </c>
      <c r="F1275" t="s">
        <v>2933</v>
      </c>
    </row>
    <row r="1276" spans="2:6" x14ac:dyDescent="0.2">
      <c r="B1276" t="s">
        <v>2945</v>
      </c>
      <c r="C1276">
        <v>10</v>
      </c>
      <c r="D1276" t="s">
        <v>2941</v>
      </c>
      <c r="E1276">
        <v>1262</v>
      </c>
      <c r="F1276" t="s">
        <v>2176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2869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2376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2871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4000</v>
      </c>
    </row>
    <row r="1281" spans="2:6" x14ac:dyDescent="0.2">
      <c r="B1281" t="s">
        <v>2945</v>
      </c>
      <c r="C1281">
        <v>10</v>
      </c>
      <c r="D1281" t="s">
        <v>2941</v>
      </c>
      <c r="E1281">
        <v>1267</v>
      </c>
      <c r="F1281" t="s">
        <v>4001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1336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2249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1854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2144</v>
      </c>
    </row>
    <row r="1286" spans="2:6" x14ac:dyDescent="0.2">
      <c r="B1286" t="s">
        <v>3004</v>
      </c>
      <c r="C1286">
        <v>70</v>
      </c>
      <c r="D1286" t="s">
        <v>2941</v>
      </c>
      <c r="E1286">
        <v>1272</v>
      </c>
      <c r="F1286" t="s">
        <v>2934</v>
      </c>
    </row>
    <row r="1287" spans="2:6" x14ac:dyDescent="0.2">
      <c r="B1287" t="s">
        <v>2976</v>
      </c>
      <c r="C1287">
        <v>90</v>
      </c>
      <c r="D1287" t="s">
        <v>2941</v>
      </c>
      <c r="E1287">
        <v>1273</v>
      </c>
      <c r="F1287" t="s">
        <v>2315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2324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2323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2320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2878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4002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2819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2149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2817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3045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1333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4003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4004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4005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2365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2003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2272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2891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2907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2463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2834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2181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3317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2580</v>
      </c>
    </row>
    <row r="1311" spans="2:6" x14ac:dyDescent="0.2">
      <c r="B1311" t="s">
        <v>2972</v>
      </c>
      <c r="C1311">
        <v>40</v>
      </c>
      <c r="D1311" t="s">
        <v>2941</v>
      </c>
      <c r="E1311">
        <v>1297</v>
      </c>
      <c r="F1311" t="s">
        <v>3056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3773</v>
      </c>
    </row>
    <row r="1313" spans="2:6" x14ac:dyDescent="0.2">
      <c r="B1313" t="s">
        <v>2976</v>
      </c>
      <c r="C1313">
        <v>90</v>
      </c>
      <c r="D1313" t="s">
        <v>2941</v>
      </c>
      <c r="E1313">
        <v>1299</v>
      </c>
      <c r="F1313" t="s">
        <v>2377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2589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2571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2225</v>
      </c>
    </row>
    <row r="1317" spans="2:6" x14ac:dyDescent="0.2">
      <c r="B1317" t="s">
        <v>3050</v>
      </c>
      <c r="C1317">
        <v>50</v>
      </c>
      <c r="D1317" t="s">
        <v>2941</v>
      </c>
      <c r="E1317">
        <v>1303</v>
      </c>
      <c r="F1317" t="s">
        <v>2227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2570</v>
      </c>
    </row>
    <row r="1319" spans="2:6" x14ac:dyDescent="0.2">
      <c r="B1319" t="s">
        <v>2945</v>
      </c>
      <c r="C1319">
        <v>10</v>
      </c>
      <c r="D1319" t="s">
        <v>2941</v>
      </c>
      <c r="E1319">
        <v>1305</v>
      </c>
      <c r="F1319" t="s">
        <v>3691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1400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2845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2476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2766</v>
      </c>
    </row>
    <row r="1324" spans="2:6" x14ac:dyDescent="0.2">
      <c r="B1324" t="s">
        <v>2945</v>
      </c>
      <c r="C1324">
        <v>10</v>
      </c>
      <c r="D1324" t="s">
        <v>2941</v>
      </c>
      <c r="E1324">
        <v>1310</v>
      </c>
      <c r="F1324" t="s">
        <v>3059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3232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3842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3327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4006</v>
      </c>
    </row>
    <row r="1329" spans="2:6" x14ac:dyDescent="0.2">
      <c r="B1329" t="s">
        <v>2945</v>
      </c>
      <c r="C1329">
        <v>10</v>
      </c>
      <c r="D1329" t="s">
        <v>2941</v>
      </c>
      <c r="E1329">
        <v>1315</v>
      </c>
      <c r="F1329" t="s">
        <v>2188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4007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3234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2532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3780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4008</v>
      </c>
    </row>
    <row r="1335" spans="2:6" x14ac:dyDescent="0.2">
      <c r="B1335" t="s">
        <v>3031</v>
      </c>
      <c r="C1335">
        <v>20</v>
      </c>
      <c r="D1335" t="s">
        <v>2941</v>
      </c>
      <c r="E1335">
        <v>1321</v>
      </c>
      <c r="F1335" t="s">
        <v>2203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3065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4009</v>
      </c>
    </row>
    <row r="1338" spans="2:6" x14ac:dyDescent="0.2">
      <c r="B1338" t="s">
        <v>3050</v>
      </c>
      <c r="C1338">
        <v>50</v>
      </c>
      <c r="D1338" t="s">
        <v>2941</v>
      </c>
      <c r="E1338">
        <v>1324</v>
      </c>
      <c r="F1338" t="s">
        <v>2935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2428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2810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4010</v>
      </c>
    </row>
    <row r="1342" spans="2:6" x14ac:dyDescent="0.2">
      <c r="B1342" t="s">
        <v>2945</v>
      </c>
      <c r="C1342">
        <v>10</v>
      </c>
      <c r="D1342" t="s">
        <v>2941</v>
      </c>
      <c r="E1342">
        <v>1328</v>
      </c>
      <c r="F1342" t="s">
        <v>2806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2207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4011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2803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2097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1972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1979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2135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4012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533-45AE-CA4A-8D10-84FD3BF30EF2}">
  <dimension ref="A1:J1326"/>
  <sheetViews>
    <sheetView topLeftCell="A67" workbookViewId="0">
      <selection activeCell="K94" sqref="K94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2596</v>
      </c>
    </row>
    <row r="4" spans="1:10" x14ac:dyDescent="0.2">
      <c r="A4" t="s">
        <v>2597</v>
      </c>
      <c r="B4" t="e">
        <f>-T</f>
        <v>#NAME?</v>
      </c>
      <c r="C4" t="s">
        <v>2598</v>
      </c>
      <c r="D4" t="e">
        <f>-N</f>
        <v>#NAME?</v>
      </c>
      <c r="E4">
        <v>-1</v>
      </c>
    </row>
    <row r="5" spans="1:10" x14ac:dyDescent="0.2">
      <c r="A5" t="s">
        <v>2599</v>
      </c>
      <c r="B5" t="s">
        <v>2600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1312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1300</v>
      </c>
      <c r="B15" t="s">
        <v>1301</v>
      </c>
      <c r="C15" t="s">
        <v>1300</v>
      </c>
      <c r="D15" t="s">
        <v>1302</v>
      </c>
      <c r="E15" t="s">
        <v>1303</v>
      </c>
    </row>
    <row r="16" spans="1:10" x14ac:dyDescent="0.2">
      <c r="B16">
        <v>0.04</v>
      </c>
      <c r="C16" t="s">
        <v>1304</v>
      </c>
      <c r="D16">
        <v>4.0000000000000001E-3</v>
      </c>
      <c r="E16">
        <v>2.4</v>
      </c>
      <c r="F16" t="s">
        <v>1304</v>
      </c>
      <c r="G16">
        <v>1.5</v>
      </c>
      <c r="H16">
        <v>1263</v>
      </c>
      <c r="I16" t="s">
        <v>2518</v>
      </c>
    </row>
    <row r="17" spans="2:9" x14ac:dyDescent="0.2">
      <c r="B17">
        <v>3.9E-2</v>
      </c>
      <c r="C17" t="s">
        <v>1304</v>
      </c>
      <c r="D17">
        <v>5.0000000000000001E-3</v>
      </c>
      <c r="E17">
        <v>2.7</v>
      </c>
      <c r="F17" t="s">
        <v>1304</v>
      </c>
      <c r="G17">
        <v>1.27</v>
      </c>
      <c r="H17">
        <v>1275</v>
      </c>
      <c r="I17" t="s">
        <v>2615</v>
      </c>
    </row>
    <row r="18" spans="2:9" x14ac:dyDescent="0.2">
      <c r="B18">
        <v>3.1E-2</v>
      </c>
      <c r="C18" t="s">
        <v>1304</v>
      </c>
      <c r="D18">
        <v>5.0000000000000001E-3</v>
      </c>
      <c r="E18">
        <v>9.1</v>
      </c>
      <c r="F18" t="s">
        <v>1304</v>
      </c>
      <c r="G18">
        <v>8.8800000000000008</v>
      </c>
      <c r="H18">
        <v>969</v>
      </c>
      <c r="I18" t="s">
        <v>2487</v>
      </c>
    </row>
    <row r="19" spans="2:9" x14ac:dyDescent="0.2">
      <c r="B19">
        <v>3.1E-2</v>
      </c>
      <c r="C19" t="s">
        <v>1304</v>
      </c>
      <c r="D19">
        <v>5.0000000000000001E-3</v>
      </c>
      <c r="E19">
        <v>11.2</v>
      </c>
      <c r="F19">
        <f>+-10.96</f>
        <v>-10.96</v>
      </c>
      <c r="G19">
        <v>448</v>
      </c>
      <c r="H19" t="s">
        <v>1437</v>
      </c>
    </row>
    <row r="20" spans="2:9" x14ac:dyDescent="0.2">
      <c r="B20">
        <v>0.03</v>
      </c>
      <c r="C20" t="s">
        <v>1304</v>
      </c>
      <c r="D20">
        <v>8.0000000000000002E-3</v>
      </c>
      <c r="E20">
        <v>14</v>
      </c>
      <c r="F20">
        <f>+-12.96</f>
        <v>-12.96</v>
      </c>
      <c r="G20">
        <v>48</v>
      </c>
      <c r="H20" t="s">
        <v>1670</v>
      </c>
    </row>
    <row r="21" spans="2:9" x14ac:dyDescent="0.2">
      <c r="B21">
        <v>2.8000000000000001E-2</v>
      </c>
      <c r="C21" t="s">
        <v>1304</v>
      </c>
      <c r="D21">
        <v>6.0000000000000001E-3</v>
      </c>
      <c r="E21">
        <v>14.5</v>
      </c>
      <c r="F21" t="s">
        <v>1304</v>
      </c>
      <c r="G21">
        <v>8.2899999999999991</v>
      </c>
      <c r="H21">
        <v>1307</v>
      </c>
      <c r="I21" t="s">
        <v>2073</v>
      </c>
    </row>
    <row r="22" spans="2:9" x14ac:dyDescent="0.2">
      <c r="B22">
        <v>2.5999999999999999E-2</v>
      </c>
      <c r="C22" t="s">
        <v>1304</v>
      </c>
      <c r="D22">
        <v>3.0000000000000001E-3</v>
      </c>
      <c r="E22">
        <v>15.1</v>
      </c>
      <c r="F22" t="s">
        <v>1304</v>
      </c>
      <c r="G22">
        <v>4.87</v>
      </c>
      <c r="H22">
        <v>1286</v>
      </c>
      <c r="I22" t="s">
        <v>2616</v>
      </c>
    </row>
    <row r="23" spans="2:9" x14ac:dyDescent="0.2">
      <c r="B23">
        <v>2.8000000000000001E-2</v>
      </c>
      <c r="C23" t="s">
        <v>1304</v>
      </c>
      <c r="D23">
        <v>7.0000000000000001E-3</v>
      </c>
      <c r="E23">
        <v>15.1</v>
      </c>
      <c r="F23" t="s">
        <v>1304</v>
      </c>
      <c r="G23">
        <v>9.49</v>
      </c>
      <c r="H23">
        <v>1235</v>
      </c>
      <c r="I23" t="s">
        <v>2617</v>
      </c>
    </row>
    <row r="24" spans="2:9" x14ac:dyDescent="0.2">
      <c r="B24">
        <v>2.5999999999999999E-2</v>
      </c>
      <c r="C24" t="s">
        <v>1304</v>
      </c>
      <c r="D24">
        <v>4.0000000000000001E-3</v>
      </c>
      <c r="E24">
        <v>16.100000000000001</v>
      </c>
      <c r="F24">
        <f>+-10.94</f>
        <v>-10.94</v>
      </c>
      <c r="G24">
        <v>1068</v>
      </c>
      <c r="H24" t="s">
        <v>2129</v>
      </c>
    </row>
    <row r="25" spans="2:9" x14ac:dyDescent="0.2">
      <c r="B25">
        <v>2.8000000000000001E-2</v>
      </c>
      <c r="C25" t="s">
        <v>1304</v>
      </c>
      <c r="D25">
        <v>6.0000000000000001E-3</v>
      </c>
      <c r="E25">
        <v>16.2</v>
      </c>
      <c r="F25">
        <f>+-11.28</f>
        <v>-11.28</v>
      </c>
      <c r="G25">
        <v>551</v>
      </c>
      <c r="H25" t="s">
        <v>1645</v>
      </c>
    </row>
    <row r="26" spans="2:9" x14ac:dyDescent="0.2">
      <c r="B26">
        <v>2.5999999999999999E-2</v>
      </c>
      <c r="C26" t="s">
        <v>1304</v>
      </c>
      <c r="D26">
        <v>4.0000000000000001E-3</v>
      </c>
      <c r="E26">
        <v>19.8</v>
      </c>
      <c r="F26">
        <f>+-23.52</f>
        <v>-23.52</v>
      </c>
      <c r="G26">
        <v>1006</v>
      </c>
      <c r="H26" t="s">
        <v>2514</v>
      </c>
    </row>
    <row r="27" spans="2:9" x14ac:dyDescent="0.2">
      <c r="B27">
        <v>2.3E-2</v>
      </c>
      <c r="C27" t="s">
        <v>1304</v>
      </c>
      <c r="D27">
        <v>3.0000000000000001E-3</v>
      </c>
      <c r="E27">
        <v>29.5</v>
      </c>
      <c r="F27" t="s">
        <v>1304</v>
      </c>
      <c r="G27">
        <v>9.6199999999999992</v>
      </c>
      <c r="H27">
        <v>1069</v>
      </c>
      <c r="I27" t="s">
        <v>2125</v>
      </c>
    </row>
    <row r="28" spans="2:9" x14ac:dyDescent="0.2">
      <c r="B28">
        <v>2.3E-2</v>
      </c>
      <c r="C28" t="s">
        <v>1304</v>
      </c>
      <c r="D28">
        <v>3.0000000000000001E-3</v>
      </c>
      <c r="E28">
        <v>29.7</v>
      </c>
      <c r="F28">
        <f>+-18.01</f>
        <v>-18.010000000000002</v>
      </c>
      <c r="G28">
        <v>197</v>
      </c>
      <c r="H28" t="s">
        <v>2618</v>
      </c>
    </row>
    <row r="29" spans="2:9" x14ac:dyDescent="0.2">
      <c r="B29">
        <v>2.3E-2</v>
      </c>
      <c r="C29" t="s">
        <v>1304</v>
      </c>
      <c r="D29">
        <v>3.0000000000000001E-3</v>
      </c>
      <c r="E29">
        <v>30</v>
      </c>
      <c r="F29">
        <f>+-22.54</f>
        <v>-22.54</v>
      </c>
      <c r="G29">
        <v>1076</v>
      </c>
      <c r="H29" t="s">
        <v>1783</v>
      </c>
    </row>
    <row r="30" spans="2:9" x14ac:dyDescent="0.2">
      <c r="B30">
        <v>1.9E-2</v>
      </c>
      <c r="C30" t="s">
        <v>1304</v>
      </c>
      <c r="D30">
        <v>3.0000000000000001E-3</v>
      </c>
      <c r="E30">
        <v>43.5</v>
      </c>
      <c r="F30">
        <f>+-10.25</f>
        <v>-10.25</v>
      </c>
      <c r="G30">
        <v>1294</v>
      </c>
      <c r="H30" t="s">
        <v>2619</v>
      </c>
    </row>
    <row r="31" spans="2:9" x14ac:dyDescent="0.2">
      <c r="B31">
        <v>1.2999999999999999E-2</v>
      </c>
      <c r="C31" t="s">
        <v>1304</v>
      </c>
      <c r="D31">
        <v>1.2999999999999999E-2</v>
      </c>
      <c r="E31">
        <v>48.1</v>
      </c>
      <c r="F31">
        <f>+-34.45</f>
        <v>-34.450000000000003</v>
      </c>
      <c r="G31">
        <v>421</v>
      </c>
      <c r="H31" t="s">
        <v>1414</v>
      </c>
    </row>
    <row r="32" spans="2:9" x14ac:dyDescent="0.2">
      <c r="B32">
        <v>1.4999999999999999E-2</v>
      </c>
      <c r="C32" t="s">
        <v>1304</v>
      </c>
      <c r="D32">
        <v>2E-3</v>
      </c>
      <c r="E32">
        <v>56.3</v>
      </c>
      <c r="F32">
        <f>+-13.68</f>
        <v>-13.68</v>
      </c>
      <c r="G32">
        <v>123</v>
      </c>
      <c r="H32" t="s">
        <v>2009</v>
      </c>
    </row>
    <row r="33" spans="2:8" x14ac:dyDescent="0.2">
      <c r="B33">
        <v>0.02</v>
      </c>
      <c r="C33" t="s">
        <v>1304</v>
      </c>
      <c r="D33">
        <v>1.0999999999999999E-2</v>
      </c>
      <c r="E33">
        <v>61.5</v>
      </c>
      <c r="F33">
        <f>+-84.68</f>
        <v>-84.68</v>
      </c>
      <c r="G33">
        <v>572</v>
      </c>
      <c r="H33" t="s">
        <v>1546</v>
      </c>
    </row>
    <row r="34" spans="2:8" x14ac:dyDescent="0.2">
      <c r="B34">
        <v>2.1000000000000001E-2</v>
      </c>
      <c r="C34" t="s">
        <v>1304</v>
      </c>
      <c r="D34">
        <v>1.0999999999999999E-2</v>
      </c>
      <c r="E34">
        <v>65.8</v>
      </c>
      <c r="F34">
        <f>+-93.14</f>
        <v>-93.14</v>
      </c>
      <c r="G34">
        <v>619</v>
      </c>
      <c r="H34" t="s">
        <v>1490</v>
      </c>
    </row>
    <row r="35" spans="2:8" x14ac:dyDescent="0.2">
      <c r="B35">
        <v>2.1000000000000001E-2</v>
      </c>
      <c r="C35" t="s">
        <v>1304</v>
      </c>
      <c r="D35">
        <v>8.0000000000000002E-3</v>
      </c>
      <c r="E35">
        <v>70</v>
      </c>
      <c r="F35">
        <f>+-130.9</f>
        <v>-130.9</v>
      </c>
      <c r="G35">
        <v>35</v>
      </c>
      <c r="H35" t="s">
        <v>1749</v>
      </c>
    </row>
    <row r="36" spans="2:8" x14ac:dyDescent="0.2">
      <c r="B36">
        <v>0</v>
      </c>
      <c r="C36" t="s">
        <v>1304</v>
      </c>
      <c r="D36">
        <v>0</v>
      </c>
      <c r="E36">
        <v>76.5</v>
      </c>
      <c r="F36">
        <f>+-12.59</f>
        <v>-12.59</v>
      </c>
      <c r="G36">
        <v>420</v>
      </c>
      <c r="H36" t="s">
        <v>1451</v>
      </c>
    </row>
    <row r="37" spans="2:8" x14ac:dyDescent="0.2">
      <c r="B37">
        <v>0</v>
      </c>
      <c r="C37" t="s">
        <v>1304</v>
      </c>
      <c r="D37">
        <v>0</v>
      </c>
      <c r="E37">
        <v>77.099999999999994</v>
      </c>
      <c r="F37">
        <f>+-14.53</f>
        <v>-14.53</v>
      </c>
      <c r="G37">
        <v>422</v>
      </c>
      <c r="H37" t="s">
        <v>1448</v>
      </c>
    </row>
    <row r="38" spans="2:8" x14ac:dyDescent="0.2">
      <c r="B38">
        <v>0</v>
      </c>
      <c r="C38" t="s">
        <v>1304</v>
      </c>
      <c r="D38">
        <v>0</v>
      </c>
      <c r="E38">
        <v>77.8</v>
      </c>
      <c r="F38">
        <f>+-16.76</f>
        <v>-16.760000000000002</v>
      </c>
      <c r="G38">
        <v>423</v>
      </c>
      <c r="H38" t="s">
        <v>2620</v>
      </c>
    </row>
    <row r="39" spans="2:8" x14ac:dyDescent="0.2">
      <c r="B39">
        <v>0</v>
      </c>
      <c r="C39" t="s">
        <v>1304</v>
      </c>
      <c r="D39">
        <v>0</v>
      </c>
      <c r="E39">
        <v>78.3</v>
      </c>
      <c r="F39">
        <f>+-21.14</f>
        <v>-21.14</v>
      </c>
      <c r="G39">
        <v>418</v>
      </c>
      <c r="H39" t="s">
        <v>1444</v>
      </c>
    </row>
    <row r="40" spans="2:8" x14ac:dyDescent="0.2">
      <c r="B40">
        <v>0</v>
      </c>
      <c r="C40" t="s">
        <v>1304</v>
      </c>
      <c r="D40">
        <v>0</v>
      </c>
      <c r="E40">
        <v>80</v>
      </c>
      <c r="F40">
        <f>+-21.08</f>
        <v>-21.08</v>
      </c>
      <c r="G40">
        <v>424</v>
      </c>
      <c r="H40" t="s">
        <v>1441</v>
      </c>
    </row>
    <row r="41" spans="2:8" x14ac:dyDescent="0.2">
      <c r="B41">
        <v>0</v>
      </c>
      <c r="C41" t="s">
        <v>1304</v>
      </c>
      <c r="D41">
        <v>0</v>
      </c>
      <c r="E41">
        <v>80.099999999999994</v>
      </c>
      <c r="F41">
        <f>+-18.28</f>
        <v>-18.28</v>
      </c>
      <c r="G41">
        <v>419</v>
      </c>
      <c r="H41" t="s">
        <v>1454</v>
      </c>
    </row>
    <row r="42" spans="2:8" x14ac:dyDescent="0.2">
      <c r="B42">
        <v>0</v>
      </c>
      <c r="C42" t="s">
        <v>1304</v>
      </c>
      <c r="D42">
        <v>0</v>
      </c>
      <c r="E42">
        <v>81.2</v>
      </c>
      <c r="F42">
        <f>+-22.82</f>
        <v>-22.82</v>
      </c>
      <c r="G42">
        <v>429</v>
      </c>
      <c r="H42" t="s">
        <v>1452</v>
      </c>
    </row>
    <row r="43" spans="2:8" x14ac:dyDescent="0.2">
      <c r="B43">
        <v>0</v>
      </c>
      <c r="C43" t="s">
        <v>1304</v>
      </c>
      <c r="D43">
        <v>0</v>
      </c>
      <c r="E43">
        <v>81.5</v>
      </c>
      <c r="F43">
        <f>+-27.27</f>
        <v>-27.27</v>
      </c>
      <c r="G43">
        <v>425</v>
      </c>
      <c r="H43" t="s">
        <v>2621</v>
      </c>
    </row>
    <row r="44" spans="2:8" x14ac:dyDescent="0.2">
      <c r="B44">
        <v>0</v>
      </c>
      <c r="C44" t="s">
        <v>1304</v>
      </c>
      <c r="D44">
        <v>0</v>
      </c>
      <c r="E44">
        <v>81.7</v>
      </c>
      <c r="F44">
        <f>+-22.32</f>
        <v>-22.32</v>
      </c>
      <c r="G44">
        <v>430</v>
      </c>
      <c r="H44" t="s">
        <v>1456</v>
      </c>
    </row>
    <row r="45" spans="2:8" x14ac:dyDescent="0.2">
      <c r="B45">
        <v>0</v>
      </c>
      <c r="C45" t="s">
        <v>1304</v>
      </c>
      <c r="D45">
        <v>0</v>
      </c>
      <c r="E45">
        <v>82.1</v>
      </c>
      <c r="F45">
        <f>+-33.31</f>
        <v>-33.31</v>
      </c>
      <c r="G45">
        <v>417</v>
      </c>
      <c r="H45" t="s">
        <v>2232</v>
      </c>
    </row>
    <row r="46" spans="2:8" x14ac:dyDescent="0.2">
      <c r="B46">
        <v>0</v>
      </c>
      <c r="C46" t="s">
        <v>1304</v>
      </c>
      <c r="D46">
        <v>0</v>
      </c>
      <c r="E46">
        <v>82.7</v>
      </c>
      <c r="F46">
        <f>+-20.78</f>
        <v>-20.78</v>
      </c>
      <c r="G46">
        <v>431</v>
      </c>
      <c r="H46" t="s">
        <v>1388</v>
      </c>
    </row>
    <row r="47" spans="2:8" x14ac:dyDescent="0.2">
      <c r="B47">
        <v>0</v>
      </c>
      <c r="C47" t="s">
        <v>1304</v>
      </c>
      <c r="D47">
        <v>0</v>
      </c>
      <c r="E47">
        <v>83.5</v>
      </c>
      <c r="F47">
        <f>+-35.43</f>
        <v>-35.43</v>
      </c>
      <c r="G47">
        <v>413</v>
      </c>
      <c r="H47" t="s">
        <v>1425</v>
      </c>
    </row>
    <row r="48" spans="2:8" x14ac:dyDescent="0.2">
      <c r="B48">
        <v>0</v>
      </c>
      <c r="C48" t="s">
        <v>1304</v>
      </c>
      <c r="D48">
        <v>0</v>
      </c>
      <c r="E48">
        <v>83.6</v>
      </c>
      <c r="F48">
        <f>+-34.12</f>
        <v>-34.119999999999997</v>
      </c>
      <c r="G48">
        <v>416</v>
      </c>
      <c r="H48" t="s">
        <v>1447</v>
      </c>
    </row>
    <row r="49" spans="2:8" x14ac:dyDescent="0.2">
      <c r="B49">
        <v>0</v>
      </c>
      <c r="C49" t="s">
        <v>1304</v>
      </c>
      <c r="D49">
        <v>0</v>
      </c>
      <c r="E49">
        <v>84.4</v>
      </c>
      <c r="F49">
        <f>+-27.11</f>
        <v>-27.11</v>
      </c>
      <c r="G49">
        <v>426</v>
      </c>
      <c r="H49" t="s">
        <v>2622</v>
      </c>
    </row>
    <row r="50" spans="2:8" x14ac:dyDescent="0.2">
      <c r="B50">
        <v>0</v>
      </c>
      <c r="C50" t="s">
        <v>1304</v>
      </c>
      <c r="D50">
        <v>0</v>
      </c>
      <c r="E50">
        <v>84.9</v>
      </c>
      <c r="F50">
        <f>+-26.74</f>
        <v>-26.74</v>
      </c>
      <c r="G50">
        <v>427</v>
      </c>
      <c r="H50" t="s">
        <v>1453</v>
      </c>
    </row>
    <row r="51" spans="2:8" x14ac:dyDescent="0.2">
      <c r="B51">
        <v>0</v>
      </c>
      <c r="C51" t="s">
        <v>1304</v>
      </c>
      <c r="D51">
        <v>0</v>
      </c>
      <c r="E51">
        <v>85.3</v>
      </c>
      <c r="F51">
        <f>+-24.46</f>
        <v>-24.46</v>
      </c>
      <c r="G51">
        <v>428</v>
      </c>
      <c r="H51" t="s">
        <v>1457</v>
      </c>
    </row>
    <row r="52" spans="2:8" x14ac:dyDescent="0.2">
      <c r="B52">
        <v>0</v>
      </c>
      <c r="C52" t="s">
        <v>1304</v>
      </c>
      <c r="D52">
        <v>0</v>
      </c>
      <c r="E52">
        <v>85.8</v>
      </c>
      <c r="F52">
        <f>+-34.32</f>
        <v>-34.32</v>
      </c>
      <c r="G52">
        <v>415</v>
      </c>
      <c r="H52" t="s">
        <v>1398</v>
      </c>
    </row>
    <row r="53" spans="2:8" x14ac:dyDescent="0.2">
      <c r="B53">
        <v>0</v>
      </c>
      <c r="C53" t="s">
        <v>1304</v>
      </c>
      <c r="D53">
        <v>0</v>
      </c>
      <c r="E53">
        <v>86.8</v>
      </c>
      <c r="F53">
        <f>+-33.79</f>
        <v>-33.79</v>
      </c>
      <c r="G53">
        <v>414</v>
      </c>
      <c r="H53" t="s">
        <v>2623</v>
      </c>
    </row>
    <row r="54" spans="2:8" x14ac:dyDescent="0.2">
      <c r="B54">
        <v>0</v>
      </c>
      <c r="C54" t="s">
        <v>1304</v>
      </c>
      <c r="D54">
        <v>0</v>
      </c>
      <c r="E54">
        <v>87.8</v>
      </c>
      <c r="F54">
        <f>+-22.17</f>
        <v>-22.17</v>
      </c>
      <c r="G54">
        <v>432</v>
      </c>
      <c r="H54" t="s">
        <v>2624</v>
      </c>
    </row>
    <row r="55" spans="2:8" x14ac:dyDescent="0.2">
      <c r="B55">
        <v>0</v>
      </c>
      <c r="C55" t="s">
        <v>1304</v>
      </c>
      <c r="D55">
        <v>0</v>
      </c>
      <c r="E55">
        <v>90.3</v>
      </c>
      <c r="F55">
        <f>+-16.08</f>
        <v>-16.079999999999998</v>
      </c>
      <c r="G55">
        <v>457</v>
      </c>
      <c r="H55" t="s">
        <v>1420</v>
      </c>
    </row>
    <row r="56" spans="2:8" x14ac:dyDescent="0.2">
      <c r="B56">
        <v>0</v>
      </c>
      <c r="C56" t="s">
        <v>1304</v>
      </c>
      <c r="D56">
        <v>0</v>
      </c>
      <c r="E56">
        <v>90.5</v>
      </c>
      <c r="F56">
        <f>+-16.24</f>
        <v>-16.239999999999998</v>
      </c>
      <c r="G56">
        <v>458</v>
      </c>
      <c r="H56" t="s">
        <v>1411</v>
      </c>
    </row>
    <row r="57" spans="2:8" x14ac:dyDescent="0.2">
      <c r="B57">
        <v>0</v>
      </c>
      <c r="C57" t="s">
        <v>1304</v>
      </c>
      <c r="D57">
        <v>0</v>
      </c>
      <c r="E57">
        <v>90.6</v>
      </c>
      <c r="F57">
        <f>+-34.23</f>
        <v>-34.229999999999997</v>
      </c>
      <c r="G57">
        <v>411</v>
      </c>
      <c r="H57" t="s">
        <v>1430</v>
      </c>
    </row>
    <row r="58" spans="2:8" x14ac:dyDescent="0.2">
      <c r="B58">
        <v>0</v>
      </c>
      <c r="C58" t="s">
        <v>1304</v>
      </c>
      <c r="D58">
        <v>0</v>
      </c>
      <c r="E58">
        <v>92.5</v>
      </c>
      <c r="F58">
        <f>+-35.79</f>
        <v>-35.79</v>
      </c>
      <c r="G58">
        <v>412</v>
      </c>
      <c r="H58" t="s">
        <v>1433</v>
      </c>
    </row>
    <row r="59" spans="2:8" x14ac:dyDescent="0.2">
      <c r="B59">
        <v>2.5000000000000001E-2</v>
      </c>
      <c r="C59" t="s">
        <v>1304</v>
      </c>
      <c r="D59">
        <v>1.0999999999999999E-2</v>
      </c>
      <c r="E59">
        <v>92.6</v>
      </c>
      <c r="F59">
        <f>+-227.33</f>
        <v>-227.33</v>
      </c>
      <c r="G59">
        <v>971</v>
      </c>
      <c r="H59" t="s">
        <v>2288</v>
      </c>
    </row>
    <row r="60" spans="2:8" x14ac:dyDescent="0.2">
      <c r="B60">
        <v>0</v>
      </c>
      <c r="C60" t="s">
        <v>1304</v>
      </c>
      <c r="D60">
        <v>0</v>
      </c>
      <c r="E60">
        <v>93.4</v>
      </c>
      <c r="F60">
        <f>+-21.49</f>
        <v>-21.49</v>
      </c>
      <c r="G60">
        <v>433</v>
      </c>
      <c r="H60" t="s">
        <v>1459</v>
      </c>
    </row>
    <row r="61" spans="2:8" x14ac:dyDescent="0.2">
      <c r="B61">
        <v>2.1000000000000001E-2</v>
      </c>
      <c r="C61" t="s">
        <v>1304</v>
      </c>
      <c r="D61">
        <v>8.0000000000000002E-3</v>
      </c>
      <c r="E61">
        <v>93.5</v>
      </c>
      <c r="F61">
        <f>+-195.07</f>
        <v>-195.07</v>
      </c>
      <c r="G61">
        <v>1071</v>
      </c>
      <c r="H61" t="s">
        <v>2122</v>
      </c>
    </row>
    <row r="62" spans="2:8" x14ac:dyDescent="0.2">
      <c r="B62">
        <v>0</v>
      </c>
      <c r="C62" t="s">
        <v>1304</v>
      </c>
      <c r="D62">
        <v>0</v>
      </c>
      <c r="E62">
        <v>93.8</v>
      </c>
      <c r="F62">
        <f>+-12.79</f>
        <v>-12.79</v>
      </c>
      <c r="G62">
        <v>455</v>
      </c>
      <c r="H62" t="s">
        <v>1397</v>
      </c>
    </row>
    <row r="63" spans="2:8" x14ac:dyDescent="0.2">
      <c r="B63">
        <v>0</v>
      </c>
      <c r="C63" t="s">
        <v>1304</v>
      </c>
      <c r="D63">
        <v>0</v>
      </c>
      <c r="E63">
        <v>95.4</v>
      </c>
      <c r="F63">
        <f>+-14.99</f>
        <v>-14.99</v>
      </c>
      <c r="G63">
        <v>434</v>
      </c>
      <c r="H63" t="s">
        <v>2238</v>
      </c>
    </row>
    <row r="64" spans="2:8" x14ac:dyDescent="0.2">
      <c r="B64">
        <v>0</v>
      </c>
      <c r="C64" t="s">
        <v>1304</v>
      </c>
      <c r="D64">
        <v>0</v>
      </c>
      <c r="E64">
        <v>95.5</v>
      </c>
      <c r="F64">
        <f>+-12.68</f>
        <v>-12.68</v>
      </c>
      <c r="G64">
        <v>454</v>
      </c>
      <c r="H64" t="s">
        <v>1438</v>
      </c>
    </row>
    <row r="65" spans="2:8" x14ac:dyDescent="0.2">
      <c r="B65">
        <v>0</v>
      </c>
      <c r="C65" t="s">
        <v>1304</v>
      </c>
      <c r="D65">
        <v>0</v>
      </c>
      <c r="E65">
        <v>96.4</v>
      </c>
      <c r="F65">
        <f>+-18.11</f>
        <v>-18.11</v>
      </c>
      <c r="G65">
        <v>456</v>
      </c>
      <c r="H65" t="s">
        <v>1426</v>
      </c>
    </row>
    <row r="66" spans="2:8" x14ac:dyDescent="0.2">
      <c r="B66">
        <v>0</v>
      </c>
      <c r="C66" t="s">
        <v>1304</v>
      </c>
      <c r="D66">
        <v>0</v>
      </c>
      <c r="E66">
        <v>96.7</v>
      </c>
      <c r="F66">
        <f>+-12.53</f>
        <v>-12.53</v>
      </c>
      <c r="G66">
        <v>453</v>
      </c>
      <c r="H66" t="s">
        <v>1445</v>
      </c>
    </row>
    <row r="67" spans="2:8" x14ac:dyDescent="0.2">
      <c r="B67">
        <v>0</v>
      </c>
      <c r="C67" t="s">
        <v>1304</v>
      </c>
      <c r="D67">
        <v>0</v>
      </c>
      <c r="E67">
        <v>97.1</v>
      </c>
      <c r="F67">
        <f>+-18.81</f>
        <v>-18.809999999999999</v>
      </c>
      <c r="G67">
        <v>436</v>
      </c>
      <c r="H67" t="s">
        <v>1463</v>
      </c>
    </row>
    <row r="68" spans="2:8" x14ac:dyDescent="0.2">
      <c r="B68">
        <v>2E-3</v>
      </c>
      <c r="C68" t="s">
        <v>1304</v>
      </c>
      <c r="D68">
        <v>5.0000000000000001E-3</v>
      </c>
      <c r="E68">
        <v>97.2</v>
      </c>
      <c r="F68">
        <f>+-24.87</f>
        <v>-24.87</v>
      </c>
      <c r="G68">
        <v>442</v>
      </c>
      <c r="H68" t="s">
        <v>1427</v>
      </c>
    </row>
    <row r="69" spans="2:8" x14ac:dyDescent="0.2">
      <c r="B69">
        <v>0</v>
      </c>
      <c r="C69" t="s">
        <v>1304</v>
      </c>
      <c r="D69">
        <v>0</v>
      </c>
      <c r="E69">
        <v>98.2</v>
      </c>
      <c r="F69">
        <f>+-20.17</f>
        <v>-20.170000000000002</v>
      </c>
      <c r="G69">
        <v>437</v>
      </c>
      <c r="H69" t="s">
        <v>1462</v>
      </c>
    </row>
    <row r="70" spans="2:8" x14ac:dyDescent="0.2">
      <c r="B70">
        <v>0</v>
      </c>
      <c r="C70" t="s">
        <v>1304</v>
      </c>
      <c r="D70">
        <v>0</v>
      </c>
      <c r="E70">
        <v>98.4</v>
      </c>
      <c r="F70">
        <f>+-14.49</f>
        <v>-14.49</v>
      </c>
      <c r="G70">
        <v>452</v>
      </c>
      <c r="H70" t="s">
        <v>2247</v>
      </c>
    </row>
    <row r="71" spans="2:8" x14ac:dyDescent="0.2">
      <c r="B71">
        <v>0</v>
      </c>
      <c r="C71" t="s">
        <v>1304</v>
      </c>
      <c r="D71">
        <v>0</v>
      </c>
      <c r="E71">
        <v>99.6</v>
      </c>
      <c r="F71">
        <f>+-12.78</f>
        <v>-12.78</v>
      </c>
      <c r="G71">
        <v>451</v>
      </c>
      <c r="H71" t="s">
        <v>1443</v>
      </c>
    </row>
    <row r="72" spans="2:8" x14ac:dyDescent="0.2">
      <c r="B72">
        <v>0</v>
      </c>
      <c r="C72" t="s">
        <v>1304</v>
      </c>
      <c r="D72">
        <v>0</v>
      </c>
      <c r="E72">
        <v>99.9</v>
      </c>
      <c r="F72">
        <f>+-17.27</f>
        <v>-17.27</v>
      </c>
      <c r="G72">
        <v>439</v>
      </c>
      <c r="H72" t="s">
        <v>2625</v>
      </c>
    </row>
    <row r="73" spans="2:8" x14ac:dyDescent="0.2">
      <c r="B73">
        <v>0</v>
      </c>
      <c r="C73" t="s">
        <v>1304</v>
      </c>
      <c r="D73">
        <v>0</v>
      </c>
      <c r="E73">
        <v>101.5</v>
      </c>
      <c r="F73">
        <f>+-19.84</f>
        <v>-19.84</v>
      </c>
      <c r="G73">
        <v>443</v>
      </c>
      <c r="H73" t="s">
        <v>1450</v>
      </c>
    </row>
    <row r="74" spans="2:8" x14ac:dyDescent="0.2">
      <c r="B74">
        <v>0</v>
      </c>
      <c r="C74" t="s">
        <v>1304</v>
      </c>
      <c r="D74">
        <v>0</v>
      </c>
      <c r="E74">
        <v>101.9</v>
      </c>
      <c r="F74">
        <f>+-37.8</f>
        <v>-37.799999999999997</v>
      </c>
      <c r="G74">
        <v>460</v>
      </c>
      <c r="H74" t="s">
        <v>2626</v>
      </c>
    </row>
    <row r="75" spans="2:8" x14ac:dyDescent="0.2">
      <c r="B75">
        <v>0</v>
      </c>
      <c r="C75" t="s">
        <v>1304</v>
      </c>
      <c r="D75">
        <v>0</v>
      </c>
      <c r="E75">
        <v>102.2</v>
      </c>
      <c r="F75">
        <f>+-16.56</f>
        <v>-16.559999999999999</v>
      </c>
      <c r="G75">
        <v>438</v>
      </c>
      <c r="H75" t="s">
        <v>1458</v>
      </c>
    </row>
    <row r="76" spans="2:8" x14ac:dyDescent="0.2">
      <c r="B76">
        <v>0</v>
      </c>
      <c r="C76" t="s">
        <v>1304</v>
      </c>
      <c r="D76">
        <v>0</v>
      </c>
      <c r="E76">
        <v>102.5</v>
      </c>
      <c r="F76">
        <f>+-17.63</f>
        <v>-17.63</v>
      </c>
      <c r="G76">
        <v>435</v>
      </c>
      <c r="H76" t="s">
        <v>2627</v>
      </c>
    </row>
    <row r="77" spans="2:8" x14ac:dyDescent="0.2">
      <c r="B77">
        <v>0</v>
      </c>
      <c r="C77" t="s">
        <v>1304</v>
      </c>
      <c r="D77">
        <v>0</v>
      </c>
      <c r="E77">
        <v>103.2</v>
      </c>
      <c r="F77">
        <f>+-14.06</f>
        <v>-14.06</v>
      </c>
      <c r="G77">
        <v>450</v>
      </c>
      <c r="H77" t="s">
        <v>2628</v>
      </c>
    </row>
    <row r="78" spans="2:8" x14ac:dyDescent="0.2">
      <c r="B78">
        <v>0</v>
      </c>
      <c r="C78" t="s">
        <v>1304</v>
      </c>
      <c r="D78">
        <v>0</v>
      </c>
      <c r="E78">
        <v>103.2</v>
      </c>
      <c r="F78">
        <f>+-19.37</f>
        <v>-19.37</v>
      </c>
      <c r="G78">
        <v>444</v>
      </c>
      <c r="H78" t="s">
        <v>1429</v>
      </c>
    </row>
    <row r="79" spans="2:8" x14ac:dyDescent="0.2">
      <c r="B79">
        <v>0</v>
      </c>
      <c r="C79" t="s">
        <v>1304</v>
      </c>
      <c r="D79">
        <v>0</v>
      </c>
      <c r="E79">
        <v>104.3</v>
      </c>
      <c r="F79">
        <f>+-42.83</f>
        <v>-42.83</v>
      </c>
      <c r="G79">
        <v>461</v>
      </c>
      <c r="H79" t="s">
        <v>1396</v>
      </c>
    </row>
    <row r="80" spans="2:8" x14ac:dyDescent="0.2">
      <c r="B80">
        <v>0</v>
      </c>
      <c r="C80" t="s">
        <v>1304</v>
      </c>
      <c r="D80">
        <v>0</v>
      </c>
      <c r="E80">
        <v>104.6</v>
      </c>
      <c r="F80">
        <f>+-41.84</f>
        <v>-41.84</v>
      </c>
      <c r="G80">
        <v>459</v>
      </c>
      <c r="H80" t="s">
        <v>1406</v>
      </c>
    </row>
    <row r="81" spans="2:8" x14ac:dyDescent="0.2">
      <c r="B81">
        <v>0</v>
      </c>
      <c r="C81" t="s">
        <v>1304</v>
      </c>
      <c r="D81">
        <v>0</v>
      </c>
      <c r="E81">
        <v>104.9</v>
      </c>
      <c r="F81">
        <f>+-11.85</f>
        <v>-11.85</v>
      </c>
      <c r="G81">
        <v>449</v>
      </c>
      <c r="H81" t="s">
        <v>1442</v>
      </c>
    </row>
    <row r="82" spans="2:8" x14ac:dyDescent="0.2">
      <c r="B82">
        <v>0</v>
      </c>
      <c r="C82" t="s">
        <v>1304</v>
      </c>
      <c r="D82">
        <v>0</v>
      </c>
      <c r="E82">
        <v>105.1</v>
      </c>
      <c r="F82">
        <f>+-17.2</f>
        <v>-17.2</v>
      </c>
      <c r="G82">
        <v>440</v>
      </c>
      <c r="H82" t="s">
        <v>2629</v>
      </c>
    </row>
    <row r="83" spans="2:8" x14ac:dyDescent="0.2">
      <c r="B83">
        <v>0</v>
      </c>
      <c r="C83" t="s">
        <v>1304</v>
      </c>
      <c r="D83">
        <v>0</v>
      </c>
      <c r="E83">
        <v>105.2</v>
      </c>
      <c r="F83">
        <f>+-16.96</f>
        <v>-16.96</v>
      </c>
      <c r="G83">
        <v>441</v>
      </c>
      <c r="H83" t="s">
        <v>2244</v>
      </c>
    </row>
    <row r="84" spans="2:8" x14ac:dyDescent="0.2">
      <c r="B84">
        <v>0</v>
      </c>
      <c r="C84" t="s">
        <v>1304</v>
      </c>
      <c r="D84">
        <v>0</v>
      </c>
      <c r="E84">
        <v>105.4</v>
      </c>
      <c r="F84">
        <f>+-12.04</f>
        <v>-12.04</v>
      </c>
      <c r="G84">
        <v>445</v>
      </c>
      <c r="H84" t="s">
        <v>1432</v>
      </c>
    </row>
    <row r="85" spans="2:8" x14ac:dyDescent="0.2">
      <c r="B85">
        <v>0</v>
      </c>
      <c r="C85" t="s">
        <v>1304</v>
      </c>
      <c r="D85">
        <v>0</v>
      </c>
      <c r="E85">
        <v>106.5</v>
      </c>
      <c r="F85">
        <f>+-10.72</f>
        <v>-10.72</v>
      </c>
      <c r="G85">
        <v>447</v>
      </c>
      <c r="H85" t="s">
        <v>2630</v>
      </c>
    </row>
    <row r="86" spans="2:8" x14ac:dyDescent="0.2">
      <c r="B86">
        <v>0</v>
      </c>
      <c r="C86" t="s">
        <v>1304</v>
      </c>
      <c r="D86">
        <v>0</v>
      </c>
      <c r="E86">
        <v>106.7</v>
      </c>
      <c r="F86">
        <f>+-11.76</f>
        <v>-11.76</v>
      </c>
      <c r="G86">
        <v>446</v>
      </c>
      <c r="H86" t="s">
        <v>1440</v>
      </c>
    </row>
    <row r="87" spans="2:8" x14ac:dyDescent="0.2">
      <c r="B87">
        <v>0</v>
      </c>
      <c r="C87" t="s">
        <v>1304</v>
      </c>
      <c r="D87">
        <v>0</v>
      </c>
      <c r="E87">
        <v>108.3</v>
      </c>
      <c r="F87">
        <f>+-31.66</f>
        <v>-31.66</v>
      </c>
      <c r="G87">
        <v>410</v>
      </c>
      <c r="H87" t="s">
        <v>2631</v>
      </c>
    </row>
    <row r="88" spans="2:8" x14ac:dyDescent="0.2">
      <c r="B88">
        <v>1.7999999999999999E-2</v>
      </c>
      <c r="C88" t="s">
        <v>1304</v>
      </c>
      <c r="D88">
        <v>6.0000000000000001E-3</v>
      </c>
      <c r="E88">
        <v>114.6</v>
      </c>
      <c r="F88">
        <f>+-212.51</f>
        <v>-212.51</v>
      </c>
      <c r="G88">
        <v>1106</v>
      </c>
      <c r="H88" t="s">
        <v>2632</v>
      </c>
    </row>
    <row r="89" spans="2:8" x14ac:dyDescent="0.2">
      <c r="B89">
        <v>8.9999999999999993E-3</v>
      </c>
      <c r="C89" t="s">
        <v>1304</v>
      </c>
      <c r="D89">
        <v>6.0000000000000001E-3</v>
      </c>
      <c r="E89">
        <v>117.1</v>
      </c>
      <c r="F89">
        <f>+-87.59</f>
        <v>-87.59</v>
      </c>
      <c r="G89">
        <v>622</v>
      </c>
      <c r="H89" t="s">
        <v>2633</v>
      </c>
    </row>
    <row r="90" spans="2:8" x14ac:dyDescent="0.2">
      <c r="B90">
        <v>2.3E-2</v>
      </c>
      <c r="C90" t="s">
        <v>1304</v>
      </c>
      <c r="D90">
        <v>8.9999999999999993E-3</v>
      </c>
      <c r="E90">
        <v>117.8</v>
      </c>
      <c r="F90">
        <f>+-283.69</f>
        <v>-283.69</v>
      </c>
      <c r="G90">
        <v>1213</v>
      </c>
      <c r="H90" t="s">
        <v>2634</v>
      </c>
    </row>
    <row r="91" spans="2:8" x14ac:dyDescent="0.2">
      <c r="B91">
        <v>1.7999999999999999E-2</v>
      </c>
      <c r="C91" t="s">
        <v>1304</v>
      </c>
      <c r="D91">
        <v>6.0000000000000001E-3</v>
      </c>
      <c r="E91">
        <v>119.3</v>
      </c>
      <c r="F91">
        <f>+-239.74</f>
        <v>-239.74</v>
      </c>
      <c r="G91">
        <v>1255</v>
      </c>
      <c r="H91" t="s">
        <v>2635</v>
      </c>
    </row>
    <row r="92" spans="2:8" x14ac:dyDescent="0.2">
      <c r="B92">
        <v>0</v>
      </c>
      <c r="C92" t="s">
        <v>1304</v>
      </c>
      <c r="D92">
        <v>0</v>
      </c>
      <c r="E92">
        <v>121.4</v>
      </c>
      <c r="F92">
        <f>+-71.23</f>
        <v>-71.23</v>
      </c>
      <c r="G92">
        <v>462</v>
      </c>
      <c r="H92" t="s">
        <v>2636</v>
      </c>
    </row>
    <row r="93" spans="2:8" x14ac:dyDescent="0.2">
      <c r="B93">
        <v>0</v>
      </c>
      <c r="C93" t="s">
        <v>1304</v>
      </c>
      <c r="D93">
        <v>0</v>
      </c>
      <c r="E93">
        <v>124</v>
      </c>
      <c r="F93">
        <f>+-78.72</f>
        <v>-78.72</v>
      </c>
      <c r="G93">
        <v>463</v>
      </c>
      <c r="H93" t="s">
        <v>1328</v>
      </c>
    </row>
    <row r="94" spans="2:8" x14ac:dyDescent="0.2">
      <c r="B94">
        <v>0</v>
      </c>
      <c r="C94" t="s">
        <v>1304</v>
      </c>
      <c r="D94">
        <v>0</v>
      </c>
      <c r="E94">
        <v>124.2</v>
      </c>
      <c r="F94">
        <f>+-10.18</f>
        <v>-10.18</v>
      </c>
      <c r="G94">
        <v>353</v>
      </c>
      <c r="H94" t="s">
        <v>1901</v>
      </c>
    </row>
    <row r="95" spans="2:8" x14ac:dyDescent="0.2">
      <c r="B95">
        <v>0.02</v>
      </c>
      <c r="C95" t="s">
        <v>1304</v>
      </c>
      <c r="D95">
        <v>0.01</v>
      </c>
      <c r="E95">
        <v>124.3</v>
      </c>
      <c r="F95">
        <f>+-202.33</f>
        <v>-202.33</v>
      </c>
      <c r="G95">
        <v>269</v>
      </c>
      <c r="H95" t="s">
        <v>1983</v>
      </c>
    </row>
    <row r="96" spans="2:8" x14ac:dyDescent="0.2">
      <c r="B96">
        <v>0</v>
      </c>
      <c r="C96" t="s">
        <v>1304</v>
      </c>
      <c r="D96">
        <v>0</v>
      </c>
      <c r="E96">
        <v>124.6</v>
      </c>
      <c r="F96">
        <f>+-32.71</f>
        <v>-32.71</v>
      </c>
      <c r="G96">
        <v>409</v>
      </c>
      <c r="H96" t="s">
        <v>2637</v>
      </c>
    </row>
    <row r="97" spans="2:8" x14ac:dyDescent="0.2">
      <c r="B97">
        <v>0</v>
      </c>
      <c r="C97" t="s">
        <v>1304</v>
      </c>
      <c r="D97">
        <v>0</v>
      </c>
      <c r="E97">
        <v>124.8</v>
      </c>
      <c r="F97">
        <f>+-10.66</f>
        <v>-10.66</v>
      </c>
      <c r="G97">
        <v>354</v>
      </c>
      <c r="H97" t="s">
        <v>2268</v>
      </c>
    </row>
    <row r="98" spans="2:8" x14ac:dyDescent="0.2">
      <c r="B98">
        <v>0</v>
      </c>
      <c r="C98" t="s">
        <v>1304</v>
      </c>
      <c r="D98">
        <v>0</v>
      </c>
      <c r="E98">
        <v>126.3</v>
      </c>
      <c r="F98">
        <f>+-10.15</f>
        <v>-10.15</v>
      </c>
      <c r="G98">
        <v>352</v>
      </c>
      <c r="H98" t="s">
        <v>1900</v>
      </c>
    </row>
    <row r="99" spans="2:8" x14ac:dyDescent="0.2">
      <c r="B99">
        <v>0</v>
      </c>
      <c r="C99" t="s">
        <v>1304</v>
      </c>
      <c r="D99">
        <v>0</v>
      </c>
      <c r="E99">
        <v>127</v>
      </c>
      <c r="F99">
        <f>+-10.65</f>
        <v>-10.65</v>
      </c>
      <c r="G99">
        <v>355</v>
      </c>
      <c r="H99" t="s">
        <v>1904</v>
      </c>
    </row>
    <row r="100" spans="2:8" x14ac:dyDescent="0.2">
      <c r="B100">
        <v>0</v>
      </c>
      <c r="C100" t="s">
        <v>1304</v>
      </c>
      <c r="D100">
        <v>0</v>
      </c>
      <c r="E100">
        <v>127.7</v>
      </c>
      <c r="F100">
        <f>+-10.33</f>
        <v>-10.33</v>
      </c>
      <c r="G100">
        <v>351</v>
      </c>
      <c r="H100" t="s">
        <v>1837</v>
      </c>
    </row>
    <row r="101" spans="2:8" x14ac:dyDescent="0.2">
      <c r="B101">
        <v>0</v>
      </c>
      <c r="C101" t="s">
        <v>1304</v>
      </c>
      <c r="D101">
        <v>0</v>
      </c>
      <c r="E101">
        <v>129.1</v>
      </c>
      <c r="F101">
        <f>+-25.97</f>
        <v>-25.97</v>
      </c>
      <c r="G101">
        <v>361</v>
      </c>
      <c r="H101" t="s">
        <v>1875</v>
      </c>
    </row>
    <row r="102" spans="2:8" x14ac:dyDescent="0.2">
      <c r="B102">
        <v>0</v>
      </c>
      <c r="C102" t="s">
        <v>1304</v>
      </c>
      <c r="D102">
        <v>0</v>
      </c>
      <c r="E102">
        <v>129.80000000000001</v>
      </c>
      <c r="F102">
        <f>+-11.05</f>
        <v>-11.05</v>
      </c>
      <c r="G102">
        <v>356</v>
      </c>
      <c r="H102" t="s">
        <v>1903</v>
      </c>
    </row>
    <row r="103" spans="2:8" x14ac:dyDescent="0.2">
      <c r="B103">
        <v>0</v>
      </c>
      <c r="C103" t="s">
        <v>1304</v>
      </c>
      <c r="D103">
        <v>0</v>
      </c>
      <c r="E103">
        <v>131</v>
      </c>
      <c r="F103">
        <f>+-13.87</f>
        <v>-13.87</v>
      </c>
      <c r="G103">
        <v>350</v>
      </c>
      <c r="H103" t="s">
        <v>2638</v>
      </c>
    </row>
    <row r="104" spans="2:8" x14ac:dyDescent="0.2">
      <c r="B104">
        <v>2E-3</v>
      </c>
      <c r="C104" t="s">
        <v>1304</v>
      </c>
      <c r="D104">
        <v>6.0000000000000001E-3</v>
      </c>
      <c r="E104">
        <v>131.19999999999999</v>
      </c>
      <c r="F104">
        <f>+-24.02</f>
        <v>-24.02</v>
      </c>
      <c r="G104">
        <v>333</v>
      </c>
      <c r="H104" t="s">
        <v>2639</v>
      </c>
    </row>
    <row r="105" spans="2:8" x14ac:dyDescent="0.2">
      <c r="B105">
        <v>0</v>
      </c>
      <c r="C105" t="s">
        <v>1304</v>
      </c>
      <c r="D105">
        <v>0</v>
      </c>
      <c r="E105">
        <v>131.6</v>
      </c>
      <c r="F105">
        <f>+-36.87</f>
        <v>-36.869999999999997</v>
      </c>
      <c r="G105">
        <v>408</v>
      </c>
      <c r="H105" t="s">
        <v>1436</v>
      </c>
    </row>
    <row r="106" spans="2:8" x14ac:dyDescent="0.2">
      <c r="B106">
        <v>0</v>
      </c>
      <c r="C106" t="s">
        <v>1304</v>
      </c>
      <c r="D106">
        <v>0</v>
      </c>
      <c r="E106">
        <v>132.19999999999999</v>
      </c>
      <c r="F106">
        <f>+-89.58</f>
        <v>-89.58</v>
      </c>
      <c r="G106">
        <v>464</v>
      </c>
      <c r="H106" t="s">
        <v>1391</v>
      </c>
    </row>
    <row r="107" spans="2:8" x14ac:dyDescent="0.2">
      <c r="B107">
        <v>0</v>
      </c>
      <c r="C107" t="s">
        <v>1304</v>
      </c>
      <c r="D107">
        <v>0</v>
      </c>
      <c r="E107">
        <v>132.6</v>
      </c>
      <c r="F107">
        <f>+-94.5</f>
        <v>-94.5</v>
      </c>
      <c r="G107">
        <v>466</v>
      </c>
      <c r="H107" t="s">
        <v>1384</v>
      </c>
    </row>
    <row r="108" spans="2:8" x14ac:dyDescent="0.2">
      <c r="B108">
        <v>8.9999999999999993E-3</v>
      </c>
      <c r="C108" t="s">
        <v>1304</v>
      </c>
      <c r="D108">
        <v>1.0999999999999999E-2</v>
      </c>
      <c r="E108">
        <v>133.9</v>
      </c>
      <c r="F108">
        <f>+-81.33</f>
        <v>-81.33</v>
      </c>
      <c r="G108">
        <v>381</v>
      </c>
      <c r="H108" t="s">
        <v>1680</v>
      </c>
    </row>
    <row r="109" spans="2:8" x14ac:dyDescent="0.2">
      <c r="B109">
        <v>0</v>
      </c>
      <c r="C109" t="s">
        <v>1304</v>
      </c>
      <c r="D109">
        <v>0</v>
      </c>
      <c r="E109">
        <v>134.1</v>
      </c>
      <c r="F109">
        <f>+-12.24</f>
        <v>-12.24</v>
      </c>
      <c r="G109">
        <v>357</v>
      </c>
      <c r="H109" t="s">
        <v>1827</v>
      </c>
    </row>
    <row r="110" spans="2:8" x14ac:dyDescent="0.2">
      <c r="B110">
        <v>0</v>
      </c>
      <c r="C110" t="s">
        <v>1304</v>
      </c>
      <c r="D110">
        <v>0</v>
      </c>
      <c r="E110">
        <v>134.4</v>
      </c>
      <c r="F110">
        <f>+-10.67</f>
        <v>-10.67</v>
      </c>
      <c r="G110">
        <v>362</v>
      </c>
      <c r="H110" t="s">
        <v>1902</v>
      </c>
    </row>
    <row r="111" spans="2:8" x14ac:dyDescent="0.2">
      <c r="B111">
        <v>0</v>
      </c>
      <c r="C111" t="s">
        <v>1304</v>
      </c>
      <c r="D111">
        <v>0</v>
      </c>
      <c r="E111">
        <v>134.5</v>
      </c>
      <c r="F111">
        <f>+-94.26</f>
        <v>-94.26</v>
      </c>
      <c r="G111">
        <v>465</v>
      </c>
      <c r="H111" t="s">
        <v>1366</v>
      </c>
    </row>
    <row r="112" spans="2:8" x14ac:dyDescent="0.2">
      <c r="B112">
        <v>0</v>
      </c>
      <c r="C112" t="s">
        <v>1304</v>
      </c>
      <c r="D112">
        <v>0</v>
      </c>
      <c r="E112">
        <v>135.69999999999999</v>
      </c>
      <c r="F112">
        <f>+-12.74</f>
        <v>-12.74</v>
      </c>
      <c r="G112">
        <v>358</v>
      </c>
      <c r="H112" t="s">
        <v>1908</v>
      </c>
    </row>
    <row r="113" spans="2:8" x14ac:dyDescent="0.2">
      <c r="B113">
        <v>0</v>
      </c>
      <c r="C113" t="s">
        <v>1304</v>
      </c>
      <c r="D113">
        <v>0</v>
      </c>
      <c r="E113">
        <v>136.30000000000001</v>
      </c>
      <c r="F113">
        <f>+-44.31</f>
        <v>-44.31</v>
      </c>
      <c r="G113">
        <v>1312</v>
      </c>
      <c r="H113" t="s">
        <v>2140</v>
      </c>
    </row>
    <row r="114" spans="2:8" x14ac:dyDescent="0.2">
      <c r="B114">
        <v>0</v>
      </c>
      <c r="C114" t="s">
        <v>1304</v>
      </c>
      <c r="D114">
        <v>0</v>
      </c>
      <c r="E114">
        <v>136.69999999999999</v>
      </c>
      <c r="F114">
        <f>+-10.64</f>
        <v>-10.64</v>
      </c>
      <c r="G114">
        <v>363</v>
      </c>
      <c r="H114" t="s">
        <v>2640</v>
      </c>
    </row>
    <row r="115" spans="2:8" x14ac:dyDescent="0.2">
      <c r="B115">
        <v>0</v>
      </c>
      <c r="C115" t="s">
        <v>1304</v>
      </c>
      <c r="D115">
        <v>0</v>
      </c>
      <c r="E115">
        <v>137.30000000000001</v>
      </c>
      <c r="F115">
        <f>+-10.65</f>
        <v>-10.65</v>
      </c>
      <c r="G115">
        <v>359</v>
      </c>
      <c r="H115" t="s">
        <v>1880</v>
      </c>
    </row>
    <row r="116" spans="2:8" x14ac:dyDescent="0.2">
      <c r="B116">
        <v>0</v>
      </c>
      <c r="C116" t="s">
        <v>1304</v>
      </c>
      <c r="D116">
        <v>0</v>
      </c>
      <c r="E116">
        <v>137.69999999999999</v>
      </c>
      <c r="F116">
        <f>+-15.16</f>
        <v>-15.16</v>
      </c>
      <c r="G116">
        <v>348</v>
      </c>
      <c r="H116" t="s">
        <v>1896</v>
      </c>
    </row>
    <row r="117" spans="2:8" x14ac:dyDescent="0.2">
      <c r="B117">
        <v>0</v>
      </c>
      <c r="C117" t="s">
        <v>1304</v>
      </c>
      <c r="D117">
        <v>0</v>
      </c>
      <c r="E117">
        <v>138.30000000000001</v>
      </c>
      <c r="F117">
        <f>+-13.48</f>
        <v>-13.48</v>
      </c>
      <c r="G117">
        <v>364</v>
      </c>
      <c r="H117" t="s">
        <v>2641</v>
      </c>
    </row>
    <row r="118" spans="2:8" x14ac:dyDescent="0.2">
      <c r="B118">
        <v>0</v>
      </c>
      <c r="C118" t="s">
        <v>1304</v>
      </c>
      <c r="D118">
        <v>0</v>
      </c>
      <c r="E118">
        <v>138.5</v>
      </c>
      <c r="F118">
        <f>+-22.14</f>
        <v>-22.14</v>
      </c>
      <c r="G118">
        <v>349</v>
      </c>
      <c r="H118" t="s">
        <v>2269</v>
      </c>
    </row>
    <row r="119" spans="2:8" x14ac:dyDescent="0.2">
      <c r="B119">
        <v>0</v>
      </c>
      <c r="C119" t="s">
        <v>1304</v>
      </c>
      <c r="D119">
        <v>0</v>
      </c>
      <c r="E119">
        <v>138.69999999999999</v>
      </c>
      <c r="F119">
        <f>+-10.71</f>
        <v>-10.71</v>
      </c>
      <c r="G119">
        <v>360</v>
      </c>
      <c r="H119" t="s">
        <v>1876</v>
      </c>
    </row>
    <row r="120" spans="2:8" x14ac:dyDescent="0.2">
      <c r="B120">
        <v>2.1000000000000001E-2</v>
      </c>
      <c r="C120" t="s">
        <v>1304</v>
      </c>
      <c r="D120">
        <v>8.0000000000000002E-3</v>
      </c>
      <c r="E120">
        <v>139.6</v>
      </c>
      <c r="F120">
        <f>+-331.9</f>
        <v>-331.9</v>
      </c>
      <c r="G120">
        <v>696</v>
      </c>
      <c r="H120" t="s">
        <v>2186</v>
      </c>
    </row>
    <row r="121" spans="2:8" x14ac:dyDescent="0.2">
      <c r="B121">
        <v>1.7999999999999999E-2</v>
      </c>
      <c r="C121" t="s">
        <v>1304</v>
      </c>
      <c r="D121">
        <v>1.2999999999999999E-2</v>
      </c>
      <c r="E121">
        <v>139.69999999999999</v>
      </c>
      <c r="F121">
        <f>+-183.78</f>
        <v>-183.78</v>
      </c>
      <c r="G121">
        <v>85</v>
      </c>
      <c r="H121" t="s">
        <v>1786</v>
      </c>
    </row>
    <row r="122" spans="2:8" x14ac:dyDescent="0.2">
      <c r="B122">
        <v>0</v>
      </c>
      <c r="C122" t="s">
        <v>1304</v>
      </c>
      <c r="D122">
        <v>0</v>
      </c>
      <c r="E122">
        <v>140.5</v>
      </c>
      <c r="F122">
        <f>+-14.12</f>
        <v>-14.12</v>
      </c>
      <c r="G122">
        <v>347</v>
      </c>
      <c r="H122" t="s">
        <v>2265</v>
      </c>
    </row>
    <row r="123" spans="2:8" x14ac:dyDescent="0.2">
      <c r="B123">
        <v>0</v>
      </c>
      <c r="C123" t="s">
        <v>1304</v>
      </c>
      <c r="D123">
        <v>0</v>
      </c>
      <c r="E123">
        <v>141.69999999999999</v>
      </c>
      <c r="F123">
        <f>+-20.5</f>
        <v>-20.5</v>
      </c>
      <c r="G123">
        <v>335</v>
      </c>
      <c r="H123" t="s">
        <v>2257</v>
      </c>
    </row>
    <row r="124" spans="2:8" x14ac:dyDescent="0.2">
      <c r="B124">
        <v>0</v>
      </c>
      <c r="C124" t="s">
        <v>1304</v>
      </c>
      <c r="D124">
        <v>0</v>
      </c>
      <c r="E124">
        <v>142.1</v>
      </c>
      <c r="F124">
        <f>+-12.67</f>
        <v>-12.67</v>
      </c>
      <c r="G124">
        <v>332</v>
      </c>
      <c r="H124" t="s">
        <v>1850</v>
      </c>
    </row>
    <row r="125" spans="2:8" x14ac:dyDescent="0.2">
      <c r="B125">
        <v>0</v>
      </c>
      <c r="C125" t="s">
        <v>1304</v>
      </c>
      <c r="D125">
        <v>0</v>
      </c>
      <c r="E125">
        <v>142.19999999999999</v>
      </c>
      <c r="F125">
        <f>+-17.57</f>
        <v>-17.57</v>
      </c>
      <c r="G125">
        <v>330</v>
      </c>
      <c r="H125" t="s">
        <v>1852</v>
      </c>
    </row>
    <row r="126" spans="2:8" x14ac:dyDescent="0.2">
      <c r="B126">
        <v>0</v>
      </c>
      <c r="C126" t="s">
        <v>1304</v>
      </c>
      <c r="D126">
        <v>0</v>
      </c>
      <c r="E126">
        <v>142.80000000000001</v>
      </c>
      <c r="F126">
        <f>+-12.88</f>
        <v>-12.88</v>
      </c>
      <c r="G126">
        <v>331</v>
      </c>
      <c r="H126" t="s">
        <v>1848</v>
      </c>
    </row>
    <row r="127" spans="2:8" x14ac:dyDescent="0.2">
      <c r="B127">
        <v>0</v>
      </c>
      <c r="C127" t="s">
        <v>1304</v>
      </c>
      <c r="D127">
        <v>0</v>
      </c>
      <c r="E127">
        <v>143.80000000000001</v>
      </c>
      <c r="F127">
        <f>+-15.02</f>
        <v>-15.02</v>
      </c>
      <c r="G127">
        <v>334</v>
      </c>
      <c r="H127" t="s">
        <v>2642</v>
      </c>
    </row>
    <row r="128" spans="2:8" x14ac:dyDescent="0.2">
      <c r="B128">
        <v>0</v>
      </c>
      <c r="C128" t="s">
        <v>1304</v>
      </c>
      <c r="D128">
        <v>0</v>
      </c>
      <c r="E128">
        <v>144</v>
      </c>
      <c r="F128">
        <f>+-26.01</f>
        <v>-26.01</v>
      </c>
      <c r="G128">
        <v>336</v>
      </c>
      <c r="H128" t="s">
        <v>2258</v>
      </c>
    </row>
    <row r="129" spans="2:8" x14ac:dyDescent="0.2">
      <c r="B129">
        <v>0</v>
      </c>
      <c r="C129" t="s">
        <v>1304</v>
      </c>
      <c r="D129">
        <v>0</v>
      </c>
      <c r="E129">
        <v>144</v>
      </c>
      <c r="F129">
        <f>+-33.02</f>
        <v>-33.020000000000003</v>
      </c>
      <c r="G129">
        <v>407</v>
      </c>
      <c r="H129" t="s">
        <v>1435</v>
      </c>
    </row>
    <row r="130" spans="2:8" x14ac:dyDescent="0.2">
      <c r="B130">
        <v>0</v>
      </c>
      <c r="C130" t="s">
        <v>1304</v>
      </c>
      <c r="D130">
        <v>0</v>
      </c>
      <c r="E130">
        <v>144.1</v>
      </c>
      <c r="F130">
        <f>+-19.67</f>
        <v>-19.670000000000002</v>
      </c>
      <c r="G130">
        <v>366</v>
      </c>
      <c r="H130" t="s">
        <v>1899</v>
      </c>
    </row>
    <row r="131" spans="2:8" x14ac:dyDescent="0.2">
      <c r="B131">
        <v>0</v>
      </c>
      <c r="C131" t="s">
        <v>1304</v>
      </c>
      <c r="D131">
        <v>0</v>
      </c>
      <c r="E131">
        <v>144.1</v>
      </c>
      <c r="F131">
        <f>+-13.49</f>
        <v>-13.49</v>
      </c>
      <c r="G131">
        <v>345</v>
      </c>
      <c r="H131" t="s">
        <v>1885</v>
      </c>
    </row>
    <row r="132" spans="2:8" x14ac:dyDescent="0.2">
      <c r="B132">
        <v>0</v>
      </c>
      <c r="C132" t="s">
        <v>1304</v>
      </c>
      <c r="D132">
        <v>0</v>
      </c>
      <c r="E132">
        <v>144.4</v>
      </c>
      <c r="F132">
        <f>+-24.35</f>
        <v>-24.35</v>
      </c>
      <c r="G132">
        <v>344</v>
      </c>
      <c r="H132" t="s">
        <v>2264</v>
      </c>
    </row>
    <row r="133" spans="2:8" x14ac:dyDescent="0.2">
      <c r="B133">
        <v>0</v>
      </c>
      <c r="C133" t="s">
        <v>1304</v>
      </c>
      <c r="D133">
        <v>0</v>
      </c>
      <c r="E133">
        <v>145.1</v>
      </c>
      <c r="F133">
        <f>+-16.08</f>
        <v>-16.079999999999998</v>
      </c>
      <c r="G133">
        <v>346</v>
      </c>
      <c r="H133" t="s">
        <v>2643</v>
      </c>
    </row>
    <row r="134" spans="2:8" x14ac:dyDescent="0.2">
      <c r="B134">
        <v>0</v>
      </c>
      <c r="C134" t="s">
        <v>1304</v>
      </c>
      <c r="D134">
        <v>0</v>
      </c>
      <c r="E134">
        <v>146.69999999999999</v>
      </c>
      <c r="F134">
        <f>+-24.15</f>
        <v>-24.15</v>
      </c>
      <c r="G134">
        <v>343</v>
      </c>
      <c r="H134" t="s">
        <v>2644</v>
      </c>
    </row>
    <row r="135" spans="2:8" x14ac:dyDescent="0.2">
      <c r="B135">
        <v>0</v>
      </c>
      <c r="C135" t="s">
        <v>1304</v>
      </c>
      <c r="D135">
        <v>0</v>
      </c>
      <c r="E135">
        <v>147.19999999999999</v>
      </c>
      <c r="F135">
        <f>+-27.63</f>
        <v>-27.63</v>
      </c>
      <c r="G135">
        <v>341</v>
      </c>
      <c r="H135" t="s">
        <v>1870</v>
      </c>
    </row>
    <row r="136" spans="2:8" x14ac:dyDescent="0.2">
      <c r="B136">
        <v>0</v>
      </c>
      <c r="C136" t="s">
        <v>1304</v>
      </c>
      <c r="D136">
        <v>0</v>
      </c>
      <c r="E136">
        <v>147.4</v>
      </c>
      <c r="F136">
        <f>+-29.43</f>
        <v>-29.43</v>
      </c>
      <c r="G136">
        <v>338</v>
      </c>
      <c r="H136" t="s">
        <v>1879</v>
      </c>
    </row>
    <row r="137" spans="2:8" x14ac:dyDescent="0.2">
      <c r="B137">
        <v>0</v>
      </c>
      <c r="C137" t="s">
        <v>1304</v>
      </c>
      <c r="D137">
        <v>0</v>
      </c>
      <c r="E137">
        <v>147.6</v>
      </c>
      <c r="F137">
        <f>+-22.45</f>
        <v>-22.45</v>
      </c>
      <c r="G137">
        <v>337</v>
      </c>
      <c r="H137" t="s">
        <v>1865</v>
      </c>
    </row>
    <row r="138" spans="2:8" x14ac:dyDescent="0.2">
      <c r="B138">
        <v>0</v>
      </c>
      <c r="C138" t="s">
        <v>1304</v>
      </c>
      <c r="D138">
        <v>0</v>
      </c>
      <c r="E138">
        <v>147.69999999999999</v>
      </c>
      <c r="F138">
        <f>+-30.8</f>
        <v>-30.8</v>
      </c>
      <c r="G138">
        <v>340</v>
      </c>
      <c r="H138" t="s">
        <v>2645</v>
      </c>
    </row>
    <row r="139" spans="2:8" x14ac:dyDescent="0.2">
      <c r="B139">
        <v>0</v>
      </c>
      <c r="C139" t="s">
        <v>1304</v>
      </c>
      <c r="D139">
        <v>0</v>
      </c>
      <c r="E139">
        <v>148.4</v>
      </c>
      <c r="F139">
        <f>+-30.62</f>
        <v>-30.62</v>
      </c>
      <c r="G139">
        <v>339</v>
      </c>
      <c r="H139" t="s">
        <v>2646</v>
      </c>
    </row>
    <row r="140" spans="2:8" x14ac:dyDescent="0.2">
      <c r="B140">
        <v>0</v>
      </c>
      <c r="C140" t="s">
        <v>1304</v>
      </c>
      <c r="D140">
        <v>0</v>
      </c>
      <c r="E140">
        <v>148.5</v>
      </c>
      <c r="F140">
        <f>+-23.3</f>
        <v>-23.3</v>
      </c>
      <c r="G140">
        <v>342</v>
      </c>
      <c r="H140" t="s">
        <v>1882</v>
      </c>
    </row>
    <row r="141" spans="2:8" x14ac:dyDescent="0.2">
      <c r="B141">
        <v>0</v>
      </c>
      <c r="C141" t="s">
        <v>1304</v>
      </c>
      <c r="D141">
        <v>0</v>
      </c>
      <c r="E141">
        <v>149</v>
      </c>
      <c r="F141">
        <f>+-15.61</f>
        <v>-15.61</v>
      </c>
      <c r="G141">
        <v>365</v>
      </c>
      <c r="H141" t="s">
        <v>1867</v>
      </c>
    </row>
    <row r="142" spans="2:8" x14ac:dyDescent="0.2">
      <c r="B142">
        <v>0</v>
      </c>
      <c r="C142" t="s">
        <v>1304</v>
      </c>
      <c r="D142">
        <v>0</v>
      </c>
      <c r="E142">
        <v>156.1</v>
      </c>
      <c r="F142">
        <f>+-94.58</f>
        <v>-94.58</v>
      </c>
      <c r="G142">
        <v>467</v>
      </c>
      <c r="H142" t="s">
        <v>1383</v>
      </c>
    </row>
    <row r="143" spans="2:8" x14ac:dyDescent="0.2">
      <c r="B143">
        <v>2E-3</v>
      </c>
      <c r="C143" t="s">
        <v>1304</v>
      </c>
      <c r="D143">
        <v>6.0000000000000001E-3</v>
      </c>
      <c r="E143">
        <v>156.6</v>
      </c>
      <c r="F143">
        <f>+-34.01</f>
        <v>-34.01</v>
      </c>
      <c r="G143">
        <v>405</v>
      </c>
      <c r="H143" t="s">
        <v>1422</v>
      </c>
    </row>
    <row r="144" spans="2:8" x14ac:dyDescent="0.2">
      <c r="B144">
        <v>0</v>
      </c>
      <c r="C144" t="s">
        <v>1304</v>
      </c>
      <c r="D144">
        <v>0</v>
      </c>
      <c r="E144">
        <v>157.80000000000001</v>
      </c>
      <c r="F144">
        <f>+-18.91</f>
        <v>-18.91</v>
      </c>
      <c r="G144">
        <v>367</v>
      </c>
      <c r="H144" t="s">
        <v>1898</v>
      </c>
    </row>
    <row r="145" spans="2:9" x14ac:dyDescent="0.2">
      <c r="B145">
        <v>3.0000000000000001E-3</v>
      </c>
      <c r="C145" t="s">
        <v>1304</v>
      </c>
      <c r="D145">
        <v>8.0000000000000002E-3</v>
      </c>
      <c r="E145">
        <v>158.6</v>
      </c>
      <c r="F145">
        <f>+-45.41</f>
        <v>-45.41</v>
      </c>
      <c r="G145">
        <v>399</v>
      </c>
      <c r="H145" t="s">
        <v>1423</v>
      </c>
    </row>
    <row r="146" spans="2:9" x14ac:dyDescent="0.2">
      <c r="B146">
        <v>0</v>
      </c>
      <c r="C146" t="s">
        <v>1304</v>
      </c>
      <c r="D146">
        <v>0</v>
      </c>
      <c r="E146">
        <v>159.19999999999999</v>
      </c>
      <c r="F146">
        <f>+-94.08</f>
        <v>-94.08</v>
      </c>
      <c r="G146">
        <v>468</v>
      </c>
      <c r="H146" t="s">
        <v>2647</v>
      </c>
    </row>
    <row r="147" spans="2:9" x14ac:dyDescent="0.2">
      <c r="B147">
        <v>0</v>
      </c>
      <c r="C147" t="s">
        <v>1304</v>
      </c>
      <c r="D147">
        <v>0</v>
      </c>
      <c r="E147">
        <v>159.9</v>
      </c>
      <c r="F147">
        <f>+-20.2</f>
        <v>-20.2</v>
      </c>
      <c r="G147">
        <v>368</v>
      </c>
      <c r="H147" t="s">
        <v>1892</v>
      </c>
    </row>
    <row r="148" spans="2:9" x14ac:dyDescent="0.2">
      <c r="B148">
        <v>0</v>
      </c>
      <c r="C148" t="s">
        <v>1304</v>
      </c>
      <c r="D148">
        <v>0</v>
      </c>
      <c r="E148">
        <v>163.5</v>
      </c>
      <c r="F148">
        <f>+-18.08</f>
        <v>-18.079999999999998</v>
      </c>
      <c r="G148">
        <v>395</v>
      </c>
      <c r="H148" t="s">
        <v>1392</v>
      </c>
    </row>
    <row r="149" spans="2:9" x14ac:dyDescent="0.2">
      <c r="B149">
        <v>0</v>
      </c>
      <c r="C149" t="s">
        <v>1304</v>
      </c>
      <c r="D149">
        <v>0</v>
      </c>
      <c r="E149">
        <v>163.9</v>
      </c>
      <c r="F149">
        <f>+-18.98</f>
        <v>-18.98</v>
      </c>
      <c r="G149">
        <v>394</v>
      </c>
      <c r="H149" t="s">
        <v>1337</v>
      </c>
    </row>
    <row r="150" spans="2:9" x14ac:dyDescent="0.2">
      <c r="B150">
        <v>0</v>
      </c>
      <c r="C150" t="s">
        <v>1304</v>
      </c>
      <c r="D150">
        <v>0</v>
      </c>
      <c r="E150">
        <v>164.6</v>
      </c>
      <c r="F150">
        <f>+-66.88</f>
        <v>-66.88</v>
      </c>
      <c r="G150">
        <v>329</v>
      </c>
      <c r="H150" t="s">
        <v>2256</v>
      </c>
    </row>
    <row r="151" spans="2:9" x14ac:dyDescent="0.2">
      <c r="B151">
        <v>0</v>
      </c>
      <c r="C151" t="s">
        <v>1304</v>
      </c>
      <c r="D151">
        <v>0</v>
      </c>
      <c r="E151">
        <v>165.7</v>
      </c>
      <c r="F151">
        <f>+-23.6</f>
        <v>-23.6</v>
      </c>
      <c r="G151">
        <v>406</v>
      </c>
      <c r="H151" t="s">
        <v>1424</v>
      </c>
    </row>
    <row r="152" spans="2:9" x14ac:dyDescent="0.2">
      <c r="B152">
        <v>0</v>
      </c>
      <c r="C152" t="s">
        <v>1304</v>
      </c>
      <c r="D152">
        <v>0</v>
      </c>
      <c r="E152">
        <v>166.9</v>
      </c>
      <c r="F152">
        <f>+-16.77</f>
        <v>-16.77</v>
      </c>
      <c r="G152">
        <v>391</v>
      </c>
      <c r="H152" t="s">
        <v>1413</v>
      </c>
    </row>
    <row r="153" spans="2:9" x14ac:dyDescent="0.2">
      <c r="B153">
        <v>0</v>
      </c>
      <c r="C153" t="s">
        <v>1304</v>
      </c>
      <c r="D153">
        <v>0</v>
      </c>
      <c r="E153">
        <v>167.6</v>
      </c>
      <c r="F153">
        <f>+-21.54</f>
        <v>-21.54</v>
      </c>
      <c r="G153">
        <v>397</v>
      </c>
      <c r="H153" t="s">
        <v>1405</v>
      </c>
    </row>
    <row r="154" spans="2:9" x14ac:dyDescent="0.2">
      <c r="B154">
        <v>0</v>
      </c>
      <c r="C154" t="s">
        <v>1304</v>
      </c>
      <c r="D154">
        <v>0</v>
      </c>
      <c r="E154">
        <v>168.5</v>
      </c>
      <c r="F154">
        <f>+-10.2</f>
        <v>-10.199999999999999</v>
      </c>
      <c r="G154">
        <v>396</v>
      </c>
      <c r="H154" t="s">
        <v>1365</v>
      </c>
    </row>
    <row r="155" spans="2:9" x14ac:dyDescent="0.2">
      <c r="B155">
        <v>1.9E-2</v>
      </c>
      <c r="C155" t="s">
        <v>1304</v>
      </c>
      <c r="D155">
        <v>1.0999999999999999E-2</v>
      </c>
      <c r="E155">
        <v>169.2</v>
      </c>
      <c r="F155">
        <f>+-287.49</f>
        <v>-287.49</v>
      </c>
      <c r="G155">
        <v>1102</v>
      </c>
      <c r="H155" t="s">
        <v>1736</v>
      </c>
    </row>
    <row r="156" spans="2:9" x14ac:dyDescent="0.2">
      <c r="B156">
        <v>0</v>
      </c>
      <c r="C156" t="s">
        <v>1304</v>
      </c>
      <c r="D156">
        <v>0</v>
      </c>
      <c r="E156">
        <v>169.5</v>
      </c>
      <c r="F156">
        <f>+-22.59</f>
        <v>-22.59</v>
      </c>
      <c r="G156">
        <v>398</v>
      </c>
      <c r="H156" t="s">
        <v>1409</v>
      </c>
    </row>
    <row r="157" spans="2:9" x14ac:dyDescent="0.2">
      <c r="B157">
        <v>0</v>
      </c>
      <c r="C157" t="s">
        <v>1304</v>
      </c>
      <c r="D157">
        <v>0</v>
      </c>
      <c r="E157">
        <v>169.5</v>
      </c>
      <c r="F157">
        <f>+-11.02</f>
        <v>-11.02</v>
      </c>
      <c r="G157">
        <v>392</v>
      </c>
      <c r="H157" t="s">
        <v>1393</v>
      </c>
    </row>
    <row r="158" spans="2:9" x14ac:dyDescent="0.2">
      <c r="B158">
        <v>0</v>
      </c>
      <c r="C158" t="s">
        <v>1304</v>
      </c>
      <c r="D158">
        <v>0</v>
      </c>
      <c r="E158">
        <v>170.1</v>
      </c>
      <c r="F158" t="s">
        <v>1304</v>
      </c>
      <c r="G158">
        <v>9.7100000000000009</v>
      </c>
      <c r="H158">
        <v>393</v>
      </c>
      <c r="I158" t="s">
        <v>2648</v>
      </c>
    </row>
    <row r="159" spans="2:9" x14ac:dyDescent="0.2">
      <c r="B159">
        <v>0</v>
      </c>
      <c r="C159" t="s">
        <v>1304</v>
      </c>
      <c r="D159">
        <v>0</v>
      </c>
      <c r="E159">
        <v>171.5</v>
      </c>
      <c r="F159">
        <f>+-16.95</f>
        <v>-16.95</v>
      </c>
      <c r="G159">
        <v>404</v>
      </c>
      <c r="H159" t="s">
        <v>1410</v>
      </c>
    </row>
    <row r="160" spans="2:9" x14ac:dyDescent="0.2">
      <c r="B160">
        <v>1.2999999999999999E-2</v>
      </c>
      <c r="C160" t="s">
        <v>1304</v>
      </c>
      <c r="D160">
        <v>1.2999999999999999E-2</v>
      </c>
      <c r="E160">
        <v>173.4</v>
      </c>
      <c r="F160">
        <f>+-151.81</f>
        <v>-151.81</v>
      </c>
      <c r="G160">
        <v>547</v>
      </c>
      <c r="H160" t="s">
        <v>1635</v>
      </c>
    </row>
    <row r="161" spans="2:9" x14ac:dyDescent="0.2">
      <c r="B161">
        <v>0</v>
      </c>
      <c r="C161" t="s">
        <v>1304</v>
      </c>
      <c r="D161">
        <v>0</v>
      </c>
      <c r="E161">
        <v>175.2</v>
      </c>
      <c r="F161" t="s">
        <v>1304</v>
      </c>
      <c r="G161">
        <v>8.9499999999999993</v>
      </c>
      <c r="H161">
        <v>390</v>
      </c>
      <c r="I161" t="s">
        <v>1419</v>
      </c>
    </row>
    <row r="162" spans="2:9" x14ac:dyDescent="0.2">
      <c r="B162">
        <v>0</v>
      </c>
      <c r="C162" t="s">
        <v>1304</v>
      </c>
      <c r="D162">
        <v>0</v>
      </c>
      <c r="E162">
        <v>176.3</v>
      </c>
      <c r="F162">
        <f>+-88.82</f>
        <v>-88.82</v>
      </c>
      <c r="G162">
        <v>469</v>
      </c>
      <c r="H162" t="s">
        <v>1377</v>
      </c>
    </row>
    <row r="163" spans="2:9" x14ac:dyDescent="0.2">
      <c r="B163">
        <v>0</v>
      </c>
      <c r="C163" t="s">
        <v>1304</v>
      </c>
      <c r="D163">
        <v>0</v>
      </c>
      <c r="E163">
        <v>177.6</v>
      </c>
      <c r="F163">
        <f>+-16.14</f>
        <v>-16.14</v>
      </c>
      <c r="G163">
        <v>369</v>
      </c>
      <c r="H163" t="s">
        <v>2254</v>
      </c>
    </row>
    <row r="164" spans="2:9" x14ac:dyDescent="0.2">
      <c r="B164">
        <v>0</v>
      </c>
      <c r="C164" t="s">
        <v>1304</v>
      </c>
      <c r="D164">
        <v>0</v>
      </c>
      <c r="E164">
        <v>177.7</v>
      </c>
      <c r="F164">
        <f>+-12.1</f>
        <v>-12.1</v>
      </c>
      <c r="G164">
        <v>400</v>
      </c>
      <c r="H164" t="s">
        <v>1412</v>
      </c>
    </row>
    <row r="165" spans="2:9" x14ac:dyDescent="0.2">
      <c r="B165">
        <v>0</v>
      </c>
      <c r="C165" t="s">
        <v>1304</v>
      </c>
      <c r="D165">
        <v>0</v>
      </c>
      <c r="E165">
        <v>177.8</v>
      </c>
      <c r="F165">
        <f>+-12.57</f>
        <v>-12.57</v>
      </c>
      <c r="G165">
        <v>389</v>
      </c>
      <c r="H165" t="s">
        <v>1368</v>
      </c>
    </row>
    <row r="166" spans="2:9" x14ac:dyDescent="0.2">
      <c r="B166">
        <v>0</v>
      </c>
      <c r="C166" t="s">
        <v>1304</v>
      </c>
      <c r="D166">
        <v>0</v>
      </c>
      <c r="E166">
        <v>178.2</v>
      </c>
      <c r="F166">
        <f>+-10.77</f>
        <v>-10.77</v>
      </c>
      <c r="G166">
        <v>403</v>
      </c>
      <c r="H166" t="s">
        <v>1404</v>
      </c>
    </row>
    <row r="167" spans="2:9" x14ac:dyDescent="0.2">
      <c r="B167">
        <v>0</v>
      </c>
      <c r="C167" t="s">
        <v>1304</v>
      </c>
      <c r="D167">
        <v>0</v>
      </c>
      <c r="E167">
        <v>178.6</v>
      </c>
      <c r="F167">
        <f>+-15.6</f>
        <v>-15.6</v>
      </c>
      <c r="G167">
        <v>370</v>
      </c>
      <c r="H167" t="s">
        <v>1894</v>
      </c>
    </row>
    <row r="168" spans="2:9" x14ac:dyDescent="0.2">
      <c r="B168">
        <v>0</v>
      </c>
      <c r="C168" t="s">
        <v>1304</v>
      </c>
      <c r="D168">
        <v>0</v>
      </c>
      <c r="E168">
        <v>179.4</v>
      </c>
      <c r="F168">
        <f>+-11.34</f>
        <v>-11.34</v>
      </c>
      <c r="G168">
        <v>402</v>
      </c>
      <c r="H168" t="s">
        <v>1408</v>
      </c>
    </row>
    <row r="169" spans="2:9" x14ac:dyDescent="0.2">
      <c r="B169">
        <v>0</v>
      </c>
      <c r="C169" t="s">
        <v>1304</v>
      </c>
      <c r="D169">
        <v>0</v>
      </c>
      <c r="E169">
        <v>179.4</v>
      </c>
      <c r="F169">
        <f>+-11.27</f>
        <v>-11.27</v>
      </c>
      <c r="G169">
        <v>401</v>
      </c>
      <c r="H169" t="s">
        <v>1418</v>
      </c>
    </row>
    <row r="170" spans="2:9" x14ac:dyDescent="0.2">
      <c r="B170">
        <v>0</v>
      </c>
      <c r="C170" t="s">
        <v>1304</v>
      </c>
      <c r="D170">
        <v>0</v>
      </c>
      <c r="E170">
        <v>179.7</v>
      </c>
      <c r="F170">
        <f>+-11.16</f>
        <v>-11.16</v>
      </c>
      <c r="G170">
        <v>388</v>
      </c>
      <c r="H170" t="s">
        <v>2236</v>
      </c>
    </row>
    <row r="171" spans="2:9" x14ac:dyDescent="0.2">
      <c r="B171">
        <v>2.1000000000000001E-2</v>
      </c>
      <c r="C171" t="s">
        <v>1304</v>
      </c>
      <c r="D171">
        <v>1.2E-2</v>
      </c>
      <c r="E171">
        <v>180.7</v>
      </c>
      <c r="F171">
        <f>+-328.1</f>
        <v>-328.1</v>
      </c>
      <c r="G171">
        <v>1133</v>
      </c>
      <c r="H171" t="s">
        <v>1868</v>
      </c>
    </row>
    <row r="172" spans="2:9" x14ac:dyDescent="0.2">
      <c r="B172">
        <v>0</v>
      </c>
      <c r="C172" t="s">
        <v>1304</v>
      </c>
      <c r="D172">
        <v>0</v>
      </c>
      <c r="E172">
        <v>182.1</v>
      </c>
      <c r="F172">
        <f>+-19.25</f>
        <v>-19.25</v>
      </c>
      <c r="G172">
        <v>376</v>
      </c>
      <c r="H172" t="s">
        <v>1855</v>
      </c>
    </row>
    <row r="173" spans="2:9" x14ac:dyDescent="0.2">
      <c r="B173">
        <v>0</v>
      </c>
      <c r="C173" t="s">
        <v>1304</v>
      </c>
      <c r="D173">
        <v>0</v>
      </c>
      <c r="E173">
        <v>182.2</v>
      </c>
      <c r="F173">
        <f>+-15.73</f>
        <v>-15.73</v>
      </c>
      <c r="G173">
        <v>374</v>
      </c>
      <c r="H173" t="s">
        <v>2253</v>
      </c>
    </row>
    <row r="174" spans="2:9" x14ac:dyDescent="0.2">
      <c r="B174">
        <v>0</v>
      </c>
      <c r="C174" t="s">
        <v>1304</v>
      </c>
      <c r="D174">
        <v>0</v>
      </c>
      <c r="E174">
        <v>183.7</v>
      </c>
      <c r="F174">
        <f>+-13.74</f>
        <v>-13.74</v>
      </c>
      <c r="G174">
        <v>373</v>
      </c>
      <c r="H174" t="s">
        <v>1887</v>
      </c>
    </row>
    <row r="175" spans="2:9" x14ac:dyDescent="0.2">
      <c r="B175">
        <v>0</v>
      </c>
      <c r="C175" t="s">
        <v>1304</v>
      </c>
      <c r="D175">
        <v>0</v>
      </c>
      <c r="E175">
        <v>183.8</v>
      </c>
      <c r="F175">
        <f>+-13.7</f>
        <v>-13.7</v>
      </c>
      <c r="G175">
        <v>372</v>
      </c>
      <c r="H175" t="s">
        <v>1889</v>
      </c>
    </row>
    <row r="176" spans="2:9" x14ac:dyDescent="0.2">
      <c r="B176">
        <v>0</v>
      </c>
      <c r="C176" t="s">
        <v>1304</v>
      </c>
      <c r="D176">
        <v>0</v>
      </c>
      <c r="E176">
        <v>184.1</v>
      </c>
      <c r="F176">
        <f>+-13.43</f>
        <v>-13.43</v>
      </c>
      <c r="G176">
        <v>387</v>
      </c>
      <c r="H176" t="s">
        <v>1537</v>
      </c>
    </row>
    <row r="177" spans="2:8" x14ac:dyDescent="0.2">
      <c r="B177">
        <v>0</v>
      </c>
      <c r="C177" t="s">
        <v>1304</v>
      </c>
      <c r="D177">
        <v>0</v>
      </c>
      <c r="E177">
        <v>184.2</v>
      </c>
      <c r="F177">
        <f>+-16.68</f>
        <v>-16.68</v>
      </c>
      <c r="G177">
        <v>375</v>
      </c>
      <c r="H177" t="s">
        <v>1859</v>
      </c>
    </row>
    <row r="178" spans="2:8" x14ac:dyDescent="0.2">
      <c r="B178">
        <v>0</v>
      </c>
      <c r="C178" t="s">
        <v>1304</v>
      </c>
      <c r="D178">
        <v>0</v>
      </c>
      <c r="E178">
        <v>184.4</v>
      </c>
      <c r="F178">
        <f>+-14.14</f>
        <v>-14.14</v>
      </c>
      <c r="G178">
        <v>371</v>
      </c>
      <c r="H178" t="s">
        <v>1890</v>
      </c>
    </row>
    <row r="179" spans="2:8" x14ac:dyDescent="0.2">
      <c r="B179">
        <v>0</v>
      </c>
      <c r="C179" t="s">
        <v>1304</v>
      </c>
      <c r="D179">
        <v>0</v>
      </c>
      <c r="E179">
        <v>184.9</v>
      </c>
      <c r="F179">
        <f>+-20.01</f>
        <v>-20.010000000000002</v>
      </c>
      <c r="G179">
        <v>386</v>
      </c>
      <c r="H179" t="s">
        <v>1576</v>
      </c>
    </row>
    <row r="180" spans="2:8" x14ac:dyDescent="0.2">
      <c r="B180">
        <v>0</v>
      </c>
      <c r="C180" t="s">
        <v>1304</v>
      </c>
      <c r="D180">
        <v>0</v>
      </c>
      <c r="E180">
        <v>185.8</v>
      </c>
      <c r="F180">
        <f>+-21.29</f>
        <v>-21.29</v>
      </c>
      <c r="G180">
        <v>377</v>
      </c>
      <c r="H180" t="s">
        <v>1832</v>
      </c>
    </row>
    <row r="181" spans="2:8" x14ac:dyDescent="0.2">
      <c r="B181">
        <v>0</v>
      </c>
      <c r="C181" t="s">
        <v>1304</v>
      </c>
      <c r="D181">
        <v>0</v>
      </c>
      <c r="E181">
        <v>187.5</v>
      </c>
      <c r="F181">
        <f>+-23.17</f>
        <v>-23.17</v>
      </c>
      <c r="G181">
        <v>378</v>
      </c>
      <c r="H181" t="s">
        <v>1830</v>
      </c>
    </row>
    <row r="182" spans="2:8" x14ac:dyDescent="0.2">
      <c r="B182">
        <v>0</v>
      </c>
      <c r="C182" t="s">
        <v>1304</v>
      </c>
      <c r="D182">
        <v>0</v>
      </c>
      <c r="E182">
        <v>188.8</v>
      </c>
      <c r="F182">
        <f>+-19.55</f>
        <v>-19.55</v>
      </c>
      <c r="G182">
        <v>385</v>
      </c>
      <c r="H182" t="s">
        <v>1620</v>
      </c>
    </row>
    <row r="183" spans="2:8" x14ac:dyDescent="0.2">
      <c r="B183">
        <v>0</v>
      </c>
      <c r="C183" t="s">
        <v>1304</v>
      </c>
      <c r="D183">
        <v>0</v>
      </c>
      <c r="E183">
        <v>190.1</v>
      </c>
      <c r="F183">
        <f>+-19.16</f>
        <v>-19.16</v>
      </c>
      <c r="G183">
        <v>384</v>
      </c>
      <c r="H183" t="s">
        <v>2245</v>
      </c>
    </row>
    <row r="184" spans="2:8" x14ac:dyDescent="0.2">
      <c r="B184">
        <v>0</v>
      </c>
      <c r="C184" t="s">
        <v>1304</v>
      </c>
      <c r="D184">
        <v>0</v>
      </c>
      <c r="E184">
        <v>190.6</v>
      </c>
      <c r="F184">
        <f>+-21.29</f>
        <v>-21.29</v>
      </c>
      <c r="G184">
        <v>379</v>
      </c>
      <c r="H184" t="s">
        <v>1806</v>
      </c>
    </row>
    <row r="185" spans="2:8" x14ac:dyDescent="0.2">
      <c r="B185">
        <v>0</v>
      </c>
      <c r="C185" t="s">
        <v>1304</v>
      </c>
      <c r="D185">
        <v>0</v>
      </c>
      <c r="E185">
        <v>190.9</v>
      </c>
      <c r="F185">
        <f>+-19.31</f>
        <v>-19.309999999999999</v>
      </c>
      <c r="G185">
        <v>383</v>
      </c>
      <c r="H185" t="s">
        <v>1636</v>
      </c>
    </row>
    <row r="186" spans="2:8" x14ac:dyDescent="0.2">
      <c r="B186">
        <v>0</v>
      </c>
      <c r="C186" t="s">
        <v>1304</v>
      </c>
      <c r="D186">
        <v>0</v>
      </c>
      <c r="E186">
        <v>191</v>
      </c>
      <c r="F186">
        <f>+-106.3</f>
        <v>-106.3</v>
      </c>
      <c r="G186">
        <v>470</v>
      </c>
      <c r="H186" t="s">
        <v>1375</v>
      </c>
    </row>
    <row r="187" spans="2:8" x14ac:dyDescent="0.2">
      <c r="B187">
        <v>0</v>
      </c>
      <c r="C187" t="s">
        <v>1304</v>
      </c>
      <c r="D187">
        <v>0</v>
      </c>
      <c r="E187">
        <v>191.4</v>
      </c>
      <c r="F187">
        <f>+-19.85</f>
        <v>-19.850000000000001</v>
      </c>
      <c r="G187">
        <v>382</v>
      </c>
      <c r="H187" t="s">
        <v>1700</v>
      </c>
    </row>
    <row r="188" spans="2:8" x14ac:dyDescent="0.2">
      <c r="B188">
        <v>0</v>
      </c>
      <c r="C188" t="s">
        <v>1304</v>
      </c>
      <c r="D188">
        <v>0</v>
      </c>
      <c r="E188">
        <v>191.9</v>
      </c>
      <c r="F188">
        <f>+-21.49</f>
        <v>-21.49</v>
      </c>
      <c r="G188">
        <v>380</v>
      </c>
      <c r="H188" t="s">
        <v>1715</v>
      </c>
    </row>
    <row r="189" spans="2:8" x14ac:dyDescent="0.2">
      <c r="B189">
        <v>0.01</v>
      </c>
      <c r="C189" t="s">
        <v>1304</v>
      </c>
      <c r="D189">
        <v>5.0000000000000001E-3</v>
      </c>
      <c r="E189">
        <v>192.3</v>
      </c>
      <c r="F189">
        <f>+-264.43</f>
        <v>-264.43</v>
      </c>
      <c r="G189">
        <v>1117</v>
      </c>
      <c r="H189" t="s">
        <v>2649</v>
      </c>
    </row>
    <row r="190" spans="2:8" x14ac:dyDescent="0.2">
      <c r="B190">
        <v>8.9999999999999993E-3</v>
      </c>
      <c r="C190" t="s">
        <v>1304</v>
      </c>
      <c r="D190">
        <v>6.0000000000000001E-3</v>
      </c>
      <c r="E190">
        <v>195.2</v>
      </c>
      <c r="F190">
        <f>+-217.95</f>
        <v>-217.95</v>
      </c>
      <c r="G190">
        <v>165</v>
      </c>
      <c r="H190" t="s">
        <v>2650</v>
      </c>
    </row>
    <row r="191" spans="2:8" x14ac:dyDescent="0.2">
      <c r="B191">
        <v>0</v>
      </c>
      <c r="C191" t="s">
        <v>1304</v>
      </c>
      <c r="D191">
        <v>0</v>
      </c>
      <c r="E191">
        <v>203.3</v>
      </c>
      <c r="F191">
        <f>+-97.84</f>
        <v>-97.84</v>
      </c>
      <c r="G191">
        <v>328</v>
      </c>
      <c r="H191" t="s">
        <v>1844</v>
      </c>
    </row>
    <row r="192" spans="2:8" x14ac:dyDescent="0.2">
      <c r="B192">
        <v>0</v>
      </c>
      <c r="C192" t="s">
        <v>1304</v>
      </c>
      <c r="D192">
        <v>0</v>
      </c>
      <c r="E192">
        <v>210.7</v>
      </c>
      <c r="F192">
        <f>+-10.7</f>
        <v>-10.7</v>
      </c>
      <c r="G192">
        <v>579</v>
      </c>
      <c r="H192" t="s">
        <v>1553</v>
      </c>
    </row>
    <row r="193" spans="2:9" x14ac:dyDescent="0.2">
      <c r="B193">
        <v>0</v>
      </c>
      <c r="C193" t="s">
        <v>1304</v>
      </c>
      <c r="D193">
        <v>0</v>
      </c>
      <c r="E193">
        <v>211.9</v>
      </c>
      <c r="F193">
        <f>+-19.77</f>
        <v>-19.77</v>
      </c>
      <c r="G193">
        <v>581</v>
      </c>
      <c r="H193" t="s">
        <v>2651</v>
      </c>
    </row>
    <row r="194" spans="2:9" x14ac:dyDescent="0.2">
      <c r="B194">
        <v>0</v>
      </c>
      <c r="C194" t="s">
        <v>1304</v>
      </c>
      <c r="D194">
        <v>0</v>
      </c>
      <c r="E194">
        <v>212</v>
      </c>
      <c r="F194">
        <f>+-10.4</f>
        <v>-10.4</v>
      </c>
      <c r="G194">
        <v>578</v>
      </c>
      <c r="H194" t="s">
        <v>2652</v>
      </c>
    </row>
    <row r="195" spans="2:9" x14ac:dyDescent="0.2">
      <c r="B195">
        <v>0.02</v>
      </c>
      <c r="C195" t="s">
        <v>1304</v>
      </c>
      <c r="D195">
        <v>1.2E-2</v>
      </c>
      <c r="E195">
        <v>212.4</v>
      </c>
      <c r="F195">
        <f>+-365.64</f>
        <v>-365.64</v>
      </c>
      <c r="G195">
        <v>1143</v>
      </c>
      <c r="H195" t="s">
        <v>2082</v>
      </c>
    </row>
    <row r="196" spans="2:9" x14ac:dyDescent="0.2">
      <c r="B196">
        <v>0</v>
      </c>
      <c r="C196" t="s">
        <v>1304</v>
      </c>
      <c r="D196">
        <v>0</v>
      </c>
      <c r="E196">
        <v>212.7</v>
      </c>
      <c r="F196">
        <f>+-19.89</f>
        <v>-19.89</v>
      </c>
      <c r="G196">
        <v>582</v>
      </c>
      <c r="H196" t="s">
        <v>1550</v>
      </c>
    </row>
    <row r="197" spans="2:9" x14ac:dyDescent="0.2">
      <c r="B197">
        <v>0</v>
      </c>
      <c r="C197" t="s">
        <v>1304</v>
      </c>
      <c r="D197">
        <v>0</v>
      </c>
      <c r="E197">
        <v>213.6</v>
      </c>
      <c r="F197">
        <f>+-18.39</f>
        <v>-18.39</v>
      </c>
      <c r="G197">
        <v>580</v>
      </c>
      <c r="H197" t="s">
        <v>1545</v>
      </c>
    </row>
    <row r="198" spans="2:9" x14ac:dyDescent="0.2">
      <c r="B198">
        <v>0</v>
      </c>
      <c r="C198" t="s">
        <v>1304</v>
      </c>
      <c r="D198">
        <v>0</v>
      </c>
      <c r="E198">
        <v>215</v>
      </c>
      <c r="F198" t="s">
        <v>1304</v>
      </c>
      <c r="G198">
        <v>9.85</v>
      </c>
      <c r="H198">
        <v>577</v>
      </c>
      <c r="I198" t="s">
        <v>1554</v>
      </c>
    </row>
    <row r="199" spans="2:9" x14ac:dyDescent="0.2">
      <c r="B199">
        <v>0.01</v>
      </c>
      <c r="C199" t="s">
        <v>1304</v>
      </c>
      <c r="D199">
        <v>5.0000000000000001E-3</v>
      </c>
      <c r="E199">
        <v>215.1</v>
      </c>
      <c r="F199">
        <f>+-313.53</f>
        <v>-313.52999999999997</v>
      </c>
      <c r="G199">
        <v>1251</v>
      </c>
      <c r="H199" t="s">
        <v>2653</v>
      </c>
    </row>
    <row r="200" spans="2:9" x14ac:dyDescent="0.2">
      <c r="B200">
        <v>0</v>
      </c>
      <c r="C200" t="s">
        <v>1304</v>
      </c>
      <c r="D200">
        <v>0</v>
      </c>
      <c r="E200">
        <v>215.3</v>
      </c>
      <c r="F200">
        <f>+-100.5</f>
        <v>-100.5</v>
      </c>
      <c r="G200">
        <v>471</v>
      </c>
      <c r="H200" t="s">
        <v>1370</v>
      </c>
    </row>
    <row r="201" spans="2:9" x14ac:dyDescent="0.2">
      <c r="B201">
        <v>0</v>
      </c>
      <c r="C201" t="s">
        <v>1304</v>
      </c>
      <c r="D201">
        <v>0</v>
      </c>
      <c r="E201">
        <v>215.6</v>
      </c>
      <c r="F201">
        <f>+-10.59</f>
        <v>-10.59</v>
      </c>
      <c r="G201">
        <v>576</v>
      </c>
      <c r="H201" t="s">
        <v>1578</v>
      </c>
    </row>
    <row r="202" spans="2:9" x14ac:dyDescent="0.2">
      <c r="B202">
        <v>0</v>
      </c>
      <c r="C202" t="s">
        <v>1304</v>
      </c>
      <c r="D202">
        <v>0</v>
      </c>
      <c r="E202">
        <v>216.6</v>
      </c>
      <c r="F202">
        <f>+-24.56</f>
        <v>-24.56</v>
      </c>
      <c r="G202">
        <v>583</v>
      </c>
      <c r="H202" t="s">
        <v>1544</v>
      </c>
    </row>
    <row r="203" spans="2:9" x14ac:dyDescent="0.2">
      <c r="B203">
        <v>0</v>
      </c>
      <c r="C203" t="s">
        <v>1304</v>
      </c>
      <c r="D203">
        <v>0</v>
      </c>
      <c r="E203">
        <v>217.3</v>
      </c>
      <c r="F203">
        <f>+-26.66</f>
        <v>-26.66</v>
      </c>
      <c r="G203">
        <v>584</v>
      </c>
      <c r="H203" t="s">
        <v>1543</v>
      </c>
    </row>
    <row r="204" spans="2:9" x14ac:dyDescent="0.2">
      <c r="B204">
        <v>1.6E-2</v>
      </c>
      <c r="C204" t="s">
        <v>1304</v>
      </c>
      <c r="D204">
        <v>8.0000000000000002E-3</v>
      </c>
      <c r="E204">
        <v>217.8</v>
      </c>
      <c r="F204">
        <f>+-355.46</f>
        <v>-355.46</v>
      </c>
      <c r="G204">
        <v>1161</v>
      </c>
      <c r="H204" t="s">
        <v>2654</v>
      </c>
    </row>
    <row r="205" spans="2:9" x14ac:dyDescent="0.2">
      <c r="B205">
        <v>1.4999999999999999E-2</v>
      </c>
      <c r="C205" t="s">
        <v>1304</v>
      </c>
      <c r="D205">
        <v>1.2E-2</v>
      </c>
      <c r="E205">
        <v>218.1</v>
      </c>
      <c r="F205">
        <f>+-240.25</f>
        <v>-240.25</v>
      </c>
      <c r="G205">
        <v>56</v>
      </c>
      <c r="H205" t="s">
        <v>1777</v>
      </c>
    </row>
    <row r="206" spans="2:9" x14ac:dyDescent="0.2">
      <c r="B206">
        <v>0</v>
      </c>
      <c r="C206" t="s">
        <v>1304</v>
      </c>
      <c r="D206">
        <v>0</v>
      </c>
      <c r="E206">
        <v>218.8</v>
      </c>
      <c r="F206">
        <f>+-25.87</f>
        <v>-25.87</v>
      </c>
      <c r="G206">
        <v>585</v>
      </c>
      <c r="H206" t="s">
        <v>1540</v>
      </c>
    </row>
    <row r="207" spans="2:9" x14ac:dyDescent="0.2">
      <c r="B207">
        <v>1.6E-2</v>
      </c>
      <c r="C207" t="s">
        <v>1304</v>
      </c>
      <c r="D207">
        <v>8.0000000000000002E-3</v>
      </c>
      <c r="E207">
        <v>219.4</v>
      </c>
      <c r="F207">
        <f>+-364.19</f>
        <v>-364.19</v>
      </c>
      <c r="G207">
        <v>1153</v>
      </c>
      <c r="H207" t="s">
        <v>2655</v>
      </c>
    </row>
    <row r="208" spans="2:9" x14ac:dyDescent="0.2">
      <c r="B208">
        <v>0</v>
      </c>
      <c r="C208" t="s">
        <v>1304</v>
      </c>
      <c r="D208">
        <v>0</v>
      </c>
      <c r="E208">
        <v>220.5</v>
      </c>
      <c r="F208">
        <f>+-24.58</f>
        <v>-24.58</v>
      </c>
      <c r="G208">
        <v>586</v>
      </c>
      <c r="H208" t="s">
        <v>1511</v>
      </c>
    </row>
    <row r="209" spans="2:9" x14ac:dyDescent="0.2">
      <c r="B209">
        <v>0</v>
      </c>
      <c r="C209" t="s">
        <v>1304</v>
      </c>
      <c r="D209">
        <v>0</v>
      </c>
      <c r="E209">
        <v>220.6</v>
      </c>
      <c r="F209" t="s">
        <v>1304</v>
      </c>
      <c r="G209">
        <v>9.41</v>
      </c>
      <c r="H209">
        <v>575</v>
      </c>
      <c r="I209" t="s">
        <v>1588</v>
      </c>
    </row>
    <row r="210" spans="2:9" x14ac:dyDescent="0.2">
      <c r="B210">
        <v>0</v>
      </c>
      <c r="C210" t="s">
        <v>1304</v>
      </c>
      <c r="D210">
        <v>0</v>
      </c>
      <c r="E210">
        <v>222.7</v>
      </c>
      <c r="F210">
        <f>+-23.12</f>
        <v>-23.12</v>
      </c>
      <c r="G210">
        <v>588</v>
      </c>
      <c r="H210" t="s">
        <v>1529</v>
      </c>
    </row>
    <row r="211" spans="2:9" x14ac:dyDescent="0.2">
      <c r="B211">
        <v>0</v>
      </c>
      <c r="C211" t="s">
        <v>1304</v>
      </c>
      <c r="D211">
        <v>0</v>
      </c>
      <c r="E211">
        <v>223</v>
      </c>
      <c r="F211" t="s">
        <v>1304</v>
      </c>
      <c r="G211">
        <v>9.48</v>
      </c>
      <c r="H211">
        <v>574</v>
      </c>
      <c r="I211" t="s">
        <v>1606</v>
      </c>
    </row>
    <row r="212" spans="2:9" x14ac:dyDescent="0.2">
      <c r="B212">
        <v>0</v>
      </c>
      <c r="C212" t="s">
        <v>1304</v>
      </c>
      <c r="D212">
        <v>0</v>
      </c>
      <c r="E212">
        <v>223.3</v>
      </c>
      <c r="F212">
        <f>+-24.57</f>
        <v>-24.57</v>
      </c>
      <c r="G212">
        <v>587</v>
      </c>
      <c r="H212" t="s">
        <v>1528</v>
      </c>
    </row>
    <row r="213" spans="2:9" x14ac:dyDescent="0.2">
      <c r="B213">
        <v>0</v>
      </c>
      <c r="C213" t="s">
        <v>1304</v>
      </c>
      <c r="D213">
        <v>0</v>
      </c>
      <c r="E213">
        <v>224.2</v>
      </c>
      <c r="F213" t="s">
        <v>1304</v>
      </c>
      <c r="G213">
        <v>8.65</v>
      </c>
      <c r="H213">
        <v>573</v>
      </c>
      <c r="I213" t="s">
        <v>1609</v>
      </c>
    </row>
    <row r="214" spans="2:9" x14ac:dyDescent="0.2">
      <c r="B214">
        <v>0</v>
      </c>
      <c r="C214" t="s">
        <v>1304</v>
      </c>
      <c r="D214">
        <v>0</v>
      </c>
      <c r="E214">
        <v>224.3</v>
      </c>
      <c r="F214">
        <f>+-23.83</f>
        <v>-23.83</v>
      </c>
      <c r="G214">
        <v>589</v>
      </c>
      <c r="H214" t="s">
        <v>1517</v>
      </c>
    </row>
    <row r="215" spans="2:9" x14ac:dyDescent="0.2">
      <c r="B215">
        <v>2E-3</v>
      </c>
      <c r="C215" t="s">
        <v>1304</v>
      </c>
      <c r="D215">
        <v>6.0000000000000001E-3</v>
      </c>
      <c r="E215">
        <v>228.2</v>
      </c>
      <c r="F215">
        <f>+-65.11</f>
        <v>-65.11</v>
      </c>
      <c r="G215">
        <v>556</v>
      </c>
      <c r="H215" t="s">
        <v>1630</v>
      </c>
    </row>
    <row r="216" spans="2:9" x14ac:dyDescent="0.2">
      <c r="B216">
        <v>0</v>
      </c>
      <c r="C216" t="s">
        <v>1304</v>
      </c>
      <c r="D216">
        <v>0</v>
      </c>
      <c r="E216">
        <v>228.5</v>
      </c>
      <c r="F216" t="s">
        <v>1304</v>
      </c>
      <c r="G216">
        <v>5.9</v>
      </c>
      <c r="H216">
        <v>571</v>
      </c>
      <c r="I216" t="s">
        <v>1611</v>
      </c>
    </row>
    <row r="217" spans="2:9" x14ac:dyDescent="0.2">
      <c r="B217">
        <v>0</v>
      </c>
      <c r="C217" t="s">
        <v>1304</v>
      </c>
      <c r="D217">
        <v>0</v>
      </c>
      <c r="E217">
        <v>229.1</v>
      </c>
      <c r="F217">
        <f>+-28.66</f>
        <v>-28.66</v>
      </c>
      <c r="G217">
        <v>590</v>
      </c>
      <c r="H217" t="s">
        <v>1523</v>
      </c>
    </row>
    <row r="218" spans="2:9" x14ac:dyDescent="0.2">
      <c r="B218">
        <v>0</v>
      </c>
      <c r="C218" t="s">
        <v>1304</v>
      </c>
      <c r="D218">
        <v>0</v>
      </c>
      <c r="E218">
        <v>229.2</v>
      </c>
      <c r="F218">
        <f>+-10.24</f>
        <v>-10.24</v>
      </c>
      <c r="G218">
        <v>560</v>
      </c>
      <c r="H218" t="s">
        <v>2656</v>
      </c>
    </row>
    <row r="219" spans="2:9" x14ac:dyDescent="0.2">
      <c r="B219">
        <v>0</v>
      </c>
      <c r="C219" t="s">
        <v>1304</v>
      </c>
      <c r="D219">
        <v>0</v>
      </c>
      <c r="E219">
        <v>229.5</v>
      </c>
      <c r="F219">
        <f>+-10.43</f>
        <v>-10.43</v>
      </c>
      <c r="G219">
        <v>561</v>
      </c>
      <c r="H219" t="s">
        <v>1621</v>
      </c>
    </row>
    <row r="220" spans="2:9" x14ac:dyDescent="0.2">
      <c r="B220">
        <v>0</v>
      </c>
      <c r="C220" t="s">
        <v>1304</v>
      </c>
      <c r="D220">
        <v>0</v>
      </c>
      <c r="E220">
        <v>229.7</v>
      </c>
      <c r="F220" t="s">
        <v>1304</v>
      </c>
      <c r="G220">
        <v>8.98</v>
      </c>
      <c r="H220">
        <v>563</v>
      </c>
      <c r="I220" t="s">
        <v>1579</v>
      </c>
    </row>
    <row r="221" spans="2:9" x14ac:dyDescent="0.2">
      <c r="B221">
        <v>0</v>
      </c>
      <c r="C221" t="s">
        <v>1304</v>
      </c>
      <c r="D221">
        <v>0</v>
      </c>
      <c r="E221">
        <v>229.9</v>
      </c>
      <c r="F221" t="s">
        <v>1304</v>
      </c>
      <c r="G221">
        <v>5.43</v>
      </c>
      <c r="H221">
        <v>570</v>
      </c>
      <c r="I221" t="s">
        <v>1614</v>
      </c>
    </row>
    <row r="222" spans="2:9" x14ac:dyDescent="0.2">
      <c r="B222">
        <v>0</v>
      </c>
      <c r="C222" t="s">
        <v>1304</v>
      </c>
      <c r="D222">
        <v>0</v>
      </c>
      <c r="E222">
        <v>230.6</v>
      </c>
      <c r="F222">
        <f>+-10.08</f>
        <v>-10.08</v>
      </c>
      <c r="G222">
        <v>562</v>
      </c>
      <c r="H222" t="s">
        <v>1619</v>
      </c>
    </row>
    <row r="223" spans="2:9" x14ac:dyDescent="0.2">
      <c r="B223">
        <v>0</v>
      </c>
      <c r="C223" t="s">
        <v>1304</v>
      </c>
      <c r="D223">
        <v>0</v>
      </c>
      <c r="E223">
        <v>230.7</v>
      </c>
      <c r="F223">
        <f>+-29.37</f>
        <v>-29.37</v>
      </c>
      <c r="G223">
        <v>591</v>
      </c>
      <c r="H223" t="s">
        <v>1340</v>
      </c>
    </row>
    <row r="224" spans="2:9" x14ac:dyDescent="0.2">
      <c r="B224">
        <v>0</v>
      </c>
      <c r="C224" t="s">
        <v>1304</v>
      </c>
      <c r="D224">
        <v>0</v>
      </c>
      <c r="E224">
        <v>231.4</v>
      </c>
      <c r="F224" t="s">
        <v>1304</v>
      </c>
      <c r="G224">
        <v>6.2</v>
      </c>
      <c r="H224">
        <v>568</v>
      </c>
      <c r="I224" t="s">
        <v>1613</v>
      </c>
    </row>
    <row r="225" spans="2:9" x14ac:dyDescent="0.2">
      <c r="B225">
        <v>0</v>
      </c>
      <c r="C225" t="s">
        <v>1304</v>
      </c>
      <c r="D225">
        <v>0</v>
      </c>
      <c r="E225">
        <v>231.6</v>
      </c>
      <c r="F225" t="s">
        <v>1304</v>
      </c>
      <c r="G225">
        <v>3.23</v>
      </c>
      <c r="H225">
        <v>569</v>
      </c>
      <c r="I225" t="s">
        <v>2295</v>
      </c>
    </row>
    <row r="226" spans="2:9" x14ac:dyDescent="0.2">
      <c r="B226">
        <v>0</v>
      </c>
      <c r="C226" t="s">
        <v>1304</v>
      </c>
      <c r="D226">
        <v>0</v>
      </c>
      <c r="E226">
        <v>231.7</v>
      </c>
      <c r="F226" t="s">
        <v>1304</v>
      </c>
      <c r="G226">
        <v>7.98</v>
      </c>
      <c r="H226">
        <v>564</v>
      </c>
      <c r="I226" t="s">
        <v>2208</v>
      </c>
    </row>
    <row r="227" spans="2:9" x14ac:dyDescent="0.2">
      <c r="B227">
        <v>0</v>
      </c>
      <c r="C227" t="s">
        <v>1304</v>
      </c>
      <c r="D227">
        <v>0</v>
      </c>
      <c r="E227">
        <v>232.4</v>
      </c>
      <c r="F227" t="s">
        <v>1304</v>
      </c>
      <c r="G227">
        <v>7.74</v>
      </c>
      <c r="H227">
        <v>565</v>
      </c>
      <c r="I227" t="s">
        <v>2657</v>
      </c>
    </row>
    <row r="228" spans="2:9" x14ac:dyDescent="0.2">
      <c r="B228">
        <v>0</v>
      </c>
      <c r="C228" t="s">
        <v>1304</v>
      </c>
      <c r="D228">
        <v>0</v>
      </c>
      <c r="E228">
        <v>232.6</v>
      </c>
      <c r="F228" t="s">
        <v>1304</v>
      </c>
      <c r="G228">
        <v>5.73</v>
      </c>
      <c r="H228">
        <v>567</v>
      </c>
      <c r="I228" t="s">
        <v>1622</v>
      </c>
    </row>
    <row r="229" spans="2:9" x14ac:dyDescent="0.2">
      <c r="B229">
        <v>0</v>
      </c>
      <c r="C229" t="s">
        <v>1304</v>
      </c>
      <c r="D229">
        <v>0</v>
      </c>
      <c r="E229">
        <v>232.8</v>
      </c>
      <c r="F229">
        <f>+-29.73</f>
        <v>-29.73</v>
      </c>
      <c r="G229">
        <v>592</v>
      </c>
      <c r="H229" t="s">
        <v>1493</v>
      </c>
    </row>
    <row r="230" spans="2:9" x14ac:dyDescent="0.2">
      <c r="B230">
        <v>0</v>
      </c>
      <c r="C230" t="s">
        <v>1304</v>
      </c>
      <c r="D230">
        <v>0</v>
      </c>
      <c r="E230">
        <v>233.8</v>
      </c>
      <c r="F230" t="s">
        <v>1304</v>
      </c>
      <c r="G230">
        <v>5.9</v>
      </c>
      <c r="H230">
        <v>566</v>
      </c>
      <c r="I230" t="s">
        <v>1624</v>
      </c>
    </row>
    <row r="231" spans="2:9" x14ac:dyDescent="0.2">
      <c r="B231">
        <v>0</v>
      </c>
      <c r="C231" t="s">
        <v>1304</v>
      </c>
      <c r="D231">
        <v>0</v>
      </c>
      <c r="E231">
        <v>233.9</v>
      </c>
      <c r="F231">
        <f>+-16.54</f>
        <v>-16.54</v>
      </c>
      <c r="G231">
        <v>559</v>
      </c>
      <c r="H231" t="s">
        <v>1616</v>
      </c>
    </row>
    <row r="232" spans="2:9" x14ac:dyDescent="0.2">
      <c r="B232">
        <v>0</v>
      </c>
      <c r="C232" t="s">
        <v>1304</v>
      </c>
      <c r="D232">
        <v>0</v>
      </c>
      <c r="E232">
        <v>235.2</v>
      </c>
      <c r="F232">
        <f>+-17.02</f>
        <v>-17.02</v>
      </c>
      <c r="G232">
        <v>558</v>
      </c>
      <c r="H232" t="s">
        <v>1623</v>
      </c>
    </row>
    <row r="233" spans="2:9" x14ac:dyDescent="0.2">
      <c r="B233">
        <v>0</v>
      </c>
      <c r="C233" t="s">
        <v>1304</v>
      </c>
      <c r="D233">
        <v>0</v>
      </c>
      <c r="E233">
        <v>239.9</v>
      </c>
      <c r="F233">
        <f>+-32.1</f>
        <v>-32.1</v>
      </c>
      <c r="G233">
        <v>594</v>
      </c>
      <c r="H233" t="s">
        <v>1507</v>
      </c>
    </row>
    <row r="234" spans="2:9" x14ac:dyDescent="0.2">
      <c r="B234">
        <v>0</v>
      </c>
      <c r="C234" t="s">
        <v>1304</v>
      </c>
      <c r="D234">
        <v>0</v>
      </c>
      <c r="E234">
        <v>240.2</v>
      </c>
      <c r="F234">
        <f>+-20.47</f>
        <v>-20.47</v>
      </c>
      <c r="G234">
        <v>557</v>
      </c>
      <c r="H234" t="s">
        <v>1581</v>
      </c>
    </row>
    <row r="235" spans="2:9" x14ac:dyDescent="0.2">
      <c r="B235">
        <v>0.01</v>
      </c>
      <c r="C235" t="s">
        <v>1304</v>
      </c>
      <c r="D235">
        <v>5.0000000000000001E-3</v>
      </c>
      <c r="E235">
        <v>241.2</v>
      </c>
      <c r="F235">
        <f>+-362.91</f>
        <v>-362.91</v>
      </c>
      <c r="G235">
        <v>1210</v>
      </c>
      <c r="H235" t="s">
        <v>2658</v>
      </c>
    </row>
    <row r="236" spans="2:9" x14ac:dyDescent="0.2">
      <c r="B236">
        <v>0</v>
      </c>
      <c r="C236" t="s">
        <v>1304</v>
      </c>
      <c r="D236">
        <v>0</v>
      </c>
      <c r="E236">
        <v>242.4</v>
      </c>
      <c r="F236">
        <f>+-27.83</f>
        <v>-27.83</v>
      </c>
      <c r="G236">
        <v>593</v>
      </c>
      <c r="H236" t="s">
        <v>1512</v>
      </c>
    </row>
    <row r="237" spans="2:9" x14ac:dyDescent="0.2">
      <c r="B237">
        <v>0.01</v>
      </c>
      <c r="C237" t="s">
        <v>1304</v>
      </c>
      <c r="D237">
        <v>5.0000000000000001E-3</v>
      </c>
      <c r="E237">
        <v>243.4</v>
      </c>
      <c r="F237">
        <f>+-370.8</f>
        <v>-370.8</v>
      </c>
      <c r="G237">
        <v>1186</v>
      </c>
      <c r="H237" t="s">
        <v>1526</v>
      </c>
    </row>
    <row r="238" spans="2:9" x14ac:dyDescent="0.2">
      <c r="B238">
        <v>5.0000000000000001E-3</v>
      </c>
      <c r="C238" t="s">
        <v>1304</v>
      </c>
      <c r="D238">
        <v>0.01</v>
      </c>
      <c r="E238">
        <v>245</v>
      </c>
      <c r="F238">
        <f>+-108.7</f>
        <v>-108.7</v>
      </c>
      <c r="G238">
        <v>491</v>
      </c>
      <c r="H238" t="s">
        <v>1394</v>
      </c>
    </row>
    <row r="239" spans="2:9" x14ac:dyDescent="0.2">
      <c r="B239">
        <v>0</v>
      </c>
      <c r="C239" t="s">
        <v>1304</v>
      </c>
      <c r="D239">
        <v>0</v>
      </c>
      <c r="E239">
        <v>245.3</v>
      </c>
      <c r="F239">
        <f>+-88.58</f>
        <v>-88.58</v>
      </c>
      <c r="G239">
        <v>472</v>
      </c>
      <c r="H239" t="s">
        <v>2659</v>
      </c>
    </row>
    <row r="240" spans="2:9" x14ac:dyDescent="0.2">
      <c r="B240">
        <v>6.0000000000000001E-3</v>
      </c>
      <c r="C240" t="s">
        <v>1304</v>
      </c>
      <c r="D240">
        <v>8.9999999999999993E-3</v>
      </c>
      <c r="E240">
        <v>245.8</v>
      </c>
      <c r="F240">
        <f>+-124.01</f>
        <v>-124.01</v>
      </c>
      <c r="G240">
        <v>548</v>
      </c>
      <c r="H240" t="s">
        <v>1641</v>
      </c>
    </row>
    <row r="241" spans="2:9" x14ac:dyDescent="0.2">
      <c r="B241">
        <v>0</v>
      </c>
      <c r="C241" t="s">
        <v>1304</v>
      </c>
      <c r="D241">
        <v>0</v>
      </c>
      <c r="E241">
        <v>248</v>
      </c>
      <c r="F241">
        <f>+-28.33</f>
        <v>-28.33</v>
      </c>
      <c r="G241">
        <v>595</v>
      </c>
      <c r="H241" t="s">
        <v>1504</v>
      </c>
    </row>
    <row r="242" spans="2:9" x14ac:dyDescent="0.2">
      <c r="B242">
        <v>1.0999999999999999E-2</v>
      </c>
      <c r="C242" t="s">
        <v>1304</v>
      </c>
      <c r="D242">
        <v>1.2E-2</v>
      </c>
      <c r="E242">
        <v>251.6</v>
      </c>
      <c r="F242">
        <f>+-217.59</f>
        <v>-217.59</v>
      </c>
      <c r="G242">
        <v>4</v>
      </c>
      <c r="H242">
        <v>4</v>
      </c>
    </row>
    <row r="243" spans="2:9" x14ac:dyDescent="0.2">
      <c r="B243">
        <v>0</v>
      </c>
      <c r="C243" t="s">
        <v>1304</v>
      </c>
      <c r="D243">
        <v>0</v>
      </c>
      <c r="E243">
        <v>252</v>
      </c>
      <c r="F243">
        <f>+-85.22</f>
        <v>-85.22</v>
      </c>
      <c r="G243">
        <v>473</v>
      </c>
      <c r="H243" t="s">
        <v>1371</v>
      </c>
    </row>
    <row r="244" spans="2:9" x14ac:dyDescent="0.2">
      <c r="B244">
        <v>0</v>
      </c>
      <c r="C244" t="s">
        <v>1304</v>
      </c>
      <c r="D244">
        <v>0</v>
      </c>
      <c r="E244">
        <v>252.6</v>
      </c>
      <c r="F244">
        <f>+-38.06</f>
        <v>-38.06</v>
      </c>
      <c r="G244">
        <v>554</v>
      </c>
      <c r="H244" t="s">
        <v>1632</v>
      </c>
    </row>
    <row r="245" spans="2:9" x14ac:dyDescent="0.2">
      <c r="B245">
        <v>0</v>
      </c>
      <c r="C245" t="s">
        <v>1304</v>
      </c>
      <c r="D245">
        <v>0</v>
      </c>
      <c r="E245">
        <v>254.4</v>
      </c>
      <c r="F245">
        <f>+-35.52</f>
        <v>-35.520000000000003</v>
      </c>
      <c r="G245">
        <v>555</v>
      </c>
      <c r="H245" t="s">
        <v>1627</v>
      </c>
    </row>
    <row r="246" spans="2:9" x14ac:dyDescent="0.2">
      <c r="B246">
        <v>0</v>
      </c>
      <c r="C246" t="s">
        <v>1304</v>
      </c>
      <c r="D246">
        <v>0</v>
      </c>
      <c r="E246">
        <v>255</v>
      </c>
      <c r="F246">
        <f>+-10.06</f>
        <v>-10.06</v>
      </c>
      <c r="G246">
        <v>617</v>
      </c>
      <c r="H246" t="s">
        <v>1472</v>
      </c>
    </row>
    <row r="247" spans="2:9" x14ac:dyDescent="0.2">
      <c r="B247">
        <v>8.9999999999999993E-3</v>
      </c>
      <c r="C247" t="s">
        <v>1304</v>
      </c>
      <c r="D247">
        <v>6.0000000000000001E-3</v>
      </c>
      <c r="E247">
        <v>255.2</v>
      </c>
      <c r="F247">
        <f>+-306.45</f>
        <v>-306.45</v>
      </c>
      <c r="G247">
        <v>1083</v>
      </c>
      <c r="H247" t="s">
        <v>2660</v>
      </c>
    </row>
    <row r="248" spans="2:9" x14ac:dyDescent="0.2">
      <c r="B248">
        <v>0</v>
      </c>
      <c r="C248" t="s">
        <v>1304</v>
      </c>
      <c r="D248">
        <v>0</v>
      </c>
      <c r="E248">
        <v>255.6</v>
      </c>
      <c r="F248">
        <f>+-24.65</f>
        <v>-24.65</v>
      </c>
      <c r="G248">
        <v>596</v>
      </c>
      <c r="H248" t="s">
        <v>1301</v>
      </c>
    </row>
    <row r="249" spans="2:9" x14ac:dyDescent="0.2">
      <c r="B249">
        <v>0</v>
      </c>
      <c r="C249" t="s">
        <v>1304</v>
      </c>
      <c r="D249">
        <v>0</v>
      </c>
      <c r="E249">
        <v>256</v>
      </c>
      <c r="F249">
        <f>+-30.08</f>
        <v>-30.08</v>
      </c>
      <c r="G249">
        <v>597</v>
      </c>
      <c r="H249" t="s">
        <v>2661</v>
      </c>
    </row>
    <row r="250" spans="2:9" x14ac:dyDescent="0.2">
      <c r="B250">
        <v>0</v>
      </c>
      <c r="C250" t="s">
        <v>1304</v>
      </c>
      <c r="D250">
        <v>0</v>
      </c>
      <c r="E250">
        <v>259.8</v>
      </c>
      <c r="F250">
        <f>+-24.43</f>
        <v>-24.43</v>
      </c>
      <c r="G250">
        <v>599</v>
      </c>
      <c r="H250" t="s">
        <v>2662</v>
      </c>
    </row>
    <row r="251" spans="2:9" x14ac:dyDescent="0.2">
      <c r="B251">
        <v>0</v>
      </c>
      <c r="C251" t="s">
        <v>1304</v>
      </c>
      <c r="D251">
        <v>0</v>
      </c>
      <c r="E251">
        <v>260.2</v>
      </c>
      <c r="F251" t="s">
        <v>1304</v>
      </c>
      <c r="G251">
        <v>8.8000000000000007</v>
      </c>
      <c r="H251">
        <v>616</v>
      </c>
      <c r="I251" t="s">
        <v>1481</v>
      </c>
    </row>
    <row r="252" spans="2:9" x14ac:dyDescent="0.2">
      <c r="B252">
        <v>0</v>
      </c>
      <c r="C252" t="s">
        <v>1304</v>
      </c>
      <c r="D252">
        <v>0</v>
      </c>
      <c r="E252">
        <v>261.3</v>
      </c>
      <c r="F252" t="s">
        <v>1304</v>
      </c>
      <c r="G252">
        <v>9.76</v>
      </c>
      <c r="H252">
        <v>615</v>
      </c>
      <c r="I252" t="s">
        <v>1488</v>
      </c>
    </row>
    <row r="253" spans="2:9" x14ac:dyDescent="0.2">
      <c r="B253">
        <v>1.4999999999999999E-2</v>
      </c>
      <c r="C253" t="s">
        <v>1304</v>
      </c>
      <c r="D253">
        <v>1.2999999999999999E-2</v>
      </c>
      <c r="E253">
        <v>261.89999999999998</v>
      </c>
      <c r="F253">
        <f>+-290.87</f>
        <v>-290.87</v>
      </c>
      <c r="G253">
        <v>200</v>
      </c>
      <c r="H253" t="s">
        <v>2663</v>
      </c>
    </row>
    <row r="254" spans="2:9" x14ac:dyDescent="0.2">
      <c r="B254">
        <v>0</v>
      </c>
      <c r="C254" t="s">
        <v>1304</v>
      </c>
      <c r="D254">
        <v>0</v>
      </c>
      <c r="E254">
        <v>263</v>
      </c>
      <c r="F254" t="s">
        <v>1304</v>
      </c>
      <c r="G254">
        <v>9.43</v>
      </c>
      <c r="H254">
        <v>614</v>
      </c>
      <c r="I254" t="s">
        <v>1484</v>
      </c>
    </row>
    <row r="255" spans="2:9" x14ac:dyDescent="0.2">
      <c r="B255">
        <v>0</v>
      </c>
      <c r="C255" t="s">
        <v>1304</v>
      </c>
      <c r="D255">
        <v>0</v>
      </c>
      <c r="E255">
        <v>263.60000000000002</v>
      </c>
      <c r="F255">
        <f>+-17.77</f>
        <v>-17.77</v>
      </c>
      <c r="G255">
        <v>598</v>
      </c>
      <c r="H255" t="s">
        <v>1503</v>
      </c>
    </row>
    <row r="256" spans="2:9" x14ac:dyDescent="0.2">
      <c r="B256">
        <v>0</v>
      </c>
      <c r="C256" t="s">
        <v>1304</v>
      </c>
      <c r="D256">
        <v>0</v>
      </c>
      <c r="E256">
        <v>265</v>
      </c>
      <c r="F256">
        <f>+-11.49</f>
        <v>-11.49</v>
      </c>
      <c r="G256">
        <v>601</v>
      </c>
      <c r="H256" t="s">
        <v>2664</v>
      </c>
    </row>
    <row r="257" spans="2:9" x14ac:dyDescent="0.2">
      <c r="B257">
        <v>0</v>
      </c>
      <c r="C257" t="s">
        <v>1304</v>
      </c>
      <c r="D257">
        <v>0</v>
      </c>
      <c r="E257">
        <v>265.8</v>
      </c>
      <c r="F257">
        <f>+-13.86</f>
        <v>-13.86</v>
      </c>
      <c r="G257">
        <v>600</v>
      </c>
      <c r="H257" t="s">
        <v>1500</v>
      </c>
    </row>
    <row r="258" spans="2:9" x14ac:dyDescent="0.2">
      <c r="B258">
        <v>8.9999999999999993E-3</v>
      </c>
      <c r="C258" t="s">
        <v>1304</v>
      </c>
      <c r="D258">
        <v>6.0000000000000001E-3</v>
      </c>
      <c r="E258">
        <v>266.2</v>
      </c>
      <c r="F258">
        <f>+-312.89</f>
        <v>-312.89</v>
      </c>
      <c r="G258">
        <v>1097</v>
      </c>
      <c r="H258" t="s">
        <v>1703</v>
      </c>
    </row>
    <row r="259" spans="2:9" x14ac:dyDescent="0.2">
      <c r="B259">
        <v>0</v>
      </c>
      <c r="C259" t="s">
        <v>1304</v>
      </c>
      <c r="D259">
        <v>0</v>
      </c>
      <c r="E259">
        <v>268.7</v>
      </c>
      <c r="F259" t="s">
        <v>1304</v>
      </c>
      <c r="G259">
        <v>8.2100000000000009</v>
      </c>
      <c r="H259">
        <v>604</v>
      </c>
      <c r="I259" t="s">
        <v>2665</v>
      </c>
    </row>
    <row r="260" spans="2:9" x14ac:dyDescent="0.2">
      <c r="B260">
        <v>0</v>
      </c>
      <c r="C260" t="s">
        <v>1304</v>
      </c>
      <c r="D260">
        <v>0</v>
      </c>
      <c r="E260">
        <v>268.7</v>
      </c>
      <c r="F260" t="s">
        <v>1304</v>
      </c>
      <c r="G260">
        <v>7.32</v>
      </c>
      <c r="H260">
        <v>613</v>
      </c>
      <c r="I260" t="s">
        <v>2666</v>
      </c>
    </row>
    <row r="261" spans="2:9" x14ac:dyDescent="0.2">
      <c r="B261">
        <v>0</v>
      </c>
      <c r="C261" t="s">
        <v>1304</v>
      </c>
      <c r="D261">
        <v>0</v>
      </c>
      <c r="E261">
        <v>268.8</v>
      </c>
      <c r="F261" t="s">
        <v>1304</v>
      </c>
      <c r="G261">
        <v>9.26</v>
      </c>
      <c r="H261">
        <v>602</v>
      </c>
      <c r="I261" t="s">
        <v>1359</v>
      </c>
    </row>
    <row r="262" spans="2:9" x14ac:dyDescent="0.2">
      <c r="B262">
        <v>0</v>
      </c>
      <c r="C262" t="s">
        <v>1304</v>
      </c>
      <c r="D262">
        <v>0</v>
      </c>
      <c r="E262">
        <v>269.5</v>
      </c>
      <c r="F262" t="s">
        <v>1304</v>
      </c>
      <c r="G262">
        <v>7.79</v>
      </c>
      <c r="H262">
        <v>603</v>
      </c>
      <c r="I262" t="s">
        <v>2667</v>
      </c>
    </row>
    <row r="263" spans="2:9" x14ac:dyDescent="0.2">
      <c r="B263">
        <v>0</v>
      </c>
      <c r="C263" t="s">
        <v>1304</v>
      </c>
      <c r="D263">
        <v>0</v>
      </c>
      <c r="E263">
        <v>269.5</v>
      </c>
      <c r="F263" t="s">
        <v>1304</v>
      </c>
      <c r="G263">
        <v>7.13</v>
      </c>
      <c r="H263">
        <v>612</v>
      </c>
      <c r="I263" t="s">
        <v>2668</v>
      </c>
    </row>
    <row r="264" spans="2:9" x14ac:dyDescent="0.2">
      <c r="B264">
        <v>0</v>
      </c>
      <c r="C264" t="s">
        <v>1304</v>
      </c>
      <c r="D264">
        <v>0</v>
      </c>
      <c r="E264">
        <v>270.60000000000002</v>
      </c>
      <c r="F264" t="s">
        <v>1304</v>
      </c>
      <c r="G264">
        <v>8.51</v>
      </c>
      <c r="H264">
        <v>605</v>
      </c>
      <c r="I264" t="s">
        <v>2669</v>
      </c>
    </row>
    <row r="265" spans="2:9" x14ac:dyDescent="0.2">
      <c r="B265">
        <v>0</v>
      </c>
      <c r="C265" t="s">
        <v>1304</v>
      </c>
      <c r="D265">
        <v>0</v>
      </c>
      <c r="E265">
        <v>271.2</v>
      </c>
      <c r="F265" t="s">
        <v>1304</v>
      </c>
      <c r="G265">
        <v>6.1</v>
      </c>
      <c r="H265">
        <v>611</v>
      </c>
      <c r="I265" t="s">
        <v>2275</v>
      </c>
    </row>
    <row r="266" spans="2:9" x14ac:dyDescent="0.2">
      <c r="B266">
        <v>0</v>
      </c>
      <c r="C266" t="s">
        <v>1304</v>
      </c>
      <c r="D266">
        <v>0</v>
      </c>
      <c r="E266">
        <v>272</v>
      </c>
      <c r="F266" t="s">
        <v>1304</v>
      </c>
      <c r="G266">
        <v>6.78</v>
      </c>
      <c r="H266">
        <v>609</v>
      </c>
      <c r="I266" t="s">
        <v>1486</v>
      </c>
    </row>
    <row r="267" spans="2:9" x14ac:dyDescent="0.2">
      <c r="B267">
        <v>0</v>
      </c>
      <c r="C267" t="s">
        <v>1304</v>
      </c>
      <c r="D267">
        <v>0</v>
      </c>
      <c r="E267">
        <v>272.5</v>
      </c>
      <c r="F267" t="s">
        <v>1304</v>
      </c>
      <c r="G267">
        <v>7.76</v>
      </c>
      <c r="H267">
        <v>606</v>
      </c>
      <c r="I267" t="s">
        <v>1496</v>
      </c>
    </row>
    <row r="268" spans="2:9" x14ac:dyDescent="0.2">
      <c r="B268">
        <v>0</v>
      </c>
      <c r="C268" t="s">
        <v>1304</v>
      </c>
      <c r="D268">
        <v>0</v>
      </c>
      <c r="E268">
        <v>272.5</v>
      </c>
      <c r="F268" t="s">
        <v>1304</v>
      </c>
      <c r="G268">
        <v>4.57</v>
      </c>
      <c r="H268">
        <v>610</v>
      </c>
      <c r="I268" t="s">
        <v>2177</v>
      </c>
    </row>
    <row r="269" spans="2:9" x14ac:dyDescent="0.2">
      <c r="B269">
        <v>0</v>
      </c>
      <c r="C269" t="s">
        <v>1304</v>
      </c>
      <c r="D269">
        <v>0</v>
      </c>
      <c r="E269">
        <v>272.7</v>
      </c>
      <c r="F269" t="s">
        <v>1304</v>
      </c>
      <c r="G269">
        <v>7.51</v>
      </c>
      <c r="H269">
        <v>607</v>
      </c>
      <c r="I269" t="s">
        <v>2276</v>
      </c>
    </row>
    <row r="270" spans="2:9" x14ac:dyDescent="0.2">
      <c r="B270">
        <v>0</v>
      </c>
      <c r="C270" t="s">
        <v>1304</v>
      </c>
      <c r="D270">
        <v>0</v>
      </c>
      <c r="E270">
        <v>272.8</v>
      </c>
      <c r="F270" t="s">
        <v>1304</v>
      </c>
      <c r="G270">
        <v>5.64</v>
      </c>
      <c r="H270">
        <v>608</v>
      </c>
      <c r="I270" t="s">
        <v>1492</v>
      </c>
    </row>
    <row r="271" spans="2:9" x14ac:dyDescent="0.2">
      <c r="B271">
        <v>0</v>
      </c>
      <c r="C271" t="s">
        <v>1304</v>
      </c>
      <c r="D271">
        <v>0</v>
      </c>
      <c r="E271">
        <v>274.2</v>
      </c>
      <c r="F271">
        <f>+-50.75</f>
        <v>-50.75</v>
      </c>
      <c r="G271">
        <v>488</v>
      </c>
      <c r="H271" t="s">
        <v>1374</v>
      </c>
    </row>
    <row r="272" spans="2:9" x14ac:dyDescent="0.2">
      <c r="B272">
        <v>0</v>
      </c>
      <c r="C272" t="s">
        <v>1304</v>
      </c>
      <c r="D272">
        <v>0</v>
      </c>
      <c r="E272">
        <v>277.10000000000002</v>
      </c>
      <c r="F272">
        <f>+-42.52</f>
        <v>-42.52</v>
      </c>
      <c r="G272">
        <v>552</v>
      </c>
      <c r="H272" t="s">
        <v>1640</v>
      </c>
    </row>
    <row r="273" spans="2:8" x14ac:dyDescent="0.2">
      <c r="B273">
        <v>0</v>
      </c>
      <c r="C273" t="s">
        <v>1304</v>
      </c>
      <c r="D273">
        <v>0</v>
      </c>
      <c r="E273">
        <v>278</v>
      </c>
      <c r="F273">
        <f>+-31.83</f>
        <v>-31.83</v>
      </c>
      <c r="G273">
        <v>553</v>
      </c>
      <c r="H273" t="s">
        <v>1637</v>
      </c>
    </row>
    <row r="274" spans="2:8" x14ac:dyDescent="0.2">
      <c r="B274">
        <v>0</v>
      </c>
      <c r="C274" t="s">
        <v>1304</v>
      </c>
      <c r="D274">
        <v>0</v>
      </c>
      <c r="E274">
        <v>283.89999999999998</v>
      </c>
      <c r="F274">
        <f>+-48.3</f>
        <v>-48.3</v>
      </c>
      <c r="G274">
        <v>474</v>
      </c>
      <c r="H274" t="s">
        <v>2594</v>
      </c>
    </row>
    <row r="275" spans="2:8" x14ac:dyDescent="0.2">
      <c r="B275">
        <v>1.6E-2</v>
      </c>
      <c r="C275" t="s">
        <v>1304</v>
      </c>
      <c r="D275">
        <v>1.0999999999999999E-2</v>
      </c>
      <c r="E275">
        <v>285.60000000000002</v>
      </c>
      <c r="F275">
        <f>+-384.09</f>
        <v>-384.09</v>
      </c>
      <c r="G275">
        <v>1236</v>
      </c>
      <c r="H275" t="s">
        <v>2670</v>
      </c>
    </row>
    <row r="276" spans="2:8" x14ac:dyDescent="0.2">
      <c r="B276">
        <v>1.4999999999999999E-2</v>
      </c>
      <c r="C276" t="s">
        <v>1304</v>
      </c>
      <c r="D276">
        <v>1.0999999999999999E-2</v>
      </c>
      <c r="E276">
        <v>288.5</v>
      </c>
      <c r="F276">
        <f>+-385.94</f>
        <v>-385.94</v>
      </c>
      <c r="G276">
        <v>1296</v>
      </c>
      <c r="H276" t="s">
        <v>2506</v>
      </c>
    </row>
    <row r="277" spans="2:8" x14ac:dyDescent="0.2">
      <c r="B277">
        <v>0</v>
      </c>
      <c r="C277" t="s">
        <v>1304</v>
      </c>
      <c r="D277">
        <v>0</v>
      </c>
      <c r="E277">
        <v>290.3</v>
      </c>
      <c r="F277">
        <f>+-49.83</f>
        <v>-49.83</v>
      </c>
      <c r="G277">
        <v>475</v>
      </c>
      <c r="H277" t="s">
        <v>2671</v>
      </c>
    </row>
    <row r="278" spans="2:8" x14ac:dyDescent="0.2">
      <c r="B278">
        <v>0</v>
      </c>
      <c r="C278" t="s">
        <v>1304</v>
      </c>
      <c r="D278">
        <v>0</v>
      </c>
      <c r="E278">
        <v>291.39999999999998</v>
      </c>
      <c r="F278">
        <f>+-10.75</f>
        <v>-10.75</v>
      </c>
      <c r="G278">
        <v>498</v>
      </c>
      <c r="H278" t="s">
        <v>1551</v>
      </c>
    </row>
    <row r="279" spans="2:8" x14ac:dyDescent="0.2">
      <c r="B279">
        <v>2E-3</v>
      </c>
      <c r="C279" t="s">
        <v>1304</v>
      </c>
      <c r="D279">
        <v>7.0000000000000001E-3</v>
      </c>
      <c r="E279">
        <v>291.5</v>
      </c>
      <c r="F279">
        <f>+-93.6</f>
        <v>-93.6</v>
      </c>
      <c r="G279">
        <v>510</v>
      </c>
      <c r="H279" t="s">
        <v>1577</v>
      </c>
    </row>
    <row r="280" spans="2:8" x14ac:dyDescent="0.2">
      <c r="B280">
        <v>0</v>
      </c>
      <c r="C280" t="s">
        <v>1304</v>
      </c>
      <c r="D280">
        <v>0</v>
      </c>
      <c r="E280">
        <v>291.60000000000002</v>
      </c>
      <c r="F280">
        <f>+-10.86</f>
        <v>-10.86</v>
      </c>
      <c r="G280">
        <v>497</v>
      </c>
      <c r="H280" t="s">
        <v>2672</v>
      </c>
    </row>
    <row r="281" spans="2:8" x14ac:dyDescent="0.2">
      <c r="B281">
        <v>0</v>
      </c>
      <c r="C281" t="s">
        <v>1304</v>
      </c>
      <c r="D281">
        <v>0</v>
      </c>
      <c r="E281">
        <v>292.10000000000002</v>
      </c>
      <c r="F281">
        <f>+-10.52</f>
        <v>-10.52</v>
      </c>
      <c r="G281">
        <v>496</v>
      </c>
      <c r="H281" t="s">
        <v>1525</v>
      </c>
    </row>
    <row r="282" spans="2:8" x14ac:dyDescent="0.2">
      <c r="B282">
        <v>0</v>
      </c>
      <c r="C282" t="s">
        <v>1304</v>
      </c>
      <c r="D282">
        <v>0</v>
      </c>
      <c r="E282">
        <v>292.2</v>
      </c>
      <c r="F282">
        <f>+-40.71</f>
        <v>-40.71</v>
      </c>
      <c r="G282">
        <v>486</v>
      </c>
      <c r="H282" t="s">
        <v>2274</v>
      </c>
    </row>
    <row r="283" spans="2:8" x14ac:dyDescent="0.2">
      <c r="B283">
        <v>0</v>
      </c>
      <c r="C283" t="s">
        <v>1304</v>
      </c>
      <c r="D283">
        <v>0</v>
      </c>
      <c r="E283">
        <v>292.8</v>
      </c>
      <c r="F283">
        <f>+-133.8</f>
        <v>-133.80000000000001</v>
      </c>
      <c r="G283">
        <v>620</v>
      </c>
      <c r="H283" t="s">
        <v>1485</v>
      </c>
    </row>
    <row r="284" spans="2:8" x14ac:dyDescent="0.2">
      <c r="B284">
        <v>0</v>
      </c>
      <c r="C284" t="s">
        <v>1304</v>
      </c>
      <c r="D284">
        <v>0</v>
      </c>
      <c r="E284">
        <v>293.7</v>
      </c>
      <c r="F284">
        <f>+-10.21</f>
        <v>-10.210000000000001</v>
      </c>
      <c r="G284">
        <v>495</v>
      </c>
      <c r="H284" t="s">
        <v>2299</v>
      </c>
    </row>
    <row r="285" spans="2:8" x14ac:dyDescent="0.2">
      <c r="B285">
        <v>0</v>
      </c>
      <c r="C285" t="s">
        <v>1304</v>
      </c>
      <c r="D285">
        <v>0</v>
      </c>
      <c r="E285">
        <v>293.7</v>
      </c>
      <c r="F285">
        <f>+-17.85</f>
        <v>-17.850000000000001</v>
      </c>
      <c r="G285">
        <v>499</v>
      </c>
      <c r="H285" t="s">
        <v>2673</v>
      </c>
    </row>
    <row r="286" spans="2:8" x14ac:dyDescent="0.2">
      <c r="B286">
        <v>2E-3</v>
      </c>
      <c r="C286" t="s">
        <v>1304</v>
      </c>
      <c r="D286">
        <v>6.0000000000000001E-3</v>
      </c>
      <c r="E286">
        <v>293.89999999999998</v>
      </c>
      <c r="F286">
        <f>+-86.54</f>
        <v>-86.54</v>
      </c>
      <c r="G286">
        <v>541</v>
      </c>
      <c r="H286" t="s">
        <v>1625</v>
      </c>
    </row>
    <row r="287" spans="2:8" x14ac:dyDescent="0.2">
      <c r="B287">
        <v>0</v>
      </c>
      <c r="C287" t="s">
        <v>1304</v>
      </c>
      <c r="D287">
        <v>0</v>
      </c>
      <c r="E287">
        <v>295</v>
      </c>
      <c r="F287">
        <f>+-10.65</f>
        <v>-10.65</v>
      </c>
      <c r="G287">
        <v>494</v>
      </c>
      <c r="H287" t="s">
        <v>1468</v>
      </c>
    </row>
    <row r="288" spans="2:8" x14ac:dyDescent="0.2">
      <c r="B288">
        <v>0</v>
      </c>
      <c r="C288" t="s">
        <v>1304</v>
      </c>
      <c r="D288">
        <v>0</v>
      </c>
      <c r="E288">
        <v>295.10000000000002</v>
      </c>
      <c r="F288">
        <f>+-17.95</f>
        <v>-17.95</v>
      </c>
      <c r="G288">
        <v>500</v>
      </c>
      <c r="H288" t="s">
        <v>1467</v>
      </c>
    </row>
    <row r="289" spans="2:9" x14ac:dyDescent="0.2">
      <c r="B289">
        <v>0</v>
      </c>
      <c r="C289" t="s">
        <v>1304</v>
      </c>
      <c r="D289">
        <v>0</v>
      </c>
      <c r="E289">
        <v>295.39999999999998</v>
      </c>
      <c r="F289">
        <f>+-40.07</f>
        <v>-40.07</v>
      </c>
      <c r="G289">
        <v>550</v>
      </c>
      <c r="H289" t="s">
        <v>1646</v>
      </c>
    </row>
    <row r="290" spans="2:9" x14ac:dyDescent="0.2">
      <c r="B290">
        <v>0</v>
      </c>
      <c r="C290" t="s">
        <v>1304</v>
      </c>
      <c r="D290">
        <v>0</v>
      </c>
      <c r="E290">
        <v>296.2</v>
      </c>
      <c r="F290">
        <f>+-132.06</f>
        <v>-132.06</v>
      </c>
      <c r="G290">
        <v>618</v>
      </c>
      <c r="H290" t="s">
        <v>2674</v>
      </c>
    </row>
    <row r="291" spans="2:9" x14ac:dyDescent="0.2">
      <c r="B291">
        <v>0</v>
      </c>
      <c r="C291" t="s">
        <v>1304</v>
      </c>
      <c r="D291">
        <v>0</v>
      </c>
      <c r="E291">
        <v>297.10000000000002</v>
      </c>
      <c r="F291">
        <f>+-17.55</f>
        <v>-17.55</v>
      </c>
      <c r="G291">
        <v>501</v>
      </c>
      <c r="H291" t="s">
        <v>1314</v>
      </c>
    </row>
    <row r="292" spans="2:9" x14ac:dyDescent="0.2">
      <c r="B292">
        <v>0</v>
      </c>
      <c r="C292" t="s">
        <v>1304</v>
      </c>
      <c r="D292">
        <v>0</v>
      </c>
      <c r="E292">
        <v>297.3</v>
      </c>
      <c r="F292">
        <f>+-10.38</f>
        <v>-10.38</v>
      </c>
      <c r="G292">
        <v>493</v>
      </c>
      <c r="H292" t="s">
        <v>1466</v>
      </c>
    </row>
    <row r="293" spans="2:9" x14ac:dyDescent="0.2">
      <c r="B293">
        <v>0</v>
      </c>
      <c r="C293" t="s">
        <v>1304</v>
      </c>
      <c r="D293">
        <v>0</v>
      </c>
      <c r="E293">
        <v>298.60000000000002</v>
      </c>
      <c r="F293">
        <f>+-32.5</f>
        <v>-32.5</v>
      </c>
      <c r="G293">
        <v>487</v>
      </c>
      <c r="H293" t="s">
        <v>2675</v>
      </c>
    </row>
    <row r="294" spans="2:9" x14ac:dyDescent="0.2">
      <c r="B294">
        <v>0</v>
      </c>
      <c r="C294" t="s">
        <v>1304</v>
      </c>
      <c r="D294">
        <v>0</v>
      </c>
      <c r="E294">
        <v>300.3</v>
      </c>
      <c r="F294" t="s">
        <v>1304</v>
      </c>
      <c r="G294">
        <v>9.5</v>
      </c>
      <c r="H294">
        <v>492</v>
      </c>
      <c r="I294" t="s">
        <v>1403</v>
      </c>
    </row>
    <row r="295" spans="2:9" x14ac:dyDescent="0.2">
      <c r="B295">
        <v>0</v>
      </c>
      <c r="C295" t="s">
        <v>1304</v>
      </c>
      <c r="D295">
        <v>0</v>
      </c>
      <c r="E295">
        <v>300.39999999999998</v>
      </c>
      <c r="F295">
        <f>+-37.32</f>
        <v>-37.32</v>
      </c>
      <c r="G295">
        <v>476</v>
      </c>
      <c r="H295" t="s">
        <v>1362</v>
      </c>
    </row>
    <row r="296" spans="2:9" x14ac:dyDescent="0.2">
      <c r="B296">
        <v>0</v>
      </c>
      <c r="C296" t="s">
        <v>1304</v>
      </c>
      <c r="D296">
        <v>0</v>
      </c>
      <c r="E296">
        <v>301.3</v>
      </c>
      <c r="F296">
        <f>+-32.14</f>
        <v>-32.14</v>
      </c>
      <c r="G296">
        <v>483</v>
      </c>
      <c r="H296" t="s">
        <v>1381</v>
      </c>
    </row>
    <row r="297" spans="2:9" x14ac:dyDescent="0.2">
      <c r="B297">
        <v>0</v>
      </c>
      <c r="C297" t="s">
        <v>1304</v>
      </c>
      <c r="D297">
        <v>0</v>
      </c>
      <c r="E297">
        <v>301.60000000000002</v>
      </c>
      <c r="F297">
        <f>+-24.28</f>
        <v>-24.28</v>
      </c>
      <c r="G297">
        <v>503</v>
      </c>
      <c r="H297" t="s">
        <v>2676</v>
      </c>
    </row>
    <row r="298" spans="2:9" x14ac:dyDescent="0.2">
      <c r="B298">
        <v>0</v>
      </c>
      <c r="C298" t="s">
        <v>1304</v>
      </c>
      <c r="D298">
        <v>0</v>
      </c>
      <c r="E298">
        <v>302.10000000000002</v>
      </c>
      <c r="F298">
        <f>+-23.98</f>
        <v>-23.98</v>
      </c>
      <c r="G298">
        <v>502</v>
      </c>
      <c r="H298" t="s">
        <v>2677</v>
      </c>
    </row>
    <row r="299" spans="2:9" x14ac:dyDescent="0.2">
      <c r="B299">
        <v>0</v>
      </c>
      <c r="C299" t="s">
        <v>1304</v>
      </c>
      <c r="D299">
        <v>0</v>
      </c>
      <c r="E299">
        <v>304.10000000000002</v>
      </c>
      <c r="F299">
        <f>+-25.5</f>
        <v>-25.5</v>
      </c>
      <c r="G299">
        <v>477</v>
      </c>
      <c r="H299" t="s">
        <v>1369</v>
      </c>
    </row>
    <row r="300" spans="2:9" x14ac:dyDescent="0.2">
      <c r="B300">
        <v>0</v>
      </c>
      <c r="C300" t="s">
        <v>1304</v>
      </c>
      <c r="D300">
        <v>0</v>
      </c>
      <c r="E300">
        <v>304.60000000000002</v>
      </c>
      <c r="F300">
        <f>+-24.56</f>
        <v>-24.56</v>
      </c>
      <c r="G300">
        <v>504</v>
      </c>
      <c r="H300" t="s">
        <v>1559</v>
      </c>
    </row>
    <row r="301" spans="2:9" x14ac:dyDescent="0.2">
      <c r="B301">
        <v>0</v>
      </c>
      <c r="C301" t="s">
        <v>1304</v>
      </c>
      <c r="D301">
        <v>0</v>
      </c>
      <c r="E301">
        <v>304.60000000000002</v>
      </c>
      <c r="F301" t="s">
        <v>1304</v>
      </c>
      <c r="G301">
        <v>7.74</v>
      </c>
      <c r="H301">
        <v>490</v>
      </c>
      <c r="I301" t="s">
        <v>1390</v>
      </c>
    </row>
    <row r="302" spans="2:9" x14ac:dyDescent="0.2">
      <c r="B302">
        <v>0</v>
      </c>
      <c r="C302" t="s">
        <v>1304</v>
      </c>
      <c r="D302">
        <v>0</v>
      </c>
      <c r="E302">
        <v>306.3</v>
      </c>
      <c r="F302">
        <f>+-35.56</f>
        <v>-35.56</v>
      </c>
      <c r="G302">
        <v>549</v>
      </c>
      <c r="H302" t="s">
        <v>1364</v>
      </c>
    </row>
    <row r="303" spans="2:9" x14ac:dyDescent="0.2">
      <c r="B303">
        <v>0</v>
      </c>
      <c r="C303" t="s">
        <v>1304</v>
      </c>
      <c r="D303">
        <v>0</v>
      </c>
      <c r="E303">
        <v>306.89999999999998</v>
      </c>
      <c r="F303">
        <f>+-26.08</f>
        <v>-26.08</v>
      </c>
      <c r="G303">
        <v>505</v>
      </c>
      <c r="H303" t="s">
        <v>1601</v>
      </c>
    </row>
    <row r="304" spans="2:9" x14ac:dyDescent="0.2">
      <c r="B304">
        <v>0</v>
      </c>
      <c r="C304" t="s">
        <v>1304</v>
      </c>
      <c r="D304">
        <v>0</v>
      </c>
      <c r="E304">
        <v>307</v>
      </c>
      <c r="F304" t="s">
        <v>1304</v>
      </c>
      <c r="G304">
        <v>6.74</v>
      </c>
      <c r="H304">
        <v>489</v>
      </c>
      <c r="I304" t="s">
        <v>2294</v>
      </c>
    </row>
    <row r="305" spans="2:9" x14ac:dyDescent="0.2">
      <c r="B305">
        <v>0</v>
      </c>
      <c r="C305" t="s">
        <v>1304</v>
      </c>
      <c r="D305">
        <v>0</v>
      </c>
      <c r="E305">
        <v>308.2</v>
      </c>
      <c r="F305">
        <f>+-26.56</f>
        <v>-26.56</v>
      </c>
      <c r="G305">
        <v>507</v>
      </c>
      <c r="H305" t="s">
        <v>1599</v>
      </c>
    </row>
    <row r="306" spans="2:9" x14ac:dyDescent="0.2">
      <c r="B306">
        <v>0</v>
      </c>
      <c r="C306" t="s">
        <v>1304</v>
      </c>
      <c r="D306">
        <v>0</v>
      </c>
      <c r="E306">
        <v>308.39999999999998</v>
      </c>
      <c r="F306">
        <f>+-180.33</f>
        <v>-180.33</v>
      </c>
      <c r="G306">
        <v>621</v>
      </c>
      <c r="H306" t="s">
        <v>1483</v>
      </c>
    </row>
    <row r="307" spans="2:9" x14ac:dyDescent="0.2">
      <c r="B307">
        <v>0</v>
      </c>
      <c r="C307" t="s">
        <v>1304</v>
      </c>
      <c r="D307">
        <v>0</v>
      </c>
      <c r="E307">
        <v>308.5</v>
      </c>
      <c r="F307">
        <f>+-80.61</f>
        <v>-80.61</v>
      </c>
      <c r="G307">
        <v>327</v>
      </c>
      <c r="H307" t="s">
        <v>2242</v>
      </c>
    </row>
    <row r="308" spans="2:9" x14ac:dyDescent="0.2">
      <c r="B308">
        <v>0</v>
      </c>
      <c r="C308" t="s">
        <v>1304</v>
      </c>
      <c r="D308">
        <v>0</v>
      </c>
      <c r="E308">
        <v>309.8</v>
      </c>
      <c r="F308" t="s">
        <v>1304</v>
      </c>
      <c r="G308">
        <v>9.02</v>
      </c>
      <c r="H308">
        <v>478</v>
      </c>
      <c r="I308" t="s">
        <v>2678</v>
      </c>
    </row>
    <row r="309" spans="2:9" x14ac:dyDescent="0.2">
      <c r="B309">
        <v>0</v>
      </c>
      <c r="C309" t="s">
        <v>1304</v>
      </c>
      <c r="D309">
        <v>0</v>
      </c>
      <c r="E309">
        <v>310.5</v>
      </c>
      <c r="F309">
        <f>+-26.55</f>
        <v>-26.55</v>
      </c>
      <c r="G309">
        <v>506</v>
      </c>
      <c r="H309" t="s">
        <v>2679</v>
      </c>
    </row>
    <row r="310" spans="2:9" x14ac:dyDescent="0.2">
      <c r="B310">
        <v>0</v>
      </c>
      <c r="C310" t="s">
        <v>1304</v>
      </c>
      <c r="D310">
        <v>0</v>
      </c>
      <c r="E310">
        <v>310.8</v>
      </c>
      <c r="F310" t="s">
        <v>1304</v>
      </c>
      <c r="G310">
        <v>8.99</v>
      </c>
      <c r="H310">
        <v>479</v>
      </c>
      <c r="I310" t="s">
        <v>1373</v>
      </c>
    </row>
    <row r="311" spans="2:9" x14ac:dyDescent="0.2">
      <c r="B311">
        <v>0</v>
      </c>
      <c r="C311" t="s">
        <v>1304</v>
      </c>
      <c r="D311">
        <v>0</v>
      </c>
      <c r="E311">
        <v>311.3</v>
      </c>
      <c r="F311" t="s">
        <v>1304</v>
      </c>
      <c r="G311">
        <v>9.5500000000000007</v>
      </c>
      <c r="H311">
        <v>480</v>
      </c>
      <c r="I311" t="s">
        <v>1378</v>
      </c>
    </row>
    <row r="312" spans="2:9" x14ac:dyDescent="0.2">
      <c r="B312">
        <v>0</v>
      </c>
      <c r="C312" t="s">
        <v>1304</v>
      </c>
      <c r="D312">
        <v>0</v>
      </c>
      <c r="E312">
        <v>311.39999999999998</v>
      </c>
      <c r="F312" t="s">
        <v>1304</v>
      </c>
      <c r="G312">
        <v>7.42</v>
      </c>
      <c r="H312">
        <v>482</v>
      </c>
      <c r="I312" t="s">
        <v>1380</v>
      </c>
    </row>
    <row r="313" spans="2:9" x14ac:dyDescent="0.2">
      <c r="B313">
        <v>0</v>
      </c>
      <c r="C313" t="s">
        <v>1304</v>
      </c>
      <c r="D313">
        <v>0</v>
      </c>
      <c r="E313">
        <v>311.89999999999998</v>
      </c>
      <c r="F313" t="s">
        <v>1304</v>
      </c>
      <c r="G313">
        <v>8.01</v>
      </c>
      <c r="H313">
        <v>485</v>
      </c>
      <c r="I313" t="s">
        <v>1372</v>
      </c>
    </row>
    <row r="314" spans="2:9" x14ac:dyDescent="0.2">
      <c r="B314">
        <v>0</v>
      </c>
      <c r="C314" t="s">
        <v>1304</v>
      </c>
      <c r="D314">
        <v>0</v>
      </c>
      <c r="E314">
        <v>312.8</v>
      </c>
      <c r="F314" t="s">
        <v>1304</v>
      </c>
      <c r="G314">
        <v>5.38</v>
      </c>
      <c r="H314">
        <v>484</v>
      </c>
      <c r="I314" t="s">
        <v>1385</v>
      </c>
    </row>
    <row r="315" spans="2:9" x14ac:dyDescent="0.2">
      <c r="B315">
        <v>0</v>
      </c>
      <c r="C315" t="s">
        <v>1304</v>
      </c>
      <c r="D315">
        <v>0</v>
      </c>
      <c r="E315">
        <v>312.89999999999998</v>
      </c>
      <c r="F315" t="s">
        <v>1304</v>
      </c>
      <c r="G315">
        <v>8.92</v>
      </c>
      <c r="H315">
        <v>481</v>
      </c>
      <c r="I315" t="s">
        <v>1361</v>
      </c>
    </row>
    <row r="316" spans="2:9" x14ac:dyDescent="0.2">
      <c r="B316">
        <v>1.4E-2</v>
      </c>
      <c r="C316" t="s">
        <v>1304</v>
      </c>
      <c r="D316">
        <v>1.2E-2</v>
      </c>
      <c r="E316">
        <v>314.10000000000002</v>
      </c>
      <c r="F316">
        <f>+-347.85</f>
        <v>-347.85</v>
      </c>
      <c r="G316">
        <v>1098</v>
      </c>
      <c r="H316" t="s">
        <v>2007</v>
      </c>
    </row>
    <row r="317" spans="2:9" x14ac:dyDescent="0.2">
      <c r="B317">
        <v>0</v>
      </c>
      <c r="C317" t="s">
        <v>1304</v>
      </c>
      <c r="D317">
        <v>0</v>
      </c>
      <c r="E317">
        <v>315</v>
      </c>
      <c r="F317">
        <f>+-25.66</f>
        <v>-25.66</v>
      </c>
      <c r="G317">
        <v>508</v>
      </c>
      <c r="H317" t="s">
        <v>1594</v>
      </c>
    </row>
    <row r="318" spans="2:9" x14ac:dyDescent="0.2">
      <c r="B318">
        <v>0</v>
      </c>
      <c r="C318" t="s">
        <v>1304</v>
      </c>
      <c r="D318">
        <v>0</v>
      </c>
      <c r="E318">
        <v>317.5</v>
      </c>
      <c r="F318">
        <f>+-34.33</f>
        <v>-34.33</v>
      </c>
      <c r="G318">
        <v>545</v>
      </c>
      <c r="H318" t="s">
        <v>1461</v>
      </c>
    </row>
    <row r="319" spans="2:9" x14ac:dyDescent="0.2">
      <c r="B319">
        <v>0</v>
      </c>
      <c r="C319" t="s">
        <v>1304</v>
      </c>
      <c r="D319">
        <v>0</v>
      </c>
      <c r="E319">
        <v>317.89999999999998</v>
      </c>
      <c r="F319">
        <f>+-27.83</f>
        <v>-27.83</v>
      </c>
      <c r="G319">
        <v>509</v>
      </c>
      <c r="H319" t="s">
        <v>1591</v>
      </c>
    </row>
    <row r="320" spans="2:9" x14ac:dyDescent="0.2">
      <c r="B320">
        <v>0</v>
      </c>
      <c r="C320" t="s">
        <v>1304</v>
      </c>
      <c r="D320">
        <v>0</v>
      </c>
      <c r="E320">
        <v>319.60000000000002</v>
      </c>
      <c r="F320">
        <f>+-28.03</f>
        <v>-28.03</v>
      </c>
      <c r="G320">
        <v>539</v>
      </c>
      <c r="H320" t="s">
        <v>1618</v>
      </c>
    </row>
    <row r="321" spans="2:9" x14ac:dyDescent="0.2">
      <c r="B321">
        <v>0</v>
      </c>
      <c r="C321" t="s">
        <v>1304</v>
      </c>
      <c r="D321">
        <v>0</v>
      </c>
      <c r="E321">
        <v>319.8</v>
      </c>
      <c r="F321">
        <f>+-27.57</f>
        <v>-27.57</v>
      </c>
      <c r="G321">
        <v>546</v>
      </c>
      <c r="H321" t="s">
        <v>1634</v>
      </c>
    </row>
    <row r="322" spans="2:9" x14ac:dyDescent="0.2">
      <c r="B322">
        <v>0</v>
      </c>
      <c r="C322" t="s">
        <v>1304</v>
      </c>
      <c r="D322">
        <v>0</v>
      </c>
      <c r="E322">
        <v>320.5</v>
      </c>
      <c r="F322">
        <f>+-28.44</f>
        <v>-28.44</v>
      </c>
      <c r="G322">
        <v>544</v>
      </c>
      <c r="H322" t="s">
        <v>2680</v>
      </c>
    </row>
    <row r="323" spans="2:9" x14ac:dyDescent="0.2">
      <c r="B323">
        <v>1.6E-2</v>
      </c>
      <c r="C323" t="s">
        <v>1304</v>
      </c>
      <c r="D323">
        <v>1.0999999999999999E-2</v>
      </c>
      <c r="E323">
        <v>322.10000000000002</v>
      </c>
      <c r="F323">
        <f>+-443.1</f>
        <v>-443.1</v>
      </c>
      <c r="G323">
        <v>745</v>
      </c>
      <c r="H323" t="s">
        <v>2426</v>
      </c>
    </row>
    <row r="324" spans="2:9" x14ac:dyDescent="0.2">
      <c r="B324">
        <v>0</v>
      </c>
      <c r="C324" t="s">
        <v>1304</v>
      </c>
      <c r="D324">
        <v>0</v>
      </c>
      <c r="E324">
        <v>323.39999999999998</v>
      </c>
      <c r="F324">
        <f>+-24.64</f>
        <v>-24.64</v>
      </c>
      <c r="G324">
        <v>542</v>
      </c>
      <c r="H324" t="s">
        <v>1626</v>
      </c>
    </row>
    <row r="325" spans="2:9" x14ac:dyDescent="0.2">
      <c r="B325">
        <v>0</v>
      </c>
      <c r="C325" t="s">
        <v>1304</v>
      </c>
      <c r="D325">
        <v>0</v>
      </c>
      <c r="E325">
        <v>324</v>
      </c>
      <c r="F325">
        <f>+-24.86</f>
        <v>-24.86</v>
      </c>
      <c r="G325">
        <v>543</v>
      </c>
      <c r="H325" t="s">
        <v>2681</v>
      </c>
    </row>
    <row r="326" spans="2:9" x14ac:dyDescent="0.2">
      <c r="B326">
        <v>5.0000000000000001E-3</v>
      </c>
      <c r="C326" t="s">
        <v>1304</v>
      </c>
      <c r="D326">
        <v>8.0000000000000002E-3</v>
      </c>
      <c r="E326">
        <v>325.89999999999998</v>
      </c>
      <c r="F326">
        <f>+-184.91</f>
        <v>-184.91</v>
      </c>
      <c r="G326">
        <v>26</v>
      </c>
      <c r="H326" t="s">
        <v>2682</v>
      </c>
    </row>
    <row r="327" spans="2:9" x14ac:dyDescent="0.2">
      <c r="B327">
        <v>0</v>
      </c>
      <c r="C327" t="s">
        <v>1304</v>
      </c>
      <c r="D327">
        <v>0</v>
      </c>
      <c r="E327">
        <v>326.60000000000002</v>
      </c>
      <c r="F327">
        <f>+-11.34</f>
        <v>-11.34</v>
      </c>
      <c r="G327">
        <v>540</v>
      </c>
      <c r="H327" t="s">
        <v>1349</v>
      </c>
    </row>
    <row r="328" spans="2:9" x14ac:dyDescent="0.2">
      <c r="B328">
        <v>0</v>
      </c>
      <c r="C328" t="s">
        <v>1304</v>
      </c>
      <c r="D328">
        <v>0</v>
      </c>
      <c r="E328">
        <v>326.60000000000002</v>
      </c>
      <c r="F328">
        <f>+-10.22</f>
        <v>-10.220000000000001</v>
      </c>
      <c r="G328">
        <v>538</v>
      </c>
      <c r="H328" t="s">
        <v>1339</v>
      </c>
    </row>
    <row r="329" spans="2:9" x14ac:dyDescent="0.2">
      <c r="B329">
        <v>0</v>
      </c>
      <c r="C329" t="s">
        <v>1304</v>
      </c>
      <c r="D329">
        <v>0</v>
      </c>
      <c r="E329">
        <v>326.7</v>
      </c>
      <c r="F329" t="s">
        <v>1304</v>
      </c>
      <c r="G329">
        <v>7.18</v>
      </c>
      <c r="H329">
        <v>537</v>
      </c>
      <c r="I329" t="s">
        <v>1617</v>
      </c>
    </row>
    <row r="330" spans="2:9" x14ac:dyDescent="0.2">
      <c r="B330">
        <v>0</v>
      </c>
      <c r="C330" t="s">
        <v>1304</v>
      </c>
      <c r="D330">
        <v>0</v>
      </c>
      <c r="E330">
        <v>328.3</v>
      </c>
      <c r="F330">
        <f>+-25.58</f>
        <v>-25.58</v>
      </c>
      <c r="G330">
        <v>511</v>
      </c>
      <c r="H330" t="s">
        <v>2298</v>
      </c>
    </row>
    <row r="331" spans="2:9" x14ac:dyDescent="0.2">
      <c r="B331">
        <v>0</v>
      </c>
      <c r="C331" t="s">
        <v>1304</v>
      </c>
      <c r="D331">
        <v>0</v>
      </c>
      <c r="E331">
        <v>331.4</v>
      </c>
      <c r="F331">
        <f>+-27.13</f>
        <v>-27.13</v>
      </c>
      <c r="G331">
        <v>512</v>
      </c>
      <c r="H331" t="s">
        <v>2300</v>
      </c>
    </row>
    <row r="332" spans="2:9" x14ac:dyDescent="0.2">
      <c r="B332">
        <v>0</v>
      </c>
      <c r="C332" t="s">
        <v>1304</v>
      </c>
      <c r="D332">
        <v>0</v>
      </c>
      <c r="E332">
        <v>333.4</v>
      </c>
      <c r="F332">
        <f>+-258.34</f>
        <v>-258.33999999999997</v>
      </c>
      <c r="G332">
        <v>624</v>
      </c>
      <c r="H332" t="s">
        <v>1494</v>
      </c>
    </row>
    <row r="333" spans="2:9" x14ac:dyDescent="0.2">
      <c r="B333">
        <v>0</v>
      </c>
      <c r="C333" t="s">
        <v>1304</v>
      </c>
      <c r="D333">
        <v>0</v>
      </c>
      <c r="E333">
        <v>333.8</v>
      </c>
      <c r="F333" t="s">
        <v>1304</v>
      </c>
      <c r="G333">
        <v>9.9499999999999993</v>
      </c>
      <c r="H333">
        <v>536</v>
      </c>
      <c r="I333" t="s">
        <v>2311</v>
      </c>
    </row>
    <row r="334" spans="2:9" x14ac:dyDescent="0.2">
      <c r="B334">
        <v>0</v>
      </c>
      <c r="C334" t="s">
        <v>1304</v>
      </c>
      <c r="D334">
        <v>0</v>
      </c>
      <c r="E334">
        <v>333.8</v>
      </c>
      <c r="F334">
        <f>+-258.52</f>
        <v>-258.52</v>
      </c>
      <c r="G334">
        <v>623</v>
      </c>
      <c r="H334" t="s">
        <v>2683</v>
      </c>
    </row>
    <row r="335" spans="2:9" x14ac:dyDescent="0.2">
      <c r="B335">
        <v>0</v>
      </c>
      <c r="C335" t="s">
        <v>1304</v>
      </c>
      <c r="D335">
        <v>0</v>
      </c>
      <c r="E335">
        <v>333.9</v>
      </c>
      <c r="F335">
        <f>+-10.32</f>
        <v>-10.32</v>
      </c>
      <c r="G335">
        <v>535</v>
      </c>
      <c r="H335" t="s">
        <v>2684</v>
      </c>
    </row>
    <row r="336" spans="2:9" x14ac:dyDescent="0.2">
      <c r="B336">
        <v>0</v>
      </c>
      <c r="C336" t="s">
        <v>1304</v>
      </c>
      <c r="D336">
        <v>0</v>
      </c>
      <c r="E336">
        <v>334.6</v>
      </c>
      <c r="F336">
        <f>+-257.28</f>
        <v>-257.27999999999997</v>
      </c>
      <c r="G336">
        <v>625</v>
      </c>
      <c r="H336" t="s">
        <v>1470</v>
      </c>
    </row>
    <row r="337" spans="2:9" x14ac:dyDescent="0.2">
      <c r="B337">
        <v>0</v>
      </c>
      <c r="C337" t="s">
        <v>1304</v>
      </c>
      <c r="D337">
        <v>0</v>
      </c>
      <c r="E337">
        <v>334.8</v>
      </c>
      <c r="F337">
        <f>+-256.2</f>
        <v>-256.2</v>
      </c>
      <c r="G337">
        <v>626</v>
      </c>
      <c r="H337" t="s">
        <v>1491</v>
      </c>
    </row>
    <row r="338" spans="2:9" x14ac:dyDescent="0.2">
      <c r="B338">
        <v>0</v>
      </c>
      <c r="C338" t="s">
        <v>1304</v>
      </c>
      <c r="D338">
        <v>0</v>
      </c>
      <c r="E338">
        <v>335.8</v>
      </c>
      <c r="F338">
        <f>+-256.54</f>
        <v>-256.54000000000002</v>
      </c>
      <c r="G338">
        <v>627</v>
      </c>
      <c r="H338" t="s">
        <v>2685</v>
      </c>
    </row>
    <row r="339" spans="2:9" x14ac:dyDescent="0.2">
      <c r="B339">
        <v>0</v>
      </c>
      <c r="C339" t="s">
        <v>1304</v>
      </c>
      <c r="D339">
        <v>0</v>
      </c>
      <c r="E339">
        <v>336.9</v>
      </c>
      <c r="F339">
        <f>+-24.01</f>
        <v>-24.01</v>
      </c>
      <c r="G339">
        <v>513</v>
      </c>
      <c r="H339" t="s">
        <v>1602</v>
      </c>
    </row>
    <row r="340" spans="2:9" x14ac:dyDescent="0.2">
      <c r="B340">
        <v>0</v>
      </c>
      <c r="C340" t="s">
        <v>1304</v>
      </c>
      <c r="D340">
        <v>0</v>
      </c>
      <c r="E340">
        <v>337.3</v>
      </c>
      <c r="F340">
        <f>+-255.68</f>
        <v>-255.68</v>
      </c>
      <c r="G340">
        <v>628</v>
      </c>
      <c r="H340" t="s">
        <v>1498</v>
      </c>
    </row>
    <row r="341" spans="2:9" x14ac:dyDescent="0.2">
      <c r="B341">
        <v>0</v>
      </c>
      <c r="C341" t="s">
        <v>1304</v>
      </c>
      <c r="D341">
        <v>0</v>
      </c>
      <c r="E341">
        <v>337.4</v>
      </c>
      <c r="F341" t="s">
        <v>1304</v>
      </c>
      <c r="G341">
        <v>9.15</v>
      </c>
      <c r="H341">
        <v>534</v>
      </c>
      <c r="I341" t="s">
        <v>2686</v>
      </c>
    </row>
    <row r="342" spans="2:9" x14ac:dyDescent="0.2">
      <c r="B342">
        <v>0</v>
      </c>
      <c r="C342" t="s">
        <v>1304</v>
      </c>
      <c r="D342">
        <v>0</v>
      </c>
      <c r="E342">
        <v>337.9</v>
      </c>
      <c r="F342">
        <f>+-10.31</f>
        <v>-10.31</v>
      </c>
      <c r="G342">
        <v>533</v>
      </c>
      <c r="H342" t="s">
        <v>1612</v>
      </c>
    </row>
    <row r="343" spans="2:9" x14ac:dyDescent="0.2">
      <c r="B343">
        <v>2E-3</v>
      </c>
      <c r="C343" t="s">
        <v>1304</v>
      </c>
      <c r="D343">
        <v>5.0000000000000001E-3</v>
      </c>
      <c r="E343">
        <v>340.7</v>
      </c>
      <c r="F343">
        <f>+-95.82</f>
        <v>-95.82</v>
      </c>
      <c r="G343">
        <v>114</v>
      </c>
      <c r="H343" t="s">
        <v>2017</v>
      </c>
    </row>
    <row r="344" spans="2:9" x14ac:dyDescent="0.2">
      <c r="B344">
        <v>0</v>
      </c>
      <c r="C344" t="s">
        <v>1304</v>
      </c>
      <c r="D344">
        <v>0</v>
      </c>
      <c r="E344">
        <v>340.8</v>
      </c>
      <c r="F344" t="s">
        <v>1304</v>
      </c>
      <c r="G344">
        <v>8.73</v>
      </c>
      <c r="H344">
        <v>532</v>
      </c>
      <c r="I344" t="s">
        <v>1607</v>
      </c>
    </row>
    <row r="345" spans="2:9" x14ac:dyDescent="0.2">
      <c r="B345">
        <v>0</v>
      </c>
      <c r="C345" t="s">
        <v>1304</v>
      </c>
      <c r="D345">
        <v>0</v>
      </c>
      <c r="E345">
        <v>341.8</v>
      </c>
      <c r="F345">
        <f>+-22.86</f>
        <v>-22.86</v>
      </c>
      <c r="G345">
        <v>514</v>
      </c>
      <c r="H345" t="s">
        <v>1586</v>
      </c>
    </row>
    <row r="346" spans="2:9" x14ac:dyDescent="0.2">
      <c r="B346">
        <v>0</v>
      </c>
      <c r="C346" t="s">
        <v>1304</v>
      </c>
      <c r="D346">
        <v>0</v>
      </c>
      <c r="E346">
        <v>343.7</v>
      </c>
      <c r="F346" t="s">
        <v>1304</v>
      </c>
      <c r="G346">
        <v>8.98</v>
      </c>
      <c r="H346">
        <v>531</v>
      </c>
      <c r="I346" t="s">
        <v>1604</v>
      </c>
    </row>
    <row r="347" spans="2:9" x14ac:dyDescent="0.2">
      <c r="B347">
        <v>0</v>
      </c>
      <c r="C347" t="s">
        <v>1304</v>
      </c>
      <c r="D347">
        <v>0</v>
      </c>
      <c r="E347">
        <v>345.4</v>
      </c>
      <c r="F347" t="s">
        <v>1304</v>
      </c>
      <c r="G347">
        <v>8.5299999999999994</v>
      </c>
      <c r="H347">
        <v>530</v>
      </c>
      <c r="I347" t="s">
        <v>1603</v>
      </c>
    </row>
    <row r="348" spans="2:9" x14ac:dyDescent="0.2">
      <c r="B348">
        <v>0</v>
      </c>
      <c r="C348" t="s">
        <v>1304</v>
      </c>
      <c r="D348">
        <v>0</v>
      </c>
      <c r="E348">
        <v>345.4</v>
      </c>
      <c r="F348">
        <f>+-41.69</f>
        <v>-41.69</v>
      </c>
      <c r="G348">
        <v>326</v>
      </c>
      <c r="H348" t="s">
        <v>1833</v>
      </c>
    </row>
    <row r="349" spans="2:9" x14ac:dyDescent="0.2">
      <c r="B349">
        <v>0</v>
      </c>
      <c r="C349" t="s">
        <v>1304</v>
      </c>
      <c r="D349">
        <v>0</v>
      </c>
      <c r="E349">
        <v>345.7</v>
      </c>
      <c r="F349">
        <f>+-17.41</f>
        <v>-17.41</v>
      </c>
      <c r="G349">
        <v>515</v>
      </c>
      <c r="H349" t="s">
        <v>1584</v>
      </c>
    </row>
    <row r="350" spans="2:9" x14ac:dyDescent="0.2">
      <c r="B350">
        <v>0</v>
      </c>
      <c r="C350" t="s">
        <v>1304</v>
      </c>
      <c r="D350">
        <v>0</v>
      </c>
      <c r="E350">
        <v>347.7</v>
      </c>
      <c r="F350">
        <f>+-14.53</f>
        <v>-14.53</v>
      </c>
      <c r="G350">
        <v>517</v>
      </c>
      <c r="H350" t="s">
        <v>1571</v>
      </c>
    </row>
    <row r="351" spans="2:9" x14ac:dyDescent="0.2">
      <c r="B351">
        <v>0</v>
      </c>
      <c r="C351" t="s">
        <v>1304</v>
      </c>
      <c r="D351">
        <v>0</v>
      </c>
      <c r="E351">
        <v>348</v>
      </c>
      <c r="F351">
        <f>+-15.38</f>
        <v>-15.38</v>
      </c>
      <c r="G351">
        <v>516</v>
      </c>
      <c r="H351" t="s">
        <v>1572</v>
      </c>
    </row>
    <row r="352" spans="2:9" x14ac:dyDescent="0.2">
      <c r="B352">
        <v>0</v>
      </c>
      <c r="C352" t="s">
        <v>1304</v>
      </c>
      <c r="D352">
        <v>0</v>
      </c>
      <c r="E352">
        <v>349</v>
      </c>
      <c r="F352" t="s">
        <v>1304</v>
      </c>
      <c r="G352">
        <v>7.35</v>
      </c>
      <c r="H352">
        <v>529</v>
      </c>
      <c r="I352" t="s">
        <v>2687</v>
      </c>
    </row>
    <row r="353" spans="2:9" x14ac:dyDescent="0.2">
      <c r="B353">
        <v>0</v>
      </c>
      <c r="C353" t="s">
        <v>1304</v>
      </c>
      <c r="D353">
        <v>0</v>
      </c>
      <c r="E353">
        <v>349.2</v>
      </c>
      <c r="F353" t="s">
        <v>1304</v>
      </c>
      <c r="G353">
        <v>8.17</v>
      </c>
      <c r="H353">
        <v>520</v>
      </c>
      <c r="I353" t="s">
        <v>1596</v>
      </c>
    </row>
    <row r="354" spans="2:9" x14ac:dyDescent="0.2">
      <c r="B354">
        <v>0</v>
      </c>
      <c r="C354" t="s">
        <v>1304</v>
      </c>
      <c r="D354">
        <v>0</v>
      </c>
      <c r="E354">
        <v>349.2</v>
      </c>
      <c r="F354" t="s">
        <v>1304</v>
      </c>
      <c r="G354">
        <v>9.91</v>
      </c>
      <c r="H354">
        <v>518</v>
      </c>
      <c r="I354" t="s">
        <v>1580</v>
      </c>
    </row>
    <row r="355" spans="2:9" x14ac:dyDescent="0.2">
      <c r="B355">
        <v>0</v>
      </c>
      <c r="C355" t="s">
        <v>1304</v>
      </c>
      <c r="D355">
        <v>0</v>
      </c>
      <c r="E355">
        <v>349.4</v>
      </c>
      <c r="F355" t="s">
        <v>1304</v>
      </c>
      <c r="G355">
        <v>7.51</v>
      </c>
      <c r="H355">
        <v>528</v>
      </c>
      <c r="I355" t="s">
        <v>1592</v>
      </c>
    </row>
    <row r="356" spans="2:9" x14ac:dyDescent="0.2">
      <c r="B356">
        <v>0</v>
      </c>
      <c r="C356" t="s">
        <v>1304</v>
      </c>
      <c r="D356">
        <v>0</v>
      </c>
      <c r="E356">
        <v>350</v>
      </c>
      <c r="F356" t="s">
        <v>1304</v>
      </c>
      <c r="G356">
        <v>7.86</v>
      </c>
      <c r="H356">
        <v>519</v>
      </c>
      <c r="I356" t="s">
        <v>1570</v>
      </c>
    </row>
    <row r="357" spans="2:9" x14ac:dyDescent="0.2">
      <c r="B357">
        <v>0</v>
      </c>
      <c r="C357" t="s">
        <v>1304</v>
      </c>
      <c r="D357">
        <v>0</v>
      </c>
      <c r="E357">
        <v>350.1</v>
      </c>
      <c r="F357" t="s">
        <v>1304</v>
      </c>
      <c r="G357">
        <v>6.82</v>
      </c>
      <c r="H357">
        <v>527</v>
      </c>
      <c r="I357" t="s">
        <v>1589</v>
      </c>
    </row>
    <row r="358" spans="2:9" x14ac:dyDescent="0.2">
      <c r="B358">
        <v>0</v>
      </c>
      <c r="C358" t="s">
        <v>1304</v>
      </c>
      <c r="D358">
        <v>0</v>
      </c>
      <c r="E358">
        <v>350.9</v>
      </c>
      <c r="F358" t="s">
        <v>1304</v>
      </c>
      <c r="G358">
        <v>8.2899999999999991</v>
      </c>
      <c r="H358">
        <v>522</v>
      </c>
      <c r="I358" t="s">
        <v>1582</v>
      </c>
    </row>
    <row r="359" spans="2:9" x14ac:dyDescent="0.2">
      <c r="B359">
        <v>0</v>
      </c>
      <c r="C359" t="s">
        <v>1304</v>
      </c>
      <c r="D359">
        <v>0</v>
      </c>
      <c r="E359">
        <v>351.4</v>
      </c>
      <c r="F359" t="s">
        <v>1304</v>
      </c>
      <c r="G359">
        <v>7.61</v>
      </c>
      <c r="H359">
        <v>526</v>
      </c>
      <c r="I359" t="s">
        <v>1590</v>
      </c>
    </row>
    <row r="360" spans="2:9" x14ac:dyDescent="0.2">
      <c r="B360">
        <v>0</v>
      </c>
      <c r="C360" t="s">
        <v>1304</v>
      </c>
      <c r="D360">
        <v>0</v>
      </c>
      <c r="E360">
        <v>351.5</v>
      </c>
      <c r="F360" t="s">
        <v>1304</v>
      </c>
      <c r="G360">
        <v>8.39</v>
      </c>
      <c r="H360">
        <v>524</v>
      </c>
      <c r="I360" t="s">
        <v>2688</v>
      </c>
    </row>
    <row r="361" spans="2:9" x14ac:dyDescent="0.2">
      <c r="B361">
        <v>0</v>
      </c>
      <c r="C361" t="s">
        <v>1304</v>
      </c>
      <c r="D361">
        <v>0</v>
      </c>
      <c r="E361">
        <v>351.7</v>
      </c>
      <c r="F361" t="s">
        <v>1304</v>
      </c>
      <c r="G361">
        <v>6.59</v>
      </c>
      <c r="H361">
        <v>523</v>
      </c>
      <c r="I361" t="s">
        <v>1583</v>
      </c>
    </row>
    <row r="362" spans="2:9" x14ac:dyDescent="0.2">
      <c r="B362">
        <v>0</v>
      </c>
      <c r="C362" t="s">
        <v>1304</v>
      </c>
      <c r="D362">
        <v>0</v>
      </c>
      <c r="E362">
        <v>352.1</v>
      </c>
      <c r="F362" t="s">
        <v>1304</v>
      </c>
      <c r="G362">
        <v>8.1999999999999993</v>
      </c>
      <c r="H362">
        <v>521</v>
      </c>
      <c r="I362" t="s">
        <v>1595</v>
      </c>
    </row>
    <row r="363" spans="2:9" x14ac:dyDescent="0.2">
      <c r="B363">
        <v>0</v>
      </c>
      <c r="C363" t="s">
        <v>1304</v>
      </c>
      <c r="D363">
        <v>0</v>
      </c>
      <c r="E363">
        <v>352.7</v>
      </c>
      <c r="F363" t="s">
        <v>1304</v>
      </c>
      <c r="G363">
        <v>5.92</v>
      </c>
      <c r="H363">
        <v>525</v>
      </c>
      <c r="I363" t="s">
        <v>1585</v>
      </c>
    </row>
    <row r="364" spans="2:9" x14ac:dyDescent="0.2">
      <c r="B364">
        <v>1.4E-2</v>
      </c>
      <c r="C364" t="s">
        <v>1304</v>
      </c>
      <c r="D364">
        <v>1.2E-2</v>
      </c>
      <c r="E364">
        <v>359.4</v>
      </c>
      <c r="F364">
        <f>+-403.58</f>
        <v>-403.58</v>
      </c>
      <c r="G364">
        <v>1257</v>
      </c>
      <c r="H364" t="s">
        <v>2689</v>
      </c>
    </row>
    <row r="365" spans="2:9" x14ac:dyDescent="0.2">
      <c r="B365">
        <v>2E-3</v>
      </c>
      <c r="C365" t="s">
        <v>1304</v>
      </c>
      <c r="D365">
        <v>6.0000000000000001E-3</v>
      </c>
      <c r="E365">
        <v>361.5</v>
      </c>
      <c r="F365">
        <f>+-108.09</f>
        <v>-108.09</v>
      </c>
      <c r="G365">
        <v>100</v>
      </c>
      <c r="H365" t="s">
        <v>2690</v>
      </c>
    </row>
    <row r="366" spans="2:9" x14ac:dyDescent="0.2">
      <c r="B366">
        <v>6.0000000000000001E-3</v>
      </c>
      <c r="C366" t="s">
        <v>1304</v>
      </c>
      <c r="D366">
        <v>8.9999999999999993E-3</v>
      </c>
      <c r="E366">
        <v>361.7</v>
      </c>
      <c r="F366">
        <f>+-204.74</f>
        <v>-204.74</v>
      </c>
      <c r="G366">
        <v>64</v>
      </c>
      <c r="H366" t="s">
        <v>1812</v>
      </c>
    </row>
    <row r="367" spans="2:9" x14ac:dyDescent="0.2">
      <c r="B367">
        <v>0</v>
      </c>
      <c r="C367" t="s">
        <v>1304</v>
      </c>
      <c r="D367">
        <v>0</v>
      </c>
      <c r="E367">
        <v>366.8</v>
      </c>
      <c r="F367" t="s">
        <v>1304</v>
      </c>
      <c r="G367">
        <v>6.73</v>
      </c>
      <c r="H367">
        <v>111</v>
      </c>
      <c r="I367" t="s">
        <v>1686</v>
      </c>
    </row>
    <row r="368" spans="2:9" x14ac:dyDescent="0.2">
      <c r="B368">
        <v>0</v>
      </c>
      <c r="C368" t="s">
        <v>1304</v>
      </c>
      <c r="D368">
        <v>0</v>
      </c>
      <c r="E368">
        <v>366.9</v>
      </c>
      <c r="F368" t="s">
        <v>1304</v>
      </c>
      <c r="G368">
        <v>7.34</v>
      </c>
      <c r="H368">
        <v>110</v>
      </c>
      <c r="I368" t="s">
        <v>2022</v>
      </c>
    </row>
    <row r="369" spans="2:9" x14ac:dyDescent="0.2">
      <c r="B369">
        <v>0</v>
      </c>
      <c r="C369" t="s">
        <v>1304</v>
      </c>
      <c r="D369">
        <v>0</v>
      </c>
      <c r="E369">
        <v>367</v>
      </c>
      <c r="F369" t="s">
        <v>1304</v>
      </c>
      <c r="G369">
        <v>8</v>
      </c>
      <c r="H369">
        <v>109</v>
      </c>
      <c r="I369" t="s">
        <v>1679</v>
      </c>
    </row>
    <row r="370" spans="2:9" x14ac:dyDescent="0.2">
      <c r="B370">
        <v>0</v>
      </c>
      <c r="C370" t="s">
        <v>1304</v>
      </c>
      <c r="D370">
        <v>0</v>
      </c>
      <c r="E370">
        <v>368.9</v>
      </c>
      <c r="F370" t="s">
        <v>1304</v>
      </c>
      <c r="G370">
        <v>7.89</v>
      </c>
      <c r="H370">
        <v>108</v>
      </c>
      <c r="I370" t="s">
        <v>1678</v>
      </c>
    </row>
    <row r="371" spans="2:9" x14ac:dyDescent="0.2">
      <c r="B371">
        <v>0</v>
      </c>
      <c r="C371" t="s">
        <v>1304</v>
      </c>
      <c r="D371">
        <v>0</v>
      </c>
      <c r="E371">
        <v>369.6</v>
      </c>
      <c r="F371" t="s">
        <v>1304</v>
      </c>
      <c r="G371">
        <v>6.58</v>
      </c>
      <c r="H371">
        <v>113</v>
      </c>
      <c r="I371" t="s">
        <v>2691</v>
      </c>
    </row>
    <row r="372" spans="2:9" x14ac:dyDescent="0.2">
      <c r="B372">
        <v>0</v>
      </c>
      <c r="C372" t="s">
        <v>1304</v>
      </c>
      <c r="D372">
        <v>0</v>
      </c>
      <c r="E372">
        <v>369.7</v>
      </c>
      <c r="F372" t="s">
        <v>1304</v>
      </c>
      <c r="G372">
        <v>6.83</v>
      </c>
      <c r="H372">
        <v>112</v>
      </c>
      <c r="I372" t="s">
        <v>1688</v>
      </c>
    </row>
    <row r="373" spans="2:9" x14ac:dyDescent="0.2">
      <c r="B373">
        <v>0</v>
      </c>
      <c r="C373" t="s">
        <v>1304</v>
      </c>
      <c r="D373">
        <v>0</v>
      </c>
      <c r="E373">
        <v>372.6</v>
      </c>
      <c r="F373">
        <f>+-10.24</f>
        <v>-10.24</v>
      </c>
      <c r="G373">
        <v>107</v>
      </c>
      <c r="H373" t="s">
        <v>1676</v>
      </c>
    </row>
    <row r="374" spans="2:9" x14ac:dyDescent="0.2">
      <c r="B374">
        <v>0</v>
      </c>
      <c r="C374" t="s">
        <v>1304</v>
      </c>
      <c r="D374">
        <v>0</v>
      </c>
      <c r="E374">
        <v>374.2</v>
      </c>
      <c r="F374">
        <f>+-266.31</f>
        <v>-266.31</v>
      </c>
      <c r="G374">
        <v>630</v>
      </c>
      <c r="H374" t="s">
        <v>1516</v>
      </c>
    </row>
    <row r="375" spans="2:9" x14ac:dyDescent="0.2">
      <c r="B375">
        <v>0</v>
      </c>
      <c r="C375" t="s">
        <v>1304</v>
      </c>
      <c r="D375">
        <v>0</v>
      </c>
      <c r="E375">
        <v>374.8</v>
      </c>
      <c r="F375">
        <f>+-10.75</f>
        <v>-10.75</v>
      </c>
      <c r="G375">
        <v>106</v>
      </c>
      <c r="H375" t="s">
        <v>1685</v>
      </c>
    </row>
    <row r="376" spans="2:9" x14ac:dyDescent="0.2">
      <c r="B376">
        <v>0</v>
      </c>
      <c r="C376" t="s">
        <v>1304</v>
      </c>
      <c r="D376">
        <v>0</v>
      </c>
      <c r="E376">
        <v>375.6</v>
      </c>
      <c r="F376" t="s">
        <v>1304</v>
      </c>
      <c r="G376">
        <v>6.25</v>
      </c>
      <c r="H376">
        <v>115</v>
      </c>
      <c r="I376" t="s">
        <v>1478</v>
      </c>
    </row>
    <row r="377" spans="2:9" x14ac:dyDescent="0.2">
      <c r="B377">
        <v>0</v>
      </c>
      <c r="C377" t="s">
        <v>1304</v>
      </c>
      <c r="D377">
        <v>0</v>
      </c>
      <c r="E377">
        <v>376.7</v>
      </c>
      <c r="F377" t="s">
        <v>1304</v>
      </c>
      <c r="G377">
        <v>7.31</v>
      </c>
      <c r="H377">
        <v>120</v>
      </c>
      <c r="I377" t="s">
        <v>2692</v>
      </c>
    </row>
    <row r="378" spans="2:9" x14ac:dyDescent="0.2">
      <c r="B378">
        <v>0</v>
      </c>
      <c r="C378" t="s">
        <v>1304</v>
      </c>
      <c r="D378">
        <v>0</v>
      </c>
      <c r="E378">
        <v>377.3</v>
      </c>
      <c r="F378" t="s">
        <v>1304</v>
      </c>
      <c r="G378">
        <v>8.0500000000000007</v>
      </c>
      <c r="H378">
        <v>119</v>
      </c>
      <c r="I378" t="s">
        <v>1687</v>
      </c>
    </row>
    <row r="379" spans="2:9" x14ac:dyDescent="0.2">
      <c r="B379">
        <v>0</v>
      </c>
      <c r="C379" t="s">
        <v>1304</v>
      </c>
      <c r="D379">
        <v>0</v>
      </c>
      <c r="E379">
        <v>378.9</v>
      </c>
      <c r="F379" t="s">
        <v>1304</v>
      </c>
      <c r="G379">
        <v>6.19</v>
      </c>
      <c r="H379">
        <v>116</v>
      </c>
      <c r="I379" t="s">
        <v>1697</v>
      </c>
    </row>
    <row r="380" spans="2:9" x14ac:dyDescent="0.2">
      <c r="B380">
        <v>0</v>
      </c>
      <c r="C380" t="s">
        <v>1304</v>
      </c>
      <c r="D380">
        <v>0</v>
      </c>
      <c r="E380">
        <v>378.9</v>
      </c>
      <c r="F380" t="s">
        <v>1304</v>
      </c>
      <c r="G380">
        <v>9.2799999999999994</v>
      </c>
      <c r="H380">
        <v>121</v>
      </c>
      <c r="I380" t="s">
        <v>2693</v>
      </c>
    </row>
    <row r="381" spans="2:9" x14ac:dyDescent="0.2">
      <c r="B381">
        <v>0</v>
      </c>
      <c r="C381" t="s">
        <v>1304</v>
      </c>
      <c r="D381">
        <v>0</v>
      </c>
      <c r="E381">
        <v>379.1</v>
      </c>
      <c r="F381" t="s">
        <v>1304</v>
      </c>
      <c r="G381">
        <v>7.94</v>
      </c>
      <c r="H381">
        <v>118</v>
      </c>
      <c r="I381" t="s">
        <v>2013</v>
      </c>
    </row>
    <row r="382" spans="2:9" x14ac:dyDescent="0.2">
      <c r="B382">
        <v>0</v>
      </c>
      <c r="C382" t="s">
        <v>1304</v>
      </c>
      <c r="D382">
        <v>0</v>
      </c>
      <c r="E382">
        <v>379.8</v>
      </c>
      <c r="F382" t="s">
        <v>1304</v>
      </c>
      <c r="G382">
        <v>9.2200000000000006</v>
      </c>
      <c r="H382">
        <v>105</v>
      </c>
      <c r="I382" t="s">
        <v>2694</v>
      </c>
    </row>
    <row r="383" spans="2:9" x14ac:dyDescent="0.2">
      <c r="B383">
        <v>0</v>
      </c>
      <c r="C383" t="s">
        <v>1304</v>
      </c>
      <c r="D383">
        <v>0</v>
      </c>
      <c r="E383">
        <v>380.1</v>
      </c>
      <c r="F383" t="s">
        <v>1304</v>
      </c>
      <c r="G383">
        <v>7.05</v>
      </c>
      <c r="H383">
        <v>117</v>
      </c>
      <c r="I383" t="s">
        <v>1690</v>
      </c>
    </row>
    <row r="384" spans="2:9" x14ac:dyDescent="0.2">
      <c r="B384">
        <v>0</v>
      </c>
      <c r="C384" t="s">
        <v>1304</v>
      </c>
      <c r="D384">
        <v>0</v>
      </c>
      <c r="E384">
        <v>380.3</v>
      </c>
      <c r="F384">
        <f>+-11.06</f>
        <v>-11.06</v>
      </c>
      <c r="G384">
        <v>104</v>
      </c>
      <c r="H384" t="s">
        <v>2695</v>
      </c>
    </row>
    <row r="385" spans="2:9" x14ac:dyDescent="0.2">
      <c r="B385">
        <v>1.2E-2</v>
      </c>
      <c r="C385" t="s">
        <v>1304</v>
      </c>
      <c r="D385">
        <v>0.01</v>
      </c>
      <c r="E385">
        <v>380.4</v>
      </c>
      <c r="F385">
        <f>+-410.05</f>
        <v>-410.05</v>
      </c>
      <c r="G385">
        <v>1300</v>
      </c>
      <c r="H385" t="s">
        <v>2174</v>
      </c>
    </row>
    <row r="386" spans="2:9" x14ac:dyDescent="0.2">
      <c r="B386">
        <v>0</v>
      </c>
      <c r="C386" t="s">
        <v>1304</v>
      </c>
      <c r="D386">
        <v>0</v>
      </c>
      <c r="E386">
        <v>381.7</v>
      </c>
      <c r="F386">
        <f>+-274.31</f>
        <v>-274.31</v>
      </c>
      <c r="G386">
        <v>629</v>
      </c>
      <c r="H386" t="s">
        <v>1502</v>
      </c>
    </row>
    <row r="387" spans="2:9" x14ac:dyDescent="0.2">
      <c r="B387">
        <v>1.2E-2</v>
      </c>
      <c r="C387" t="s">
        <v>1304</v>
      </c>
      <c r="D387">
        <v>0.01</v>
      </c>
      <c r="E387">
        <v>385.1</v>
      </c>
      <c r="F387">
        <f>+-420.27</f>
        <v>-420.27</v>
      </c>
      <c r="G387">
        <v>1276</v>
      </c>
      <c r="H387" t="s">
        <v>2696</v>
      </c>
    </row>
    <row r="388" spans="2:9" x14ac:dyDescent="0.2">
      <c r="B388">
        <v>0</v>
      </c>
      <c r="C388" t="s">
        <v>1304</v>
      </c>
      <c r="D388">
        <v>0</v>
      </c>
      <c r="E388">
        <v>386.8</v>
      </c>
      <c r="F388" t="s">
        <v>1304</v>
      </c>
      <c r="G388">
        <v>8.07</v>
      </c>
      <c r="H388">
        <v>90</v>
      </c>
      <c r="I388" t="s">
        <v>1790</v>
      </c>
    </row>
    <row r="389" spans="2:9" x14ac:dyDescent="0.2">
      <c r="B389">
        <v>0</v>
      </c>
      <c r="C389" t="s">
        <v>1304</v>
      </c>
      <c r="D389">
        <v>0</v>
      </c>
      <c r="E389">
        <v>386.9</v>
      </c>
      <c r="F389" t="s">
        <v>1304</v>
      </c>
      <c r="G389">
        <v>8.34</v>
      </c>
      <c r="H389">
        <v>89</v>
      </c>
      <c r="I389" t="s">
        <v>1789</v>
      </c>
    </row>
    <row r="390" spans="2:9" x14ac:dyDescent="0.2">
      <c r="B390">
        <v>0</v>
      </c>
      <c r="C390" t="s">
        <v>1304</v>
      </c>
      <c r="D390">
        <v>0</v>
      </c>
      <c r="E390">
        <v>387.1</v>
      </c>
      <c r="F390">
        <f>+-11.82</f>
        <v>-11.82</v>
      </c>
      <c r="G390">
        <v>103</v>
      </c>
      <c r="H390" t="s">
        <v>1724</v>
      </c>
    </row>
    <row r="391" spans="2:9" x14ac:dyDescent="0.2">
      <c r="B391">
        <v>0</v>
      </c>
      <c r="C391" t="s">
        <v>1304</v>
      </c>
      <c r="D391">
        <v>0</v>
      </c>
      <c r="E391">
        <v>387.3</v>
      </c>
      <c r="F391" t="s">
        <v>1304</v>
      </c>
      <c r="G391">
        <v>7.31</v>
      </c>
      <c r="H391">
        <v>91</v>
      </c>
      <c r="I391" t="s">
        <v>1792</v>
      </c>
    </row>
    <row r="392" spans="2:9" x14ac:dyDescent="0.2">
      <c r="B392">
        <v>0</v>
      </c>
      <c r="C392" t="s">
        <v>1304</v>
      </c>
      <c r="D392">
        <v>0</v>
      </c>
      <c r="E392">
        <v>389.4</v>
      </c>
      <c r="F392" t="s">
        <v>1304</v>
      </c>
      <c r="G392">
        <v>6.51</v>
      </c>
      <c r="H392">
        <v>92</v>
      </c>
      <c r="I392" t="s">
        <v>1650</v>
      </c>
    </row>
    <row r="393" spans="2:9" x14ac:dyDescent="0.2">
      <c r="B393">
        <v>0</v>
      </c>
      <c r="C393" t="s">
        <v>1304</v>
      </c>
      <c r="D393">
        <v>0</v>
      </c>
      <c r="E393">
        <v>389.5</v>
      </c>
      <c r="F393">
        <f>+-12.04</f>
        <v>-12.04</v>
      </c>
      <c r="G393">
        <v>122</v>
      </c>
      <c r="H393" t="s">
        <v>2012</v>
      </c>
    </row>
    <row r="394" spans="2:9" x14ac:dyDescent="0.2">
      <c r="B394">
        <v>0</v>
      </c>
      <c r="C394" t="s">
        <v>1304</v>
      </c>
      <c r="D394">
        <v>0</v>
      </c>
      <c r="E394">
        <v>390.3</v>
      </c>
      <c r="F394" t="s">
        <v>1304</v>
      </c>
      <c r="G394">
        <v>6.25</v>
      </c>
      <c r="H394">
        <v>93</v>
      </c>
      <c r="I394" t="s">
        <v>1798</v>
      </c>
    </row>
    <row r="395" spans="2:9" x14ac:dyDescent="0.2">
      <c r="B395">
        <v>0</v>
      </c>
      <c r="C395" t="s">
        <v>1304</v>
      </c>
      <c r="D395">
        <v>0</v>
      </c>
      <c r="E395">
        <v>391.6</v>
      </c>
      <c r="F395">
        <f>+-10.58</f>
        <v>-10.58</v>
      </c>
      <c r="G395">
        <v>87</v>
      </c>
      <c r="H395" t="s">
        <v>1746</v>
      </c>
    </row>
    <row r="396" spans="2:9" x14ac:dyDescent="0.2">
      <c r="B396">
        <v>0</v>
      </c>
      <c r="C396" t="s">
        <v>1304</v>
      </c>
      <c r="D396">
        <v>0</v>
      </c>
      <c r="E396">
        <v>391.9</v>
      </c>
      <c r="F396" t="s">
        <v>1304</v>
      </c>
      <c r="G396">
        <v>5.96</v>
      </c>
      <c r="H396">
        <v>94</v>
      </c>
      <c r="I396" t="s">
        <v>1802</v>
      </c>
    </row>
    <row r="397" spans="2:9" x14ac:dyDescent="0.2">
      <c r="B397">
        <v>0</v>
      </c>
      <c r="C397" t="s">
        <v>1304</v>
      </c>
      <c r="D397">
        <v>0</v>
      </c>
      <c r="E397">
        <v>393.7</v>
      </c>
      <c r="F397">
        <f>+-21.84</f>
        <v>-21.84</v>
      </c>
      <c r="G397">
        <v>88</v>
      </c>
      <c r="H397" t="s">
        <v>1317</v>
      </c>
    </row>
    <row r="398" spans="2:9" x14ac:dyDescent="0.2">
      <c r="B398">
        <v>0</v>
      </c>
      <c r="C398" t="s">
        <v>1304</v>
      </c>
      <c r="D398">
        <v>0</v>
      </c>
      <c r="E398">
        <v>394.1</v>
      </c>
      <c r="F398" t="s">
        <v>1304</v>
      </c>
      <c r="G398">
        <v>8.98</v>
      </c>
      <c r="H398">
        <v>102</v>
      </c>
      <c r="I398" t="s">
        <v>1747</v>
      </c>
    </row>
    <row r="399" spans="2:9" x14ac:dyDescent="0.2">
      <c r="B399">
        <v>0</v>
      </c>
      <c r="C399" t="s">
        <v>1304</v>
      </c>
      <c r="D399">
        <v>0</v>
      </c>
      <c r="E399">
        <v>396.3</v>
      </c>
      <c r="F399" t="s">
        <v>1304</v>
      </c>
      <c r="G399">
        <v>7.76</v>
      </c>
      <c r="H399">
        <v>101</v>
      </c>
      <c r="I399" t="s">
        <v>1753</v>
      </c>
    </row>
    <row r="400" spans="2:9" x14ac:dyDescent="0.2">
      <c r="B400">
        <v>0</v>
      </c>
      <c r="C400" t="s">
        <v>1304</v>
      </c>
      <c r="D400">
        <v>0</v>
      </c>
      <c r="E400">
        <v>396.8</v>
      </c>
      <c r="F400" t="s">
        <v>1304</v>
      </c>
      <c r="G400">
        <v>8.07</v>
      </c>
      <c r="H400">
        <v>99</v>
      </c>
      <c r="I400" t="s">
        <v>1771</v>
      </c>
    </row>
    <row r="401" spans="2:9" x14ac:dyDescent="0.2">
      <c r="B401">
        <v>0</v>
      </c>
      <c r="C401" t="s">
        <v>1304</v>
      </c>
      <c r="D401">
        <v>0</v>
      </c>
      <c r="E401">
        <v>396.9</v>
      </c>
      <c r="F401" t="s">
        <v>1304</v>
      </c>
      <c r="G401">
        <v>6.35</v>
      </c>
      <c r="H401">
        <v>95</v>
      </c>
      <c r="I401" t="s">
        <v>2697</v>
      </c>
    </row>
    <row r="402" spans="2:9" x14ac:dyDescent="0.2">
      <c r="B402">
        <v>0</v>
      </c>
      <c r="C402" t="s">
        <v>1304</v>
      </c>
      <c r="D402">
        <v>0</v>
      </c>
      <c r="E402">
        <v>397.6</v>
      </c>
      <c r="F402" t="s">
        <v>1304</v>
      </c>
      <c r="G402">
        <v>9.75</v>
      </c>
      <c r="H402">
        <v>124</v>
      </c>
      <c r="I402" t="s">
        <v>2008</v>
      </c>
    </row>
    <row r="403" spans="2:9" x14ac:dyDescent="0.2">
      <c r="B403">
        <v>0</v>
      </c>
      <c r="C403" t="s">
        <v>1304</v>
      </c>
      <c r="D403">
        <v>0</v>
      </c>
      <c r="E403">
        <v>398.2</v>
      </c>
      <c r="F403" t="s">
        <v>1304</v>
      </c>
      <c r="G403">
        <v>6.48</v>
      </c>
      <c r="H403">
        <v>98</v>
      </c>
      <c r="I403" t="s">
        <v>1797</v>
      </c>
    </row>
    <row r="404" spans="2:9" x14ac:dyDescent="0.2">
      <c r="B404">
        <v>0</v>
      </c>
      <c r="C404" t="s">
        <v>1304</v>
      </c>
      <c r="D404">
        <v>0</v>
      </c>
      <c r="E404">
        <v>399.7</v>
      </c>
      <c r="F404" t="s">
        <v>1304</v>
      </c>
      <c r="G404">
        <v>5.42</v>
      </c>
      <c r="H404">
        <v>96</v>
      </c>
      <c r="I404" t="s">
        <v>1800</v>
      </c>
    </row>
    <row r="405" spans="2:9" x14ac:dyDescent="0.2">
      <c r="B405">
        <v>0</v>
      </c>
      <c r="C405" t="s">
        <v>1304</v>
      </c>
      <c r="D405">
        <v>0</v>
      </c>
      <c r="E405">
        <v>399.7</v>
      </c>
      <c r="F405" t="s">
        <v>1304</v>
      </c>
      <c r="G405">
        <v>5.71</v>
      </c>
      <c r="H405">
        <v>97</v>
      </c>
      <c r="I405" t="s">
        <v>1801</v>
      </c>
    </row>
    <row r="406" spans="2:9" x14ac:dyDescent="0.2">
      <c r="B406">
        <v>0</v>
      </c>
      <c r="C406" t="s">
        <v>1304</v>
      </c>
      <c r="D406">
        <v>0</v>
      </c>
      <c r="E406">
        <v>404.4</v>
      </c>
      <c r="F406" t="s">
        <v>1304</v>
      </c>
      <c r="G406">
        <v>6.61</v>
      </c>
      <c r="H406">
        <v>125</v>
      </c>
      <c r="I406" t="s">
        <v>2698</v>
      </c>
    </row>
    <row r="407" spans="2:9" x14ac:dyDescent="0.2">
      <c r="B407">
        <v>0</v>
      </c>
      <c r="C407" t="s">
        <v>1304</v>
      </c>
      <c r="D407">
        <v>0</v>
      </c>
      <c r="E407">
        <v>404.6</v>
      </c>
      <c r="F407">
        <f>+-92.22</f>
        <v>-92.22</v>
      </c>
      <c r="G407">
        <v>325</v>
      </c>
      <c r="H407" t="s">
        <v>2699</v>
      </c>
    </row>
    <row r="408" spans="2:9" x14ac:dyDescent="0.2">
      <c r="B408">
        <v>4.0000000000000001E-3</v>
      </c>
      <c r="C408" t="s">
        <v>1304</v>
      </c>
      <c r="D408">
        <v>8.9999999999999993E-3</v>
      </c>
      <c r="E408">
        <v>405.6</v>
      </c>
      <c r="F408">
        <f>+-181.57</f>
        <v>-181.57</v>
      </c>
      <c r="G408">
        <v>77</v>
      </c>
      <c r="H408" t="s">
        <v>2019</v>
      </c>
    </row>
    <row r="409" spans="2:9" x14ac:dyDescent="0.2">
      <c r="B409">
        <v>0</v>
      </c>
      <c r="C409" t="s">
        <v>1304</v>
      </c>
      <c r="D409">
        <v>0</v>
      </c>
      <c r="E409">
        <v>406.6</v>
      </c>
      <c r="F409" t="s">
        <v>1304</v>
      </c>
      <c r="G409">
        <v>7.05</v>
      </c>
      <c r="H409">
        <v>150</v>
      </c>
      <c r="I409" t="s">
        <v>1674</v>
      </c>
    </row>
    <row r="410" spans="2:9" x14ac:dyDescent="0.2">
      <c r="B410">
        <v>0</v>
      </c>
      <c r="C410" t="s">
        <v>1304</v>
      </c>
      <c r="D410">
        <v>0</v>
      </c>
      <c r="E410">
        <v>406.8</v>
      </c>
      <c r="F410" t="s">
        <v>1304</v>
      </c>
      <c r="G410">
        <v>6.52</v>
      </c>
      <c r="H410">
        <v>151</v>
      </c>
      <c r="I410" t="s">
        <v>1689</v>
      </c>
    </row>
    <row r="411" spans="2:9" x14ac:dyDescent="0.2">
      <c r="B411">
        <v>0</v>
      </c>
      <c r="C411" t="s">
        <v>1304</v>
      </c>
      <c r="D411">
        <v>0</v>
      </c>
      <c r="E411">
        <v>407.2</v>
      </c>
      <c r="F411" t="s">
        <v>1304</v>
      </c>
      <c r="G411">
        <v>7.79</v>
      </c>
      <c r="H411">
        <v>149</v>
      </c>
      <c r="I411" t="s">
        <v>2700</v>
      </c>
    </row>
    <row r="412" spans="2:9" x14ac:dyDescent="0.2">
      <c r="B412">
        <v>0</v>
      </c>
      <c r="C412" t="s">
        <v>1304</v>
      </c>
      <c r="D412">
        <v>0</v>
      </c>
      <c r="E412">
        <v>407.8</v>
      </c>
      <c r="F412" t="s">
        <v>1304</v>
      </c>
      <c r="G412">
        <v>9.56</v>
      </c>
      <c r="H412">
        <v>126</v>
      </c>
      <c r="I412" t="s">
        <v>1677</v>
      </c>
    </row>
    <row r="413" spans="2:9" x14ac:dyDescent="0.2">
      <c r="B413">
        <v>0</v>
      </c>
      <c r="C413" t="s">
        <v>1304</v>
      </c>
      <c r="D413">
        <v>0</v>
      </c>
      <c r="E413">
        <v>409</v>
      </c>
      <c r="F413" t="s">
        <v>1304</v>
      </c>
      <c r="G413">
        <v>6.45</v>
      </c>
      <c r="H413">
        <v>152</v>
      </c>
      <c r="I413" t="s">
        <v>1999</v>
      </c>
    </row>
    <row r="414" spans="2:9" x14ac:dyDescent="0.2">
      <c r="B414">
        <v>0</v>
      </c>
      <c r="C414" t="s">
        <v>1304</v>
      </c>
      <c r="D414">
        <v>0</v>
      </c>
      <c r="E414">
        <v>409</v>
      </c>
      <c r="F414" t="s">
        <v>1304</v>
      </c>
      <c r="G414">
        <v>7.69</v>
      </c>
      <c r="H414">
        <v>148</v>
      </c>
      <c r="I414" t="s">
        <v>2701</v>
      </c>
    </row>
    <row r="415" spans="2:9" x14ac:dyDescent="0.2">
      <c r="B415">
        <v>0</v>
      </c>
      <c r="C415" t="s">
        <v>1304</v>
      </c>
      <c r="D415">
        <v>0</v>
      </c>
      <c r="E415">
        <v>409.8</v>
      </c>
      <c r="F415" t="s">
        <v>1304</v>
      </c>
      <c r="G415">
        <v>6.49</v>
      </c>
      <c r="H415">
        <v>153</v>
      </c>
      <c r="I415" t="s">
        <v>1713</v>
      </c>
    </row>
    <row r="416" spans="2:9" x14ac:dyDescent="0.2">
      <c r="B416">
        <v>0</v>
      </c>
      <c r="C416" t="s">
        <v>1304</v>
      </c>
      <c r="D416">
        <v>0</v>
      </c>
      <c r="E416">
        <v>411.1</v>
      </c>
      <c r="F416">
        <f>+-27.86</f>
        <v>-27.86</v>
      </c>
      <c r="G416">
        <v>86</v>
      </c>
      <c r="H416" t="s">
        <v>2702</v>
      </c>
    </row>
    <row r="417" spans="2:9" x14ac:dyDescent="0.2">
      <c r="B417">
        <v>0</v>
      </c>
      <c r="C417" t="s">
        <v>1304</v>
      </c>
      <c r="D417">
        <v>0</v>
      </c>
      <c r="E417">
        <v>412.3</v>
      </c>
      <c r="F417" t="s">
        <v>1304</v>
      </c>
      <c r="G417">
        <v>6.72</v>
      </c>
      <c r="H417">
        <v>154</v>
      </c>
      <c r="I417" t="s">
        <v>1721</v>
      </c>
    </row>
    <row r="418" spans="2:9" x14ac:dyDescent="0.2">
      <c r="B418">
        <v>0</v>
      </c>
      <c r="C418" t="s">
        <v>1304</v>
      </c>
      <c r="D418">
        <v>0</v>
      </c>
      <c r="E418">
        <v>412.6</v>
      </c>
      <c r="F418" t="s">
        <v>1304</v>
      </c>
      <c r="G418">
        <v>9.9700000000000006</v>
      </c>
      <c r="H418">
        <v>147</v>
      </c>
      <c r="I418" t="s">
        <v>1996</v>
      </c>
    </row>
    <row r="419" spans="2:9" x14ac:dyDescent="0.2">
      <c r="B419">
        <v>0</v>
      </c>
      <c r="C419" t="s">
        <v>1304</v>
      </c>
      <c r="D419">
        <v>0</v>
      </c>
      <c r="E419">
        <v>415.5</v>
      </c>
      <c r="F419" t="s">
        <v>1304</v>
      </c>
      <c r="G419">
        <v>6.07</v>
      </c>
      <c r="H419">
        <v>155</v>
      </c>
      <c r="I419" t="s">
        <v>2004</v>
      </c>
    </row>
    <row r="420" spans="2:9" x14ac:dyDescent="0.2">
      <c r="B420">
        <v>0</v>
      </c>
      <c r="C420" t="s">
        <v>1304</v>
      </c>
      <c r="D420">
        <v>0</v>
      </c>
      <c r="E420">
        <v>416.6</v>
      </c>
      <c r="F420" t="s">
        <v>1304</v>
      </c>
      <c r="G420">
        <v>7.05</v>
      </c>
      <c r="H420">
        <v>160</v>
      </c>
      <c r="I420" t="s">
        <v>2010</v>
      </c>
    </row>
    <row r="421" spans="2:9" x14ac:dyDescent="0.2">
      <c r="B421">
        <v>0</v>
      </c>
      <c r="C421" t="s">
        <v>1304</v>
      </c>
      <c r="D421">
        <v>0</v>
      </c>
      <c r="E421">
        <v>416.7</v>
      </c>
      <c r="F421">
        <f>+-10.61</f>
        <v>-10.61</v>
      </c>
      <c r="G421">
        <v>146</v>
      </c>
      <c r="H421" t="s">
        <v>1672</v>
      </c>
    </row>
    <row r="422" spans="2:9" x14ac:dyDescent="0.2">
      <c r="B422">
        <v>0</v>
      </c>
      <c r="C422" t="s">
        <v>1304</v>
      </c>
      <c r="D422">
        <v>0</v>
      </c>
      <c r="E422">
        <v>417.2</v>
      </c>
      <c r="F422" t="s">
        <v>1304</v>
      </c>
      <c r="G422">
        <v>7.79</v>
      </c>
      <c r="H422">
        <v>159</v>
      </c>
      <c r="I422" t="s">
        <v>1695</v>
      </c>
    </row>
    <row r="423" spans="2:9" x14ac:dyDescent="0.2">
      <c r="B423">
        <v>0</v>
      </c>
      <c r="C423" t="s">
        <v>1304</v>
      </c>
      <c r="D423">
        <v>0</v>
      </c>
      <c r="E423">
        <v>417.5</v>
      </c>
      <c r="F423">
        <f>+-38.19</f>
        <v>-38.19</v>
      </c>
      <c r="G423">
        <v>84</v>
      </c>
      <c r="H423" t="s">
        <v>1787</v>
      </c>
    </row>
    <row r="424" spans="2:9" x14ac:dyDescent="0.2">
      <c r="B424">
        <v>0</v>
      </c>
      <c r="C424" t="s">
        <v>1304</v>
      </c>
      <c r="D424">
        <v>0</v>
      </c>
      <c r="E424">
        <v>418.8</v>
      </c>
      <c r="F424" t="s">
        <v>1304</v>
      </c>
      <c r="G424">
        <v>6</v>
      </c>
      <c r="H424">
        <v>156</v>
      </c>
      <c r="I424" t="s">
        <v>2001</v>
      </c>
    </row>
    <row r="425" spans="2:9" x14ac:dyDescent="0.2">
      <c r="B425">
        <v>0</v>
      </c>
      <c r="C425" t="s">
        <v>1304</v>
      </c>
      <c r="D425">
        <v>0</v>
      </c>
      <c r="E425">
        <v>419</v>
      </c>
      <c r="F425" t="s">
        <v>1304</v>
      </c>
      <c r="G425">
        <v>7.69</v>
      </c>
      <c r="H425">
        <v>158</v>
      </c>
      <c r="I425" t="s">
        <v>1648</v>
      </c>
    </row>
    <row r="426" spans="2:9" x14ac:dyDescent="0.2">
      <c r="B426">
        <v>0</v>
      </c>
      <c r="C426" t="s">
        <v>1304</v>
      </c>
      <c r="D426">
        <v>0</v>
      </c>
      <c r="E426">
        <v>420</v>
      </c>
      <c r="F426" t="s">
        <v>1304</v>
      </c>
      <c r="G426">
        <v>6.81</v>
      </c>
      <c r="H426">
        <v>157</v>
      </c>
      <c r="I426" t="s">
        <v>1728</v>
      </c>
    </row>
    <row r="427" spans="2:9" x14ac:dyDescent="0.2">
      <c r="B427">
        <v>0</v>
      </c>
      <c r="C427" t="s">
        <v>1304</v>
      </c>
      <c r="D427">
        <v>0</v>
      </c>
      <c r="E427">
        <v>420.4</v>
      </c>
      <c r="F427" t="s">
        <v>1304</v>
      </c>
      <c r="G427">
        <v>9.8699999999999992</v>
      </c>
      <c r="H427">
        <v>127</v>
      </c>
      <c r="I427" t="s">
        <v>1673</v>
      </c>
    </row>
    <row r="428" spans="2:9" x14ac:dyDescent="0.2">
      <c r="B428">
        <v>0</v>
      </c>
      <c r="C428" t="s">
        <v>1304</v>
      </c>
      <c r="D428">
        <v>0</v>
      </c>
      <c r="E428">
        <v>421.7</v>
      </c>
      <c r="F428" t="s">
        <v>1304</v>
      </c>
      <c r="G428">
        <v>8.5399999999999991</v>
      </c>
      <c r="H428">
        <v>145</v>
      </c>
      <c r="I428" t="s">
        <v>1995</v>
      </c>
    </row>
    <row r="429" spans="2:9" x14ac:dyDescent="0.2">
      <c r="B429">
        <v>0</v>
      </c>
      <c r="C429" t="s">
        <v>1304</v>
      </c>
      <c r="D429">
        <v>0</v>
      </c>
      <c r="E429">
        <v>424.5</v>
      </c>
      <c r="F429" t="s">
        <v>1304</v>
      </c>
      <c r="G429">
        <v>8.18</v>
      </c>
      <c r="H429">
        <v>144</v>
      </c>
      <c r="I429" t="s">
        <v>1568</v>
      </c>
    </row>
    <row r="430" spans="2:9" x14ac:dyDescent="0.2">
      <c r="B430">
        <v>2E-3</v>
      </c>
      <c r="C430" t="s">
        <v>1304</v>
      </c>
      <c r="D430">
        <v>6.0000000000000001E-3</v>
      </c>
      <c r="E430">
        <v>424.6</v>
      </c>
      <c r="F430">
        <f>+-125.46</f>
        <v>-125.46</v>
      </c>
      <c r="G430">
        <v>162</v>
      </c>
      <c r="H430" t="s">
        <v>1735</v>
      </c>
    </row>
    <row r="431" spans="2:9" x14ac:dyDescent="0.2">
      <c r="B431">
        <v>0</v>
      </c>
      <c r="C431" t="s">
        <v>1304</v>
      </c>
      <c r="D431">
        <v>0</v>
      </c>
      <c r="E431">
        <v>424.8</v>
      </c>
      <c r="F431">
        <f>+-284.47</f>
        <v>-284.47000000000003</v>
      </c>
      <c r="G431">
        <v>631</v>
      </c>
      <c r="H431" t="s">
        <v>2286</v>
      </c>
    </row>
    <row r="432" spans="2:9" x14ac:dyDescent="0.2">
      <c r="B432">
        <v>0</v>
      </c>
      <c r="C432" t="s">
        <v>1304</v>
      </c>
      <c r="D432">
        <v>0</v>
      </c>
      <c r="E432">
        <v>426.6</v>
      </c>
      <c r="F432" t="s">
        <v>1304</v>
      </c>
      <c r="G432">
        <v>7.05</v>
      </c>
      <c r="H432">
        <v>131</v>
      </c>
      <c r="I432" t="s">
        <v>1665</v>
      </c>
    </row>
    <row r="433" spans="2:9" x14ac:dyDescent="0.2">
      <c r="B433">
        <v>0</v>
      </c>
      <c r="C433" t="s">
        <v>1304</v>
      </c>
      <c r="D433">
        <v>0</v>
      </c>
      <c r="E433">
        <v>426.6</v>
      </c>
      <c r="F433">
        <f>+-30.5</f>
        <v>-30.5</v>
      </c>
      <c r="G433">
        <v>161</v>
      </c>
      <c r="H433" t="s">
        <v>2014</v>
      </c>
    </row>
    <row r="434" spans="2:9" x14ac:dyDescent="0.2">
      <c r="B434">
        <v>0</v>
      </c>
      <c r="C434" t="s">
        <v>1304</v>
      </c>
      <c r="D434">
        <v>0</v>
      </c>
      <c r="E434">
        <v>426.8</v>
      </c>
      <c r="F434" t="s">
        <v>1304</v>
      </c>
      <c r="G434">
        <v>6.52</v>
      </c>
      <c r="H434">
        <v>132</v>
      </c>
      <c r="I434" t="s">
        <v>1657</v>
      </c>
    </row>
    <row r="435" spans="2:9" x14ac:dyDescent="0.2">
      <c r="B435">
        <v>0</v>
      </c>
      <c r="C435" t="s">
        <v>1304</v>
      </c>
      <c r="D435">
        <v>0</v>
      </c>
      <c r="E435">
        <v>427</v>
      </c>
      <c r="F435" t="s">
        <v>1304</v>
      </c>
      <c r="G435">
        <v>7.24</v>
      </c>
      <c r="H435">
        <v>128</v>
      </c>
      <c r="I435" t="s">
        <v>2005</v>
      </c>
    </row>
    <row r="436" spans="2:9" x14ac:dyDescent="0.2">
      <c r="B436">
        <v>0</v>
      </c>
      <c r="C436" t="s">
        <v>1304</v>
      </c>
      <c r="D436">
        <v>0</v>
      </c>
      <c r="E436">
        <v>427.2</v>
      </c>
      <c r="F436" t="s">
        <v>1304</v>
      </c>
      <c r="G436">
        <v>7.79</v>
      </c>
      <c r="H436">
        <v>130</v>
      </c>
      <c r="I436" t="s">
        <v>1998</v>
      </c>
    </row>
    <row r="437" spans="2:9" x14ac:dyDescent="0.2">
      <c r="B437">
        <v>0</v>
      </c>
      <c r="C437" t="s">
        <v>1304</v>
      </c>
      <c r="D437">
        <v>0</v>
      </c>
      <c r="E437">
        <v>427.9</v>
      </c>
      <c r="F437" t="s">
        <v>1304</v>
      </c>
      <c r="G437">
        <v>9.93</v>
      </c>
      <c r="H437">
        <v>143</v>
      </c>
      <c r="I437" t="s">
        <v>1669</v>
      </c>
    </row>
    <row r="438" spans="2:9" x14ac:dyDescent="0.2">
      <c r="B438">
        <v>0</v>
      </c>
      <c r="C438" t="s">
        <v>1304</v>
      </c>
      <c r="D438">
        <v>0</v>
      </c>
      <c r="E438">
        <v>429</v>
      </c>
      <c r="F438" t="s">
        <v>1304</v>
      </c>
      <c r="G438">
        <v>7.69</v>
      </c>
      <c r="H438">
        <v>129</v>
      </c>
      <c r="I438" t="s">
        <v>2002</v>
      </c>
    </row>
    <row r="439" spans="2:9" x14ac:dyDescent="0.2">
      <c r="B439">
        <v>0</v>
      </c>
      <c r="C439" t="s">
        <v>1304</v>
      </c>
      <c r="D439">
        <v>0</v>
      </c>
      <c r="E439">
        <v>429.4</v>
      </c>
      <c r="F439" t="s">
        <v>1304</v>
      </c>
      <c r="G439">
        <v>6.31</v>
      </c>
      <c r="H439">
        <v>133</v>
      </c>
      <c r="I439" t="s">
        <v>2703</v>
      </c>
    </row>
    <row r="440" spans="2:9" x14ac:dyDescent="0.2">
      <c r="B440">
        <v>0</v>
      </c>
      <c r="C440" t="s">
        <v>1304</v>
      </c>
      <c r="D440">
        <v>0</v>
      </c>
      <c r="E440">
        <v>431.5</v>
      </c>
      <c r="F440" t="s">
        <v>1304</v>
      </c>
      <c r="G440">
        <v>5.99</v>
      </c>
      <c r="H440">
        <v>134</v>
      </c>
      <c r="I440" t="s">
        <v>2704</v>
      </c>
    </row>
    <row r="441" spans="2:9" x14ac:dyDescent="0.2">
      <c r="B441">
        <v>0</v>
      </c>
      <c r="C441" t="s">
        <v>1304</v>
      </c>
      <c r="D441">
        <v>0</v>
      </c>
      <c r="E441">
        <v>432.3</v>
      </c>
      <c r="F441" t="s">
        <v>1304</v>
      </c>
      <c r="G441">
        <v>9.5399999999999991</v>
      </c>
      <c r="H441">
        <v>142</v>
      </c>
      <c r="I441" t="s">
        <v>1668</v>
      </c>
    </row>
    <row r="442" spans="2:9" x14ac:dyDescent="0.2">
      <c r="B442">
        <v>0</v>
      </c>
      <c r="C442" t="s">
        <v>1304</v>
      </c>
      <c r="D442">
        <v>0</v>
      </c>
      <c r="E442">
        <v>433.5</v>
      </c>
      <c r="F442" t="s">
        <v>1304</v>
      </c>
      <c r="G442">
        <v>6.39</v>
      </c>
      <c r="H442">
        <v>135</v>
      </c>
      <c r="I442" t="s">
        <v>1654</v>
      </c>
    </row>
    <row r="443" spans="2:9" x14ac:dyDescent="0.2">
      <c r="B443">
        <v>4.0000000000000001E-3</v>
      </c>
      <c r="C443" t="s">
        <v>1304</v>
      </c>
      <c r="D443">
        <v>8.0000000000000002E-3</v>
      </c>
      <c r="E443">
        <v>434</v>
      </c>
      <c r="F443">
        <f>+-198.35</f>
        <v>-198.35</v>
      </c>
      <c r="G443">
        <v>267</v>
      </c>
      <c r="H443" t="s">
        <v>2705</v>
      </c>
    </row>
    <row r="444" spans="2:9" x14ac:dyDescent="0.2">
      <c r="B444">
        <v>0.01</v>
      </c>
      <c r="C444" t="s">
        <v>1304</v>
      </c>
      <c r="D444">
        <v>1.2E-2</v>
      </c>
      <c r="E444">
        <v>434.4</v>
      </c>
      <c r="F444">
        <f>+-334.53</f>
        <v>-334.53</v>
      </c>
      <c r="G444">
        <v>1060</v>
      </c>
      <c r="H444" t="s">
        <v>2138</v>
      </c>
    </row>
    <row r="445" spans="2:9" x14ac:dyDescent="0.2">
      <c r="B445">
        <v>0</v>
      </c>
      <c r="C445" t="s">
        <v>1304</v>
      </c>
      <c r="D445">
        <v>0</v>
      </c>
      <c r="E445">
        <v>434.9</v>
      </c>
      <c r="F445" t="s">
        <v>1304</v>
      </c>
      <c r="G445">
        <v>6.35</v>
      </c>
      <c r="H445">
        <v>136</v>
      </c>
      <c r="I445" t="s">
        <v>1652</v>
      </c>
    </row>
    <row r="446" spans="2:9" x14ac:dyDescent="0.2">
      <c r="B446">
        <v>0</v>
      </c>
      <c r="C446" t="s">
        <v>1304</v>
      </c>
      <c r="D446">
        <v>0</v>
      </c>
      <c r="E446">
        <v>436.1</v>
      </c>
      <c r="F446" t="s">
        <v>1304</v>
      </c>
      <c r="G446">
        <v>7.92</v>
      </c>
      <c r="H446">
        <v>141</v>
      </c>
      <c r="I446" t="s">
        <v>1662</v>
      </c>
    </row>
    <row r="447" spans="2:9" x14ac:dyDescent="0.2">
      <c r="B447">
        <v>0</v>
      </c>
      <c r="C447" t="s">
        <v>1304</v>
      </c>
      <c r="D447">
        <v>0</v>
      </c>
      <c r="E447">
        <v>437.3</v>
      </c>
      <c r="F447" t="s">
        <v>1304</v>
      </c>
      <c r="G447">
        <v>6.15</v>
      </c>
      <c r="H447">
        <v>137</v>
      </c>
      <c r="I447" t="s">
        <v>1653</v>
      </c>
    </row>
    <row r="448" spans="2:9" x14ac:dyDescent="0.2">
      <c r="B448">
        <v>0</v>
      </c>
      <c r="C448" t="s">
        <v>1304</v>
      </c>
      <c r="D448">
        <v>0</v>
      </c>
      <c r="E448">
        <v>437.7</v>
      </c>
      <c r="F448" t="s">
        <v>1304</v>
      </c>
      <c r="G448">
        <v>7.25</v>
      </c>
      <c r="H448">
        <v>140</v>
      </c>
      <c r="I448" t="s">
        <v>1660</v>
      </c>
    </row>
    <row r="449" spans="2:9" x14ac:dyDescent="0.2">
      <c r="B449">
        <v>0</v>
      </c>
      <c r="C449" t="s">
        <v>1304</v>
      </c>
      <c r="D449">
        <v>0</v>
      </c>
      <c r="E449">
        <v>438.5</v>
      </c>
      <c r="F449" t="s">
        <v>1304</v>
      </c>
      <c r="G449">
        <v>6.39</v>
      </c>
      <c r="H449">
        <v>138</v>
      </c>
      <c r="I449" t="s">
        <v>1655</v>
      </c>
    </row>
    <row r="450" spans="2:9" x14ac:dyDescent="0.2">
      <c r="B450">
        <v>0</v>
      </c>
      <c r="C450" t="s">
        <v>1304</v>
      </c>
      <c r="D450">
        <v>0</v>
      </c>
      <c r="E450">
        <v>438.7</v>
      </c>
      <c r="F450" t="s">
        <v>1304</v>
      </c>
      <c r="G450">
        <v>7.25</v>
      </c>
      <c r="H450">
        <v>139</v>
      </c>
      <c r="I450" t="s">
        <v>1658</v>
      </c>
    </row>
    <row r="451" spans="2:9" x14ac:dyDescent="0.2">
      <c r="B451">
        <v>7.0000000000000001E-3</v>
      </c>
      <c r="C451" t="s">
        <v>1304</v>
      </c>
      <c r="D451">
        <v>0.01</v>
      </c>
      <c r="E451">
        <v>440.5</v>
      </c>
      <c r="F451">
        <f>+-399.88</f>
        <v>-399.88</v>
      </c>
      <c r="G451">
        <v>635</v>
      </c>
      <c r="H451" t="s">
        <v>1538</v>
      </c>
    </row>
    <row r="452" spans="2:9" x14ac:dyDescent="0.2">
      <c r="B452">
        <v>2E-3</v>
      </c>
      <c r="C452" t="s">
        <v>1304</v>
      </c>
      <c r="D452">
        <v>7.0000000000000001E-3</v>
      </c>
      <c r="E452">
        <v>442.2</v>
      </c>
      <c r="F452">
        <f>+-136.15</f>
        <v>-136.15</v>
      </c>
      <c r="G452">
        <v>72</v>
      </c>
      <c r="H452" t="s">
        <v>1819</v>
      </c>
    </row>
    <row r="453" spans="2:9" x14ac:dyDescent="0.2">
      <c r="B453">
        <v>0</v>
      </c>
      <c r="C453" t="s">
        <v>1304</v>
      </c>
      <c r="D453">
        <v>0</v>
      </c>
      <c r="E453">
        <v>443.5</v>
      </c>
      <c r="F453">
        <f>+-30.79</f>
        <v>-30.79</v>
      </c>
      <c r="G453">
        <v>83</v>
      </c>
      <c r="H453" t="s">
        <v>1788</v>
      </c>
    </row>
    <row r="454" spans="2:9" x14ac:dyDescent="0.2">
      <c r="B454">
        <v>3.0000000000000001E-3</v>
      </c>
      <c r="C454" t="s">
        <v>1304</v>
      </c>
      <c r="D454">
        <v>8.9999999999999993E-3</v>
      </c>
      <c r="E454">
        <v>445.3</v>
      </c>
      <c r="F454">
        <f>+-145.21</f>
        <v>-145.21</v>
      </c>
      <c r="G454">
        <v>74</v>
      </c>
      <c r="H454" t="s">
        <v>2706</v>
      </c>
    </row>
    <row r="455" spans="2:9" x14ac:dyDescent="0.2">
      <c r="B455">
        <v>0</v>
      </c>
      <c r="C455" t="s">
        <v>1304</v>
      </c>
      <c r="D455">
        <v>0</v>
      </c>
      <c r="E455">
        <v>445.3</v>
      </c>
      <c r="F455" t="s">
        <v>1304</v>
      </c>
      <c r="G455">
        <v>7.29</v>
      </c>
      <c r="H455">
        <v>27</v>
      </c>
      <c r="I455" t="s">
        <v>1775</v>
      </c>
    </row>
    <row r="456" spans="2:9" x14ac:dyDescent="0.2">
      <c r="B456">
        <v>0</v>
      </c>
      <c r="C456" t="s">
        <v>1304</v>
      </c>
      <c r="D456">
        <v>0</v>
      </c>
      <c r="E456">
        <v>446</v>
      </c>
      <c r="F456" t="s">
        <v>1304</v>
      </c>
      <c r="G456">
        <v>6.97</v>
      </c>
      <c r="H456">
        <v>28</v>
      </c>
      <c r="I456" t="s">
        <v>1733</v>
      </c>
    </row>
    <row r="457" spans="2:9" x14ac:dyDescent="0.2">
      <c r="B457">
        <v>0</v>
      </c>
      <c r="C457" t="s">
        <v>1304</v>
      </c>
      <c r="D457">
        <v>0</v>
      </c>
      <c r="E457">
        <v>447.3</v>
      </c>
      <c r="F457" t="s">
        <v>1304</v>
      </c>
      <c r="G457">
        <v>6.33</v>
      </c>
      <c r="H457">
        <v>25</v>
      </c>
      <c r="I457" t="s">
        <v>1782</v>
      </c>
    </row>
    <row r="458" spans="2:9" x14ac:dyDescent="0.2">
      <c r="B458">
        <v>0</v>
      </c>
      <c r="C458" t="s">
        <v>1304</v>
      </c>
      <c r="D458">
        <v>0</v>
      </c>
      <c r="E458">
        <v>447.5</v>
      </c>
      <c r="F458">
        <f>+-321.78</f>
        <v>-321.77999999999997</v>
      </c>
      <c r="G458">
        <v>632</v>
      </c>
      <c r="H458" t="s">
        <v>1532</v>
      </c>
    </row>
    <row r="459" spans="2:9" x14ac:dyDescent="0.2">
      <c r="B459">
        <v>0</v>
      </c>
      <c r="C459" t="s">
        <v>1304</v>
      </c>
      <c r="D459">
        <v>0</v>
      </c>
      <c r="E459">
        <v>447.9</v>
      </c>
      <c r="F459" t="s">
        <v>1304</v>
      </c>
      <c r="G459">
        <v>8.86</v>
      </c>
      <c r="H459">
        <v>29</v>
      </c>
      <c r="I459" t="s">
        <v>1764</v>
      </c>
    </row>
    <row r="460" spans="2:9" x14ac:dyDescent="0.2">
      <c r="B460">
        <v>0</v>
      </c>
      <c r="C460" t="s">
        <v>1304</v>
      </c>
      <c r="D460">
        <v>0</v>
      </c>
      <c r="E460">
        <v>449.1</v>
      </c>
      <c r="F460" t="s">
        <v>1304</v>
      </c>
      <c r="G460">
        <v>6.47</v>
      </c>
      <c r="H460">
        <v>24</v>
      </c>
      <c r="I460" t="s">
        <v>2047</v>
      </c>
    </row>
    <row r="461" spans="2:9" x14ac:dyDescent="0.2">
      <c r="B461">
        <v>0</v>
      </c>
      <c r="C461" t="s">
        <v>1304</v>
      </c>
      <c r="D461">
        <v>0</v>
      </c>
      <c r="E461">
        <v>449.4</v>
      </c>
      <c r="F461" t="s">
        <v>1304</v>
      </c>
      <c r="G461">
        <v>6.58</v>
      </c>
      <c r="H461">
        <v>30</v>
      </c>
      <c r="I461" t="s">
        <v>1761</v>
      </c>
    </row>
    <row r="462" spans="2:9" x14ac:dyDescent="0.2">
      <c r="B462">
        <v>0</v>
      </c>
      <c r="C462" t="s">
        <v>1304</v>
      </c>
      <c r="D462">
        <v>0</v>
      </c>
      <c r="E462">
        <v>451</v>
      </c>
      <c r="F462" t="s">
        <v>1304</v>
      </c>
      <c r="G462">
        <v>8.52</v>
      </c>
      <c r="H462">
        <v>31</v>
      </c>
      <c r="I462" t="s">
        <v>1321</v>
      </c>
    </row>
    <row r="463" spans="2:9" x14ac:dyDescent="0.2">
      <c r="B463">
        <v>0</v>
      </c>
      <c r="C463" t="s">
        <v>1304</v>
      </c>
      <c r="D463">
        <v>0</v>
      </c>
      <c r="E463">
        <v>454.3</v>
      </c>
      <c r="F463" t="s">
        <v>1304</v>
      </c>
      <c r="G463">
        <v>6.63</v>
      </c>
      <c r="H463">
        <v>23</v>
      </c>
      <c r="I463" t="s">
        <v>1781</v>
      </c>
    </row>
    <row r="464" spans="2:9" x14ac:dyDescent="0.2">
      <c r="B464">
        <v>0</v>
      </c>
      <c r="C464" t="s">
        <v>1304</v>
      </c>
      <c r="D464">
        <v>0</v>
      </c>
      <c r="E464">
        <v>454.9</v>
      </c>
      <c r="F464" t="s">
        <v>1304</v>
      </c>
      <c r="G464">
        <v>9.57</v>
      </c>
      <c r="H464">
        <v>32</v>
      </c>
      <c r="I464" t="s">
        <v>2111</v>
      </c>
    </row>
    <row r="465" spans="2:9" x14ac:dyDescent="0.2">
      <c r="B465">
        <v>0</v>
      </c>
      <c r="C465" t="s">
        <v>1304</v>
      </c>
      <c r="D465">
        <v>0</v>
      </c>
      <c r="E465">
        <v>455.2</v>
      </c>
      <c r="F465" t="s">
        <v>1304</v>
      </c>
      <c r="G465">
        <v>7.24</v>
      </c>
      <c r="H465">
        <v>38</v>
      </c>
      <c r="I465" t="s">
        <v>1742</v>
      </c>
    </row>
    <row r="466" spans="2:9" x14ac:dyDescent="0.2">
      <c r="B466">
        <v>0</v>
      </c>
      <c r="C466" t="s">
        <v>1304</v>
      </c>
      <c r="D466">
        <v>0</v>
      </c>
      <c r="E466">
        <v>455.5</v>
      </c>
      <c r="F466">
        <f>+-33.15</f>
        <v>-33.15</v>
      </c>
      <c r="G466">
        <v>82</v>
      </c>
      <c r="H466" t="s">
        <v>1791</v>
      </c>
    </row>
    <row r="467" spans="2:9" x14ac:dyDescent="0.2">
      <c r="B467">
        <v>0</v>
      </c>
      <c r="C467" t="s">
        <v>1304</v>
      </c>
      <c r="D467">
        <v>0</v>
      </c>
      <c r="E467">
        <v>455.7</v>
      </c>
      <c r="F467" t="s">
        <v>1304</v>
      </c>
      <c r="G467">
        <v>8.76</v>
      </c>
      <c r="H467">
        <v>22</v>
      </c>
      <c r="I467" t="s">
        <v>2707</v>
      </c>
    </row>
    <row r="468" spans="2:9" x14ac:dyDescent="0.2">
      <c r="B468">
        <v>0</v>
      </c>
      <c r="C468" t="s">
        <v>1304</v>
      </c>
      <c r="D468">
        <v>0</v>
      </c>
      <c r="E468">
        <v>456.2</v>
      </c>
      <c r="F468" t="s">
        <v>1304</v>
      </c>
      <c r="G468">
        <v>5.96</v>
      </c>
      <c r="H468">
        <v>37</v>
      </c>
      <c r="I468" t="s">
        <v>1743</v>
      </c>
    </row>
    <row r="469" spans="2:9" x14ac:dyDescent="0.2">
      <c r="B469">
        <v>0</v>
      </c>
      <c r="C469" t="s">
        <v>1304</v>
      </c>
      <c r="D469">
        <v>0</v>
      </c>
      <c r="E469">
        <v>457.6</v>
      </c>
      <c r="F469" t="s">
        <v>1304</v>
      </c>
      <c r="G469">
        <v>6.05</v>
      </c>
      <c r="H469">
        <v>36</v>
      </c>
      <c r="I469" t="s">
        <v>1745</v>
      </c>
    </row>
    <row r="470" spans="2:9" x14ac:dyDescent="0.2">
      <c r="B470">
        <v>0</v>
      </c>
      <c r="C470" t="s">
        <v>1304</v>
      </c>
      <c r="D470">
        <v>0</v>
      </c>
      <c r="E470">
        <v>458.4</v>
      </c>
      <c r="F470" t="s">
        <v>1304</v>
      </c>
      <c r="G470">
        <v>8.0399999999999991</v>
      </c>
      <c r="H470">
        <v>33</v>
      </c>
      <c r="I470" t="s">
        <v>1752</v>
      </c>
    </row>
    <row r="471" spans="2:9" x14ac:dyDescent="0.2">
      <c r="B471">
        <v>2E-3</v>
      </c>
      <c r="C471" t="s">
        <v>1304</v>
      </c>
      <c r="D471">
        <v>6.0000000000000001E-3</v>
      </c>
      <c r="E471">
        <v>458.6</v>
      </c>
      <c r="F471">
        <f>+-140.98</f>
        <v>-140.97999999999999</v>
      </c>
      <c r="G471">
        <v>47</v>
      </c>
      <c r="H471" t="s">
        <v>1760</v>
      </c>
    </row>
    <row r="472" spans="2:9" x14ac:dyDescent="0.2">
      <c r="B472">
        <v>0</v>
      </c>
      <c r="C472" t="s">
        <v>1304</v>
      </c>
      <c r="D472">
        <v>0</v>
      </c>
      <c r="E472">
        <v>459.2</v>
      </c>
      <c r="F472" t="s">
        <v>1304</v>
      </c>
      <c r="G472">
        <v>8.6999999999999993</v>
      </c>
      <c r="H472">
        <v>21</v>
      </c>
      <c r="I472" t="s">
        <v>1779</v>
      </c>
    </row>
    <row r="473" spans="2:9" x14ac:dyDescent="0.2">
      <c r="B473">
        <v>0</v>
      </c>
      <c r="C473" t="s">
        <v>1304</v>
      </c>
      <c r="D473">
        <v>0</v>
      </c>
      <c r="E473">
        <v>459.2</v>
      </c>
      <c r="F473" t="s">
        <v>1304</v>
      </c>
      <c r="G473">
        <v>6.57</v>
      </c>
      <c r="H473">
        <v>34</v>
      </c>
      <c r="I473" t="s">
        <v>2708</v>
      </c>
    </row>
    <row r="474" spans="2:9" x14ac:dyDescent="0.2">
      <c r="B474">
        <v>0</v>
      </c>
      <c r="C474" t="s">
        <v>1304</v>
      </c>
      <c r="D474">
        <v>0</v>
      </c>
      <c r="E474">
        <v>460.4</v>
      </c>
      <c r="F474">
        <f>+-13.02</f>
        <v>-13.02</v>
      </c>
      <c r="G474">
        <v>39</v>
      </c>
      <c r="H474" t="s">
        <v>1744</v>
      </c>
    </row>
    <row r="475" spans="2:9" x14ac:dyDescent="0.2">
      <c r="B475">
        <v>0</v>
      </c>
      <c r="C475" t="s">
        <v>1304</v>
      </c>
      <c r="D475">
        <v>0</v>
      </c>
      <c r="E475">
        <v>462.5</v>
      </c>
      <c r="F475">
        <f>+-16.43</f>
        <v>-16.43</v>
      </c>
      <c r="G475">
        <v>40</v>
      </c>
      <c r="H475" t="s">
        <v>1748</v>
      </c>
    </row>
    <row r="476" spans="2:9" x14ac:dyDescent="0.2">
      <c r="B476">
        <v>1.4E-2</v>
      </c>
      <c r="C476" t="s">
        <v>1304</v>
      </c>
      <c r="D476">
        <v>1.2E-2</v>
      </c>
      <c r="E476">
        <v>463</v>
      </c>
      <c r="F476">
        <f>+-536.11</f>
        <v>-536.11</v>
      </c>
      <c r="G476">
        <v>705</v>
      </c>
      <c r="H476" t="s">
        <v>2393</v>
      </c>
    </row>
    <row r="477" spans="2:9" x14ac:dyDescent="0.2">
      <c r="B477">
        <v>4.0000000000000001E-3</v>
      </c>
      <c r="C477" t="s">
        <v>1304</v>
      </c>
      <c r="D477">
        <v>8.0000000000000002E-3</v>
      </c>
      <c r="E477">
        <v>463.4</v>
      </c>
      <c r="F477">
        <f>+-216.38</f>
        <v>-216.38</v>
      </c>
      <c r="G477">
        <v>308</v>
      </c>
      <c r="H477" t="s">
        <v>2709</v>
      </c>
    </row>
    <row r="478" spans="2:9" x14ac:dyDescent="0.2">
      <c r="B478">
        <v>0</v>
      </c>
      <c r="C478" t="s">
        <v>1304</v>
      </c>
      <c r="D478">
        <v>0</v>
      </c>
      <c r="E478">
        <v>465.1</v>
      </c>
      <c r="F478" t="s">
        <v>1304</v>
      </c>
      <c r="G478">
        <v>6.77</v>
      </c>
      <c r="H478">
        <v>7</v>
      </c>
      <c r="I478" t="s">
        <v>2710</v>
      </c>
    </row>
    <row r="479" spans="2:9" x14ac:dyDescent="0.2">
      <c r="B479">
        <v>0</v>
      </c>
      <c r="C479" t="s">
        <v>1304</v>
      </c>
      <c r="D479">
        <v>0</v>
      </c>
      <c r="E479">
        <v>465.6</v>
      </c>
      <c r="F479" t="s">
        <v>1304</v>
      </c>
      <c r="G479">
        <v>6.83</v>
      </c>
      <c r="H479">
        <v>8</v>
      </c>
      <c r="I479" t="s">
        <v>1730</v>
      </c>
    </row>
    <row r="480" spans="2:9" x14ac:dyDescent="0.2">
      <c r="B480">
        <v>0</v>
      </c>
      <c r="C480" t="s">
        <v>1304</v>
      </c>
      <c r="D480">
        <v>0</v>
      </c>
      <c r="E480">
        <v>465.6</v>
      </c>
      <c r="F480" t="s">
        <v>1304</v>
      </c>
      <c r="G480">
        <v>7.05</v>
      </c>
      <c r="H480">
        <v>6</v>
      </c>
      <c r="I480" t="s">
        <v>2130</v>
      </c>
    </row>
    <row r="481" spans="2:9" x14ac:dyDescent="0.2">
      <c r="B481">
        <v>0</v>
      </c>
      <c r="C481" t="s">
        <v>1304</v>
      </c>
      <c r="D481">
        <v>0</v>
      </c>
      <c r="E481">
        <v>466.6</v>
      </c>
      <c r="F481" t="s">
        <v>1304</v>
      </c>
      <c r="G481">
        <v>6.77</v>
      </c>
      <c r="H481">
        <v>20</v>
      </c>
      <c r="I481" t="s">
        <v>2711</v>
      </c>
    </row>
    <row r="482" spans="2:9" x14ac:dyDescent="0.2">
      <c r="B482">
        <v>0</v>
      </c>
      <c r="C482" t="s">
        <v>1304</v>
      </c>
      <c r="D482">
        <v>0</v>
      </c>
      <c r="E482">
        <v>468.1</v>
      </c>
      <c r="F482" t="s">
        <v>1304</v>
      </c>
      <c r="G482">
        <v>7.2</v>
      </c>
      <c r="H482">
        <v>9</v>
      </c>
      <c r="I482" t="s">
        <v>1770</v>
      </c>
    </row>
    <row r="483" spans="2:9" x14ac:dyDescent="0.2">
      <c r="B483">
        <v>0</v>
      </c>
      <c r="C483" t="s">
        <v>1304</v>
      </c>
      <c r="D483">
        <v>0</v>
      </c>
      <c r="E483">
        <v>468.1</v>
      </c>
      <c r="F483" t="s">
        <v>1304</v>
      </c>
      <c r="G483">
        <v>6.92</v>
      </c>
      <c r="H483">
        <v>5</v>
      </c>
      <c r="I483" t="s">
        <v>1773</v>
      </c>
    </row>
    <row r="484" spans="2:9" x14ac:dyDescent="0.2">
      <c r="B484">
        <v>0</v>
      </c>
      <c r="C484" t="s">
        <v>1304</v>
      </c>
      <c r="D484">
        <v>0</v>
      </c>
      <c r="E484">
        <v>470.1</v>
      </c>
      <c r="F484" t="s">
        <v>1304</v>
      </c>
      <c r="G484">
        <v>6.77</v>
      </c>
      <c r="H484">
        <v>3</v>
      </c>
      <c r="I484">
        <v>3</v>
      </c>
    </row>
    <row r="485" spans="2:9" x14ac:dyDescent="0.2">
      <c r="B485">
        <v>0</v>
      </c>
      <c r="C485" t="s">
        <v>1304</v>
      </c>
      <c r="D485">
        <v>0</v>
      </c>
      <c r="E485">
        <v>470.4</v>
      </c>
      <c r="F485" t="s">
        <v>1304</v>
      </c>
      <c r="G485">
        <v>7.38</v>
      </c>
      <c r="H485">
        <v>10</v>
      </c>
      <c r="I485" t="s">
        <v>1765</v>
      </c>
    </row>
    <row r="486" spans="2:9" x14ac:dyDescent="0.2">
      <c r="B486">
        <v>0</v>
      </c>
      <c r="C486" t="s">
        <v>1304</v>
      </c>
      <c r="D486">
        <v>0</v>
      </c>
      <c r="E486">
        <v>470.7</v>
      </c>
      <c r="F486" t="s">
        <v>1304</v>
      </c>
      <c r="G486">
        <v>7.95</v>
      </c>
      <c r="H486">
        <v>11</v>
      </c>
      <c r="I486" t="s">
        <v>1768</v>
      </c>
    </row>
    <row r="487" spans="2:9" x14ac:dyDescent="0.2">
      <c r="B487">
        <v>0</v>
      </c>
      <c r="C487" t="s">
        <v>1304</v>
      </c>
      <c r="D487">
        <v>0</v>
      </c>
      <c r="E487">
        <v>471.4</v>
      </c>
      <c r="F487" t="s">
        <v>1304</v>
      </c>
      <c r="G487">
        <v>5.73</v>
      </c>
      <c r="H487">
        <v>19</v>
      </c>
      <c r="I487" t="s">
        <v>1681</v>
      </c>
    </row>
    <row r="488" spans="2:9" x14ac:dyDescent="0.2">
      <c r="B488">
        <v>4.0000000000000001E-3</v>
      </c>
      <c r="C488" t="s">
        <v>1304</v>
      </c>
      <c r="D488">
        <v>8.9999999999999993E-3</v>
      </c>
      <c r="E488">
        <v>473.8</v>
      </c>
      <c r="F488">
        <f>+-220</f>
        <v>-220</v>
      </c>
      <c r="G488">
        <v>294</v>
      </c>
      <c r="H488" t="s">
        <v>1878</v>
      </c>
    </row>
    <row r="489" spans="2:9" x14ac:dyDescent="0.2">
      <c r="B489">
        <v>0</v>
      </c>
      <c r="C489" t="s">
        <v>1304</v>
      </c>
      <c r="D489">
        <v>0</v>
      </c>
      <c r="E489">
        <v>474.1</v>
      </c>
      <c r="F489" t="s">
        <v>1304</v>
      </c>
      <c r="G489">
        <v>6.64</v>
      </c>
      <c r="H489">
        <v>18</v>
      </c>
      <c r="I489" t="s">
        <v>2712</v>
      </c>
    </row>
    <row r="490" spans="2:9" x14ac:dyDescent="0.2">
      <c r="B490">
        <v>0</v>
      </c>
      <c r="C490" t="s">
        <v>1304</v>
      </c>
      <c r="D490">
        <v>0</v>
      </c>
      <c r="E490">
        <v>474.4</v>
      </c>
      <c r="F490" t="s">
        <v>1304</v>
      </c>
      <c r="G490">
        <v>6.93</v>
      </c>
      <c r="H490">
        <v>12</v>
      </c>
      <c r="I490" t="s">
        <v>2713</v>
      </c>
    </row>
    <row r="491" spans="2:9" x14ac:dyDescent="0.2">
      <c r="B491">
        <v>0</v>
      </c>
      <c r="C491" t="s">
        <v>1304</v>
      </c>
      <c r="D491">
        <v>0</v>
      </c>
      <c r="E491">
        <v>475.1</v>
      </c>
      <c r="F491" t="s">
        <v>1304</v>
      </c>
      <c r="G491">
        <v>7.16</v>
      </c>
      <c r="H491">
        <v>17</v>
      </c>
      <c r="I491" t="s">
        <v>1774</v>
      </c>
    </row>
    <row r="492" spans="2:9" x14ac:dyDescent="0.2">
      <c r="B492">
        <v>0</v>
      </c>
      <c r="C492" t="s">
        <v>1304</v>
      </c>
      <c r="D492">
        <v>0</v>
      </c>
      <c r="E492">
        <v>475.9</v>
      </c>
      <c r="F492" t="s">
        <v>1304</v>
      </c>
      <c r="G492">
        <v>9.58</v>
      </c>
      <c r="H492">
        <v>41</v>
      </c>
      <c r="I492" t="s">
        <v>2714</v>
      </c>
    </row>
    <row r="493" spans="2:9" x14ac:dyDescent="0.2">
      <c r="B493">
        <v>0</v>
      </c>
      <c r="C493" t="s">
        <v>1304</v>
      </c>
      <c r="D493">
        <v>0</v>
      </c>
      <c r="E493">
        <v>476</v>
      </c>
      <c r="F493" t="s">
        <v>1304</v>
      </c>
      <c r="G493">
        <v>7.17</v>
      </c>
      <c r="H493">
        <v>16</v>
      </c>
      <c r="I493" t="s">
        <v>2116</v>
      </c>
    </row>
    <row r="494" spans="2:9" x14ac:dyDescent="0.2">
      <c r="B494">
        <v>0</v>
      </c>
      <c r="C494" t="s">
        <v>1304</v>
      </c>
      <c r="D494">
        <v>0</v>
      </c>
      <c r="E494">
        <v>476.3</v>
      </c>
      <c r="F494">
        <f>+-44.84</f>
        <v>-44.84</v>
      </c>
      <c r="G494">
        <v>163</v>
      </c>
      <c r="H494" t="s">
        <v>1740</v>
      </c>
    </row>
    <row r="495" spans="2:9" x14ac:dyDescent="0.2">
      <c r="B495">
        <v>0</v>
      </c>
      <c r="C495" t="s">
        <v>1304</v>
      </c>
      <c r="D495">
        <v>0</v>
      </c>
      <c r="E495">
        <v>478</v>
      </c>
      <c r="F495" t="s">
        <v>1304</v>
      </c>
      <c r="G495">
        <v>6.66</v>
      </c>
      <c r="H495">
        <v>15</v>
      </c>
      <c r="I495" t="s">
        <v>2715</v>
      </c>
    </row>
    <row r="496" spans="2:9" x14ac:dyDescent="0.2">
      <c r="B496">
        <v>0</v>
      </c>
      <c r="C496" t="s">
        <v>1304</v>
      </c>
      <c r="D496">
        <v>0</v>
      </c>
      <c r="E496">
        <v>478.5</v>
      </c>
      <c r="F496" t="s">
        <v>1304</v>
      </c>
      <c r="G496">
        <v>5.75</v>
      </c>
      <c r="H496">
        <v>13</v>
      </c>
      <c r="I496" t="s">
        <v>1542</v>
      </c>
    </row>
    <row r="497" spans="2:9" x14ac:dyDescent="0.2">
      <c r="B497">
        <v>0</v>
      </c>
      <c r="C497" t="s">
        <v>1304</v>
      </c>
      <c r="D497">
        <v>0</v>
      </c>
      <c r="E497">
        <v>479.3</v>
      </c>
      <c r="F497" t="s">
        <v>1304</v>
      </c>
      <c r="G497">
        <v>6.51</v>
      </c>
      <c r="H497">
        <v>14</v>
      </c>
      <c r="I497" t="s">
        <v>2123</v>
      </c>
    </row>
    <row r="498" spans="2:9" x14ac:dyDescent="0.2">
      <c r="B498">
        <v>0</v>
      </c>
      <c r="C498" t="s">
        <v>1304</v>
      </c>
      <c r="D498">
        <v>0</v>
      </c>
      <c r="E498">
        <v>483.9</v>
      </c>
      <c r="F498">
        <f>+-20.27</f>
        <v>-20.27</v>
      </c>
      <c r="G498">
        <v>81</v>
      </c>
      <c r="H498" t="s">
        <v>1795</v>
      </c>
    </row>
    <row r="499" spans="2:9" x14ac:dyDescent="0.2">
      <c r="B499">
        <v>0</v>
      </c>
      <c r="C499" t="s">
        <v>1304</v>
      </c>
      <c r="D499">
        <v>0</v>
      </c>
      <c r="E499">
        <v>484.1</v>
      </c>
      <c r="F499" t="s">
        <v>1304</v>
      </c>
      <c r="G499">
        <v>8.44</v>
      </c>
      <c r="H499">
        <v>42</v>
      </c>
      <c r="I499" t="s">
        <v>1750</v>
      </c>
    </row>
    <row r="500" spans="2:9" x14ac:dyDescent="0.2">
      <c r="B500">
        <v>0</v>
      </c>
      <c r="C500" t="s">
        <v>1304</v>
      </c>
      <c r="D500">
        <v>0</v>
      </c>
      <c r="E500">
        <v>484.9</v>
      </c>
      <c r="F500" t="s">
        <v>1304</v>
      </c>
      <c r="G500">
        <v>6.01</v>
      </c>
      <c r="H500">
        <v>69</v>
      </c>
      <c r="I500" t="s">
        <v>1824</v>
      </c>
    </row>
    <row r="501" spans="2:9" x14ac:dyDescent="0.2">
      <c r="B501">
        <v>0</v>
      </c>
      <c r="C501" t="s">
        <v>1304</v>
      </c>
      <c r="D501">
        <v>0</v>
      </c>
      <c r="E501">
        <v>485.9</v>
      </c>
      <c r="F501" t="s">
        <v>1304</v>
      </c>
      <c r="G501">
        <v>6.98</v>
      </c>
      <c r="H501">
        <v>68</v>
      </c>
      <c r="I501" t="s">
        <v>1821</v>
      </c>
    </row>
    <row r="502" spans="2:9" x14ac:dyDescent="0.2">
      <c r="B502">
        <v>0</v>
      </c>
      <c r="C502" t="s">
        <v>1304</v>
      </c>
      <c r="D502">
        <v>0</v>
      </c>
      <c r="E502">
        <v>486.3</v>
      </c>
      <c r="F502" t="s">
        <v>1304</v>
      </c>
      <c r="G502">
        <v>6.91</v>
      </c>
      <c r="H502">
        <v>70</v>
      </c>
      <c r="I502" t="s">
        <v>2716</v>
      </c>
    </row>
    <row r="503" spans="2:9" x14ac:dyDescent="0.2">
      <c r="B503">
        <v>0</v>
      </c>
      <c r="C503" t="s">
        <v>1304</v>
      </c>
      <c r="D503">
        <v>0</v>
      </c>
      <c r="E503">
        <v>487.3</v>
      </c>
      <c r="F503" t="s">
        <v>1304</v>
      </c>
      <c r="G503">
        <v>5.87</v>
      </c>
      <c r="H503">
        <v>71</v>
      </c>
      <c r="I503" t="s">
        <v>1825</v>
      </c>
    </row>
    <row r="504" spans="2:9" x14ac:dyDescent="0.2">
      <c r="B504">
        <v>0</v>
      </c>
      <c r="C504" t="s">
        <v>1304</v>
      </c>
      <c r="D504">
        <v>0</v>
      </c>
      <c r="E504">
        <v>487.3</v>
      </c>
      <c r="F504" t="s">
        <v>1304</v>
      </c>
      <c r="G504">
        <v>7.16</v>
      </c>
      <c r="H504">
        <v>67</v>
      </c>
      <c r="I504" t="s">
        <v>1818</v>
      </c>
    </row>
    <row r="505" spans="2:9" x14ac:dyDescent="0.2">
      <c r="B505">
        <v>0</v>
      </c>
      <c r="C505" t="s">
        <v>1304</v>
      </c>
      <c r="D505">
        <v>0</v>
      </c>
      <c r="E505">
        <v>490</v>
      </c>
      <c r="F505" t="s">
        <v>1304</v>
      </c>
      <c r="G505">
        <v>7.13</v>
      </c>
      <c r="H505">
        <v>66</v>
      </c>
      <c r="I505" t="s">
        <v>1815</v>
      </c>
    </row>
    <row r="506" spans="2:9" x14ac:dyDescent="0.2">
      <c r="B506">
        <v>0</v>
      </c>
      <c r="C506" t="s">
        <v>1304</v>
      </c>
      <c r="D506">
        <v>0</v>
      </c>
      <c r="E506">
        <v>490.2</v>
      </c>
      <c r="F506">
        <f>+-76.95</f>
        <v>-76.95</v>
      </c>
      <c r="G506">
        <v>324</v>
      </c>
      <c r="H506" t="s">
        <v>1835</v>
      </c>
    </row>
    <row r="507" spans="2:9" x14ac:dyDescent="0.2">
      <c r="B507">
        <v>0</v>
      </c>
      <c r="C507" t="s">
        <v>1304</v>
      </c>
      <c r="D507">
        <v>0</v>
      </c>
      <c r="E507">
        <v>491.1</v>
      </c>
      <c r="F507">
        <f>+-14.36</f>
        <v>-14.36</v>
      </c>
      <c r="G507">
        <v>43</v>
      </c>
      <c r="H507" t="s">
        <v>1751</v>
      </c>
    </row>
    <row r="508" spans="2:9" x14ac:dyDescent="0.2">
      <c r="B508">
        <v>0</v>
      </c>
      <c r="C508" t="s">
        <v>1304</v>
      </c>
      <c r="D508">
        <v>0</v>
      </c>
      <c r="E508">
        <v>491.6</v>
      </c>
      <c r="F508" t="s">
        <v>1304</v>
      </c>
      <c r="G508">
        <v>6.96</v>
      </c>
      <c r="H508">
        <v>73</v>
      </c>
      <c r="I508" t="s">
        <v>1814</v>
      </c>
    </row>
    <row r="509" spans="2:9" x14ac:dyDescent="0.2">
      <c r="B509">
        <v>0</v>
      </c>
      <c r="C509" t="s">
        <v>1304</v>
      </c>
      <c r="D509">
        <v>0</v>
      </c>
      <c r="E509">
        <v>492.1</v>
      </c>
      <c r="F509">
        <f>+-12.96</f>
        <v>-12.96</v>
      </c>
      <c r="G509">
        <v>80</v>
      </c>
      <c r="H509" t="s">
        <v>1799</v>
      </c>
    </row>
    <row r="510" spans="2:9" x14ac:dyDescent="0.2">
      <c r="B510">
        <v>0</v>
      </c>
      <c r="C510" t="s">
        <v>1304</v>
      </c>
      <c r="D510">
        <v>0</v>
      </c>
      <c r="E510">
        <v>492.4</v>
      </c>
      <c r="F510">
        <f>+-108.51</f>
        <v>-108.51</v>
      </c>
      <c r="G510">
        <v>306</v>
      </c>
      <c r="H510" t="s">
        <v>1851</v>
      </c>
    </row>
    <row r="511" spans="2:9" x14ac:dyDescent="0.2">
      <c r="B511">
        <v>0</v>
      </c>
      <c r="C511" t="s">
        <v>1304</v>
      </c>
      <c r="D511">
        <v>0</v>
      </c>
      <c r="E511">
        <v>495.2</v>
      </c>
      <c r="F511">
        <f>+-10.08</f>
        <v>-10.08</v>
      </c>
      <c r="G511">
        <v>65</v>
      </c>
      <c r="H511" t="s">
        <v>2717</v>
      </c>
    </row>
    <row r="512" spans="2:9" x14ac:dyDescent="0.2">
      <c r="B512">
        <v>0</v>
      </c>
      <c r="C512" t="s">
        <v>1304</v>
      </c>
      <c r="D512">
        <v>0</v>
      </c>
      <c r="E512">
        <v>495.3</v>
      </c>
      <c r="F512" t="s">
        <v>1304</v>
      </c>
      <c r="G512">
        <v>7.47</v>
      </c>
      <c r="H512">
        <v>79</v>
      </c>
      <c r="I512" t="s">
        <v>2018</v>
      </c>
    </row>
    <row r="513" spans="2:9" x14ac:dyDescent="0.2">
      <c r="B513">
        <v>0</v>
      </c>
      <c r="C513" t="s">
        <v>1304</v>
      </c>
      <c r="D513">
        <v>0</v>
      </c>
      <c r="E513">
        <v>496.3</v>
      </c>
      <c r="F513" t="s">
        <v>1304</v>
      </c>
      <c r="G513">
        <v>7.51</v>
      </c>
      <c r="H513">
        <v>78</v>
      </c>
      <c r="I513" t="s">
        <v>1804</v>
      </c>
    </row>
    <row r="514" spans="2:9" x14ac:dyDescent="0.2">
      <c r="B514">
        <v>0</v>
      </c>
      <c r="C514" t="s">
        <v>1304</v>
      </c>
      <c r="D514">
        <v>0</v>
      </c>
      <c r="E514">
        <v>497.5</v>
      </c>
      <c r="F514" t="s">
        <v>1304</v>
      </c>
      <c r="G514">
        <v>5.61</v>
      </c>
      <c r="H514">
        <v>75</v>
      </c>
      <c r="I514" t="s">
        <v>1809</v>
      </c>
    </row>
    <row r="515" spans="2:9" x14ac:dyDescent="0.2">
      <c r="B515">
        <v>0</v>
      </c>
      <c r="C515" t="s">
        <v>1304</v>
      </c>
      <c r="D515">
        <v>0</v>
      </c>
      <c r="E515">
        <v>498.7</v>
      </c>
      <c r="F515" t="s">
        <v>1304</v>
      </c>
      <c r="G515">
        <v>6.44</v>
      </c>
      <c r="H515">
        <v>76</v>
      </c>
      <c r="I515" t="s">
        <v>2016</v>
      </c>
    </row>
    <row r="516" spans="2:9" x14ac:dyDescent="0.2">
      <c r="B516">
        <v>0</v>
      </c>
      <c r="C516" t="s">
        <v>1304</v>
      </c>
      <c r="D516">
        <v>0</v>
      </c>
      <c r="E516">
        <v>500.1</v>
      </c>
      <c r="F516">
        <f>+-14.64</f>
        <v>-14.64</v>
      </c>
      <c r="G516">
        <v>44</v>
      </c>
      <c r="H516" t="s">
        <v>1756</v>
      </c>
    </row>
    <row r="517" spans="2:9" x14ac:dyDescent="0.2">
      <c r="B517">
        <v>0</v>
      </c>
      <c r="C517" t="s">
        <v>1304</v>
      </c>
      <c r="D517">
        <v>0</v>
      </c>
      <c r="E517">
        <v>501.9</v>
      </c>
      <c r="F517" t="s">
        <v>1304</v>
      </c>
      <c r="G517">
        <v>6.39</v>
      </c>
      <c r="H517">
        <v>63</v>
      </c>
      <c r="I517" t="s">
        <v>1808</v>
      </c>
    </row>
    <row r="518" spans="2:9" x14ac:dyDescent="0.2">
      <c r="B518">
        <v>0</v>
      </c>
      <c r="C518" t="s">
        <v>1304</v>
      </c>
      <c r="D518">
        <v>0</v>
      </c>
      <c r="E518">
        <v>504.1</v>
      </c>
      <c r="F518" t="s">
        <v>1304</v>
      </c>
      <c r="G518">
        <v>6.3</v>
      </c>
      <c r="H518">
        <v>62</v>
      </c>
      <c r="I518" t="s">
        <v>1807</v>
      </c>
    </row>
    <row r="519" spans="2:9" x14ac:dyDescent="0.2">
      <c r="B519">
        <v>0</v>
      </c>
      <c r="C519" t="s">
        <v>1304</v>
      </c>
      <c r="D519">
        <v>0</v>
      </c>
      <c r="E519">
        <v>504.8</v>
      </c>
      <c r="F519">
        <f>+-54.11</f>
        <v>-54.11</v>
      </c>
      <c r="G519">
        <v>164</v>
      </c>
      <c r="H519" t="s">
        <v>1738</v>
      </c>
    </row>
    <row r="520" spans="2:9" x14ac:dyDescent="0.2">
      <c r="B520">
        <v>0</v>
      </c>
      <c r="C520" t="s">
        <v>1304</v>
      </c>
      <c r="D520">
        <v>0</v>
      </c>
      <c r="E520">
        <v>505</v>
      </c>
      <c r="F520" t="s">
        <v>1304</v>
      </c>
      <c r="G520">
        <v>6.97</v>
      </c>
      <c r="H520">
        <v>49</v>
      </c>
      <c r="I520" t="s">
        <v>2718</v>
      </c>
    </row>
    <row r="521" spans="2:9" x14ac:dyDescent="0.2">
      <c r="B521">
        <v>0</v>
      </c>
      <c r="C521" t="s">
        <v>1304</v>
      </c>
      <c r="D521">
        <v>0</v>
      </c>
      <c r="E521">
        <v>505.7</v>
      </c>
      <c r="F521" t="s">
        <v>1304</v>
      </c>
      <c r="G521">
        <v>6.6</v>
      </c>
      <c r="H521">
        <v>50</v>
      </c>
      <c r="I521" t="s">
        <v>1757</v>
      </c>
    </row>
    <row r="522" spans="2:9" x14ac:dyDescent="0.2">
      <c r="B522">
        <v>0</v>
      </c>
      <c r="C522" t="s">
        <v>1304</v>
      </c>
      <c r="D522">
        <v>0</v>
      </c>
      <c r="E522">
        <v>507.2</v>
      </c>
      <c r="F522" t="s">
        <v>1304</v>
      </c>
      <c r="G522">
        <v>8.5299999999999994</v>
      </c>
      <c r="H522">
        <v>45</v>
      </c>
      <c r="I522" t="s">
        <v>1759</v>
      </c>
    </row>
    <row r="523" spans="2:9" x14ac:dyDescent="0.2">
      <c r="B523">
        <v>0</v>
      </c>
      <c r="C523" t="s">
        <v>1304</v>
      </c>
      <c r="D523">
        <v>0</v>
      </c>
      <c r="E523">
        <v>507.3</v>
      </c>
      <c r="F523" t="s">
        <v>1304</v>
      </c>
      <c r="G523">
        <v>5.81</v>
      </c>
      <c r="H523">
        <v>46</v>
      </c>
      <c r="I523" t="s">
        <v>2079</v>
      </c>
    </row>
    <row r="524" spans="2:9" x14ac:dyDescent="0.2">
      <c r="B524">
        <v>0</v>
      </c>
      <c r="C524" t="s">
        <v>1304</v>
      </c>
      <c r="D524">
        <v>0</v>
      </c>
      <c r="E524">
        <v>508</v>
      </c>
      <c r="F524" t="s">
        <v>1304</v>
      </c>
      <c r="G524">
        <v>8.68</v>
      </c>
      <c r="H524">
        <v>51</v>
      </c>
      <c r="I524" t="s">
        <v>1754</v>
      </c>
    </row>
    <row r="525" spans="2:9" x14ac:dyDescent="0.2">
      <c r="B525">
        <v>0</v>
      </c>
      <c r="C525" t="s">
        <v>1304</v>
      </c>
      <c r="D525">
        <v>0</v>
      </c>
      <c r="E525">
        <v>508.9</v>
      </c>
      <c r="F525" t="s">
        <v>1304</v>
      </c>
      <c r="G525">
        <v>7.13</v>
      </c>
      <c r="H525">
        <v>61</v>
      </c>
      <c r="I525" t="s">
        <v>1810</v>
      </c>
    </row>
    <row r="526" spans="2:9" x14ac:dyDescent="0.2">
      <c r="B526">
        <v>0</v>
      </c>
      <c r="C526" t="s">
        <v>1304</v>
      </c>
      <c r="D526">
        <v>0</v>
      </c>
      <c r="E526">
        <v>509.2</v>
      </c>
      <c r="F526">
        <f>+-343.49</f>
        <v>-343.49</v>
      </c>
      <c r="G526">
        <v>633</v>
      </c>
      <c r="H526" t="s">
        <v>1535</v>
      </c>
    </row>
    <row r="527" spans="2:9" x14ac:dyDescent="0.2">
      <c r="B527">
        <v>0</v>
      </c>
      <c r="C527" t="s">
        <v>1304</v>
      </c>
      <c r="D527">
        <v>0</v>
      </c>
      <c r="E527">
        <v>510.8</v>
      </c>
      <c r="F527" t="s">
        <v>1304</v>
      </c>
      <c r="G527">
        <v>7.41</v>
      </c>
      <c r="H527">
        <v>52</v>
      </c>
      <c r="I527" t="s">
        <v>2719</v>
      </c>
    </row>
    <row r="528" spans="2:9" x14ac:dyDescent="0.2">
      <c r="B528">
        <v>0</v>
      </c>
      <c r="C528" t="s">
        <v>1304</v>
      </c>
      <c r="D528">
        <v>0</v>
      </c>
      <c r="E528">
        <v>512.29999999999995</v>
      </c>
      <c r="F528" t="s">
        <v>1304</v>
      </c>
      <c r="G528">
        <v>6.89</v>
      </c>
      <c r="H528">
        <v>53</v>
      </c>
      <c r="I528" t="s">
        <v>1675</v>
      </c>
    </row>
    <row r="529" spans="2:9" x14ac:dyDescent="0.2">
      <c r="B529">
        <v>0</v>
      </c>
      <c r="C529" t="s">
        <v>1304</v>
      </c>
      <c r="D529">
        <v>0</v>
      </c>
      <c r="E529">
        <v>513.70000000000005</v>
      </c>
      <c r="F529" t="s">
        <v>1304</v>
      </c>
      <c r="G529">
        <v>7.14</v>
      </c>
      <c r="H529">
        <v>54</v>
      </c>
      <c r="I529" t="s">
        <v>1766</v>
      </c>
    </row>
    <row r="530" spans="2:9" x14ac:dyDescent="0.2">
      <c r="B530">
        <v>0</v>
      </c>
      <c r="C530" t="s">
        <v>1304</v>
      </c>
      <c r="D530">
        <v>0</v>
      </c>
      <c r="E530">
        <v>513.70000000000005</v>
      </c>
      <c r="F530" t="s">
        <v>1304</v>
      </c>
      <c r="G530">
        <v>7.24</v>
      </c>
      <c r="H530">
        <v>60</v>
      </c>
      <c r="I530" t="s">
        <v>1811</v>
      </c>
    </row>
    <row r="531" spans="2:9" x14ac:dyDescent="0.2">
      <c r="B531">
        <v>0</v>
      </c>
      <c r="C531" t="s">
        <v>1304</v>
      </c>
      <c r="D531">
        <v>0</v>
      </c>
      <c r="E531">
        <v>515.9</v>
      </c>
      <c r="F531" t="s">
        <v>1304</v>
      </c>
      <c r="G531">
        <v>6.39</v>
      </c>
      <c r="H531">
        <v>59</v>
      </c>
      <c r="I531" t="s">
        <v>2720</v>
      </c>
    </row>
    <row r="532" spans="2:9" x14ac:dyDescent="0.2">
      <c r="B532">
        <v>0</v>
      </c>
      <c r="C532" t="s">
        <v>1304</v>
      </c>
      <c r="D532">
        <v>0</v>
      </c>
      <c r="E532">
        <v>516.1</v>
      </c>
      <c r="F532" t="s">
        <v>1304</v>
      </c>
      <c r="G532">
        <v>8.34</v>
      </c>
      <c r="H532">
        <v>55</v>
      </c>
      <c r="I532" t="s">
        <v>2721</v>
      </c>
    </row>
    <row r="533" spans="2:9" x14ac:dyDescent="0.2">
      <c r="B533">
        <v>0</v>
      </c>
      <c r="C533" t="s">
        <v>1304</v>
      </c>
      <c r="D533">
        <v>0</v>
      </c>
      <c r="E533">
        <v>516.9</v>
      </c>
      <c r="F533" t="s">
        <v>1304</v>
      </c>
      <c r="G533">
        <v>6.39</v>
      </c>
      <c r="H533">
        <v>58</v>
      </c>
      <c r="I533" t="s">
        <v>1762</v>
      </c>
    </row>
    <row r="534" spans="2:9" x14ac:dyDescent="0.2">
      <c r="B534">
        <v>0</v>
      </c>
      <c r="C534" t="s">
        <v>1304</v>
      </c>
      <c r="D534">
        <v>0</v>
      </c>
      <c r="E534">
        <v>517.9</v>
      </c>
      <c r="F534" t="s">
        <v>1304</v>
      </c>
      <c r="G534">
        <v>6.39</v>
      </c>
      <c r="H534">
        <v>57</v>
      </c>
      <c r="I534" t="s">
        <v>1805</v>
      </c>
    </row>
    <row r="535" spans="2:9" x14ac:dyDescent="0.2">
      <c r="B535">
        <v>0</v>
      </c>
      <c r="C535" t="s">
        <v>1304</v>
      </c>
      <c r="D535">
        <v>0</v>
      </c>
      <c r="E535">
        <v>524.1</v>
      </c>
      <c r="F535" t="s">
        <v>1304</v>
      </c>
      <c r="G535">
        <v>6.5</v>
      </c>
      <c r="H535">
        <v>272</v>
      </c>
      <c r="I535" t="s">
        <v>1978</v>
      </c>
    </row>
    <row r="536" spans="2:9" x14ac:dyDescent="0.2">
      <c r="B536">
        <v>0</v>
      </c>
      <c r="C536" t="s">
        <v>1304</v>
      </c>
      <c r="D536">
        <v>0</v>
      </c>
      <c r="E536">
        <v>524.6</v>
      </c>
      <c r="F536" t="s">
        <v>1304</v>
      </c>
      <c r="G536">
        <v>7.09</v>
      </c>
      <c r="H536">
        <v>273</v>
      </c>
      <c r="I536" t="s">
        <v>2038</v>
      </c>
    </row>
    <row r="537" spans="2:9" x14ac:dyDescent="0.2">
      <c r="B537">
        <v>0</v>
      </c>
      <c r="C537" t="s">
        <v>1304</v>
      </c>
      <c r="D537">
        <v>0</v>
      </c>
      <c r="E537">
        <v>525.20000000000005</v>
      </c>
      <c r="F537" t="s">
        <v>1304</v>
      </c>
      <c r="G537">
        <v>5.46</v>
      </c>
      <c r="H537">
        <v>271</v>
      </c>
      <c r="I537" t="s">
        <v>1347</v>
      </c>
    </row>
    <row r="538" spans="2:9" x14ac:dyDescent="0.2">
      <c r="B538">
        <v>0</v>
      </c>
      <c r="C538" t="s">
        <v>1304</v>
      </c>
      <c r="D538">
        <v>0</v>
      </c>
      <c r="E538">
        <v>526.1</v>
      </c>
      <c r="F538" t="s">
        <v>1304</v>
      </c>
      <c r="G538">
        <v>8.14</v>
      </c>
      <c r="H538">
        <v>274</v>
      </c>
      <c r="I538" t="s">
        <v>1980</v>
      </c>
    </row>
    <row r="539" spans="2:9" x14ac:dyDescent="0.2">
      <c r="B539">
        <v>0</v>
      </c>
      <c r="C539" t="s">
        <v>1304</v>
      </c>
      <c r="D539">
        <v>0</v>
      </c>
      <c r="E539">
        <v>526.9</v>
      </c>
      <c r="F539" t="s">
        <v>1304</v>
      </c>
      <c r="G539">
        <v>5.72</v>
      </c>
      <c r="H539">
        <v>270</v>
      </c>
      <c r="I539" t="s">
        <v>1722</v>
      </c>
    </row>
    <row r="540" spans="2:9" x14ac:dyDescent="0.2">
      <c r="B540">
        <v>0</v>
      </c>
      <c r="C540" t="s">
        <v>1304</v>
      </c>
      <c r="D540">
        <v>0</v>
      </c>
      <c r="E540">
        <v>527.79999999999995</v>
      </c>
      <c r="F540" t="s">
        <v>1304</v>
      </c>
      <c r="G540">
        <v>7.35</v>
      </c>
      <c r="H540">
        <v>275</v>
      </c>
      <c r="I540" t="s">
        <v>1911</v>
      </c>
    </row>
    <row r="541" spans="2:9" x14ac:dyDescent="0.2">
      <c r="B541">
        <v>0</v>
      </c>
      <c r="C541" t="s">
        <v>1304</v>
      </c>
      <c r="D541">
        <v>0</v>
      </c>
      <c r="E541">
        <v>529.6</v>
      </c>
      <c r="F541" t="s">
        <v>1304</v>
      </c>
      <c r="G541">
        <v>7.85</v>
      </c>
      <c r="H541">
        <v>276</v>
      </c>
      <c r="I541" t="s">
        <v>1969</v>
      </c>
    </row>
    <row r="542" spans="2:9" x14ac:dyDescent="0.2">
      <c r="B542">
        <v>0</v>
      </c>
      <c r="C542" t="s">
        <v>1304</v>
      </c>
      <c r="D542">
        <v>0</v>
      </c>
      <c r="E542">
        <v>530.70000000000005</v>
      </c>
      <c r="F542" t="s">
        <v>1304</v>
      </c>
      <c r="G542">
        <v>5.97</v>
      </c>
      <c r="H542">
        <v>268</v>
      </c>
      <c r="I542" t="s">
        <v>1985</v>
      </c>
    </row>
    <row r="543" spans="2:9" x14ac:dyDescent="0.2">
      <c r="B543">
        <v>8.9999999999999993E-3</v>
      </c>
      <c r="C543" t="s">
        <v>1304</v>
      </c>
      <c r="D543">
        <v>1.0999999999999999E-2</v>
      </c>
      <c r="E543">
        <v>532.29999999999995</v>
      </c>
      <c r="F543">
        <f>+-406.96</f>
        <v>-406.96</v>
      </c>
      <c r="G543">
        <v>1229</v>
      </c>
      <c r="H543" t="s">
        <v>2722</v>
      </c>
    </row>
    <row r="544" spans="2:9" x14ac:dyDescent="0.2">
      <c r="B544">
        <v>0</v>
      </c>
      <c r="C544" t="s">
        <v>1304</v>
      </c>
      <c r="D544">
        <v>0</v>
      </c>
      <c r="E544">
        <v>532.5</v>
      </c>
      <c r="F544">
        <f>+-368.55</f>
        <v>-368.55</v>
      </c>
      <c r="G544">
        <v>634</v>
      </c>
      <c r="H544" t="s">
        <v>1527</v>
      </c>
    </row>
    <row r="545" spans="2:9" x14ac:dyDescent="0.2">
      <c r="B545">
        <v>0</v>
      </c>
      <c r="C545" t="s">
        <v>1304</v>
      </c>
      <c r="D545">
        <v>0</v>
      </c>
      <c r="E545">
        <v>532.6</v>
      </c>
      <c r="F545" t="s">
        <v>1304</v>
      </c>
      <c r="G545">
        <v>9.6199999999999992</v>
      </c>
      <c r="H545">
        <v>277</v>
      </c>
      <c r="I545" t="s">
        <v>1962</v>
      </c>
    </row>
    <row r="546" spans="2:9" x14ac:dyDescent="0.2">
      <c r="B546">
        <v>1.7000000000000001E-2</v>
      </c>
      <c r="C546" t="s">
        <v>1304</v>
      </c>
      <c r="D546">
        <v>1.4E-2</v>
      </c>
      <c r="E546">
        <v>533.29999999999995</v>
      </c>
      <c r="F546">
        <f>+-629.53</f>
        <v>-629.53</v>
      </c>
      <c r="G546">
        <v>853</v>
      </c>
      <c r="H546" t="s">
        <v>2204</v>
      </c>
    </row>
    <row r="547" spans="2:9" x14ac:dyDescent="0.2">
      <c r="B547">
        <v>0</v>
      </c>
      <c r="C547" t="s">
        <v>1304</v>
      </c>
      <c r="D547">
        <v>0</v>
      </c>
      <c r="E547">
        <v>534.1</v>
      </c>
      <c r="F547" t="s">
        <v>1304</v>
      </c>
      <c r="G547">
        <v>6.5</v>
      </c>
      <c r="H547">
        <v>282</v>
      </c>
      <c r="I547" t="s">
        <v>2723</v>
      </c>
    </row>
    <row r="548" spans="2:9" x14ac:dyDescent="0.2">
      <c r="B548">
        <v>0</v>
      </c>
      <c r="C548" t="s">
        <v>1304</v>
      </c>
      <c r="D548">
        <v>0</v>
      </c>
      <c r="E548">
        <v>535.20000000000005</v>
      </c>
      <c r="F548" t="s">
        <v>1304</v>
      </c>
      <c r="G548">
        <v>5.46</v>
      </c>
      <c r="H548">
        <v>281</v>
      </c>
      <c r="I548" t="s">
        <v>1966</v>
      </c>
    </row>
    <row r="549" spans="2:9" x14ac:dyDescent="0.2">
      <c r="B549">
        <v>0</v>
      </c>
      <c r="C549" t="s">
        <v>1304</v>
      </c>
      <c r="D549">
        <v>0</v>
      </c>
      <c r="E549">
        <v>536.29999999999995</v>
      </c>
      <c r="F549" t="s">
        <v>1304</v>
      </c>
      <c r="G549">
        <v>8.4700000000000006</v>
      </c>
      <c r="H549">
        <v>278</v>
      </c>
      <c r="I549" t="s">
        <v>1834</v>
      </c>
    </row>
    <row r="550" spans="2:9" x14ac:dyDescent="0.2">
      <c r="B550">
        <v>0</v>
      </c>
      <c r="C550" t="s">
        <v>1304</v>
      </c>
      <c r="D550">
        <v>0</v>
      </c>
      <c r="E550">
        <v>536.5</v>
      </c>
      <c r="F550">
        <f>+-10.71</f>
        <v>-10.71</v>
      </c>
      <c r="G550">
        <v>283</v>
      </c>
      <c r="H550" t="s">
        <v>1967</v>
      </c>
    </row>
    <row r="551" spans="2:9" x14ac:dyDescent="0.2">
      <c r="B551">
        <v>0</v>
      </c>
      <c r="C551" t="s">
        <v>1304</v>
      </c>
      <c r="D551">
        <v>0</v>
      </c>
      <c r="E551">
        <v>536.9</v>
      </c>
      <c r="F551" t="s">
        <v>1304</v>
      </c>
      <c r="G551">
        <v>5.72</v>
      </c>
      <c r="H551">
        <v>280</v>
      </c>
      <c r="I551" t="s">
        <v>1769</v>
      </c>
    </row>
    <row r="552" spans="2:9" x14ac:dyDescent="0.2">
      <c r="B552">
        <v>0</v>
      </c>
      <c r="C552" t="s">
        <v>1304</v>
      </c>
      <c r="D552">
        <v>0</v>
      </c>
      <c r="E552">
        <v>537.79999999999995</v>
      </c>
      <c r="F552" t="s">
        <v>1304</v>
      </c>
      <c r="G552">
        <v>6.52</v>
      </c>
      <c r="H552">
        <v>279</v>
      </c>
      <c r="I552" t="s">
        <v>1963</v>
      </c>
    </row>
    <row r="553" spans="2:9" x14ac:dyDescent="0.2">
      <c r="B553">
        <v>0</v>
      </c>
      <c r="C553" t="s">
        <v>1304</v>
      </c>
      <c r="D553">
        <v>0</v>
      </c>
      <c r="E553">
        <v>539.29999999999995</v>
      </c>
      <c r="F553" t="s">
        <v>1304</v>
      </c>
      <c r="G553">
        <v>6.34</v>
      </c>
      <c r="H553">
        <v>266</v>
      </c>
      <c r="I553" t="s">
        <v>1987</v>
      </c>
    </row>
    <row r="554" spans="2:9" x14ac:dyDescent="0.2">
      <c r="B554">
        <v>0</v>
      </c>
      <c r="C554" t="s">
        <v>1304</v>
      </c>
      <c r="D554">
        <v>0</v>
      </c>
      <c r="E554">
        <v>540.6</v>
      </c>
      <c r="F554" t="s">
        <v>1304</v>
      </c>
      <c r="G554">
        <v>9.39</v>
      </c>
      <c r="H554">
        <v>265</v>
      </c>
      <c r="I554" t="s">
        <v>1975</v>
      </c>
    </row>
    <row r="555" spans="2:9" x14ac:dyDescent="0.2">
      <c r="B555">
        <v>0</v>
      </c>
      <c r="C555" t="s">
        <v>1304</v>
      </c>
      <c r="D555">
        <v>0</v>
      </c>
      <c r="E555">
        <v>541.5</v>
      </c>
      <c r="F555">
        <f>+-15.96</f>
        <v>-15.96</v>
      </c>
      <c r="G555">
        <v>284</v>
      </c>
      <c r="H555" t="s">
        <v>2050</v>
      </c>
    </row>
    <row r="556" spans="2:9" x14ac:dyDescent="0.2">
      <c r="B556">
        <v>8.9999999999999993E-3</v>
      </c>
      <c r="C556" t="s">
        <v>1304</v>
      </c>
      <c r="D556">
        <v>1.0999999999999999E-2</v>
      </c>
      <c r="E556">
        <v>543.70000000000005</v>
      </c>
      <c r="F556">
        <f>+-411.46</f>
        <v>-411.46</v>
      </c>
      <c r="G556">
        <v>1295</v>
      </c>
      <c r="H556" t="s">
        <v>2724</v>
      </c>
    </row>
    <row r="557" spans="2:9" x14ac:dyDescent="0.2">
      <c r="B557">
        <v>0</v>
      </c>
      <c r="C557" t="s">
        <v>1304</v>
      </c>
      <c r="D557">
        <v>0</v>
      </c>
      <c r="E557">
        <v>544</v>
      </c>
      <c r="F557" t="s">
        <v>1304</v>
      </c>
      <c r="G557">
        <v>6.71</v>
      </c>
      <c r="H557">
        <v>252</v>
      </c>
      <c r="I557" t="s">
        <v>2033</v>
      </c>
    </row>
    <row r="558" spans="2:9" x14ac:dyDescent="0.2">
      <c r="B558">
        <v>0</v>
      </c>
      <c r="C558" t="s">
        <v>1304</v>
      </c>
      <c r="D558">
        <v>0</v>
      </c>
      <c r="E558">
        <v>544.9</v>
      </c>
      <c r="F558" t="s">
        <v>1304</v>
      </c>
      <c r="G558">
        <v>5.37</v>
      </c>
      <c r="H558">
        <v>251</v>
      </c>
      <c r="I558" t="s">
        <v>1921</v>
      </c>
    </row>
    <row r="559" spans="2:9" x14ac:dyDescent="0.2">
      <c r="B559">
        <v>0</v>
      </c>
      <c r="C559" t="s">
        <v>1304</v>
      </c>
      <c r="D559">
        <v>0</v>
      </c>
      <c r="E559">
        <v>545</v>
      </c>
      <c r="F559" t="s">
        <v>1304</v>
      </c>
      <c r="G559">
        <v>6.43</v>
      </c>
      <c r="H559">
        <v>250</v>
      </c>
      <c r="I559" t="s">
        <v>2725</v>
      </c>
    </row>
    <row r="560" spans="2:9" x14ac:dyDescent="0.2">
      <c r="B560">
        <v>0</v>
      </c>
      <c r="C560" t="s">
        <v>1304</v>
      </c>
      <c r="D560">
        <v>0</v>
      </c>
      <c r="E560">
        <v>545.20000000000005</v>
      </c>
      <c r="F560">
        <f>+-63.68</f>
        <v>-63.68</v>
      </c>
      <c r="G560">
        <v>310</v>
      </c>
      <c r="H560" t="s">
        <v>1846</v>
      </c>
    </row>
    <row r="561" spans="2:9" x14ac:dyDescent="0.2">
      <c r="B561">
        <v>0</v>
      </c>
      <c r="C561" t="s">
        <v>1304</v>
      </c>
      <c r="D561">
        <v>0</v>
      </c>
      <c r="E561">
        <v>546</v>
      </c>
      <c r="F561" t="s">
        <v>1304</v>
      </c>
      <c r="G561">
        <v>6.96</v>
      </c>
      <c r="H561">
        <v>264</v>
      </c>
      <c r="I561" t="s">
        <v>1796</v>
      </c>
    </row>
    <row r="562" spans="2:9" x14ac:dyDescent="0.2">
      <c r="B562">
        <v>0</v>
      </c>
      <c r="C562" t="s">
        <v>1304</v>
      </c>
      <c r="D562">
        <v>0</v>
      </c>
      <c r="E562">
        <v>546.9</v>
      </c>
      <c r="F562">
        <f>+-63.26</f>
        <v>-63.26</v>
      </c>
      <c r="G562">
        <v>309</v>
      </c>
      <c r="H562" t="s">
        <v>1847</v>
      </c>
    </row>
    <row r="563" spans="2:9" x14ac:dyDescent="0.2">
      <c r="B563">
        <v>0</v>
      </c>
      <c r="C563" t="s">
        <v>1304</v>
      </c>
      <c r="D563">
        <v>0</v>
      </c>
      <c r="E563">
        <v>546.9</v>
      </c>
      <c r="F563" t="s">
        <v>1304</v>
      </c>
      <c r="G563">
        <v>6.73</v>
      </c>
      <c r="H563">
        <v>253</v>
      </c>
      <c r="I563" t="s">
        <v>1360</v>
      </c>
    </row>
    <row r="564" spans="2:9" x14ac:dyDescent="0.2">
      <c r="B564">
        <v>0</v>
      </c>
      <c r="C564" t="s">
        <v>1304</v>
      </c>
      <c r="D564">
        <v>0</v>
      </c>
      <c r="E564">
        <v>547</v>
      </c>
      <c r="F564" t="s">
        <v>1304</v>
      </c>
      <c r="G564">
        <v>8.3800000000000008</v>
      </c>
      <c r="H564">
        <v>254</v>
      </c>
      <c r="I564" t="s">
        <v>1924</v>
      </c>
    </row>
    <row r="565" spans="2:9" x14ac:dyDescent="0.2">
      <c r="B565">
        <v>0</v>
      </c>
      <c r="C565" t="s">
        <v>1304</v>
      </c>
      <c r="D565">
        <v>0</v>
      </c>
      <c r="E565">
        <v>547.79999999999995</v>
      </c>
      <c r="F565">
        <f>+-91.11</f>
        <v>-91.11</v>
      </c>
      <c r="G565">
        <v>302</v>
      </c>
      <c r="H565" t="s">
        <v>2151</v>
      </c>
    </row>
    <row r="566" spans="2:9" x14ac:dyDescent="0.2">
      <c r="B566">
        <v>4.0000000000000001E-3</v>
      </c>
      <c r="C566" t="s">
        <v>1304</v>
      </c>
      <c r="D566">
        <v>8.0000000000000002E-3</v>
      </c>
      <c r="E566">
        <v>548.20000000000005</v>
      </c>
      <c r="F566">
        <f>+-248.7</f>
        <v>-248.7</v>
      </c>
      <c r="G566">
        <v>218</v>
      </c>
      <c r="H566" t="s">
        <v>1939</v>
      </c>
    </row>
    <row r="567" spans="2:9" x14ac:dyDescent="0.2">
      <c r="B567">
        <v>0</v>
      </c>
      <c r="C567" t="s">
        <v>1304</v>
      </c>
      <c r="D567">
        <v>0</v>
      </c>
      <c r="E567">
        <v>549.6</v>
      </c>
      <c r="F567" t="s">
        <v>1304</v>
      </c>
      <c r="G567">
        <v>7.54</v>
      </c>
      <c r="H567">
        <v>255</v>
      </c>
      <c r="I567" t="s">
        <v>1548</v>
      </c>
    </row>
    <row r="568" spans="2:9" x14ac:dyDescent="0.2">
      <c r="B568">
        <v>0</v>
      </c>
      <c r="C568" t="s">
        <v>1304</v>
      </c>
      <c r="D568">
        <v>0</v>
      </c>
      <c r="E568">
        <v>549.70000000000005</v>
      </c>
      <c r="F568">
        <f>+-56.3</f>
        <v>-56.3</v>
      </c>
      <c r="G568">
        <v>323</v>
      </c>
      <c r="H568" t="s">
        <v>1839</v>
      </c>
    </row>
    <row r="569" spans="2:9" x14ac:dyDescent="0.2">
      <c r="B569">
        <v>0</v>
      </c>
      <c r="C569" t="s">
        <v>1304</v>
      </c>
      <c r="D569">
        <v>0</v>
      </c>
      <c r="E569">
        <v>551.20000000000005</v>
      </c>
      <c r="F569" t="s">
        <v>1304</v>
      </c>
      <c r="G569">
        <v>5.33</v>
      </c>
      <c r="H569">
        <v>263</v>
      </c>
      <c r="I569" t="s">
        <v>2726</v>
      </c>
    </row>
    <row r="570" spans="2:9" x14ac:dyDescent="0.2">
      <c r="B570">
        <v>0</v>
      </c>
      <c r="C570" t="s">
        <v>1304</v>
      </c>
      <c r="D570">
        <v>0</v>
      </c>
      <c r="E570">
        <v>552</v>
      </c>
      <c r="F570">
        <f>+-13.01</f>
        <v>-13.01</v>
      </c>
      <c r="G570">
        <v>285</v>
      </c>
      <c r="H570" t="s">
        <v>1957</v>
      </c>
    </row>
    <row r="571" spans="2:9" x14ac:dyDescent="0.2">
      <c r="B571">
        <v>0</v>
      </c>
      <c r="C571" t="s">
        <v>1304</v>
      </c>
      <c r="D571">
        <v>0</v>
      </c>
      <c r="E571">
        <v>552.1</v>
      </c>
      <c r="F571">
        <f>+-14.34</f>
        <v>-14.34</v>
      </c>
      <c r="G571">
        <v>249</v>
      </c>
      <c r="H571" t="s">
        <v>2727</v>
      </c>
    </row>
    <row r="572" spans="2:9" x14ac:dyDescent="0.2">
      <c r="B572">
        <v>0</v>
      </c>
      <c r="C572" t="s">
        <v>1304</v>
      </c>
      <c r="D572">
        <v>0</v>
      </c>
      <c r="E572">
        <v>552.6</v>
      </c>
      <c r="F572" t="s">
        <v>1304</v>
      </c>
      <c r="G572">
        <v>7.8</v>
      </c>
      <c r="H572">
        <v>256</v>
      </c>
      <c r="I572" t="s">
        <v>1925</v>
      </c>
    </row>
    <row r="573" spans="2:9" x14ac:dyDescent="0.2">
      <c r="B573">
        <v>0</v>
      </c>
      <c r="C573" t="s">
        <v>1304</v>
      </c>
      <c r="D573">
        <v>0</v>
      </c>
      <c r="E573">
        <v>553.20000000000005</v>
      </c>
      <c r="F573" t="s">
        <v>1304</v>
      </c>
      <c r="G573">
        <v>6.46</v>
      </c>
      <c r="H573">
        <v>262</v>
      </c>
      <c r="I573" t="s">
        <v>1323</v>
      </c>
    </row>
    <row r="574" spans="2:9" x14ac:dyDescent="0.2">
      <c r="B574">
        <v>0</v>
      </c>
      <c r="C574" t="s">
        <v>1304</v>
      </c>
      <c r="D574">
        <v>0</v>
      </c>
      <c r="E574">
        <v>555</v>
      </c>
      <c r="F574" t="s">
        <v>1304</v>
      </c>
      <c r="G574">
        <v>5.87</v>
      </c>
      <c r="H574">
        <v>261</v>
      </c>
      <c r="I574" t="s">
        <v>1953</v>
      </c>
    </row>
    <row r="575" spans="2:9" x14ac:dyDescent="0.2">
      <c r="B575">
        <v>0</v>
      </c>
      <c r="C575" t="s">
        <v>1304</v>
      </c>
      <c r="D575">
        <v>0</v>
      </c>
      <c r="E575">
        <v>555.1</v>
      </c>
      <c r="F575" t="s">
        <v>1304</v>
      </c>
      <c r="G575">
        <v>8.36</v>
      </c>
      <c r="H575">
        <v>257</v>
      </c>
      <c r="I575" t="s">
        <v>1931</v>
      </c>
    </row>
    <row r="576" spans="2:9" x14ac:dyDescent="0.2">
      <c r="B576">
        <v>0</v>
      </c>
      <c r="C576" t="s">
        <v>1304</v>
      </c>
      <c r="D576">
        <v>0</v>
      </c>
      <c r="E576">
        <v>555.20000000000005</v>
      </c>
      <c r="F576" t="s">
        <v>1304</v>
      </c>
      <c r="G576">
        <v>6.49</v>
      </c>
      <c r="H576">
        <v>260</v>
      </c>
      <c r="I576" t="s">
        <v>1326</v>
      </c>
    </row>
    <row r="577" spans="2:9" x14ac:dyDescent="0.2">
      <c r="B577">
        <v>8.9999999999999993E-3</v>
      </c>
      <c r="C577" t="s">
        <v>1304</v>
      </c>
      <c r="D577">
        <v>1.0999999999999999E-2</v>
      </c>
      <c r="E577">
        <v>556.20000000000005</v>
      </c>
      <c r="F577">
        <f>+-420.19</f>
        <v>-420.19</v>
      </c>
      <c r="G577">
        <v>1273</v>
      </c>
      <c r="H577" t="s">
        <v>2728</v>
      </c>
    </row>
    <row r="578" spans="2:9" x14ac:dyDescent="0.2">
      <c r="B578">
        <v>0</v>
      </c>
      <c r="C578" t="s">
        <v>1304</v>
      </c>
      <c r="D578">
        <v>0</v>
      </c>
      <c r="E578">
        <v>556.79999999999995</v>
      </c>
      <c r="F578" t="s">
        <v>1304</v>
      </c>
      <c r="G578">
        <v>6.42</v>
      </c>
      <c r="H578">
        <v>259</v>
      </c>
      <c r="I578" t="s">
        <v>2729</v>
      </c>
    </row>
    <row r="579" spans="2:9" x14ac:dyDescent="0.2">
      <c r="B579">
        <v>0</v>
      </c>
      <c r="C579" t="s">
        <v>1304</v>
      </c>
      <c r="D579">
        <v>0</v>
      </c>
      <c r="E579">
        <v>556.9</v>
      </c>
      <c r="F579" t="s">
        <v>1304</v>
      </c>
      <c r="G579">
        <v>7.67</v>
      </c>
      <c r="H579">
        <v>258</v>
      </c>
      <c r="I579" t="s">
        <v>1883</v>
      </c>
    </row>
    <row r="580" spans="2:9" x14ac:dyDescent="0.2">
      <c r="B580">
        <v>0</v>
      </c>
      <c r="C580" t="s">
        <v>1304</v>
      </c>
      <c r="D580">
        <v>0</v>
      </c>
      <c r="E580">
        <v>557.6</v>
      </c>
      <c r="F580">
        <f>+-19.88</f>
        <v>-19.88</v>
      </c>
      <c r="G580">
        <v>248</v>
      </c>
      <c r="H580" t="s">
        <v>1471</v>
      </c>
    </row>
    <row r="581" spans="2:9" x14ac:dyDescent="0.2">
      <c r="B581">
        <v>7.0000000000000001E-3</v>
      </c>
      <c r="C581" t="s">
        <v>1304</v>
      </c>
      <c r="D581">
        <v>1.2E-2</v>
      </c>
      <c r="E581">
        <v>557.9</v>
      </c>
      <c r="F581">
        <f>+-345.87</f>
        <v>-345.87</v>
      </c>
      <c r="G581">
        <v>994</v>
      </c>
      <c r="H581" t="s">
        <v>2730</v>
      </c>
    </row>
    <row r="582" spans="2:9" x14ac:dyDescent="0.2">
      <c r="B582">
        <v>0</v>
      </c>
      <c r="C582" t="s">
        <v>1304</v>
      </c>
      <c r="D582">
        <v>0</v>
      </c>
      <c r="E582">
        <v>560</v>
      </c>
      <c r="F582">
        <f>+-49.18</f>
        <v>-49.18</v>
      </c>
      <c r="G582">
        <v>166</v>
      </c>
      <c r="H582" t="s">
        <v>2731</v>
      </c>
    </row>
    <row r="583" spans="2:9" x14ac:dyDescent="0.2">
      <c r="B583">
        <v>0</v>
      </c>
      <c r="C583" t="s">
        <v>1304</v>
      </c>
      <c r="D583">
        <v>0</v>
      </c>
      <c r="E583">
        <v>561.70000000000005</v>
      </c>
      <c r="F583" t="s">
        <v>1304</v>
      </c>
      <c r="G583">
        <v>7.54</v>
      </c>
      <c r="H583">
        <v>286</v>
      </c>
      <c r="I583" t="s">
        <v>1958</v>
      </c>
    </row>
    <row r="584" spans="2:9" x14ac:dyDescent="0.2">
      <c r="B584">
        <v>0</v>
      </c>
      <c r="C584" t="s">
        <v>1304</v>
      </c>
      <c r="D584">
        <v>0</v>
      </c>
      <c r="E584">
        <v>562.6</v>
      </c>
      <c r="F584">
        <f>+-60.71</f>
        <v>-60.71</v>
      </c>
      <c r="G584">
        <v>293</v>
      </c>
      <c r="H584" t="s">
        <v>1881</v>
      </c>
    </row>
    <row r="585" spans="2:9" x14ac:dyDescent="0.2">
      <c r="B585">
        <v>7.0000000000000001E-3</v>
      </c>
      <c r="C585" t="s">
        <v>1304</v>
      </c>
      <c r="D585">
        <v>1.0999999999999999E-2</v>
      </c>
      <c r="E585">
        <v>563.4</v>
      </c>
      <c r="F585">
        <f>+-341.56</f>
        <v>-341.56</v>
      </c>
      <c r="G585">
        <v>1002</v>
      </c>
      <c r="H585" t="s">
        <v>2505</v>
      </c>
    </row>
    <row r="586" spans="2:9" x14ac:dyDescent="0.2">
      <c r="B586">
        <v>0</v>
      </c>
      <c r="C586" t="s">
        <v>1304</v>
      </c>
      <c r="D586">
        <v>0</v>
      </c>
      <c r="E586">
        <v>564.1</v>
      </c>
      <c r="F586" t="s">
        <v>1304</v>
      </c>
      <c r="G586">
        <v>5.82</v>
      </c>
      <c r="H586">
        <v>312</v>
      </c>
      <c r="I586" t="s">
        <v>1841</v>
      </c>
    </row>
    <row r="587" spans="2:9" x14ac:dyDescent="0.2">
      <c r="B587">
        <v>0</v>
      </c>
      <c r="C587" t="s">
        <v>1304</v>
      </c>
      <c r="D587">
        <v>0</v>
      </c>
      <c r="E587">
        <v>564.1</v>
      </c>
      <c r="F587" t="s">
        <v>1304</v>
      </c>
      <c r="G587">
        <v>6.5</v>
      </c>
      <c r="H587">
        <v>311</v>
      </c>
      <c r="I587" t="s">
        <v>2156</v>
      </c>
    </row>
    <row r="588" spans="2:9" x14ac:dyDescent="0.2">
      <c r="B588">
        <v>0</v>
      </c>
      <c r="C588" t="s">
        <v>1304</v>
      </c>
      <c r="D588">
        <v>0</v>
      </c>
      <c r="E588">
        <v>564.9</v>
      </c>
      <c r="F588" t="s">
        <v>1304</v>
      </c>
      <c r="G588">
        <v>7.12</v>
      </c>
      <c r="H588">
        <v>313</v>
      </c>
      <c r="I588" t="s">
        <v>2199</v>
      </c>
    </row>
    <row r="589" spans="2:9" x14ac:dyDescent="0.2">
      <c r="B589">
        <v>0</v>
      </c>
      <c r="C589" t="s">
        <v>1304</v>
      </c>
      <c r="D589">
        <v>0</v>
      </c>
      <c r="E589">
        <v>567.1</v>
      </c>
      <c r="F589">
        <f>+-12.51</f>
        <v>-12.51</v>
      </c>
      <c r="G589">
        <v>287</v>
      </c>
      <c r="H589" t="s">
        <v>1926</v>
      </c>
    </row>
    <row r="590" spans="2:9" x14ac:dyDescent="0.2">
      <c r="B590">
        <v>0</v>
      </c>
      <c r="C590" t="s">
        <v>1304</v>
      </c>
      <c r="D590">
        <v>0</v>
      </c>
      <c r="E590">
        <v>567.29999999999995</v>
      </c>
      <c r="F590" t="s">
        <v>1304</v>
      </c>
      <c r="G590">
        <v>6.08</v>
      </c>
      <c r="H590">
        <v>314</v>
      </c>
      <c r="I590" t="s">
        <v>2209</v>
      </c>
    </row>
    <row r="591" spans="2:9" x14ac:dyDescent="0.2">
      <c r="B591">
        <v>0</v>
      </c>
      <c r="C591" t="s">
        <v>1304</v>
      </c>
      <c r="D591">
        <v>0</v>
      </c>
      <c r="E591">
        <v>567.70000000000005</v>
      </c>
      <c r="F591" t="s">
        <v>1304</v>
      </c>
      <c r="G591">
        <v>7.28</v>
      </c>
      <c r="H591">
        <v>315</v>
      </c>
      <c r="I591" t="s">
        <v>2224</v>
      </c>
    </row>
    <row r="592" spans="2:9" x14ac:dyDescent="0.2">
      <c r="B592">
        <v>0</v>
      </c>
      <c r="C592" t="s">
        <v>1304</v>
      </c>
      <c r="D592">
        <v>0</v>
      </c>
      <c r="E592">
        <v>570.9</v>
      </c>
      <c r="F592" t="s">
        <v>1304</v>
      </c>
      <c r="G592">
        <v>6.89</v>
      </c>
      <c r="H592">
        <v>316</v>
      </c>
      <c r="I592" t="s">
        <v>1633</v>
      </c>
    </row>
    <row r="593" spans="2:9" x14ac:dyDescent="0.2">
      <c r="B593">
        <v>0</v>
      </c>
      <c r="C593" t="s">
        <v>1304</v>
      </c>
      <c r="D593">
        <v>0</v>
      </c>
      <c r="E593">
        <v>572.70000000000005</v>
      </c>
      <c r="F593">
        <f>+-68.84</f>
        <v>-68.84</v>
      </c>
      <c r="G593">
        <v>299</v>
      </c>
      <c r="H593" t="s">
        <v>1866</v>
      </c>
    </row>
    <row r="594" spans="2:9" x14ac:dyDescent="0.2">
      <c r="B594">
        <v>0</v>
      </c>
      <c r="C594" t="s">
        <v>1304</v>
      </c>
      <c r="D594">
        <v>0</v>
      </c>
      <c r="E594">
        <v>574</v>
      </c>
      <c r="F594">
        <f>+-26.65</f>
        <v>-26.65</v>
      </c>
      <c r="G594">
        <v>247</v>
      </c>
      <c r="H594" t="s">
        <v>1916</v>
      </c>
    </row>
    <row r="595" spans="2:9" x14ac:dyDescent="0.2">
      <c r="B595">
        <v>0</v>
      </c>
      <c r="C595" t="s">
        <v>1304</v>
      </c>
      <c r="D595">
        <v>0</v>
      </c>
      <c r="E595">
        <v>574.1</v>
      </c>
      <c r="F595" t="s">
        <v>1304</v>
      </c>
      <c r="G595">
        <v>5.82</v>
      </c>
      <c r="H595">
        <v>322</v>
      </c>
      <c r="I595" t="s">
        <v>2732</v>
      </c>
    </row>
    <row r="596" spans="2:9" x14ac:dyDescent="0.2">
      <c r="B596">
        <v>0</v>
      </c>
      <c r="C596" t="s">
        <v>1304</v>
      </c>
      <c r="D596">
        <v>0</v>
      </c>
      <c r="E596">
        <v>574.1</v>
      </c>
      <c r="F596" t="s">
        <v>1304</v>
      </c>
      <c r="G596">
        <v>6.5</v>
      </c>
      <c r="H596">
        <v>321</v>
      </c>
      <c r="I596" t="s">
        <v>1838</v>
      </c>
    </row>
    <row r="597" spans="2:9" x14ac:dyDescent="0.2">
      <c r="B597">
        <v>0</v>
      </c>
      <c r="C597" t="s">
        <v>1304</v>
      </c>
      <c r="D597">
        <v>0</v>
      </c>
      <c r="E597">
        <v>574.79999999999995</v>
      </c>
      <c r="F597" t="s">
        <v>1304</v>
      </c>
      <c r="G597">
        <v>7.35</v>
      </c>
      <c r="H597">
        <v>317</v>
      </c>
      <c r="I597" t="s">
        <v>1843</v>
      </c>
    </row>
    <row r="598" spans="2:9" x14ac:dyDescent="0.2">
      <c r="B598">
        <v>0</v>
      </c>
      <c r="C598" t="s">
        <v>1304</v>
      </c>
      <c r="D598">
        <v>0</v>
      </c>
      <c r="E598">
        <v>575.70000000000005</v>
      </c>
      <c r="F598" t="s">
        <v>1304</v>
      </c>
      <c r="G598">
        <v>6.28</v>
      </c>
      <c r="H598">
        <v>320</v>
      </c>
      <c r="I598" t="s">
        <v>1836</v>
      </c>
    </row>
    <row r="599" spans="2:9" x14ac:dyDescent="0.2">
      <c r="B599">
        <v>0</v>
      </c>
      <c r="C599" t="s">
        <v>1304</v>
      </c>
      <c r="D599">
        <v>0</v>
      </c>
      <c r="E599">
        <v>576.29999999999995</v>
      </c>
      <c r="F599">
        <f>+-15.23</f>
        <v>-15.23</v>
      </c>
      <c r="G599">
        <v>288</v>
      </c>
      <c r="H599" t="s">
        <v>1857</v>
      </c>
    </row>
    <row r="600" spans="2:9" x14ac:dyDescent="0.2">
      <c r="B600">
        <v>4.0000000000000001E-3</v>
      </c>
      <c r="C600" t="s">
        <v>1304</v>
      </c>
      <c r="D600">
        <v>8.9999999999999993E-3</v>
      </c>
      <c r="E600">
        <v>576.9</v>
      </c>
      <c r="F600">
        <f>+-265.13</f>
        <v>-265.13</v>
      </c>
      <c r="G600">
        <v>1055</v>
      </c>
      <c r="H600" t="s">
        <v>2124</v>
      </c>
    </row>
    <row r="601" spans="2:9" x14ac:dyDescent="0.2">
      <c r="B601">
        <v>0</v>
      </c>
      <c r="C601" t="s">
        <v>1304</v>
      </c>
      <c r="D601">
        <v>0</v>
      </c>
      <c r="E601">
        <v>577.20000000000005</v>
      </c>
      <c r="F601" t="s">
        <v>1304</v>
      </c>
      <c r="G601">
        <v>6.84</v>
      </c>
      <c r="H601">
        <v>318</v>
      </c>
      <c r="I601" t="s">
        <v>1692</v>
      </c>
    </row>
    <row r="602" spans="2:9" x14ac:dyDescent="0.2">
      <c r="B602">
        <v>0</v>
      </c>
      <c r="C602" t="s">
        <v>1304</v>
      </c>
      <c r="D602">
        <v>0</v>
      </c>
      <c r="E602">
        <v>577.29999999999995</v>
      </c>
      <c r="F602" t="s">
        <v>1304</v>
      </c>
      <c r="G602">
        <v>6.31</v>
      </c>
      <c r="H602">
        <v>319</v>
      </c>
      <c r="I602" t="s">
        <v>2733</v>
      </c>
    </row>
    <row r="603" spans="2:9" x14ac:dyDescent="0.2">
      <c r="B603">
        <v>0</v>
      </c>
      <c r="C603" t="s">
        <v>1304</v>
      </c>
      <c r="D603">
        <v>0</v>
      </c>
      <c r="E603">
        <v>577.6</v>
      </c>
      <c r="F603" t="s">
        <v>1304</v>
      </c>
      <c r="G603">
        <v>7.24</v>
      </c>
      <c r="H603">
        <v>307</v>
      </c>
      <c r="I603" t="s">
        <v>1849</v>
      </c>
    </row>
    <row r="604" spans="2:9" x14ac:dyDescent="0.2">
      <c r="B604">
        <v>2E-3</v>
      </c>
      <c r="C604" t="s">
        <v>1304</v>
      </c>
      <c r="D604">
        <v>5.0000000000000001E-3</v>
      </c>
      <c r="E604">
        <v>578.5</v>
      </c>
      <c r="F604">
        <f>+-177.95</f>
        <v>-177.95</v>
      </c>
      <c r="G604">
        <v>206</v>
      </c>
      <c r="H604" t="s">
        <v>2734</v>
      </c>
    </row>
    <row r="605" spans="2:9" x14ac:dyDescent="0.2">
      <c r="B605">
        <v>4.0000000000000001E-3</v>
      </c>
      <c r="C605" t="s">
        <v>1304</v>
      </c>
      <c r="D605">
        <v>8.0000000000000002E-3</v>
      </c>
      <c r="E605">
        <v>582.20000000000005</v>
      </c>
      <c r="F605">
        <f>+-269.74</f>
        <v>-269.74</v>
      </c>
      <c r="G605">
        <v>1048</v>
      </c>
      <c r="H605" t="s">
        <v>2108</v>
      </c>
    </row>
    <row r="606" spans="2:9" x14ac:dyDescent="0.2">
      <c r="B606">
        <v>0</v>
      </c>
      <c r="C606" t="s">
        <v>1304</v>
      </c>
      <c r="D606">
        <v>0</v>
      </c>
      <c r="E606">
        <v>582.79999999999995</v>
      </c>
      <c r="F606" t="s">
        <v>1304</v>
      </c>
      <c r="G606">
        <v>6.81</v>
      </c>
      <c r="H606">
        <v>305</v>
      </c>
      <c r="I606" t="s">
        <v>1694</v>
      </c>
    </row>
    <row r="607" spans="2:9" x14ac:dyDescent="0.2">
      <c r="B607">
        <v>0</v>
      </c>
      <c r="C607" t="s">
        <v>1304</v>
      </c>
      <c r="D607">
        <v>0</v>
      </c>
      <c r="E607">
        <v>583.9</v>
      </c>
      <c r="F607" t="s">
        <v>1304</v>
      </c>
      <c r="G607">
        <v>6.2</v>
      </c>
      <c r="H607">
        <v>292</v>
      </c>
      <c r="I607" t="s">
        <v>1891</v>
      </c>
    </row>
    <row r="608" spans="2:9" x14ac:dyDescent="0.2">
      <c r="B608">
        <v>0</v>
      </c>
      <c r="C608" t="s">
        <v>1304</v>
      </c>
      <c r="D608">
        <v>0</v>
      </c>
      <c r="E608">
        <v>584.6</v>
      </c>
      <c r="F608">
        <f>+-10.86</f>
        <v>-10.86</v>
      </c>
      <c r="G608">
        <v>289</v>
      </c>
      <c r="H608" t="s">
        <v>1907</v>
      </c>
    </row>
    <row r="609" spans="2:9" x14ac:dyDescent="0.2">
      <c r="B609">
        <v>0</v>
      </c>
      <c r="C609" t="s">
        <v>1304</v>
      </c>
      <c r="D609">
        <v>0</v>
      </c>
      <c r="E609">
        <v>585</v>
      </c>
      <c r="F609" t="s">
        <v>1304</v>
      </c>
      <c r="G609">
        <v>5.16</v>
      </c>
      <c r="H609">
        <v>291</v>
      </c>
      <c r="I609" t="s">
        <v>1895</v>
      </c>
    </row>
    <row r="610" spans="2:9" x14ac:dyDescent="0.2">
      <c r="B610">
        <v>0</v>
      </c>
      <c r="C610" t="s">
        <v>1304</v>
      </c>
      <c r="D610">
        <v>0</v>
      </c>
      <c r="E610">
        <v>586.70000000000005</v>
      </c>
      <c r="F610" t="s">
        <v>1304</v>
      </c>
      <c r="G610">
        <v>5.48</v>
      </c>
      <c r="H610">
        <v>290</v>
      </c>
      <c r="I610" t="s">
        <v>1829</v>
      </c>
    </row>
    <row r="611" spans="2:9" x14ac:dyDescent="0.2">
      <c r="B611">
        <v>0</v>
      </c>
      <c r="C611" t="s">
        <v>1304</v>
      </c>
      <c r="D611">
        <v>0</v>
      </c>
      <c r="E611">
        <v>587.6</v>
      </c>
      <c r="F611" t="s">
        <v>1304</v>
      </c>
      <c r="G611">
        <v>7.61</v>
      </c>
      <c r="H611">
        <v>304</v>
      </c>
      <c r="I611" t="s">
        <v>1856</v>
      </c>
    </row>
    <row r="612" spans="2:9" x14ac:dyDescent="0.2">
      <c r="B612">
        <v>0</v>
      </c>
      <c r="C612" t="s">
        <v>1304</v>
      </c>
      <c r="D612">
        <v>0</v>
      </c>
      <c r="E612">
        <v>588.1</v>
      </c>
      <c r="F612" t="s">
        <v>1304</v>
      </c>
      <c r="G612">
        <v>6.66</v>
      </c>
      <c r="H612">
        <v>295</v>
      </c>
      <c r="I612" t="s">
        <v>1877</v>
      </c>
    </row>
    <row r="613" spans="2:9" x14ac:dyDescent="0.2">
      <c r="B613">
        <v>0</v>
      </c>
      <c r="C613" t="s">
        <v>1304</v>
      </c>
      <c r="D613">
        <v>0</v>
      </c>
      <c r="E613">
        <v>590.6</v>
      </c>
      <c r="F613" t="s">
        <v>1304</v>
      </c>
      <c r="G613">
        <v>6.26</v>
      </c>
      <c r="H613">
        <v>296</v>
      </c>
      <c r="I613" t="s">
        <v>2735</v>
      </c>
    </row>
    <row r="614" spans="2:9" x14ac:dyDescent="0.2">
      <c r="B614">
        <v>0</v>
      </c>
      <c r="C614" t="s">
        <v>1304</v>
      </c>
      <c r="D614">
        <v>0</v>
      </c>
      <c r="E614">
        <v>591.79999999999995</v>
      </c>
      <c r="F614">
        <f>+-40.73</f>
        <v>-40.729999999999997</v>
      </c>
      <c r="G614">
        <v>245</v>
      </c>
      <c r="H614" t="s">
        <v>1917</v>
      </c>
    </row>
    <row r="615" spans="2:9" x14ac:dyDescent="0.2">
      <c r="B615">
        <v>0</v>
      </c>
      <c r="C615" t="s">
        <v>1304</v>
      </c>
      <c r="D615">
        <v>0</v>
      </c>
      <c r="E615">
        <v>592</v>
      </c>
      <c r="F615" t="s">
        <v>1304</v>
      </c>
      <c r="G615">
        <v>6.91</v>
      </c>
      <c r="H615">
        <v>303</v>
      </c>
      <c r="I615" t="s">
        <v>1858</v>
      </c>
    </row>
    <row r="616" spans="2:9" x14ac:dyDescent="0.2">
      <c r="B616">
        <v>0</v>
      </c>
      <c r="C616" t="s">
        <v>1304</v>
      </c>
      <c r="D616">
        <v>0</v>
      </c>
      <c r="E616">
        <v>592</v>
      </c>
      <c r="F616" t="s">
        <v>1304</v>
      </c>
      <c r="G616">
        <v>6.65</v>
      </c>
      <c r="H616">
        <v>297</v>
      </c>
      <c r="I616" t="s">
        <v>1874</v>
      </c>
    </row>
    <row r="617" spans="2:9" x14ac:dyDescent="0.2">
      <c r="B617">
        <v>0</v>
      </c>
      <c r="C617" t="s">
        <v>1304</v>
      </c>
      <c r="D617">
        <v>0</v>
      </c>
      <c r="E617">
        <v>593.20000000000005</v>
      </c>
      <c r="F617" t="s">
        <v>1304</v>
      </c>
      <c r="G617">
        <v>6.68</v>
      </c>
      <c r="H617">
        <v>298</v>
      </c>
      <c r="I617" t="s">
        <v>2736</v>
      </c>
    </row>
    <row r="618" spans="2:9" x14ac:dyDescent="0.2">
      <c r="B618">
        <v>2E-3</v>
      </c>
      <c r="C618" t="s">
        <v>1304</v>
      </c>
      <c r="D618">
        <v>5.0000000000000001E-3</v>
      </c>
      <c r="E618">
        <v>594.29999999999995</v>
      </c>
      <c r="F618">
        <f>+-184.85</f>
        <v>-184.85</v>
      </c>
      <c r="G618">
        <v>239</v>
      </c>
      <c r="H618" t="s">
        <v>2032</v>
      </c>
    </row>
    <row r="619" spans="2:9" x14ac:dyDescent="0.2">
      <c r="B619">
        <v>0</v>
      </c>
      <c r="C619" t="s">
        <v>1304</v>
      </c>
      <c r="D619">
        <v>0</v>
      </c>
      <c r="E619">
        <v>595.6</v>
      </c>
      <c r="F619" t="s">
        <v>1304</v>
      </c>
      <c r="G619">
        <v>6.17</v>
      </c>
      <c r="H619">
        <v>301</v>
      </c>
      <c r="I619" t="s">
        <v>1862</v>
      </c>
    </row>
    <row r="620" spans="2:9" x14ac:dyDescent="0.2">
      <c r="B620">
        <v>0</v>
      </c>
      <c r="C620" t="s">
        <v>1304</v>
      </c>
      <c r="D620">
        <v>0</v>
      </c>
      <c r="E620">
        <v>596.6</v>
      </c>
      <c r="F620" t="s">
        <v>1304</v>
      </c>
      <c r="G620">
        <v>6.17</v>
      </c>
      <c r="H620">
        <v>300</v>
      </c>
      <c r="I620" t="s">
        <v>2737</v>
      </c>
    </row>
    <row r="621" spans="2:9" x14ac:dyDescent="0.2">
      <c r="B621">
        <v>0</v>
      </c>
      <c r="C621" t="s">
        <v>1304</v>
      </c>
      <c r="D621">
        <v>0</v>
      </c>
      <c r="E621">
        <v>597.6</v>
      </c>
      <c r="F621" t="s">
        <v>1304</v>
      </c>
      <c r="G621">
        <v>8.56</v>
      </c>
      <c r="H621">
        <v>246</v>
      </c>
      <c r="I621" t="s">
        <v>2738</v>
      </c>
    </row>
    <row r="622" spans="2:9" x14ac:dyDescent="0.2">
      <c r="B622">
        <v>0</v>
      </c>
      <c r="C622" t="s">
        <v>1304</v>
      </c>
      <c r="D622">
        <v>0</v>
      </c>
      <c r="E622">
        <v>597.70000000000005</v>
      </c>
      <c r="F622">
        <f>+-44.32</f>
        <v>-44.32</v>
      </c>
      <c r="G622">
        <v>167</v>
      </c>
      <c r="H622" t="s">
        <v>2739</v>
      </c>
    </row>
    <row r="623" spans="2:9" x14ac:dyDescent="0.2">
      <c r="B623">
        <v>5.0000000000000001E-3</v>
      </c>
      <c r="C623" t="s">
        <v>1304</v>
      </c>
      <c r="D623">
        <v>1.0999999999999999E-2</v>
      </c>
      <c r="E623">
        <v>601.20000000000005</v>
      </c>
      <c r="F623">
        <f>+-287.27</f>
        <v>-287.27</v>
      </c>
      <c r="G623">
        <v>1108</v>
      </c>
      <c r="H623" t="s">
        <v>2056</v>
      </c>
    </row>
    <row r="624" spans="2:9" x14ac:dyDescent="0.2">
      <c r="B624">
        <v>4.0000000000000001E-3</v>
      </c>
      <c r="C624" t="s">
        <v>1304</v>
      </c>
      <c r="D624">
        <v>8.0000000000000002E-3</v>
      </c>
      <c r="E624">
        <v>601.20000000000005</v>
      </c>
      <c r="F624">
        <f>+-284.08</f>
        <v>-284.08</v>
      </c>
      <c r="G624">
        <v>1044</v>
      </c>
      <c r="H624" t="s">
        <v>2080</v>
      </c>
    </row>
    <row r="625" spans="2:9" x14ac:dyDescent="0.2">
      <c r="B625">
        <v>0</v>
      </c>
      <c r="C625" t="s">
        <v>1304</v>
      </c>
      <c r="D625">
        <v>0</v>
      </c>
      <c r="E625">
        <v>602.79999999999995</v>
      </c>
      <c r="F625" t="s">
        <v>1304</v>
      </c>
      <c r="G625">
        <v>5.76</v>
      </c>
      <c r="H625">
        <v>191</v>
      </c>
      <c r="I625" t="s">
        <v>2053</v>
      </c>
    </row>
    <row r="626" spans="2:9" x14ac:dyDescent="0.2">
      <c r="B626">
        <v>0</v>
      </c>
      <c r="C626" t="s">
        <v>1304</v>
      </c>
      <c r="D626">
        <v>0</v>
      </c>
      <c r="E626">
        <v>603</v>
      </c>
      <c r="F626" t="s">
        <v>1304</v>
      </c>
      <c r="G626">
        <v>6.9</v>
      </c>
      <c r="H626">
        <v>190</v>
      </c>
      <c r="I626" t="s">
        <v>2740</v>
      </c>
    </row>
    <row r="627" spans="2:9" x14ac:dyDescent="0.2">
      <c r="B627">
        <v>0</v>
      </c>
      <c r="C627" t="s">
        <v>1304</v>
      </c>
      <c r="D627">
        <v>0</v>
      </c>
      <c r="E627">
        <v>603.79999999999995</v>
      </c>
      <c r="F627" t="s">
        <v>1304</v>
      </c>
      <c r="G627">
        <v>6.57</v>
      </c>
      <c r="H627">
        <v>189</v>
      </c>
      <c r="I627" t="s">
        <v>1706</v>
      </c>
    </row>
    <row r="628" spans="2:9" x14ac:dyDescent="0.2">
      <c r="B628">
        <v>0</v>
      </c>
      <c r="C628" t="s">
        <v>1304</v>
      </c>
      <c r="D628">
        <v>0</v>
      </c>
      <c r="E628">
        <v>605.20000000000005</v>
      </c>
      <c r="F628" t="s">
        <v>1304</v>
      </c>
      <c r="G628">
        <v>7.3</v>
      </c>
      <c r="H628">
        <v>192</v>
      </c>
      <c r="I628" t="s">
        <v>2055</v>
      </c>
    </row>
    <row r="629" spans="2:9" x14ac:dyDescent="0.2">
      <c r="B629">
        <v>0</v>
      </c>
      <c r="C629" t="s">
        <v>1304</v>
      </c>
      <c r="D629">
        <v>0</v>
      </c>
      <c r="E629">
        <v>606</v>
      </c>
      <c r="F629" t="s">
        <v>1304</v>
      </c>
      <c r="G629">
        <v>6.29</v>
      </c>
      <c r="H629">
        <v>188</v>
      </c>
      <c r="I629" t="s">
        <v>1319</v>
      </c>
    </row>
    <row r="630" spans="2:9" x14ac:dyDescent="0.2">
      <c r="B630">
        <v>0</v>
      </c>
      <c r="C630" t="s">
        <v>1304</v>
      </c>
      <c r="D630">
        <v>0</v>
      </c>
      <c r="E630">
        <v>606.20000000000005</v>
      </c>
      <c r="F630" t="s">
        <v>1304</v>
      </c>
      <c r="G630">
        <v>5.21</v>
      </c>
      <c r="H630">
        <v>193</v>
      </c>
      <c r="I630" t="s">
        <v>2741</v>
      </c>
    </row>
    <row r="631" spans="2:9" x14ac:dyDescent="0.2">
      <c r="B631">
        <v>0</v>
      </c>
      <c r="C631" t="s">
        <v>1304</v>
      </c>
      <c r="D631">
        <v>0</v>
      </c>
      <c r="E631">
        <v>607.79999999999995</v>
      </c>
      <c r="F631" t="s">
        <v>1304</v>
      </c>
      <c r="G631">
        <v>7.17</v>
      </c>
      <c r="H631">
        <v>194</v>
      </c>
      <c r="I631" t="s">
        <v>2742</v>
      </c>
    </row>
    <row r="632" spans="2:9" x14ac:dyDescent="0.2">
      <c r="B632">
        <v>0</v>
      </c>
      <c r="C632" t="s">
        <v>1304</v>
      </c>
      <c r="D632">
        <v>0</v>
      </c>
      <c r="E632">
        <v>609.4</v>
      </c>
      <c r="F632" t="s">
        <v>1304</v>
      </c>
      <c r="G632">
        <v>9.06</v>
      </c>
      <c r="H632">
        <v>187</v>
      </c>
      <c r="I632" t="s">
        <v>2743</v>
      </c>
    </row>
    <row r="633" spans="2:9" x14ac:dyDescent="0.2">
      <c r="B633">
        <v>8.0000000000000002E-3</v>
      </c>
      <c r="C633" t="s">
        <v>1304</v>
      </c>
      <c r="D633">
        <v>1.4E-2</v>
      </c>
      <c r="E633">
        <v>609.6</v>
      </c>
      <c r="F633">
        <f>+-376.34</f>
        <v>-376.34</v>
      </c>
      <c r="G633">
        <v>1259</v>
      </c>
      <c r="H633" t="s">
        <v>2611</v>
      </c>
    </row>
    <row r="634" spans="2:9" x14ac:dyDescent="0.2">
      <c r="B634">
        <v>2E-3</v>
      </c>
      <c r="C634" t="s">
        <v>1304</v>
      </c>
      <c r="D634">
        <v>5.0000000000000001E-3</v>
      </c>
      <c r="E634">
        <v>611.20000000000005</v>
      </c>
      <c r="F634">
        <f>+-192.81</f>
        <v>-192.81</v>
      </c>
      <c r="G634">
        <v>220</v>
      </c>
      <c r="H634" t="s">
        <v>2744</v>
      </c>
    </row>
    <row r="635" spans="2:9" x14ac:dyDescent="0.2">
      <c r="B635">
        <v>0</v>
      </c>
      <c r="C635" t="s">
        <v>1304</v>
      </c>
      <c r="D635">
        <v>0</v>
      </c>
      <c r="E635">
        <v>611.20000000000005</v>
      </c>
      <c r="F635" t="s">
        <v>1304</v>
      </c>
      <c r="G635">
        <v>7.05</v>
      </c>
      <c r="H635">
        <v>195</v>
      </c>
      <c r="I635" t="s">
        <v>1714</v>
      </c>
    </row>
    <row r="636" spans="2:9" x14ac:dyDescent="0.2">
      <c r="B636">
        <v>0</v>
      </c>
      <c r="C636" t="s">
        <v>1304</v>
      </c>
      <c r="D636">
        <v>0</v>
      </c>
      <c r="E636">
        <v>613</v>
      </c>
      <c r="F636" t="s">
        <v>1304</v>
      </c>
      <c r="G636">
        <v>5.98</v>
      </c>
      <c r="H636">
        <v>202</v>
      </c>
      <c r="I636" t="s">
        <v>1741</v>
      </c>
    </row>
    <row r="637" spans="2:9" x14ac:dyDescent="0.2">
      <c r="B637">
        <v>8.0000000000000002E-3</v>
      </c>
      <c r="C637" t="s">
        <v>1304</v>
      </c>
      <c r="D637">
        <v>1.2E-2</v>
      </c>
      <c r="E637">
        <v>613.1</v>
      </c>
      <c r="F637">
        <f>+-390.08</f>
        <v>-390.08</v>
      </c>
      <c r="G637">
        <v>1222</v>
      </c>
      <c r="H637" t="s">
        <v>2449</v>
      </c>
    </row>
    <row r="638" spans="2:9" x14ac:dyDescent="0.2">
      <c r="B638">
        <v>0</v>
      </c>
      <c r="C638" t="s">
        <v>1304</v>
      </c>
      <c r="D638">
        <v>0</v>
      </c>
      <c r="E638">
        <v>613.20000000000005</v>
      </c>
      <c r="F638" t="s">
        <v>1304</v>
      </c>
      <c r="G638">
        <v>6.31</v>
      </c>
      <c r="H638">
        <v>201</v>
      </c>
      <c r="I638" t="s">
        <v>1727</v>
      </c>
    </row>
    <row r="639" spans="2:9" x14ac:dyDescent="0.2">
      <c r="B639">
        <v>0</v>
      </c>
      <c r="C639" t="s">
        <v>1304</v>
      </c>
      <c r="D639">
        <v>0</v>
      </c>
      <c r="E639">
        <v>614.4</v>
      </c>
      <c r="F639" t="s">
        <v>1304</v>
      </c>
      <c r="G639">
        <v>7.8</v>
      </c>
      <c r="H639">
        <v>186</v>
      </c>
      <c r="I639" t="s">
        <v>1704</v>
      </c>
    </row>
    <row r="640" spans="2:9" x14ac:dyDescent="0.2">
      <c r="B640">
        <v>0</v>
      </c>
      <c r="C640" t="s">
        <v>1304</v>
      </c>
      <c r="D640">
        <v>0</v>
      </c>
      <c r="E640">
        <v>615.20000000000005</v>
      </c>
      <c r="F640" t="s">
        <v>1304</v>
      </c>
      <c r="G640">
        <v>5.95</v>
      </c>
      <c r="H640">
        <v>196</v>
      </c>
      <c r="I640" t="s">
        <v>2745</v>
      </c>
    </row>
    <row r="641" spans="2:9" x14ac:dyDescent="0.2">
      <c r="B641">
        <v>0</v>
      </c>
      <c r="C641" t="s">
        <v>1304</v>
      </c>
      <c r="D641">
        <v>0</v>
      </c>
      <c r="E641">
        <v>615.29999999999995</v>
      </c>
      <c r="F641">
        <f>+-10.35</f>
        <v>-10.35</v>
      </c>
      <c r="G641">
        <v>203</v>
      </c>
      <c r="H641" t="s">
        <v>2746</v>
      </c>
    </row>
    <row r="642" spans="2:9" x14ac:dyDescent="0.2">
      <c r="B642">
        <v>0</v>
      </c>
      <c r="C642" t="s">
        <v>1304</v>
      </c>
      <c r="D642">
        <v>0</v>
      </c>
      <c r="E642">
        <v>615.4</v>
      </c>
      <c r="F642">
        <f>+-26.49</f>
        <v>-26.49</v>
      </c>
      <c r="G642">
        <v>168</v>
      </c>
      <c r="H642" t="s">
        <v>1955</v>
      </c>
    </row>
    <row r="643" spans="2:9" x14ac:dyDescent="0.2">
      <c r="B643">
        <v>0</v>
      </c>
      <c r="C643" t="s">
        <v>1304</v>
      </c>
      <c r="D643">
        <v>0</v>
      </c>
      <c r="E643">
        <v>616</v>
      </c>
      <c r="F643" t="s">
        <v>1304</v>
      </c>
      <c r="G643">
        <v>6.29</v>
      </c>
      <c r="H643">
        <v>199</v>
      </c>
      <c r="I643" t="s">
        <v>1716</v>
      </c>
    </row>
    <row r="644" spans="2:9" x14ac:dyDescent="0.2">
      <c r="B644">
        <v>0</v>
      </c>
      <c r="C644" t="s">
        <v>1304</v>
      </c>
      <c r="D644">
        <v>0</v>
      </c>
      <c r="E644">
        <v>616.70000000000005</v>
      </c>
      <c r="F644" t="s">
        <v>1304</v>
      </c>
      <c r="G644">
        <v>8.76</v>
      </c>
      <c r="H644">
        <v>185</v>
      </c>
      <c r="I644" t="s">
        <v>2046</v>
      </c>
    </row>
    <row r="645" spans="2:9" x14ac:dyDescent="0.2">
      <c r="B645">
        <v>0</v>
      </c>
      <c r="C645" t="s">
        <v>1304</v>
      </c>
      <c r="D645">
        <v>0</v>
      </c>
      <c r="E645">
        <v>616.79999999999995</v>
      </c>
      <c r="F645" t="s">
        <v>1304</v>
      </c>
      <c r="G645">
        <v>5.76</v>
      </c>
      <c r="H645">
        <v>198</v>
      </c>
      <c r="I645" t="s">
        <v>1717</v>
      </c>
    </row>
    <row r="646" spans="2:9" x14ac:dyDescent="0.2">
      <c r="B646">
        <v>3.0000000000000001E-3</v>
      </c>
      <c r="C646" t="s">
        <v>1304</v>
      </c>
      <c r="D646">
        <v>8.0000000000000002E-3</v>
      </c>
      <c r="E646">
        <v>618.5</v>
      </c>
      <c r="F646">
        <f>+-197.38</f>
        <v>-197.38</v>
      </c>
      <c r="G646">
        <v>1073</v>
      </c>
      <c r="H646" t="s">
        <v>2114</v>
      </c>
    </row>
    <row r="647" spans="2:9" x14ac:dyDescent="0.2">
      <c r="B647">
        <v>2E-3</v>
      </c>
      <c r="C647" t="s">
        <v>1304</v>
      </c>
      <c r="D647">
        <v>7.0000000000000001E-3</v>
      </c>
      <c r="E647">
        <v>619.70000000000005</v>
      </c>
      <c r="F647">
        <f>+-194.28</f>
        <v>-194.28</v>
      </c>
      <c r="G647">
        <v>1070</v>
      </c>
      <c r="H647" t="s">
        <v>2747</v>
      </c>
    </row>
    <row r="648" spans="2:9" x14ac:dyDescent="0.2">
      <c r="B648">
        <v>0</v>
      </c>
      <c r="C648" t="s">
        <v>1304</v>
      </c>
      <c r="D648">
        <v>0</v>
      </c>
      <c r="E648">
        <v>620</v>
      </c>
      <c r="F648" t="s">
        <v>1304</v>
      </c>
      <c r="G648">
        <v>8.4700000000000006</v>
      </c>
      <c r="H648">
        <v>184</v>
      </c>
      <c r="I648" t="s">
        <v>1705</v>
      </c>
    </row>
    <row r="649" spans="2:9" x14ac:dyDescent="0.2">
      <c r="B649">
        <v>0</v>
      </c>
      <c r="C649" t="s">
        <v>1304</v>
      </c>
      <c r="D649">
        <v>0</v>
      </c>
      <c r="E649">
        <v>623.1</v>
      </c>
      <c r="F649" t="s">
        <v>1304</v>
      </c>
      <c r="G649">
        <v>7.01</v>
      </c>
      <c r="H649">
        <v>170</v>
      </c>
      <c r="I649" t="s">
        <v>2028</v>
      </c>
    </row>
    <row r="650" spans="2:9" x14ac:dyDescent="0.2">
      <c r="B650">
        <v>0</v>
      </c>
      <c r="C650" t="s">
        <v>1304</v>
      </c>
      <c r="D650">
        <v>0</v>
      </c>
      <c r="E650">
        <v>623.1</v>
      </c>
      <c r="F650" t="s">
        <v>1304</v>
      </c>
      <c r="G650">
        <v>5.86</v>
      </c>
      <c r="H650">
        <v>172</v>
      </c>
      <c r="I650" t="s">
        <v>2748</v>
      </c>
    </row>
    <row r="651" spans="2:9" x14ac:dyDescent="0.2">
      <c r="B651">
        <v>0</v>
      </c>
      <c r="C651" t="s">
        <v>1304</v>
      </c>
      <c r="D651">
        <v>0</v>
      </c>
      <c r="E651">
        <v>623.5</v>
      </c>
      <c r="F651">
        <f>+-24.71</f>
        <v>-24.71</v>
      </c>
      <c r="G651">
        <v>244</v>
      </c>
      <c r="H651" t="s">
        <v>1914</v>
      </c>
    </row>
    <row r="652" spans="2:9" x14ac:dyDescent="0.2">
      <c r="B652">
        <v>0</v>
      </c>
      <c r="C652" t="s">
        <v>1304</v>
      </c>
      <c r="D652">
        <v>0</v>
      </c>
      <c r="E652">
        <v>623.5</v>
      </c>
      <c r="F652" t="s">
        <v>1304</v>
      </c>
      <c r="G652">
        <v>6.55</v>
      </c>
      <c r="H652">
        <v>171</v>
      </c>
      <c r="I652" t="s">
        <v>2749</v>
      </c>
    </row>
    <row r="653" spans="2:9" x14ac:dyDescent="0.2">
      <c r="B653">
        <v>0</v>
      </c>
      <c r="C653" t="s">
        <v>1304</v>
      </c>
      <c r="D653">
        <v>0</v>
      </c>
      <c r="E653">
        <v>625.1</v>
      </c>
      <c r="F653" t="s">
        <v>1304</v>
      </c>
      <c r="G653">
        <v>6.92</v>
      </c>
      <c r="H653">
        <v>169</v>
      </c>
      <c r="I653" t="s">
        <v>2027</v>
      </c>
    </row>
    <row r="654" spans="2:9" x14ac:dyDescent="0.2">
      <c r="B654">
        <v>0</v>
      </c>
      <c r="C654" t="s">
        <v>1304</v>
      </c>
      <c r="D654">
        <v>0</v>
      </c>
      <c r="E654">
        <v>625.29999999999995</v>
      </c>
      <c r="F654">
        <f>+-13.84</f>
        <v>-13.84</v>
      </c>
      <c r="G654">
        <v>204</v>
      </c>
      <c r="H654" t="s">
        <v>2750</v>
      </c>
    </row>
    <row r="655" spans="2:9" x14ac:dyDescent="0.2">
      <c r="B655">
        <v>4.0000000000000001E-3</v>
      </c>
      <c r="C655" t="s">
        <v>1304</v>
      </c>
      <c r="D655">
        <v>8.0000000000000002E-3</v>
      </c>
      <c r="E655">
        <v>626.4</v>
      </c>
      <c r="F655">
        <f>+-295.06</f>
        <v>-295.06</v>
      </c>
      <c r="G655">
        <v>1129</v>
      </c>
      <c r="H655" t="s">
        <v>2751</v>
      </c>
    </row>
    <row r="656" spans="2:9" x14ac:dyDescent="0.2">
      <c r="B656">
        <v>0</v>
      </c>
      <c r="C656" t="s">
        <v>1304</v>
      </c>
      <c r="D656">
        <v>0</v>
      </c>
      <c r="E656">
        <v>626.4</v>
      </c>
      <c r="F656" t="s">
        <v>1304</v>
      </c>
      <c r="G656">
        <v>8.06</v>
      </c>
      <c r="H656">
        <v>183</v>
      </c>
      <c r="I656" t="s">
        <v>1707</v>
      </c>
    </row>
    <row r="657" spans="2:9" x14ac:dyDescent="0.2">
      <c r="B657">
        <v>0</v>
      </c>
      <c r="C657" t="s">
        <v>1304</v>
      </c>
      <c r="D657">
        <v>0</v>
      </c>
      <c r="E657">
        <v>626.70000000000005</v>
      </c>
      <c r="F657" t="s">
        <v>1304</v>
      </c>
      <c r="G657">
        <v>6.28</v>
      </c>
      <c r="H657">
        <v>173</v>
      </c>
      <c r="I657" t="s">
        <v>1739</v>
      </c>
    </row>
    <row r="658" spans="2:9" x14ac:dyDescent="0.2">
      <c r="B658">
        <v>0</v>
      </c>
      <c r="C658" t="s">
        <v>1304</v>
      </c>
      <c r="D658">
        <v>0</v>
      </c>
      <c r="E658">
        <v>626.9</v>
      </c>
      <c r="F658" t="s">
        <v>1304</v>
      </c>
      <c r="G658">
        <v>6.35</v>
      </c>
      <c r="H658">
        <v>174</v>
      </c>
      <c r="I658" t="s">
        <v>1734</v>
      </c>
    </row>
    <row r="659" spans="2:9" x14ac:dyDescent="0.2">
      <c r="B659">
        <v>0</v>
      </c>
      <c r="C659" t="s">
        <v>1304</v>
      </c>
      <c r="D659">
        <v>0</v>
      </c>
      <c r="E659">
        <v>630.29999999999995</v>
      </c>
      <c r="F659" t="s">
        <v>1304</v>
      </c>
      <c r="G659">
        <v>6.05</v>
      </c>
      <c r="H659">
        <v>175</v>
      </c>
      <c r="I659" t="s">
        <v>2752</v>
      </c>
    </row>
    <row r="660" spans="2:9" x14ac:dyDescent="0.2">
      <c r="B660">
        <v>0</v>
      </c>
      <c r="C660" t="s">
        <v>1304</v>
      </c>
      <c r="D660">
        <v>0</v>
      </c>
      <c r="E660">
        <v>630.5</v>
      </c>
      <c r="F660" t="s">
        <v>1304</v>
      </c>
      <c r="G660">
        <v>6.39</v>
      </c>
      <c r="H660">
        <v>182</v>
      </c>
      <c r="I660" t="s">
        <v>1708</v>
      </c>
    </row>
    <row r="661" spans="2:9" x14ac:dyDescent="0.2">
      <c r="B661">
        <v>0</v>
      </c>
      <c r="C661" t="s">
        <v>1304</v>
      </c>
      <c r="D661">
        <v>0</v>
      </c>
      <c r="E661">
        <v>630.5</v>
      </c>
      <c r="F661">
        <f>+-13.59</f>
        <v>-13.59</v>
      </c>
      <c r="G661">
        <v>205</v>
      </c>
      <c r="H661" t="s">
        <v>1663</v>
      </c>
    </row>
    <row r="662" spans="2:9" x14ac:dyDescent="0.2">
      <c r="B662">
        <v>0</v>
      </c>
      <c r="C662" t="s">
        <v>1304</v>
      </c>
      <c r="D662">
        <v>0</v>
      </c>
      <c r="E662">
        <v>632.9</v>
      </c>
      <c r="F662" t="s">
        <v>1304</v>
      </c>
      <c r="G662">
        <v>5.3</v>
      </c>
      <c r="H662">
        <v>176</v>
      </c>
      <c r="I662" t="s">
        <v>1732</v>
      </c>
    </row>
    <row r="663" spans="2:9" x14ac:dyDescent="0.2">
      <c r="B663">
        <v>0</v>
      </c>
      <c r="C663" t="s">
        <v>1304</v>
      </c>
      <c r="D663">
        <v>0</v>
      </c>
      <c r="E663">
        <v>633.4</v>
      </c>
      <c r="F663" t="s">
        <v>1304</v>
      </c>
      <c r="G663">
        <v>6.3</v>
      </c>
      <c r="H663">
        <v>181</v>
      </c>
      <c r="I663" t="s">
        <v>2753</v>
      </c>
    </row>
    <row r="664" spans="2:9" x14ac:dyDescent="0.2">
      <c r="B664">
        <v>0</v>
      </c>
      <c r="C664" t="s">
        <v>1304</v>
      </c>
      <c r="D664">
        <v>0</v>
      </c>
      <c r="E664">
        <v>633.5</v>
      </c>
      <c r="F664" t="s">
        <v>1304</v>
      </c>
      <c r="G664">
        <v>6.95</v>
      </c>
      <c r="H664">
        <v>180</v>
      </c>
      <c r="I664" t="s">
        <v>1709</v>
      </c>
    </row>
    <row r="665" spans="2:9" x14ac:dyDescent="0.2">
      <c r="B665">
        <v>0</v>
      </c>
      <c r="C665" t="s">
        <v>1304</v>
      </c>
      <c r="D665">
        <v>0</v>
      </c>
      <c r="E665">
        <v>634.79999999999995</v>
      </c>
      <c r="F665" t="s">
        <v>1304</v>
      </c>
      <c r="G665">
        <v>6.73</v>
      </c>
      <c r="H665">
        <v>179</v>
      </c>
      <c r="I665" t="s">
        <v>2754</v>
      </c>
    </row>
    <row r="666" spans="2:9" x14ac:dyDescent="0.2">
      <c r="B666">
        <v>0</v>
      </c>
      <c r="C666" t="s">
        <v>1304</v>
      </c>
      <c r="D666">
        <v>0</v>
      </c>
      <c r="E666">
        <v>635.1</v>
      </c>
      <c r="F666" t="s">
        <v>1304</v>
      </c>
      <c r="G666">
        <v>5.5</v>
      </c>
      <c r="H666">
        <v>178</v>
      </c>
      <c r="I666" t="s">
        <v>1720</v>
      </c>
    </row>
    <row r="667" spans="2:9" x14ac:dyDescent="0.2">
      <c r="B667">
        <v>0</v>
      </c>
      <c r="C667" t="s">
        <v>1304</v>
      </c>
      <c r="D667">
        <v>0</v>
      </c>
      <c r="E667">
        <v>635.20000000000005</v>
      </c>
      <c r="F667" t="s">
        <v>1304</v>
      </c>
      <c r="G667">
        <v>5.84</v>
      </c>
      <c r="H667">
        <v>177</v>
      </c>
      <c r="I667" t="s">
        <v>1725</v>
      </c>
    </row>
    <row r="668" spans="2:9" x14ac:dyDescent="0.2">
      <c r="B668">
        <v>2E-3</v>
      </c>
      <c r="C668" t="s">
        <v>1304</v>
      </c>
      <c r="D668">
        <v>6.0000000000000001E-3</v>
      </c>
      <c r="E668">
        <v>635.70000000000005</v>
      </c>
      <c r="F668">
        <f>+-186.74</f>
        <v>-186.74</v>
      </c>
      <c r="G668">
        <v>1063</v>
      </c>
      <c r="H668" t="s">
        <v>2134</v>
      </c>
    </row>
    <row r="669" spans="2:9" x14ac:dyDescent="0.2">
      <c r="B669">
        <v>0</v>
      </c>
      <c r="C669" t="s">
        <v>1304</v>
      </c>
      <c r="D669">
        <v>0</v>
      </c>
      <c r="E669">
        <v>640.1</v>
      </c>
      <c r="F669">
        <f>+-16.14</f>
        <v>-16.14</v>
      </c>
      <c r="G669">
        <v>243</v>
      </c>
      <c r="H669" t="s">
        <v>1913</v>
      </c>
    </row>
    <row r="670" spans="2:9" x14ac:dyDescent="0.2">
      <c r="B670">
        <v>0</v>
      </c>
      <c r="C670" t="s">
        <v>1304</v>
      </c>
      <c r="D670">
        <v>0</v>
      </c>
      <c r="E670">
        <v>641.79999999999995</v>
      </c>
      <c r="F670">
        <f>+-19.52</f>
        <v>-19.52</v>
      </c>
      <c r="G670">
        <v>207</v>
      </c>
      <c r="H670" t="s">
        <v>1817</v>
      </c>
    </row>
    <row r="671" spans="2:9" x14ac:dyDescent="0.2">
      <c r="B671">
        <v>0</v>
      </c>
      <c r="C671" t="s">
        <v>1304</v>
      </c>
      <c r="D671">
        <v>0</v>
      </c>
      <c r="E671">
        <v>641.9</v>
      </c>
      <c r="F671" t="s">
        <v>1304</v>
      </c>
      <c r="G671">
        <v>6.52</v>
      </c>
      <c r="H671">
        <v>232</v>
      </c>
      <c r="I671" t="s">
        <v>2755</v>
      </c>
    </row>
    <row r="672" spans="2:9" x14ac:dyDescent="0.2">
      <c r="B672">
        <v>0</v>
      </c>
      <c r="C672" t="s">
        <v>1304</v>
      </c>
      <c r="D672">
        <v>0</v>
      </c>
      <c r="E672">
        <v>642.9</v>
      </c>
      <c r="F672" t="s">
        <v>1304</v>
      </c>
      <c r="G672">
        <v>5.03</v>
      </c>
      <c r="H672">
        <v>231</v>
      </c>
      <c r="I672" t="s">
        <v>2040</v>
      </c>
    </row>
    <row r="673" spans="2:9" x14ac:dyDescent="0.2">
      <c r="B673">
        <v>0</v>
      </c>
      <c r="C673" t="s">
        <v>1304</v>
      </c>
      <c r="D673">
        <v>0</v>
      </c>
      <c r="E673">
        <v>643.1</v>
      </c>
      <c r="F673" t="s">
        <v>1304</v>
      </c>
      <c r="G673">
        <v>5.94</v>
      </c>
      <c r="H673">
        <v>230</v>
      </c>
      <c r="I673" t="s">
        <v>2044</v>
      </c>
    </row>
    <row r="674" spans="2:9" x14ac:dyDescent="0.2">
      <c r="B674">
        <v>0</v>
      </c>
      <c r="C674" t="s">
        <v>1304</v>
      </c>
      <c r="D674">
        <v>0</v>
      </c>
      <c r="E674">
        <v>644.70000000000005</v>
      </c>
      <c r="F674" t="s">
        <v>1304</v>
      </c>
      <c r="G674">
        <v>7.77</v>
      </c>
      <c r="H674">
        <v>234</v>
      </c>
      <c r="I674" t="s">
        <v>1938</v>
      </c>
    </row>
    <row r="675" spans="2:9" x14ac:dyDescent="0.2">
      <c r="B675">
        <v>0</v>
      </c>
      <c r="C675" t="s">
        <v>1304</v>
      </c>
      <c r="D675">
        <v>0</v>
      </c>
      <c r="E675">
        <v>645.29999999999995</v>
      </c>
      <c r="F675" t="s">
        <v>1304</v>
      </c>
      <c r="G675">
        <v>5.9</v>
      </c>
      <c r="H675">
        <v>229</v>
      </c>
      <c r="I675" t="s">
        <v>2756</v>
      </c>
    </row>
    <row r="676" spans="2:9" x14ac:dyDescent="0.2">
      <c r="B676">
        <v>0</v>
      </c>
      <c r="C676" t="s">
        <v>1304</v>
      </c>
      <c r="D676">
        <v>0</v>
      </c>
      <c r="E676">
        <v>645.29999999999995</v>
      </c>
      <c r="F676" t="s">
        <v>1304</v>
      </c>
      <c r="G676">
        <v>5.97</v>
      </c>
      <c r="H676">
        <v>233</v>
      </c>
      <c r="I676" t="s">
        <v>2757</v>
      </c>
    </row>
    <row r="677" spans="2:9" x14ac:dyDescent="0.2">
      <c r="B677">
        <v>0</v>
      </c>
      <c r="C677" t="s">
        <v>1304</v>
      </c>
      <c r="D677">
        <v>0</v>
      </c>
      <c r="E677">
        <v>647.9</v>
      </c>
      <c r="F677" t="s">
        <v>1304</v>
      </c>
      <c r="G677">
        <v>5.03</v>
      </c>
      <c r="H677">
        <v>235</v>
      </c>
      <c r="I677" t="s">
        <v>2758</v>
      </c>
    </row>
    <row r="678" spans="2:9" x14ac:dyDescent="0.2">
      <c r="B678">
        <v>0</v>
      </c>
      <c r="C678" t="s">
        <v>1304</v>
      </c>
      <c r="D678">
        <v>0</v>
      </c>
      <c r="E678">
        <v>649.79999999999995</v>
      </c>
      <c r="F678" t="s">
        <v>1304</v>
      </c>
      <c r="G678">
        <v>5.42</v>
      </c>
      <c r="H678">
        <v>228</v>
      </c>
      <c r="I678" t="s">
        <v>2759</v>
      </c>
    </row>
    <row r="679" spans="2:9" x14ac:dyDescent="0.2">
      <c r="B679">
        <v>0</v>
      </c>
      <c r="C679" t="s">
        <v>1304</v>
      </c>
      <c r="D679">
        <v>0</v>
      </c>
      <c r="E679">
        <v>650.79999999999995</v>
      </c>
      <c r="F679" t="s">
        <v>1304</v>
      </c>
      <c r="G679">
        <v>7.98</v>
      </c>
      <c r="H679">
        <v>236</v>
      </c>
      <c r="I679" t="s">
        <v>1929</v>
      </c>
    </row>
    <row r="680" spans="2:9" x14ac:dyDescent="0.2">
      <c r="B680">
        <v>3.0000000000000001E-3</v>
      </c>
      <c r="C680" t="s">
        <v>1304</v>
      </c>
      <c r="D680">
        <v>8.0000000000000002E-3</v>
      </c>
      <c r="E680">
        <v>652.1</v>
      </c>
      <c r="F680">
        <f>+-209.78</f>
        <v>-209.78</v>
      </c>
      <c r="G680">
        <v>1119</v>
      </c>
      <c r="H680" t="s">
        <v>2060</v>
      </c>
    </row>
    <row r="681" spans="2:9" x14ac:dyDescent="0.2">
      <c r="B681">
        <v>0</v>
      </c>
      <c r="C681" t="s">
        <v>1304</v>
      </c>
      <c r="D681">
        <v>0</v>
      </c>
      <c r="E681">
        <v>652.20000000000005</v>
      </c>
      <c r="F681" t="s">
        <v>1304</v>
      </c>
      <c r="G681">
        <v>6.21</v>
      </c>
      <c r="H681">
        <v>242</v>
      </c>
      <c r="I681" t="s">
        <v>1918</v>
      </c>
    </row>
    <row r="682" spans="2:9" x14ac:dyDescent="0.2">
      <c r="B682">
        <v>0</v>
      </c>
      <c r="C682" t="s">
        <v>1304</v>
      </c>
      <c r="D682">
        <v>0</v>
      </c>
      <c r="E682">
        <v>652.79999999999995</v>
      </c>
      <c r="F682" t="s">
        <v>1304</v>
      </c>
      <c r="G682">
        <v>8.49</v>
      </c>
      <c r="H682">
        <v>227</v>
      </c>
      <c r="I682" t="s">
        <v>1942</v>
      </c>
    </row>
    <row r="683" spans="2:9" x14ac:dyDescent="0.2">
      <c r="B683">
        <v>0</v>
      </c>
      <c r="C683" t="s">
        <v>1304</v>
      </c>
      <c r="D683">
        <v>0</v>
      </c>
      <c r="E683">
        <v>653.1</v>
      </c>
      <c r="F683" t="s">
        <v>1304</v>
      </c>
      <c r="G683">
        <v>4.83</v>
      </c>
      <c r="H683">
        <v>241</v>
      </c>
      <c r="I683" t="s">
        <v>1465</v>
      </c>
    </row>
    <row r="684" spans="2:9" x14ac:dyDescent="0.2">
      <c r="B684">
        <v>0</v>
      </c>
      <c r="C684" t="s">
        <v>1304</v>
      </c>
      <c r="D684">
        <v>0</v>
      </c>
      <c r="E684">
        <v>653.20000000000005</v>
      </c>
      <c r="F684" t="s">
        <v>1304</v>
      </c>
      <c r="G684">
        <v>5.88</v>
      </c>
      <c r="H684">
        <v>240</v>
      </c>
      <c r="I684" t="s">
        <v>1919</v>
      </c>
    </row>
    <row r="685" spans="2:9" x14ac:dyDescent="0.2">
      <c r="B685">
        <v>0</v>
      </c>
      <c r="C685" t="s">
        <v>1304</v>
      </c>
      <c r="D685">
        <v>0</v>
      </c>
      <c r="E685">
        <v>654.20000000000005</v>
      </c>
      <c r="F685" t="s">
        <v>1304</v>
      </c>
      <c r="G685">
        <v>8.07</v>
      </c>
      <c r="H685">
        <v>237</v>
      </c>
      <c r="I685" t="s">
        <v>1927</v>
      </c>
    </row>
    <row r="686" spans="2:9" x14ac:dyDescent="0.2">
      <c r="B686">
        <v>0</v>
      </c>
      <c r="C686" t="s">
        <v>1304</v>
      </c>
      <c r="D686">
        <v>0</v>
      </c>
      <c r="E686">
        <v>655.9</v>
      </c>
      <c r="F686" t="s">
        <v>1304</v>
      </c>
      <c r="G686">
        <v>6.52</v>
      </c>
      <c r="H686">
        <v>238</v>
      </c>
      <c r="I686" t="s">
        <v>2760</v>
      </c>
    </row>
    <row r="687" spans="2:9" x14ac:dyDescent="0.2">
      <c r="B687">
        <v>0</v>
      </c>
      <c r="C687" t="s">
        <v>1304</v>
      </c>
      <c r="D687">
        <v>0</v>
      </c>
      <c r="E687">
        <v>657.9</v>
      </c>
      <c r="F687">
        <f>+-13.77</f>
        <v>-13.77</v>
      </c>
      <c r="G687">
        <v>208</v>
      </c>
      <c r="H687" t="s">
        <v>1886</v>
      </c>
    </row>
    <row r="688" spans="2:9" x14ac:dyDescent="0.2">
      <c r="B688">
        <v>0</v>
      </c>
      <c r="C688" t="s">
        <v>1304</v>
      </c>
      <c r="D688">
        <v>0</v>
      </c>
      <c r="E688">
        <v>658.8</v>
      </c>
      <c r="F688" t="s">
        <v>1304</v>
      </c>
      <c r="G688">
        <v>5.76</v>
      </c>
      <c r="H688">
        <v>226</v>
      </c>
      <c r="I688" t="s">
        <v>1944</v>
      </c>
    </row>
    <row r="689" spans="2:9" x14ac:dyDescent="0.2">
      <c r="B689">
        <v>2E-3</v>
      </c>
      <c r="C689" t="s">
        <v>1304</v>
      </c>
      <c r="D689">
        <v>5.0000000000000001E-3</v>
      </c>
      <c r="E689">
        <v>659</v>
      </c>
      <c r="F689">
        <f>+-204.18</f>
        <v>-204.18</v>
      </c>
      <c r="G689">
        <v>1116</v>
      </c>
      <c r="H689" t="s">
        <v>1915</v>
      </c>
    </row>
    <row r="690" spans="2:9" x14ac:dyDescent="0.2">
      <c r="B690">
        <v>0</v>
      </c>
      <c r="C690" t="s">
        <v>1304</v>
      </c>
      <c r="D690">
        <v>0</v>
      </c>
      <c r="E690">
        <v>661</v>
      </c>
      <c r="F690" t="s">
        <v>1304</v>
      </c>
      <c r="G690">
        <v>5.16</v>
      </c>
      <c r="H690">
        <v>225</v>
      </c>
      <c r="I690" t="s">
        <v>1946</v>
      </c>
    </row>
    <row r="691" spans="2:9" x14ac:dyDescent="0.2">
      <c r="B691">
        <v>6.0000000000000001E-3</v>
      </c>
      <c r="C691" t="s">
        <v>1304</v>
      </c>
      <c r="D691">
        <v>8.9999999999999993E-3</v>
      </c>
      <c r="E691">
        <v>661.4</v>
      </c>
      <c r="F691">
        <f>+-407.71</f>
        <v>-407.71</v>
      </c>
      <c r="G691">
        <v>1158</v>
      </c>
      <c r="H691" t="s">
        <v>2271</v>
      </c>
    </row>
    <row r="692" spans="2:9" x14ac:dyDescent="0.2">
      <c r="B692">
        <v>0</v>
      </c>
      <c r="C692" t="s">
        <v>1304</v>
      </c>
      <c r="D692">
        <v>0</v>
      </c>
      <c r="E692">
        <v>662.6</v>
      </c>
      <c r="F692" t="s">
        <v>1304</v>
      </c>
      <c r="G692">
        <v>6.67</v>
      </c>
      <c r="H692">
        <v>213</v>
      </c>
      <c r="I692" t="s">
        <v>1935</v>
      </c>
    </row>
    <row r="693" spans="2:9" x14ac:dyDescent="0.2">
      <c r="B693">
        <v>0</v>
      </c>
      <c r="C693" t="s">
        <v>1304</v>
      </c>
      <c r="D693">
        <v>0</v>
      </c>
      <c r="E693">
        <v>662.7</v>
      </c>
      <c r="F693" t="s">
        <v>1304</v>
      </c>
      <c r="G693">
        <v>5.53</v>
      </c>
      <c r="H693">
        <v>212</v>
      </c>
      <c r="I693" t="s">
        <v>1928</v>
      </c>
    </row>
    <row r="694" spans="2:9" x14ac:dyDescent="0.2">
      <c r="B694">
        <v>0</v>
      </c>
      <c r="C694" t="s">
        <v>1304</v>
      </c>
      <c r="D694">
        <v>0</v>
      </c>
      <c r="E694">
        <v>662.8</v>
      </c>
      <c r="F694" t="s">
        <v>1304</v>
      </c>
      <c r="G694">
        <v>5.96</v>
      </c>
      <c r="H694">
        <v>211</v>
      </c>
      <c r="I694" t="s">
        <v>2761</v>
      </c>
    </row>
    <row r="695" spans="2:9" x14ac:dyDescent="0.2">
      <c r="B695">
        <v>0</v>
      </c>
      <c r="C695" t="s">
        <v>1304</v>
      </c>
      <c r="D695">
        <v>0</v>
      </c>
      <c r="E695">
        <v>662.8</v>
      </c>
      <c r="F695">
        <f>+-10.3</f>
        <v>-10.3</v>
      </c>
      <c r="G695">
        <v>209</v>
      </c>
      <c r="H695" t="s">
        <v>1831</v>
      </c>
    </row>
    <row r="696" spans="2:9" x14ac:dyDescent="0.2">
      <c r="B696">
        <v>0</v>
      </c>
      <c r="C696" t="s">
        <v>1304</v>
      </c>
      <c r="D696">
        <v>0</v>
      </c>
      <c r="E696">
        <v>664.6</v>
      </c>
      <c r="F696" t="s">
        <v>1304</v>
      </c>
      <c r="G696">
        <v>6.53</v>
      </c>
      <c r="H696">
        <v>224</v>
      </c>
      <c r="I696" t="s">
        <v>1945</v>
      </c>
    </row>
    <row r="697" spans="2:9" x14ac:dyDescent="0.2">
      <c r="B697">
        <v>0</v>
      </c>
      <c r="C697" t="s">
        <v>1304</v>
      </c>
      <c r="D697">
        <v>0</v>
      </c>
      <c r="E697">
        <v>664.7</v>
      </c>
      <c r="F697" t="s">
        <v>1304</v>
      </c>
      <c r="G697">
        <v>5.88</v>
      </c>
      <c r="H697">
        <v>210</v>
      </c>
      <c r="I697" t="s">
        <v>2762</v>
      </c>
    </row>
    <row r="698" spans="2:9" x14ac:dyDescent="0.2">
      <c r="B698">
        <v>0</v>
      </c>
      <c r="C698" t="s">
        <v>1304</v>
      </c>
      <c r="D698">
        <v>0</v>
      </c>
      <c r="E698">
        <v>665.9</v>
      </c>
      <c r="F698" t="s">
        <v>1304</v>
      </c>
      <c r="G698">
        <v>6.53</v>
      </c>
      <c r="H698">
        <v>214</v>
      </c>
      <c r="I698" t="s">
        <v>2061</v>
      </c>
    </row>
    <row r="699" spans="2:9" x14ac:dyDescent="0.2">
      <c r="B699">
        <v>0</v>
      </c>
      <c r="C699" t="s">
        <v>1304</v>
      </c>
      <c r="D699">
        <v>0</v>
      </c>
      <c r="E699">
        <v>667.5</v>
      </c>
      <c r="F699" t="s">
        <v>1304</v>
      </c>
      <c r="G699">
        <v>7.37</v>
      </c>
      <c r="H699">
        <v>215</v>
      </c>
      <c r="I699" t="s">
        <v>1934</v>
      </c>
    </row>
    <row r="700" spans="2:9" x14ac:dyDescent="0.2">
      <c r="B700">
        <v>3.0000000000000001E-3</v>
      </c>
      <c r="C700" t="s">
        <v>1304</v>
      </c>
      <c r="D700">
        <v>8.0000000000000002E-3</v>
      </c>
      <c r="E700">
        <v>668.5</v>
      </c>
      <c r="F700">
        <f>+-220.54</f>
        <v>-220.54</v>
      </c>
      <c r="G700">
        <v>1091</v>
      </c>
      <c r="H700" t="s">
        <v>2763</v>
      </c>
    </row>
    <row r="701" spans="2:9" x14ac:dyDescent="0.2">
      <c r="B701">
        <v>0</v>
      </c>
      <c r="C701" t="s">
        <v>1304</v>
      </c>
      <c r="D701">
        <v>0</v>
      </c>
      <c r="E701">
        <v>668.8</v>
      </c>
      <c r="F701" t="s">
        <v>1304</v>
      </c>
      <c r="G701">
        <v>7.11</v>
      </c>
      <c r="H701">
        <v>223</v>
      </c>
      <c r="I701" t="s">
        <v>2054</v>
      </c>
    </row>
    <row r="702" spans="2:9" x14ac:dyDescent="0.2">
      <c r="B702">
        <v>0</v>
      </c>
      <c r="C702" t="s">
        <v>1304</v>
      </c>
      <c r="D702">
        <v>0</v>
      </c>
      <c r="E702">
        <v>669.5</v>
      </c>
      <c r="F702" t="s">
        <v>1304</v>
      </c>
      <c r="G702">
        <v>6.18</v>
      </c>
      <c r="H702">
        <v>216</v>
      </c>
      <c r="I702" t="s">
        <v>1698</v>
      </c>
    </row>
    <row r="703" spans="2:9" x14ac:dyDescent="0.2">
      <c r="B703">
        <v>5.0000000000000001E-3</v>
      </c>
      <c r="C703" t="s">
        <v>1304</v>
      </c>
      <c r="D703">
        <v>8.0000000000000002E-3</v>
      </c>
      <c r="E703">
        <v>670.4</v>
      </c>
      <c r="F703">
        <f>+-400.45</f>
        <v>-400.45</v>
      </c>
      <c r="G703">
        <v>1173</v>
      </c>
      <c r="H703" t="s">
        <v>2764</v>
      </c>
    </row>
    <row r="704" spans="2:9" x14ac:dyDescent="0.2">
      <c r="B704">
        <v>0</v>
      </c>
      <c r="C704" t="s">
        <v>1304</v>
      </c>
      <c r="D704">
        <v>0</v>
      </c>
      <c r="E704">
        <v>670.9</v>
      </c>
      <c r="F704" t="s">
        <v>1304</v>
      </c>
      <c r="G704">
        <v>6.52</v>
      </c>
      <c r="H704">
        <v>217</v>
      </c>
      <c r="I704" t="s">
        <v>1820</v>
      </c>
    </row>
    <row r="705" spans="2:9" x14ac:dyDescent="0.2">
      <c r="B705">
        <v>0</v>
      </c>
      <c r="C705" t="s">
        <v>1304</v>
      </c>
      <c r="D705">
        <v>0</v>
      </c>
      <c r="E705">
        <v>671.5</v>
      </c>
      <c r="F705">
        <f>+-332.85</f>
        <v>-332.85</v>
      </c>
      <c r="G705">
        <v>636</v>
      </c>
      <c r="H705" t="s">
        <v>1533</v>
      </c>
    </row>
    <row r="706" spans="2:9" x14ac:dyDescent="0.2">
      <c r="B706">
        <v>0</v>
      </c>
      <c r="C706" t="s">
        <v>1304</v>
      </c>
      <c r="D706">
        <v>0</v>
      </c>
      <c r="E706">
        <v>672.8</v>
      </c>
      <c r="F706" t="s">
        <v>1304</v>
      </c>
      <c r="G706">
        <v>5.76</v>
      </c>
      <c r="H706">
        <v>222</v>
      </c>
      <c r="I706" t="s">
        <v>2765</v>
      </c>
    </row>
    <row r="707" spans="2:9" x14ac:dyDescent="0.2">
      <c r="B707">
        <v>0</v>
      </c>
      <c r="C707" t="s">
        <v>1304</v>
      </c>
      <c r="D707">
        <v>0</v>
      </c>
      <c r="E707">
        <v>673.8</v>
      </c>
      <c r="F707" t="s">
        <v>1304</v>
      </c>
      <c r="G707">
        <v>5.76</v>
      </c>
      <c r="H707">
        <v>221</v>
      </c>
      <c r="I707" t="s">
        <v>1943</v>
      </c>
    </row>
    <row r="708" spans="2:9" x14ac:dyDescent="0.2">
      <c r="B708">
        <v>0</v>
      </c>
      <c r="C708" t="s">
        <v>1304</v>
      </c>
      <c r="D708">
        <v>0</v>
      </c>
      <c r="E708">
        <v>674.5</v>
      </c>
      <c r="F708" t="s">
        <v>1304</v>
      </c>
      <c r="G708">
        <v>6.92</v>
      </c>
      <c r="H708">
        <v>219</v>
      </c>
      <c r="I708" t="s">
        <v>1940</v>
      </c>
    </row>
    <row r="709" spans="2:9" x14ac:dyDescent="0.2">
      <c r="B709">
        <v>2E-3</v>
      </c>
      <c r="C709" t="s">
        <v>1304</v>
      </c>
      <c r="D709">
        <v>5.0000000000000001E-3</v>
      </c>
      <c r="E709">
        <v>675</v>
      </c>
      <c r="F709">
        <f>+-198.44</f>
        <v>-198.44</v>
      </c>
      <c r="G709">
        <v>1095</v>
      </c>
      <c r="H709" t="s">
        <v>2000</v>
      </c>
    </row>
    <row r="710" spans="2:9" x14ac:dyDescent="0.2">
      <c r="B710">
        <v>4.0000000000000001E-3</v>
      </c>
      <c r="C710" t="s">
        <v>1304</v>
      </c>
      <c r="D710">
        <v>8.0000000000000002E-3</v>
      </c>
      <c r="E710">
        <v>677.1</v>
      </c>
      <c r="F710">
        <f>+-333.92</f>
        <v>-333.92</v>
      </c>
      <c r="G710">
        <v>962</v>
      </c>
      <c r="H710" t="s">
        <v>2766</v>
      </c>
    </row>
    <row r="711" spans="2:9" x14ac:dyDescent="0.2">
      <c r="B711">
        <v>0</v>
      </c>
      <c r="C711" t="s">
        <v>1304</v>
      </c>
      <c r="D711">
        <v>0</v>
      </c>
      <c r="E711">
        <v>678</v>
      </c>
      <c r="F711" t="s">
        <v>1304</v>
      </c>
      <c r="G711">
        <v>5.92</v>
      </c>
      <c r="H711">
        <v>657</v>
      </c>
      <c r="I711" t="s">
        <v>1522</v>
      </c>
    </row>
    <row r="712" spans="2:9" x14ac:dyDescent="0.2">
      <c r="B712">
        <v>6.0000000000000001E-3</v>
      </c>
      <c r="C712" t="s">
        <v>1304</v>
      </c>
      <c r="D712">
        <v>8.9999999999999993E-3</v>
      </c>
      <c r="E712">
        <v>682.3</v>
      </c>
      <c r="F712">
        <f>+-415.29</f>
        <v>-415.29</v>
      </c>
      <c r="G712">
        <v>1215</v>
      </c>
      <c r="H712" t="s">
        <v>2196</v>
      </c>
    </row>
    <row r="713" spans="2:9" x14ac:dyDescent="0.2">
      <c r="B713">
        <v>0</v>
      </c>
      <c r="C713" t="s">
        <v>1304</v>
      </c>
      <c r="D713">
        <v>0</v>
      </c>
      <c r="E713">
        <v>685.1</v>
      </c>
      <c r="F713" t="s">
        <v>1304</v>
      </c>
      <c r="G713">
        <v>8.1300000000000008</v>
      </c>
      <c r="H713">
        <v>1072</v>
      </c>
      <c r="I713" t="s">
        <v>2117</v>
      </c>
    </row>
    <row r="714" spans="2:9" x14ac:dyDescent="0.2">
      <c r="B714">
        <v>1.0999999999999999E-2</v>
      </c>
      <c r="C714" t="s">
        <v>1304</v>
      </c>
      <c r="D714">
        <v>1.4E-2</v>
      </c>
      <c r="E714">
        <v>685.2</v>
      </c>
      <c r="F714">
        <f>+-543.62</f>
        <v>-543.62</v>
      </c>
      <c r="G714">
        <v>700</v>
      </c>
      <c r="H714" t="s">
        <v>2396</v>
      </c>
    </row>
    <row r="715" spans="2:9" x14ac:dyDescent="0.2">
      <c r="B715">
        <v>0</v>
      </c>
      <c r="C715" t="s">
        <v>1304</v>
      </c>
      <c r="D715">
        <v>0</v>
      </c>
      <c r="E715">
        <v>685.6</v>
      </c>
      <c r="F715" t="s">
        <v>1304</v>
      </c>
      <c r="G715">
        <v>9.49</v>
      </c>
      <c r="H715">
        <v>1075</v>
      </c>
      <c r="I715" t="s">
        <v>2051</v>
      </c>
    </row>
    <row r="716" spans="2:9" x14ac:dyDescent="0.2">
      <c r="B716">
        <v>4.0000000000000001E-3</v>
      </c>
      <c r="C716" t="s">
        <v>1304</v>
      </c>
      <c r="D716">
        <v>8.0000000000000002E-3</v>
      </c>
      <c r="E716">
        <v>685.7</v>
      </c>
      <c r="F716">
        <f>+-330.4</f>
        <v>-330.4</v>
      </c>
      <c r="G716">
        <v>1243</v>
      </c>
      <c r="H716" t="s">
        <v>2322</v>
      </c>
    </row>
    <row r="717" spans="2:9" x14ac:dyDescent="0.2">
      <c r="B717">
        <v>0</v>
      </c>
      <c r="C717" t="s">
        <v>1304</v>
      </c>
      <c r="D717">
        <v>0</v>
      </c>
      <c r="E717">
        <v>686.7</v>
      </c>
      <c r="F717" t="s">
        <v>1304</v>
      </c>
      <c r="G717">
        <v>6.84</v>
      </c>
      <c r="H717">
        <v>1067</v>
      </c>
      <c r="I717">
        <v>44</v>
      </c>
    </row>
    <row r="718" spans="2:9" x14ac:dyDescent="0.2">
      <c r="B718">
        <v>0</v>
      </c>
      <c r="C718" t="s">
        <v>1304</v>
      </c>
      <c r="D718">
        <v>0</v>
      </c>
      <c r="E718">
        <v>689.3</v>
      </c>
      <c r="F718">
        <f>+-15.28</f>
        <v>-15.28</v>
      </c>
      <c r="G718">
        <v>1074</v>
      </c>
      <c r="H718" t="s">
        <v>2078</v>
      </c>
    </row>
    <row r="719" spans="2:9" x14ac:dyDescent="0.2">
      <c r="B719">
        <v>0</v>
      </c>
      <c r="C719" t="s">
        <v>1304</v>
      </c>
      <c r="D719">
        <v>0</v>
      </c>
      <c r="E719">
        <v>690</v>
      </c>
      <c r="F719" t="s">
        <v>1304</v>
      </c>
      <c r="G719">
        <v>7.6</v>
      </c>
      <c r="H719">
        <v>1066</v>
      </c>
      <c r="I719">
        <v>2</v>
      </c>
    </row>
    <row r="720" spans="2:9" x14ac:dyDescent="0.2">
      <c r="B720">
        <v>0</v>
      </c>
      <c r="C720" t="s">
        <v>1304</v>
      </c>
      <c r="D720">
        <v>0</v>
      </c>
      <c r="E720">
        <v>690.9</v>
      </c>
      <c r="F720">
        <f>+-15.2</f>
        <v>-15.2</v>
      </c>
      <c r="G720">
        <v>1077</v>
      </c>
      <c r="H720" t="s">
        <v>2043</v>
      </c>
    </row>
    <row r="721" spans="2:9" x14ac:dyDescent="0.2">
      <c r="B721">
        <v>0</v>
      </c>
      <c r="C721" t="s">
        <v>1304</v>
      </c>
      <c r="D721">
        <v>0</v>
      </c>
      <c r="E721">
        <v>692.4</v>
      </c>
      <c r="F721">
        <f>+-18.8</f>
        <v>-18.8</v>
      </c>
      <c r="G721">
        <v>1078</v>
      </c>
      <c r="H721" t="s">
        <v>1956</v>
      </c>
    </row>
    <row r="722" spans="2:9" x14ac:dyDescent="0.2">
      <c r="B722">
        <v>0</v>
      </c>
      <c r="C722" t="s">
        <v>1304</v>
      </c>
      <c r="D722">
        <v>0</v>
      </c>
      <c r="E722">
        <v>692.5</v>
      </c>
      <c r="F722" t="s">
        <v>1304</v>
      </c>
      <c r="G722">
        <v>9.31</v>
      </c>
      <c r="H722">
        <v>1065</v>
      </c>
      <c r="I722" t="s">
        <v>2132</v>
      </c>
    </row>
    <row r="723" spans="2:9" x14ac:dyDescent="0.2">
      <c r="B723">
        <v>8.9999999999999993E-3</v>
      </c>
      <c r="C723" t="s">
        <v>1304</v>
      </c>
      <c r="D723">
        <v>1.0999999999999999E-2</v>
      </c>
      <c r="E723">
        <v>693.3</v>
      </c>
      <c r="F723">
        <f>+-542.1</f>
        <v>-542.1</v>
      </c>
      <c r="G723">
        <v>682</v>
      </c>
      <c r="H723" t="s">
        <v>2128</v>
      </c>
    </row>
    <row r="724" spans="2:9" x14ac:dyDescent="0.2">
      <c r="B724">
        <v>0</v>
      </c>
      <c r="C724" t="s">
        <v>1304</v>
      </c>
      <c r="D724">
        <v>0</v>
      </c>
      <c r="E724">
        <v>695.2</v>
      </c>
      <c r="F724" t="s">
        <v>1304</v>
      </c>
      <c r="G724">
        <v>9.0399999999999991</v>
      </c>
      <c r="H724">
        <v>1064</v>
      </c>
      <c r="I724" t="s">
        <v>2133</v>
      </c>
    </row>
    <row r="725" spans="2:9" x14ac:dyDescent="0.2">
      <c r="B725">
        <v>6.0000000000000001E-3</v>
      </c>
      <c r="C725" t="s">
        <v>1304</v>
      </c>
      <c r="D725">
        <v>8.9999999999999993E-3</v>
      </c>
      <c r="E725">
        <v>695.7</v>
      </c>
      <c r="F725">
        <f>+-430.4</f>
        <v>-430.4</v>
      </c>
      <c r="G725">
        <v>1195</v>
      </c>
      <c r="H725" t="s">
        <v>2767</v>
      </c>
    </row>
    <row r="726" spans="2:9" x14ac:dyDescent="0.2">
      <c r="B726">
        <v>0</v>
      </c>
      <c r="C726" t="s">
        <v>1304</v>
      </c>
      <c r="D726">
        <v>0</v>
      </c>
      <c r="E726">
        <v>696.2</v>
      </c>
      <c r="F726">
        <f>+-22.52</f>
        <v>-22.52</v>
      </c>
      <c r="G726">
        <v>1079</v>
      </c>
      <c r="H726" t="s">
        <v>2024</v>
      </c>
    </row>
    <row r="727" spans="2:9" x14ac:dyDescent="0.2">
      <c r="B727">
        <v>0</v>
      </c>
      <c r="C727" t="s">
        <v>1304</v>
      </c>
      <c r="D727">
        <v>0</v>
      </c>
      <c r="E727">
        <v>697</v>
      </c>
      <c r="F727">
        <f>+-21.42</f>
        <v>-21.42</v>
      </c>
      <c r="G727">
        <v>1080</v>
      </c>
      <c r="H727" t="s">
        <v>2768</v>
      </c>
    </row>
    <row r="728" spans="2:9" x14ac:dyDescent="0.2">
      <c r="B728">
        <v>0</v>
      </c>
      <c r="C728" t="s">
        <v>1304</v>
      </c>
      <c r="D728">
        <v>0</v>
      </c>
      <c r="E728">
        <v>699.2</v>
      </c>
      <c r="F728">
        <f>+-20.57</f>
        <v>-20.57</v>
      </c>
      <c r="G728">
        <v>1082</v>
      </c>
      <c r="H728" t="s">
        <v>1647</v>
      </c>
    </row>
    <row r="729" spans="2:9" x14ac:dyDescent="0.2">
      <c r="B729">
        <v>0</v>
      </c>
      <c r="C729" t="s">
        <v>1304</v>
      </c>
      <c r="D729">
        <v>0</v>
      </c>
      <c r="E729">
        <v>699.9</v>
      </c>
      <c r="F729">
        <f>+-21.3</f>
        <v>-21.3</v>
      </c>
      <c r="G729">
        <v>1081</v>
      </c>
      <c r="H729" t="s">
        <v>2769</v>
      </c>
    </row>
    <row r="730" spans="2:9" x14ac:dyDescent="0.2">
      <c r="B730">
        <v>0</v>
      </c>
      <c r="C730" t="s">
        <v>1304</v>
      </c>
      <c r="D730">
        <v>0</v>
      </c>
      <c r="E730">
        <v>701.5</v>
      </c>
      <c r="F730" t="s">
        <v>1304</v>
      </c>
      <c r="G730">
        <v>7.02</v>
      </c>
      <c r="H730">
        <v>1062</v>
      </c>
      <c r="I730" t="s">
        <v>1497</v>
      </c>
    </row>
    <row r="731" spans="2:9" x14ac:dyDescent="0.2">
      <c r="B731">
        <v>4.0000000000000001E-3</v>
      </c>
      <c r="C731" t="s">
        <v>1304</v>
      </c>
      <c r="D731">
        <v>8.0000000000000002E-3</v>
      </c>
      <c r="E731">
        <v>703</v>
      </c>
      <c r="F731">
        <f>+-334.02</f>
        <v>-334.02</v>
      </c>
      <c r="G731">
        <v>1234</v>
      </c>
      <c r="H731" t="s">
        <v>2770</v>
      </c>
    </row>
    <row r="732" spans="2:9" x14ac:dyDescent="0.2">
      <c r="B732">
        <v>0</v>
      </c>
      <c r="C732" t="s">
        <v>1304</v>
      </c>
      <c r="D732">
        <v>0</v>
      </c>
      <c r="E732">
        <v>703.2</v>
      </c>
      <c r="F732" t="s">
        <v>1304</v>
      </c>
      <c r="G732">
        <v>7.47</v>
      </c>
      <c r="H732">
        <v>1061</v>
      </c>
      <c r="I732" t="s">
        <v>2136</v>
      </c>
    </row>
    <row r="733" spans="2:9" x14ac:dyDescent="0.2">
      <c r="B733">
        <v>0</v>
      </c>
      <c r="C733" t="s">
        <v>1304</v>
      </c>
      <c r="D733">
        <v>0</v>
      </c>
      <c r="E733">
        <v>703.4</v>
      </c>
      <c r="F733">
        <f>+-26.01</f>
        <v>-26.01</v>
      </c>
      <c r="G733">
        <v>1085</v>
      </c>
      <c r="H733" t="s">
        <v>2771</v>
      </c>
    </row>
    <row r="734" spans="2:9" x14ac:dyDescent="0.2">
      <c r="B734">
        <v>0</v>
      </c>
      <c r="C734" t="s">
        <v>1304</v>
      </c>
      <c r="D734">
        <v>0</v>
      </c>
      <c r="E734">
        <v>703.8</v>
      </c>
      <c r="F734">
        <f>+-21.97</f>
        <v>-21.97</v>
      </c>
      <c r="G734">
        <v>1084</v>
      </c>
      <c r="H734" t="s">
        <v>1683</v>
      </c>
    </row>
    <row r="735" spans="2:9" x14ac:dyDescent="0.2">
      <c r="B735">
        <v>0</v>
      </c>
      <c r="C735" t="s">
        <v>1304</v>
      </c>
      <c r="D735">
        <v>0</v>
      </c>
      <c r="E735">
        <v>704.1</v>
      </c>
      <c r="F735" t="s">
        <v>1304</v>
      </c>
      <c r="G735">
        <v>6.77</v>
      </c>
      <c r="H735">
        <v>1050</v>
      </c>
      <c r="I735" t="s">
        <v>2113</v>
      </c>
    </row>
    <row r="736" spans="2:9" x14ac:dyDescent="0.2">
      <c r="B736">
        <v>0</v>
      </c>
      <c r="C736" t="s">
        <v>1304</v>
      </c>
      <c r="D736">
        <v>0</v>
      </c>
      <c r="E736">
        <v>704.1</v>
      </c>
      <c r="F736" t="s">
        <v>1304</v>
      </c>
      <c r="G736">
        <v>6.52</v>
      </c>
      <c r="H736">
        <v>1049</v>
      </c>
      <c r="I736" t="s">
        <v>2110</v>
      </c>
    </row>
    <row r="737" spans="2:9" x14ac:dyDescent="0.2">
      <c r="B737">
        <v>0</v>
      </c>
      <c r="C737" t="s">
        <v>1304</v>
      </c>
      <c r="D737">
        <v>0</v>
      </c>
      <c r="E737">
        <v>704.1</v>
      </c>
      <c r="F737" t="s">
        <v>1304</v>
      </c>
      <c r="G737">
        <v>7.42</v>
      </c>
      <c r="H737">
        <v>1051</v>
      </c>
      <c r="I737" t="s">
        <v>2115</v>
      </c>
    </row>
    <row r="738" spans="2:9" x14ac:dyDescent="0.2">
      <c r="B738">
        <v>0</v>
      </c>
      <c r="C738" t="s">
        <v>1304</v>
      </c>
      <c r="D738">
        <v>0</v>
      </c>
      <c r="E738">
        <v>704.8</v>
      </c>
      <c r="F738" t="s">
        <v>1304</v>
      </c>
      <c r="G738">
        <v>8.4600000000000009</v>
      </c>
      <c r="H738">
        <v>1052</v>
      </c>
      <c r="I738" t="s">
        <v>2118</v>
      </c>
    </row>
    <row r="739" spans="2:9" x14ac:dyDescent="0.2">
      <c r="B739">
        <v>0</v>
      </c>
      <c r="C739" t="s">
        <v>1304</v>
      </c>
      <c r="D739">
        <v>0</v>
      </c>
      <c r="E739">
        <v>705.2</v>
      </c>
      <c r="F739" t="s">
        <v>1304</v>
      </c>
      <c r="G739">
        <v>7.92</v>
      </c>
      <c r="H739">
        <v>1053</v>
      </c>
      <c r="I739" t="s">
        <v>1379</v>
      </c>
    </row>
    <row r="740" spans="2:9" x14ac:dyDescent="0.2">
      <c r="B740">
        <v>0</v>
      </c>
      <c r="C740" t="s">
        <v>1304</v>
      </c>
      <c r="D740">
        <v>0</v>
      </c>
      <c r="E740">
        <v>705.7</v>
      </c>
      <c r="F740" t="s">
        <v>1304</v>
      </c>
      <c r="G740">
        <v>8.4600000000000009</v>
      </c>
      <c r="H740">
        <v>1054</v>
      </c>
      <c r="I740" t="s">
        <v>1972</v>
      </c>
    </row>
    <row r="741" spans="2:9" x14ac:dyDescent="0.2">
      <c r="B741">
        <v>2E-3</v>
      </c>
      <c r="C741" t="s">
        <v>1304</v>
      </c>
      <c r="D741">
        <v>7.0000000000000001E-3</v>
      </c>
      <c r="E741">
        <v>706.7</v>
      </c>
      <c r="F741">
        <f>+-224.72</f>
        <v>-224.72</v>
      </c>
      <c r="G741">
        <v>980</v>
      </c>
      <c r="H741" t="s">
        <v>2521</v>
      </c>
    </row>
    <row r="742" spans="2:9" x14ac:dyDescent="0.2">
      <c r="B742">
        <v>0</v>
      </c>
      <c r="C742" t="s">
        <v>1304</v>
      </c>
      <c r="D742">
        <v>0</v>
      </c>
      <c r="E742">
        <v>707.7</v>
      </c>
      <c r="F742" t="s">
        <v>1304</v>
      </c>
      <c r="G742">
        <v>4.6900000000000004</v>
      </c>
      <c r="H742">
        <v>1059</v>
      </c>
      <c r="I742" t="s">
        <v>2137</v>
      </c>
    </row>
    <row r="743" spans="2:9" x14ac:dyDescent="0.2">
      <c r="B743">
        <v>0</v>
      </c>
      <c r="C743" t="s">
        <v>1304</v>
      </c>
      <c r="D743">
        <v>0</v>
      </c>
      <c r="E743">
        <v>707.8</v>
      </c>
      <c r="F743" t="s">
        <v>1304</v>
      </c>
      <c r="G743">
        <v>6.46</v>
      </c>
      <c r="H743">
        <v>1058</v>
      </c>
      <c r="I743" t="s">
        <v>2142</v>
      </c>
    </row>
    <row r="744" spans="2:9" x14ac:dyDescent="0.2">
      <c r="B744">
        <v>0</v>
      </c>
      <c r="C744" t="s">
        <v>1304</v>
      </c>
      <c r="D744">
        <v>0</v>
      </c>
      <c r="E744">
        <v>707.9</v>
      </c>
      <c r="F744" t="s">
        <v>1304</v>
      </c>
      <c r="G744">
        <v>6.58</v>
      </c>
      <c r="H744">
        <v>1057</v>
      </c>
      <c r="I744" t="s">
        <v>2141</v>
      </c>
    </row>
    <row r="745" spans="2:9" x14ac:dyDescent="0.2">
      <c r="B745">
        <v>0</v>
      </c>
      <c r="C745" t="s">
        <v>1304</v>
      </c>
      <c r="D745">
        <v>0</v>
      </c>
      <c r="E745">
        <v>708.1</v>
      </c>
      <c r="F745" t="s">
        <v>1304</v>
      </c>
      <c r="G745">
        <v>6.73</v>
      </c>
      <c r="H745">
        <v>1056</v>
      </c>
      <c r="I745" t="s">
        <v>1305</v>
      </c>
    </row>
    <row r="746" spans="2:9" x14ac:dyDescent="0.2">
      <c r="B746">
        <v>8.9999999999999993E-3</v>
      </c>
      <c r="C746" t="s">
        <v>1304</v>
      </c>
      <c r="D746">
        <v>1.0999999999999999E-2</v>
      </c>
      <c r="E746">
        <v>710</v>
      </c>
      <c r="F746">
        <f>+-550.37</f>
        <v>-550.37</v>
      </c>
      <c r="G746">
        <v>906</v>
      </c>
      <c r="H746" t="s">
        <v>2565</v>
      </c>
    </row>
    <row r="747" spans="2:9" x14ac:dyDescent="0.2">
      <c r="B747">
        <v>0</v>
      </c>
      <c r="C747" t="s">
        <v>1304</v>
      </c>
      <c r="D747">
        <v>0</v>
      </c>
      <c r="E747">
        <v>710.6</v>
      </c>
      <c r="F747">
        <f>+-14.9</f>
        <v>-14.9</v>
      </c>
      <c r="G747">
        <v>1047</v>
      </c>
      <c r="H747" t="s">
        <v>2088</v>
      </c>
    </row>
    <row r="748" spans="2:9" x14ac:dyDescent="0.2">
      <c r="B748">
        <v>0</v>
      </c>
      <c r="C748" t="s">
        <v>1304</v>
      </c>
      <c r="D748">
        <v>0</v>
      </c>
      <c r="E748">
        <v>711.4</v>
      </c>
      <c r="F748">
        <f>+-27.28</f>
        <v>-27.28</v>
      </c>
      <c r="G748">
        <v>1087</v>
      </c>
      <c r="H748" t="s">
        <v>2772</v>
      </c>
    </row>
    <row r="749" spans="2:9" x14ac:dyDescent="0.2">
      <c r="B749">
        <v>0</v>
      </c>
      <c r="C749" t="s">
        <v>1304</v>
      </c>
      <c r="D749">
        <v>0</v>
      </c>
      <c r="E749">
        <v>713.1</v>
      </c>
      <c r="F749">
        <f>+-24.96</f>
        <v>-24.96</v>
      </c>
      <c r="G749">
        <v>1086</v>
      </c>
      <c r="H749" t="s">
        <v>2773</v>
      </c>
    </row>
    <row r="750" spans="2:9" x14ac:dyDescent="0.2">
      <c r="B750">
        <v>0</v>
      </c>
      <c r="C750" t="s">
        <v>1304</v>
      </c>
      <c r="D750">
        <v>0</v>
      </c>
      <c r="E750">
        <v>716.3</v>
      </c>
      <c r="F750">
        <f>+-19.51</f>
        <v>-19.510000000000002</v>
      </c>
      <c r="G750">
        <v>1046</v>
      </c>
      <c r="H750" t="s">
        <v>2086</v>
      </c>
    </row>
    <row r="751" spans="2:9" x14ac:dyDescent="0.2">
      <c r="B751">
        <v>0</v>
      </c>
      <c r="C751" t="s">
        <v>1304</v>
      </c>
      <c r="D751">
        <v>0</v>
      </c>
      <c r="E751">
        <v>720.6</v>
      </c>
      <c r="F751">
        <f>+-23.91</f>
        <v>-23.91</v>
      </c>
      <c r="G751">
        <v>1088</v>
      </c>
      <c r="H751" t="s">
        <v>2774</v>
      </c>
    </row>
    <row r="752" spans="2:9" x14ac:dyDescent="0.2">
      <c r="B752">
        <v>0</v>
      </c>
      <c r="C752" t="s">
        <v>1304</v>
      </c>
      <c r="D752">
        <v>0</v>
      </c>
      <c r="E752">
        <v>724.5</v>
      </c>
      <c r="F752" t="s">
        <v>1304</v>
      </c>
      <c r="G752">
        <v>9.51</v>
      </c>
      <c r="H752">
        <v>1120</v>
      </c>
      <c r="I752" t="s">
        <v>2775</v>
      </c>
    </row>
    <row r="753" spans="2:9" x14ac:dyDescent="0.2">
      <c r="B753">
        <v>0</v>
      </c>
      <c r="C753" t="s">
        <v>1304</v>
      </c>
      <c r="D753">
        <v>0</v>
      </c>
      <c r="E753">
        <v>724.8</v>
      </c>
      <c r="F753" t="s">
        <v>1304</v>
      </c>
      <c r="G753">
        <v>8.83</v>
      </c>
      <c r="H753">
        <v>1118</v>
      </c>
      <c r="I753" t="s">
        <v>2776</v>
      </c>
    </row>
    <row r="754" spans="2:9" x14ac:dyDescent="0.2">
      <c r="B754">
        <v>0</v>
      </c>
      <c r="C754" t="s">
        <v>1304</v>
      </c>
      <c r="D754">
        <v>0</v>
      </c>
      <c r="E754">
        <v>725.6</v>
      </c>
      <c r="F754">
        <f>+-25.58</f>
        <v>-25.58</v>
      </c>
      <c r="G754">
        <v>1089</v>
      </c>
      <c r="H754" t="s">
        <v>2021</v>
      </c>
    </row>
    <row r="755" spans="2:9" x14ac:dyDescent="0.2">
      <c r="B755">
        <v>0</v>
      </c>
      <c r="C755" t="s">
        <v>1304</v>
      </c>
      <c r="D755">
        <v>0</v>
      </c>
      <c r="E755">
        <v>726.5</v>
      </c>
      <c r="F755" t="s">
        <v>1304</v>
      </c>
      <c r="G755">
        <v>8.64</v>
      </c>
      <c r="H755">
        <v>1121</v>
      </c>
      <c r="I755" t="s">
        <v>2777</v>
      </c>
    </row>
    <row r="756" spans="2:9" x14ac:dyDescent="0.2">
      <c r="B756">
        <v>0</v>
      </c>
      <c r="C756" t="s">
        <v>1304</v>
      </c>
      <c r="D756">
        <v>0</v>
      </c>
      <c r="E756">
        <v>727.5</v>
      </c>
      <c r="F756" t="s">
        <v>1304</v>
      </c>
      <c r="G756">
        <v>7.95</v>
      </c>
      <c r="H756">
        <v>1115</v>
      </c>
      <c r="I756" t="s">
        <v>2778</v>
      </c>
    </row>
    <row r="757" spans="2:9" x14ac:dyDescent="0.2">
      <c r="B757">
        <v>0</v>
      </c>
      <c r="C757" t="s">
        <v>1304</v>
      </c>
      <c r="D757">
        <v>0</v>
      </c>
      <c r="E757">
        <v>728.1</v>
      </c>
      <c r="F757" t="s">
        <v>1304</v>
      </c>
      <c r="G757">
        <v>5.3</v>
      </c>
      <c r="H757">
        <v>1123</v>
      </c>
      <c r="I757" t="s">
        <v>1948</v>
      </c>
    </row>
    <row r="758" spans="2:9" x14ac:dyDescent="0.2">
      <c r="B758">
        <v>7.0000000000000001E-3</v>
      </c>
      <c r="C758" t="s">
        <v>1304</v>
      </c>
      <c r="D758">
        <v>0.01</v>
      </c>
      <c r="E758">
        <v>728.3</v>
      </c>
      <c r="F758">
        <f>+-452.59</f>
        <v>-452.59</v>
      </c>
      <c r="G758">
        <v>735</v>
      </c>
      <c r="H758" t="s">
        <v>2439</v>
      </c>
    </row>
    <row r="759" spans="2:9" x14ac:dyDescent="0.2">
      <c r="B759">
        <v>0</v>
      </c>
      <c r="C759" t="s">
        <v>1304</v>
      </c>
      <c r="D759">
        <v>0</v>
      </c>
      <c r="E759">
        <v>728.7</v>
      </c>
      <c r="F759" t="s">
        <v>1304</v>
      </c>
      <c r="G759">
        <v>8.32</v>
      </c>
      <c r="H759">
        <v>1114</v>
      </c>
      <c r="I759" t="s">
        <v>2779</v>
      </c>
    </row>
    <row r="760" spans="2:9" x14ac:dyDescent="0.2">
      <c r="B760">
        <v>0</v>
      </c>
      <c r="C760" t="s">
        <v>1304</v>
      </c>
      <c r="D760">
        <v>0</v>
      </c>
      <c r="E760">
        <v>730.2</v>
      </c>
      <c r="F760">
        <f>+-25.36</f>
        <v>-25.36</v>
      </c>
      <c r="G760">
        <v>1090</v>
      </c>
      <c r="H760" t="s">
        <v>1691</v>
      </c>
    </row>
    <row r="761" spans="2:9" x14ac:dyDescent="0.2">
      <c r="B761">
        <v>0</v>
      </c>
      <c r="C761" t="s">
        <v>1304</v>
      </c>
      <c r="D761">
        <v>0</v>
      </c>
      <c r="E761">
        <v>733.7</v>
      </c>
      <c r="F761" t="s">
        <v>1304</v>
      </c>
      <c r="G761">
        <v>8.01</v>
      </c>
      <c r="H761">
        <v>1113</v>
      </c>
      <c r="I761" t="s">
        <v>1853</v>
      </c>
    </row>
    <row r="762" spans="2:9" x14ac:dyDescent="0.2">
      <c r="B762">
        <v>0</v>
      </c>
      <c r="C762" t="s">
        <v>1304</v>
      </c>
      <c r="D762">
        <v>0</v>
      </c>
      <c r="E762">
        <v>734.5</v>
      </c>
      <c r="F762" t="s">
        <v>1304</v>
      </c>
      <c r="G762">
        <v>8.09</v>
      </c>
      <c r="H762">
        <v>1112</v>
      </c>
      <c r="I762" t="s">
        <v>2780</v>
      </c>
    </row>
    <row r="763" spans="2:9" x14ac:dyDescent="0.2">
      <c r="B763">
        <v>5.0000000000000001E-3</v>
      </c>
      <c r="C763" t="s">
        <v>1304</v>
      </c>
      <c r="D763">
        <v>8.9999999999999993E-3</v>
      </c>
      <c r="E763">
        <v>736.2</v>
      </c>
      <c r="F763">
        <f>+-352.43</f>
        <v>-352.43</v>
      </c>
      <c r="G763">
        <v>1281</v>
      </c>
      <c r="H763" t="s">
        <v>2781</v>
      </c>
    </row>
    <row r="764" spans="2:9" x14ac:dyDescent="0.2">
      <c r="B764">
        <v>2E-3</v>
      </c>
      <c r="C764" t="s">
        <v>1304</v>
      </c>
      <c r="D764">
        <v>5.0000000000000001E-3</v>
      </c>
      <c r="E764">
        <v>736.7</v>
      </c>
      <c r="F764">
        <f>+-228.58</f>
        <v>-228.58</v>
      </c>
      <c r="G764">
        <v>1005</v>
      </c>
      <c r="H764" t="s">
        <v>2513</v>
      </c>
    </row>
    <row r="765" spans="2:9" x14ac:dyDescent="0.2">
      <c r="B765">
        <v>0</v>
      </c>
      <c r="C765" t="s">
        <v>1304</v>
      </c>
      <c r="D765">
        <v>0</v>
      </c>
      <c r="E765">
        <v>736.8</v>
      </c>
      <c r="F765" t="s">
        <v>1304</v>
      </c>
      <c r="G765">
        <v>8.1199999999999992</v>
      </c>
      <c r="H765">
        <v>1111</v>
      </c>
      <c r="I765" t="s">
        <v>2782</v>
      </c>
    </row>
    <row r="766" spans="2:9" x14ac:dyDescent="0.2">
      <c r="B766">
        <v>0</v>
      </c>
      <c r="C766" t="s">
        <v>1304</v>
      </c>
      <c r="D766">
        <v>0</v>
      </c>
      <c r="E766">
        <v>737</v>
      </c>
      <c r="F766">
        <f>+-37.29</f>
        <v>-37.29</v>
      </c>
      <c r="G766">
        <v>1122</v>
      </c>
      <c r="H766" t="s">
        <v>2783</v>
      </c>
    </row>
    <row r="767" spans="2:9" x14ac:dyDescent="0.2">
      <c r="B767">
        <v>0</v>
      </c>
      <c r="C767" t="s">
        <v>1304</v>
      </c>
      <c r="D767">
        <v>0</v>
      </c>
      <c r="E767">
        <v>738.9</v>
      </c>
      <c r="F767">
        <f>+-34.47</f>
        <v>-34.47</v>
      </c>
      <c r="G767">
        <v>1045</v>
      </c>
      <c r="H767" t="s">
        <v>2011</v>
      </c>
    </row>
    <row r="768" spans="2:9" x14ac:dyDescent="0.2">
      <c r="B768">
        <v>0</v>
      </c>
      <c r="C768" t="s">
        <v>1304</v>
      </c>
      <c r="D768">
        <v>0</v>
      </c>
      <c r="E768">
        <v>741.5</v>
      </c>
      <c r="F768">
        <f>+-12.4</f>
        <v>-12.4</v>
      </c>
      <c r="G768">
        <v>1093</v>
      </c>
      <c r="H768" t="s">
        <v>2006</v>
      </c>
    </row>
    <row r="769" spans="2:9" x14ac:dyDescent="0.2">
      <c r="B769">
        <v>0</v>
      </c>
      <c r="C769" t="s">
        <v>1304</v>
      </c>
      <c r="D769">
        <v>0</v>
      </c>
      <c r="E769">
        <v>741.7</v>
      </c>
      <c r="F769">
        <f>+-11.27</f>
        <v>-11.27</v>
      </c>
      <c r="G769">
        <v>1094</v>
      </c>
      <c r="H769" t="s">
        <v>2784</v>
      </c>
    </row>
    <row r="770" spans="2:9" x14ac:dyDescent="0.2">
      <c r="B770">
        <v>0</v>
      </c>
      <c r="C770" t="s">
        <v>1304</v>
      </c>
      <c r="D770">
        <v>0</v>
      </c>
      <c r="E770">
        <v>741.7</v>
      </c>
      <c r="F770" t="s">
        <v>1304</v>
      </c>
      <c r="G770">
        <v>7.71</v>
      </c>
      <c r="H770">
        <v>1110</v>
      </c>
      <c r="I770" t="s">
        <v>1726</v>
      </c>
    </row>
    <row r="771" spans="2:9" x14ac:dyDescent="0.2">
      <c r="B771">
        <v>0</v>
      </c>
      <c r="C771" t="s">
        <v>1304</v>
      </c>
      <c r="D771">
        <v>0</v>
      </c>
      <c r="E771">
        <v>741.9</v>
      </c>
      <c r="F771">
        <f>+-13.01</f>
        <v>-13.01</v>
      </c>
      <c r="G771">
        <v>1092</v>
      </c>
      <c r="H771" t="s">
        <v>2785</v>
      </c>
    </row>
    <row r="772" spans="2:9" x14ac:dyDescent="0.2">
      <c r="B772">
        <v>0</v>
      </c>
      <c r="C772" t="s">
        <v>1304</v>
      </c>
      <c r="D772">
        <v>0</v>
      </c>
      <c r="E772">
        <v>742</v>
      </c>
      <c r="F772">
        <f>+-328.15</f>
        <v>-328.15</v>
      </c>
      <c r="G772">
        <v>637</v>
      </c>
      <c r="H772" t="s">
        <v>1539</v>
      </c>
    </row>
    <row r="773" spans="2:9" x14ac:dyDescent="0.2">
      <c r="B773">
        <v>0</v>
      </c>
      <c r="C773" t="s">
        <v>1304</v>
      </c>
      <c r="D773">
        <v>0</v>
      </c>
      <c r="E773">
        <v>743</v>
      </c>
      <c r="F773" t="s">
        <v>1304</v>
      </c>
      <c r="G773">
        <v>9.19</v>
      </c>
      <c r="H773">
        <v>1109</v>
      </c>
      <c r="I773" t="s">
        <v>2786</v>
      </c>
    </row>
    <row r="774" spans="2:9" x14ac:dyDescent="0.2">
      <c r="B774">
        <v>0</v>
      </c>
      <c r="C774" t="s">
        <v>1304</v>
      </c>
      <c r="D774">
        <v>0</v>
      </c>
      <c r="E774">
        <v>745.2</v>
      </c>
      <c r="F774" t="s">
        <v>1304</v>
      </c>
      <c r="G774">
        <v>6.69</v>
      </c>
      <c r="H774">
        <v>1096</v>
      </c>
      <c r="I774" t="s">
        <v>1642</v>
      </c>
    </row>
    <row r="775" spans="2:9" x14ac:dyDescent="0.2">
      <c r="B775">
        <v>0</v>
      </c>
      <c r="C775" t="s">
        <v>1304</v>
      </c>
      <c r="D775">
        <v>0</v>
      </c>
      <c r="E775">
        <v>746</v>
      </c>
      <c r="F775" t="s">
        <v>1304</v>
      </c>
      <c r="G775">
        <v>7.4</v>
      </c>
      <c r="H775">
        <v>1099</v>
      </c>
      <c r="I775" t="s">
        <v>1729</v>
      </c>
    </row>
    <row r="776" spans="2:9" x14ac:dyDescent="0.2">
      <c r="B776">
        <v>0</v>
      </c>
      <c r="C776" t="s">
        <v>1304</v>
      </c>
      <c r="D776">
        <v>0</v>
      </c>
      <c r="E776">
        <v>746.5</v>
      </c>
      <c r="F776" t="s">
        <v>1304</v>
      </c>
      <c r="G776">
        <v>7.83</v>
      </c>
      <c r="H776">
        <v>1107</v>
      </c>
      <c r="I776" t="s">
        <v>2787</v>
      </c>
    </row>
    <row r="777" spans="2:9" x14ac:dyDescent="0.2">
      <c r="B777">
        <v>0</v>
      </c>
      <c r="C777" t="s">
        <v>1304</v>
      </c>
      <c r="D777">
        <v>0</v>
      </c>
      <c r="E777">
        <v>747</v>
      </c>
      <c r="F777" t="s">
        <v>1304</v>
      </c>
      <c r="G777">
        <v>7.03</v>
      </c>
      <c r="H777">
        <v>1100</v>
      </c>
      <c r="I777" t="s">
        <v>2788</v>
      </c>
    </row>
    <row r="778" spans="2:9" x14ac:dyDescent="0.2">
      <c r="B778">
        <v>0</v>
      </c>
      <c r="C778" t="s">
        <v>1304</v>
      </c>
      <c r="D778">
        <v>0</v>
      </c>
      <c r="E778">
        <v>747.8</v>
      </c>
      <c r="F778" t="s">
        <v>1304</v>
      </c>
      <c r="G778">
        <v>7.35</v>
      </c>
      <c r="H778">
        <v>1103</v>
      </c>
      <c r="I778" t="s">
        <v>2789</v>
      </c>
    </row>
    <row r="779" spans="2:9" x14ac:dyDescent="0.2">
      <c r="B779">
        <v>0</v>
      </c>
      <c r="C779" t="s">
        <v>1304</v>
      </c>
      <c r="D779">
        <v>0</v>
      </c>
      <c r="E779">
        <v>747.9</v>
      </c>
      <c r="F779">
        <f>+-36.07</f>
        <v>-36.07</v>
      </c>
      <c r="G779">
        <v>1043</v>
      </c>
      <c r="H779" t="s">
        <v>2081</v>
      </c>
    </row>
    <row r="780" spans="2:9" x14ac:dyDescent="0.2">
      <c r="B780">
        <v>0</v>
      </c>
      <c r="C780" t="s">
        <v>1304</v>
      </c>
      <c r="D780">
        <v>0</v>
      </c>
      <c r="E780">
        <v>748</v>
      </c>
      <c r="F780" t="s">
        <v>1304</v>
      </c>
      <c r="G780">
        <v>6.63</v>
      </c>
      <c r="H780">
        <v>1101</v>
      </c>
      <c r="I780" t="s">
        <v>1960</v>
      </c>
    </row>
    <row r="781" spans="2:9" x14ac:dyDescent="0.2">
      <c r="B781">
        <v>0</v>
      </c>
      <c r="C781" t="s">
        <v>1304</v>
      </c>
      <c r="D781">
        <v>0</v>
      </c>
      <c r="E781">
        <v>748</v>
      </c>
      <c r="F781" t="s">
        <v>1304</v>
      </c>
      <c r="G781">
        <v>6.39</v>
      </c>
      <c r="H781">
        <v>1105</v>
      </c>
      <c r="I781" t="s">
        <v>2790</v>
      </c>
    </row>
    <row r="782" spans="2:9" x14ac:dyDescent="0.2">
      <c r="B782">
        <v>0</v>
      </c>
      <c r="C782" t="s">
        <v>1304</v>
      </c>
      <c r="D782">
        <v>0</v>
      </c>
      <c r="E782">
        <v>748.2</v>
      </c>
      <c r="F782" t="s">
        <v>1304</v>
      </c>
      <c r="G782">
        <v>6.71</v>
      </c>
      <c r="H782">
        <v>1104</v>
      </c>
      <c r="I782" t="s">
        <v>1719</v>
      </c>
    </row>
    <row r="783" spans="2:9" x14ac:dyDescent="0.2">
      <c r="B783">
        <v>0</v>
      </c>
      <c r="C783" t="s">
        <v>1304</v>
      </c>
      <c r="D783">
        <v>0</v>
      </c>
      <c r="E783">
        <v>749.5</v>
      </c>
      <c r="F783">
        <f>+-47.23</f>
        <v>-47.23</v>
      </c>
      <c r="G783">
        <v>1125</v>
      </c>
      <c r="H783" t="s">
        <v>1933</v>
      </c>
    </row>
    <row r="784" spans="2:9" x14ac:dyDescent="0.2">
      <c r="B784">
        <v>0</v>
      </c>
      <c r="C784" t="s">
        <v>1304</v>
      </c>
      <c r="D784">
        <v>0</v>
      </c>
      <c r="E784">
        <v>751.6</v>
      </c>
      <c r="F784">
        <f>+-45.91</f>
        <v>-45.91</v>
      </c>
      <c r="G784">
        <v>1124</v>
      </c>
      <c r="H784" t="s">
        <v>2048</v>
      </c>
    </row>
    <row r="785" spans="2:9" x14ac:dyDescent="0.2">
      <c r="B785">
        <v>0</v>
      </c>
      <c r="C785" t="s">
        <v>1304</v>
      </c>
      <c r="D785">
        <v>0</v>
      </c>
      <c r="E785">
        <v>758.5</v>
      </c>
      <c r="F785">
        <f>+-40.12</f>
        <v>-40.119999999999997</v>
      </c>
      <c r="G785">
        <v>1042</v>
      </c>
      <c r="H785" t="s">
        <v>1932</v>
      </c>
    </row>
    <row r="786" spans="2:9" x14ac:dyDescent="0.2">
      <c r="B786">
        <v>0</v>
      </c>
      <c r="C786" t="s">
        <v>1304</v>
      </c>
      <c r="D786">
        <v>0</v>
      </c>
      <c r="E786">
        <v>765</v>
      </c>
      <c r="F786">
        <f>+-70.51</f>
        <v>-70.510000000000005</v>
      </c>
      <c r="G786">
        <v>1126</v>
      </c>
      <c r="H786" t="s">
        <v>2791</v>
      </c>
    </row>
    <row r="787" spans="2:9" x14ac:dyDescent="0.2">
      <c r="B787">
        <v>0</v>
      </c>
      <c r="C787" t="s">
        <v>1304</v>
      </c>
      <c r="D787">
        <v>0</v>
      </c>
      <c r="E787">
        <v>765.6</v>
      </c>
      <c r="F787" t="s">
        <v>1304</v>
      </c>
      <c r="G787">
        <v>8.14</v>
      </c>
      <c r="H787">
        <v>987</v>
      </c>
      <c r="I787" t="s">
        <v>2193</v>
      </c>
    </row>
    <row r="788" spans="2:9" x14ac:dyDescent="0.2">
      <c r="B788">
        <v>0</v>
      </c>
      <c r="C788" t="s">
        <v>1304</v>
      </c>
      <c r="D788">
        <v>0</v>
      </c>
      <c r="E788">
        <v>766.1</v>
      </c>
      <c r="F788" t="s">
        <v>1304</v>
      </c>
      <c r="G788">
        <v>6.28</v>
      </c>
      <c r="H788">
        <v>985</v>
      </c>
      <c r="I788" t="s">
        <v>2526</v>
      </c>
    </row>
    <row r="789" spans="2:9" x14ac:dyDescent="0.2">
      <c r="B789">
        <v>0</v>
      </c>
      <c r="C789" t="s">
        <v>1304</v>
      </c>
      <c r="D789">
        <v>0</v>
      </c>
      <c r="E789">
        <v>766.8</v>
      </c>
      <c r="F789" t="s">
        <v>1304</v>
      </c>
      <c r="G789">
        <v>7.07</v>
      </c>
      <c r="H789">
        <v>986</v>
      </c>
      <c r="I789" t="s">
        <v>2528</v>
      </c>
    </row>
    <row r="790" spans="2:9" x14ac:dyDescent="0.2">
      <c r="B790">
        <v>0</v>
      </c>
      <c r="C790" t="s">
        <v>1304</v>
      </c>
      <c r="D790">
        <v>0</v>
      </c>
      <c r="E790">
        <v>767.9</v>
      </c>
      <c r="F790">
        <f>+-15.06</f>
        <v>-15.06</v>
      </c>
      <c r="G790">
        <v>988</v>
      </c>
      <c r="H790" t="s">
        <v>2530</v>
      </c>
    </row>
    <row r="791" spans="2:9" x14ac:dyDescent="0.2">
      <c r="B791">
        <v>2E-3</v>
      </c>
      <c r="C791" t="s">
        <v>1304</v>
      </c>
      <c r="D791">
        <v>6.0000000000000001E-3</v>
      </c>
      <c r="E791">
        <v>768.1</v>
      </c>
      <c r="F791">
        <f>+-244.79</f>
        <v>-244.79</v>
      </c>
      <c r="G791">
        <v>1254</v>
      </c>
      <c r="H791" t="s">
        <v>2792</v>
      </c>
    </row>
    <row r="792" spans="2:9" x14ac:dyDescent="0.2">
      <c r="B792">
        <v>0</v>
      </c>
      <c r="C792" t="s">
        <v>1304</v>
      </c>
      <c r="D792">
        <v>0</v>
      </c>
      <c r="E792">
        <v>768.1</v>
      </c>
      <c r="F792">
        <f>+-15.45</f>
        <v>-15.45</v>
      </c>
      <c r="G792">
        <v>989</v>
      </c>
      <c r="H792" t="s">
        <v>2793</v>
      </c>
    </row>
    <row r="793" spans="2:9" x14ac:dyDescent="0.2">
      <c r="B793">
        <v>0</v>
      </c>
      <c r="C793" t="s">
        <v>1304</v>
      </c>
      <c r="D793">
        <v>0</v>
      </c>
      <c r="E793">
        <v>769.1</v>
      </c>
      <c r="F793">
        <f>+-15.73</f>
        <v>-15.73</v>
      </c>
      <c r="G793">
        <v>990</v>
      </c>
      <c r="H793" t="s">
        <v>2532</v>
      </c>
    </row>
    <row r="794" spans="2:9" x14ac:dyDescent="0.2">
      <c r="B794">
        <v>0</v>
      </c>
      <c r="C794" t="s">
        <v>1304</v>
      </c>
      <c r="D794">
        <v>0</v>
      </c>
      <c r="E794">
        <v>769.6</v>
      </c>
      <c r="F794">
        <f>+-41.66</f>
        <v>-41.66</v>
      </c>
      <c r="G794">
        <v>1041</v>
      </c>
      <c r="H794" t="s">
        <v>1615</v>
      </c>
    </row>
    <row r="795" spans="2:9" x14ac:dyDescent="0.2">
      <c r="B795">
        <v>0</v>
      </c>
      <c r="C795" t="s">
        <v>1304</v>
      </c>
      <c r="D795">
        <v>0</v>
      </c>
      <c r="E795">
        <v>771.5</v>
      </c>
      <c r="F795" t="s">
        <v>1304</v>
      </c>
      <c r="G795">
        <v>7.67</v>
      </c>
      <c r="H795">
        <v>984</v>
      </c>
      <c r="I795" t="s">
        <v>1699</v>
      </c>
    </row>
    <row r="796" spans="2:9" x14ac:dyDescent="0.2">
      <c r="B796">
        <v>0</v>
      </c>
      <c r="C796" t="s">
        <v>1304</v>
      </c>
      <c r="D796">
        <v>0</v>
      </c>
      <c r="E796">
        <v>771.7</v>
      </c>
      <c r="F796">
        <f>+-42.79</f>
        <v>-42.79</v>
      </c>
      <c r="G796">
        <v>1040</v>
      </c>
      <c r="H796" t="s">
        <v>2071</v>
      </c>
    </row>
    <row r="797" spans="2:9" x14ac:dyDescent="0.2">
      <c r="B797">
        <v>0</v>
      </c>
      <c r="C797" t="s">
        <v>1304</v>
      </c>
      <c r="D797">
        <v>0</v>
      </c>
      <c r="E797">
        <v>771.7</v>
      </c>
      <c r="F797">
        <f>+-20.7</f>
        <v>-20.7</v>
      </c>
      <c r="G797">
        <v>991</v>
      </c>
      <c r="H797" t="s">
        <v>2192</v>
      </c>
    </row>
    <row r="798" spans="2:9" x14ac:dyDescent="0.2">
      <c r="B798">
        <v>0</v>
      </c>
      <c r="C798" t="s">
        <v>1304</v>
      </c>
      <c r="D798">
        <v>0</v>
      </c>
      <c r="E798">
        <v>772.2</v>
      </c>
      <c r="F798">
        <f>+-82.06</f>
        <v>-82.06</v>
      </c>
      <c r="G798">
        <v>1127</v>
      </c>
      <c r="H798" t="s">
        <v>2794</v>
      </c>
    </row>
    <row r="799" spans="2:9" x14ac:dyDescent="0.2">
      <c r="B799">
        <v>0</v>
      </c>
      <c r="C799" t="s">
        <v>1304</v>
      </c>
      <c r="D799">
        <v>0</v>
      </c>
      <c r="E799">
        <v>772.9</v>
      </c>
      <c r="F799">
        <f>+-22.59</f>
        <v>-22.59</v>
      </c>
      <c r="G799">
        <v>992</v>
      </c>
      <c r="H799" t="s">
        <v>2795</v>
      </c>
    </row>
    <row r="800" spans="2:9" x14ac:dyDescent="0.2">
      <c r="B800">
        <v>0</v>
      </c>
      <c r="C800" t="s">
        <v>1304</v>
      </c>
      <c r="D800">
        <v>0</v>
      </c>
      <c r="E800">
        <v>773</v>
      </c>
      <c r="F800" t="s">
        <v>1304</v>
      </c>
      <c r="G800">
        <v>9.43</v>
      </c>
      <c r="H800">
        <v>983</v>
      </c>
      <c r="I800" t="s">
        <v>2525</v>
      </c>
    </row>
    <row r="801" spans="2:9" x14ac:dyDescent="0.2">
      <c r="B801">
        <v>0</v>
      </c>
      <c r="C801" t="s">
        <v>1304</v>
      </c>
      <c r="D801">
        <v>0</v>
      </c>
      <c r="E801">
        <v>774.1</v>
      </c>
      <c r="F801" t="s">
        <v>1304</v>
      </c>
      <c r="G801">
        <v>9.2899999999999991</v>
      </c>
      <c r="H801">
        <v>982</v>
      </c>
      <c r="I801" t="s">
        <v>2524</v>
      </c>
    </row>
    <row r="802" spans="2:9" x14ac:dyDescent="0.2">
      <c r="B802">
        <v>0</v>
      </c>
      <c r="C802" t="s">
        <v>1304</v>
      </c>
      <c r="D802">
        <v>0</v>
      </c>
      <c r="E802">
        <v>774.8</v>
      </c>
      <c r="F802">
        <f>+-21.32</f>
        <v>-21.32</v>
      </c>
      <c r="G802">
        <v>993</v>
      </c>
      <c r="H802" t="s">
        <v>2529</v>
      </c>
    </row>
    <row r="803" spans="2:9" x14ac:dyDescent="0.2">
      <c r="B803">
        <v>4.0000000000000001E-3</v>
      </c>
      <c r="C803" t="s">
        <v>1304</v>
      </c>
      <c r="D803">
        <v>8.9999999999999993E-3</v>
      </c>
      <c r="E803">
        <v>775.8</v>
      </c>
      <c r="F803">
        <f>+-374.46</f>
        <v>-374.46</v>
      </c>
      <c r="G803">
        <v>1205</v>
      </c>
      <c r="H803" t="s">
        <v>1482</v>
      </c>
    </row>
    <row r="804" spans="2:9" x14ac:dyDescent="0.2">
      <c r="B804">
        <v>0</v>
      </c>
      <c r="C804" t="s">
        <v>1304</v>
      </c>
      <c r="D804">
        <v>0</v>
      </c>
      <c r="E804">
        <v>778.3</v>
      </c>
      <c r="F804">
        <f>+-20.46</f>
        <v>-20.46</v>
      </c>
      <c r="G804">
        <v>995</v>
      </c>
      <c r="H804" t="s">
        <v>1949</v>
      </c>
    </row>
    <row r="805" spans="2:9" x14ac:dyDescent="0.2">
      <c r="B805">
        <v>0</v>
      </c>
      <c r="C805" t="s">
        <v>1304</v>
      </c>
      <c r="D805">
        <v>0</v>
      </c>
      <c r="E805">
        <v>778.9</v>
      </c>
      <c r="F805" t="s">
        <v>1304</v>
      </c>
      <c r="G805">
        <v>8.76</v>
      </c>
      <c r="H805">
        <v>981</v>
      </c>
      <c r="I805" t="s">
        <v>2523</v>
      </c>
    </row>
    <row r="806" spans="2:9" x14ac:dyDescent="0.2">
      <c r="B806">
        <v>2E-3</v>
      </c>
      <c r="C806" t="s">
        <v>1304</v>
      </c>
      <c r="D806">
        <v>6.0000000000000001E-3</v>
      </c>
      <c r="E806">
        <v>779.5</v>
      </c>
      <c r="F806">
        <f>+-252.57</f>
        <v>-252.57</v>
      </c>
      <c r="G806">
        <v>1225</v>
      </c>
      <c r="H806" t="s">
        <v>2447</v>
      </c>
    </row>
    <row r="807" spans="2:9" x14ac:dyDescent="0.2">
      <c r="B807">
        <v>0</v>
      </c>
      <c r="C807" t="s">
        <v>1304</v>
      </c>
      <c r="D807">
        <v>0</v>
      </c>
      <c r="E807">
        <v>782</v>
      </c>
      <c r="F807">
        <f>+-20.92</f>
        <v>-20.92</v>
      </c>
      <c r="G807">
        <v>996</v>
      </c>
      <c r="H807" t="s">
        <v>1322</v>
      </c>
    </row>
    <row r="808" spans="2:9" x14ac:dyDescent="0.2">
      <c r="B808">
        <v>0</v>
      </c>
      <c r="C808" t="s">
        <v>1304</v>
      </c>
      <c r="D808">
        <v>0</v>
      </c>
      <c r="E808">
        <v>782.3</v>
      </c>
      <c r="F808">
        <f>+-39.04</f>
        <v>-39.04</v>
      </c>
      <c r="G808">
        <v>1038</v>
      </c>
      <c r="H808" t="s">
        <v>2072</v>
      </c>
    </row>
    <row r="809" spans="2:9" x14ac:dyDescent="0.2">
      <c r="B809">
        <v>0</v>
      </c>
      <c r="C809" t="s">
        <v>1304</v>
      </c>
      <c r="D809">
        <v>0</v>
      </c>
      <c r="E809">
        <v>782.6</v>
      </c>
      <c r="F809" t="s">
        <v>1304</v>
      </c>
      <c r="G809">
        <v>8.24</v>
      </c>
      <c r="H809">
        <v>979</v>
      </c>
      <c r="I809" t="s">
        <v>2796</v>
      </c>
    </row>
    <row r="810" spans="2:9" x14ac:dyDescent="0.2">
      <c r="B810">
        <v>0</v>
      </c>
      <c r="C810" t="s">
        <v>1304</v>
      </c>
      <c r="D810">
        <v>0</v>
      </c>
      <c r="E810">
        <v>782.8</v>
      </c>
      <c r="F810">
        <f>+-87.51</f>
        <v>-87.51</v>
      </c>
      <c r="G810">
        <v>1130</v>
      </c>
      <c r="H810" t="s">
        <v>2797</v>
      </c>
    </row>
    <row r="811" spans="2:9" x14ac:dyDescent="0.2">
      <c r="B811">
        <v>0</v>
      </c>
      <c r="C811" t="s">
        <v>1304</v>
      </c>
      <c r="D811">
        <v>0</v>
      </c>
      <c r="E811">
        <v>783.2</v>
      </c>
      <c r="F811" t="s">
        <v>1304</v>
      </c>
      <c r="G811">
        <v>8.18</v>
      </c>
      <c r="H811">
        <v>978</v>
      </c>
      <c r="I811" t="s">
        <v>2798</v>
      </c>
    </row>
    <row r="812" spans="2:9" x14ac:dyDescent="0.2">
      <c r="B812">
        <v>0</v>
      </c>
      <c r="C812" t="s">
        <v>1304</v>
      </c>
      <c r="D812">
        <v>0</v>
      </c>
      <c r="E812">
        <v>783.3</v>
      </c>
      <c r="F812">
        <f>+-21.33</f>
        <v>-21.33</v>
      </c>
      <c r="G812">
        <v>997</v>
      </c>
      <c r="H812" t="s">
        <v>2198</v>
      </c>
    </row>
    <row r="813" spans="2:9" x14ac:dyDescent="0.2">
      <c r="B813">
        <v>0</v>
      </c>
      <c r="C813" t="s">
        <v>1304</v>
      </c>
      <c r="D813">
        <v>0</v>
      </c>
      <c r="E813">
        <v>784.1</v>
      </c>
      <c r="F813">
        <f>+-87.92</f>
        <v>-87.92</v>
      </c>
      <c r="G813">
        <v>1128</v>
      </c>
      <c r="H813" t="s">
        <v>2030</v>
      </c>
    </row>
    <row r="814" spans="2:9" x14ac:dyDescent="0.2">
      <c r="B814">
        <v>0</v>
      </c>
      <c r="C814" t="s">
        <v>1304</v>
      </c>
      <c r="D814">
        <v>0</v>
      </c>
      <c r="E814">
        <v>784.8</v>
      </c>
      <c r="F814" t="s">
        <v>1304</v>
      </c>
      <c r="G814">
        <v>7.26</v>
      </c>
      <c r="H814">
        <v>967</v>
      </c>
      <c r="I814" t="b">
        <v>1</v>
      </c>
    </row>
    <row r="815" spans="2:9" x14ac:dyDescent="0.2">
      <c r="B815">
        <v>0</v>
      </c>
      <c r="C815" t="s">
        <v>1304</v>
      </c>
      <c r="D815">
        <v>0</v>
      </c>
      <c r="E815">
        <v>785</v>
      </c>
      <c r="F815" t="s">
        <v>1304</v>
      </c>
      <c r="G815">
        <v>7.42</v>
      </c>
      <c r="H815">
        <v>972</v>
      </c>
      <c r="I815" t="s">
        <v>2799</v>
      </c>
    </row>
    <row r="816" spans="2:9" x14ac:dyDescent="0.2">
      <c r="B816">
        <v>0</v>
      </c>
      <c r="C816" t="s">
        <v>1304</v>
      </c>
      <c r="D816">
        <v>0</v>
      </c>
      <c r="E816">
        <v>785.3</v>
      </c>
      <c r="F816">
        <f>+-30.34</f>
        <v>-30.34</v>
      </c>
      <c r="G816">
        <v>1039</v>
      </c>
      <c r="H816" t="s">
        <v>2074</v>
      </c>
    </row>
    <row r="817" spans="2:9" x14ac:dyDescent="0.2">
      <c r="B817">
        <v>0</v>
      </c>
      <c r="C817" t="s">
        <v>1304</v>
      </c>
      <c r="D817">
        <v>0</v>
      </c>
      <c r="E817">
        <v>785.8</v>
      </c>
      <c r="F817" t="s">
        <v>1304</v>
      </c>
      <c r="G817">
        <v>6.05</v>
      </c>
      <c r="H817">
        <v>977</v>
      </c>
      <c r="I817" t="s">
        <v>2188</v>
      </c>
    </row>
    <row r="818" spans="2:9" x14ac:dyDescent="0.2">
      <c r="B818">
        <v>0</v>
      </c>
      <c r="C818" t="s">
        <v>1304</v>
      </c>
      <c r="D818">
        <v>0</v>
      </c>
      <c r="E818">
        <v>785.9</v>
      </c>
      <c r="F818" t="s">
        <v>1304</v>
      </c>
      <c r="G818">
        <v>7.97</v>
      </c>
      <c r="H818">
        <v>968</v>
      </c>
      <c r="I818" t="s">
        <v>2800</v>
      </c>
    </row>
    <row r="819" spans="2:9" x14ac:dyDescent="0.2">
      <c r="B819">
        <v>0</v>
      </c>
      <c r="C819" t="s">
        <v>1304</v>
      </c>
      <c r="D819">
        <v>0</v>
      </c>
      <c r="E819">
        <v>786.2</v>
      </c>
      <c r="F819" t="s">
        <v>1304</v>
      </c>
      <c r="G819">
        <v>7.18</v>
      </c>
      <c r="H819">
        <v>970</v>
      </c>
      <c r="I819" t="s">
        <v>2491</v>
      </c>
    </row>
    <row r="820" spans="2:9" x14ac:dyDescent="0.2">
      <c r="B820">
        <v>0</v>
      </c>
      <c r="C820" t="s">
        <v>1304</v>
      </c>
      <c r="D820">
        <v>0</v>
      </c>
      <c r="E820">
        <v>786.6</v>
      </c>
      <c r="F820" t="s">
        <v>1304</v>
      </c>
      <c r="G820">
        <v>7.77</v>
      </c>
      <c r="H820">
        <v>976</v>
      </c>
      <c r="I820" t="s">
        <v>2519</v>
      </c>
    </row>
    <row r="821" spans="2:9" x14ac:dyDescent="0.2">
      <c r="B821">
        <v>0</v>
      </c>
      <c r="C821" t="s">
        <v>1304</v>
      </c>
      <c r="D821">
        <v>0</v>
      </c>
      <c r="E821">
        <v>786.8</v>
      </c>
      <c r="F821" t="s">
        <v>1304</v>
      </c>
      <c r="G821">
        <v>6.58</v>
      </c>
      <c r="H821">
        <v>973</v>
      </c>
      <c r="I821" t="s">
        <v>2501</v>
      </c>
    </row>
    <row r="822" spans="2:9" x14ac:dyDescent="0.2">
      <c r="B822">
        <v>2E-3</v>
      </c>
      <c r="C822" t="s">
        <v>1304</v>
      </c>
      <c r="D822">
        <v>6.0000000000000001E-3</v>
      </c>
      <c r="E822">
        <v>786.9</v>
      </c>
      <c r="F822">
        <f>+-236.71</f>
        <v>-236.71</v>
      </c>
      <c r="G822">
        <v>1230</v>
      </c>
      <c r="H822" t="s">
        <v>2801</v>
      </c>
    </row>
    <row r="823" spans="2:9" x14ac:dyDescent="0.2">
      <c r="B823">
        <v>0</v>
      </c>
      <c r="C823" t="s">
        <v>1304</v>
      </c>
      <c r="D823">
        <v>0</v>
      </c>
      <c r="E823">
        <v>787.2</v>
      </c>
      <c r="F823" t="s">
        <v>1304</v>
      </c>
      <c r="G823">
        <v>7.7</v>
      </c>
      <c r="H823">
        <v>975</v>
      </c>
      <c r="I823" t="s">
        <v>2515</v>
      </c>
    </row>
    <row r="824" spans="2:9" x14ac:dyDescent="0.2">
      <c r="B824">
        <v>0</v>
      </c>
      <c r="C824" t="s">
        <v>1304</v>
      </c>
      <c r="D824">
        <v>0</v>
      </c>
      <c r="E824">
        <v>788.1</v>
      </c>
      <c r="F824">
        <f>+-25.35</f>
        <v>-25.35</v>
      </c>
      <c r="G824">
        <v>998</v>
      </c>
      <c r="H824" t="s">
        <v>2516</v>
      </c>
    </row>
    <row r="825" spans="2:9" x14ac:dyDescent="0.2">
      <c r="B825">
        <v>0</v>
      </c>
      <c r="C825" t="s">
        <v>1304</v>
      </c>
      <c r="D825">
        <v>0</v>
      </c>
      <c r="E825">
        <v>788.2</v>
      </c>
      <c r="F825" t="s">
        <v>1304</v>
      </c>
      <c r="G825">
        <v>6.49</v>
      </c>
      <c r="H825">
        <v>974</v>
      </c>
      <c r="I825" t="s">
        <v>2510</v>
      </c>
    </row>
    <row r="826" spans="2:9" x14ac:dyDescent="0.2">
      <c r="B826">
        <v>0</v>
      </c>
      <c r="C826" t="s">
        <v>1304</v>
      </c>
      <c r="D826">
        <v>0</v>
      </c>
      <c r="E826">
        <v>789</v>
      </c>
      <c r="F826">
        <f>+-26.19</f>
        <v>-26.19</v>
      </c>
      <c r="G826">
        <v>999</v>
      </c>
      <c r="H826" t="s">
        <v>2512</v>
      </c>
    </row>
    <row r="827" spans="2:9" x14ac:dyDescent="0.2">
      <c r="B827">
        <v>2E-3</v>
      </c>
      <c r="C827" t="s">
        <v>1304</v>
      </c>
      <c r="D827">
        <v>5.0000000000000001E-3</v>
      </c>
      <c r="E827">
        <v>789.8</v>
      </c>
      <c r="F827">
        <f>+-254.38</f>
        <v>-254.38</v>
      </c>
      <c r="G827">
        <v>1134</v>
      </c>
      <c r="H827" t="s">
        <v>2035</v>
      </c>
    </row>
    <row r="828" spans="2:9" x14ac:dyDescent="0.2">
      <c r="B828">
        <v>0</v>
      </c>
      <c r="C828" t="s">
        <v>1304</v>
      </c>
      <c r="D828">
        <v>0</v>
      </c>
      <c r="E828">
        <v>791.9</v>
      </c>
      <c r="F828">
        <f>+-30.34</f>
        <v>-30.34</v>
      </c>
      <c r="G828">
        <v>1037</v>
      </c>
      <c r="H828" t="s">
        <v>1363</v>
      </c>
    </row>
    <row r="829" spans="2:9" x14ac:dyDescent="0.2">
      <c r="B829">
        <v>0</v>
      </c>
      <c r="C829" t="s">
        <v>1304</v>
      </c>
      <c r="D829">
        <v>0</v>
      </c>
      <c r="E829">
        <v>792.9</v>
      </c>
      <c r="F829">
        <f>+-27.47</f>
        <v>-27.47</v>
      </c>
      <c r="G829">
        <v>1000</v>
      </c>
      <c r="H829" t="s">
        <v>2502</v>
      </c>
    </row>
    <row r="830" spans="2:9" x14ac:dyDescent="0.2">
      <c r="B830">
        <v>0</v>
      </c>
      <c r="C830" t="s">
        <v>1304</v>
      </c>
      <c r="D830">
        <v>0</v>
      </c>
      <c r="E830">
        <v>797.2</v>
      </c>
      <c r="F830">
        <f>+-28.7</f>
        <v>-28.7</v>
      </c>
      <c r="G830">
        <v>1036</v>
      </c>
      <c r="H830" t="s">
        <v>2083</v>
      </c>
    </row>
    <row r="831" spans="2:9" x14ac:dyDescent="0.2">
      <c r="B831">
        <v>0</v>
      </c>
      <c r="C831" t="s">
        <v>1304</v>
      </c>
      <c r="D831">
        <v>0</v>
      </c>
      <c r="E831">
        <v>797.2</v>
      </c>
      <c r="F831">
        <f>+-26.76</f>
        <v>-26.76</v>
      </c>
      <c r="G831">
        <v>1033</v>
      </c>
      <c r="H831" t="s">
        <v>2102</v>
      </c>
    </row>
    <row r="832" spans="2:9" x14ac:dyDescent="0.2">
      <c r="B832">
        <v>0</v>
      </c>
      <c r="C832" t="s">
        <v>1304</v>
      </c>
      <c r="D832">
        <v>0</v>
      </c>
      <c r="E832">
        <v>797.8</v>
      </c>
      <c r="F832">
        <f>+-26.77</f>
        <v>-26.77</v>
      </c>
      <c r="G832">
        <v>1032</v>
      </c>
      <c r="H832" t="s">
        <v>2100</v>
      </c>
    </row>
    <row r="833" spans="2:9" x14ac:dyDescent="0.2">
      <c r="B833">
        <v>0</v>
      </c>
      <c r="C833" t="s">
        <v>1304</v>
      </c>
      <c r="D833">
        <v>0</v>
      </c>
      <c r="E833">
        <v>797.9</v>
      </c>
      <c r="F833">
        <f>+-27.51</f>
        <v>-27.51</v>
      </c>
      <c r="G833">
        <v>1034</v>
      </c>
      <c r="H833" t="s">
        <v>2087</v>
      </c>
    </row>
    <row r="834" spans="2:9" x14ac:dyDescent="0.2">
      <c r="B834">
        <v>0</v>
      </c>
      <c r="C834" t="s">
        <v>1304</v>
      </c>
      <c r="D834">
        <v>0</v>
      </c>
      <c r="E834">
        <v>798.2</v>
      </c>
      <c r="F834">
        <f>+-25.47</f>
        <v>-25.47</v>
      </c>
      <c r="G834">
        <v>1001</v>
      </c>
      <c r="H834" t="s">
        <v>2507</v>
      </c>
    </row>
    <row r="835" spans="2:9" x14ac:dyDescent="0.2">
      <c r="B835">
        <v>0</v>
      </c>
      <c r="C835" t="s">
        <v>1304</v>
      </c>
      <c r="D835">
        <v>0</v>
      </c>
      <c r="E835">
        <v>799.5</v>
      </c>
      <c r="F835">
        <f>+-10.8</f>
        <v>-10.8</v>
      </c>
      <c r="G835">
        <v>1029</v>
      </c>
      <c r="H835" t="s">
        <v>2106</v>
      </c>
    </row>
    <row r="836" spans="2:9" x14ac:dyDescent="0.2">
      <c r="B836">
        <v>0</v>
      </c>
      <c r="C836" t="s">
        <v>1304</v>
      </c>
      <c r="D836">
        <v>0</v>
      </c>
      <c r="E836">
        <v>800.3</v>
      </c>
      <c r="F836">
        <f>+-28.76</f>
        <v>-28.76</v>
      </c>
      <c r="G836">
        <v>1035</v>
      </c>
      <c r="H836" t="s">
        <v>2085</v>
      </c>
    </row>
    <row r="837" spans="2:9" x14ac:dyDescent="0.2">
      <c r="B837">
        <v>0</v>
      </c>
      <c r="C837" t="s">
        <v>1304</v>
      </c>
      <c r="D837">
        <v>0</v>
      </c>
      <c r="E837">
        <v>801.2</v>
      </c>
      <c r="F837">
        <f>+-13.25</f>
        <v>-13.25</v>
      </c>
      <c r="G837">
        <v>1031</v>
      </c>
      <c r="H837" t="s">
        <v>2104</v>
      </c>
    </row>
    <row r="838" spans="2:9" x14ac:dyDescent="0.2">
      <c r="B838">
        <v>2E-3</v>
      </c>
      <c r="C838" t="s">
        <v>1304</v>
      </c>
      <c r="D838">
        <v>6.0000000000000001E-3</v>
      </c>
      <c r="E838">
        <v>801.3</v>
      </c>
      <c r="F838">
        <f>+-259.13</f>
        <v>-259.13</v>
      </c>
      <c r="G838">
        <v>1302</v>
      </c>
      <c r="H838" t="s">
        <v>2802</v>
      </c>
    </row>
    <row r="839" spans="2:9" x14ac:dyDescent="0.2">
      <c r="B839">
        <v>0</v>
      </c>
      <c r="C839" t="s">
        <v>1304</v>
      </c>
      <c r="D839">
        <v>0</v>
      </c>
      <c r="E839">
        <v>801.6</v>
      </c>
      <c r="F839">
        <f>+-12.22</f>
        <v>-12.22</v>
      </c>
      <c r="G839">
        <v>1030</v>
      </c>
      <c r="H839" t="s">
        <v>2207</v>
      </c>
    </row>
    <row r="840" spans="2:9" x14ac:dyDescent="0.2">
      <c r="B840">
        <v>0</v>
      </c>
      <c r="C840" t="s">
        <v>1304</v>
      </c>
      <c r="D840">
        <v>0</v>
      </c>
      <c r="E840">
        <v>803</v>
      </c>
      <c r="F840" t="s">
        <v>1304</v>
      </c>
      <c r="G840">
        <v>8.41</v>
      </c>
      <c r="H840">
        <v>1028</v>
      </c>
      <c r="I840" t="s">
        <v>2103</v>
      </c>
    </row>
    <row r="841" spans="2:9" x14ac:dyDescent="0.2">
      <c r="B841">
        <v>4.0000000000000001E-3</v>
      </c>
      <c r="C841" t="s">
        <v>1304</v>
      </c>
      <c r="D841">
        <v>8.0000000000000002E-3</v>
      </c>
      <c r="E841">
        <v>803.7</v>
      </c>
      <c r="F841">
        <f>+-372.65</f>
        <v>-372.65</v>
      </c>
      <c r="G841">
        <v>1191</v>
      </c>
      <c r="H841" t="s">
        <v>1600</v>
      </c>
    </row>
    <row r="842" spans="2:9" x14ac:dyDescent="0.2">
      <c r="B842">
        <v>2E-3</v>
      </c>
      <c r="C842" t="s">
        <v>1304</v>
      </c>
      <c r="D842">
        <v>6.0000000000000001E-3</v>
      </c>
      <c r="E842">
        <v>803.9</v>
      </c>
      <c r="F842">
        <f>+-255.33</f>
        <v>-255.33</v>
      </c>
      <c r="G842">
        <v>1308</v>
      </c>
      <c r="H842" t="s">
        <v>2803</v>
      </c>
    </row>
    <row r="843" spans="2:9" x14ac:dyDescent="0.2">
      <c r="B843">
        <v>0</v>
      </c>
      <c r="C843" t="s">
        <v>1304</v>
      </c>
      <c r="D843">
        <v>0</v>
      </c>
      <c r="E843">
        <v>804.5</v>
      </c>
      <c r="F843">
        <f>+-25.15</f>
        <v>-25.15</v>
      </c>
      <c r="G843">
        <v>1003</v>
      </c>
      <c r="H843" t="s">
        <v>2509</v>
      </c>
    </row>
    <row r="844" spans="2:9" x14ac:dyDescent="0.2">
      <c r="B844">
        <v>0</v>
      </c>
      <c r="C844" t="s">
        <v>1304</v>
      </c>
      <c r="D844">
        <v>0</v>
      </c>
      <c r="E844">
        <v>805.2</v>
      </c>
      <c r="F844" t="s">
        <v>1304</v>
      </c>
      <c r="G844">
        <v>6.35</v>
      </c>
      <c r="H844">
        <v>1027</v>
      </c>
      <c r="I844" t="s">
        <v>2098</v>
      </c>
    </row>
    <row r="845" spans="2:9" x14ac:dyDescent="0.2">
      <c r="B845">
        <v>0</v>
      </c>
      <c r="C845" t="s">
        <v>1304</v>
      </c>
      <c r="D845">
        <v>0</v>
      </c>
      <c r="E845">
        <v>805.5</v>
      </c>
      <c r="F845">
        <f>+-62.25</f>
        <v>-62.25</v>
      </c>
      <c r="G845">
        <v>966</v>
      </c>
      <c r="H845" t="s">
        <v>2804</v>
      </c>
    </row>
    <row r="846" spans="2:9" x14ac:dyDescent="0.2">
      <c r="B846">
        <v>0</v>
      </c>
      <c r="C846" t="s">
        <v>1304</v>
      </c>
      <c r="D846">
        <v>0</v>
      </c>
      <c r="E846">
        <v>806.3</v>
      </c>
      <c r="F846">
        <f>+-62.42</f>
        <v>-62.42</v>
      </c>
      <c r="G846">
        <v>965</v>
      </c>
      <c r="H846" t="s">
        <v>2380</v>
      </c>
    </row>
    <row r="847" spans="2:9" x14ac:dyDescent="0.2">
      <c r="B847">
        <v>2E-3</v>
      </c>
      <c r="C847" t="s">
        <v>1304</v>
      </c>
      <c r="D847">
        <v>6.0000000000000001E-3</v>
      </c>
      <c r="E847">
        <v>807.3</v>
      </c>
      <c r="F847">
        <f>+-249.82</f>
        <v>-249.82</v>
      </c>
      <c r="G847">
        <v>1290</v>
      </c>
      <c r="H847" t="s">
        <v>2805</v>
      </c>
    </row>
    <row r="848" spans="2:9" x14ac:dyDescent="0.2">
      <c r="B848">
        <v>0</v>
      </c>
      <c r="C848" t="s">
        <v>1304</v>
      </c>
      <c r="D848">
        <v>0</v>
      </c>
      <c r="E848">
        <v>807.5</v>
      </c>
      <c r="F848" t="s">
        <v>1304</v>
      </c>
      <c r="G848">
        <v>6.73</v>
      </c>
      <c r="H848">
        <v>1026</v>
      </c>
      <c r="I848" t="s">
        <v>2806</v>
      </c>
    </row>
    <row r="849" spans="2:9" x14ac:dyDescent="0.2">
      <c r="B849">
        <v>2E-3</v>
      </c>
      <c r="C849" t="s">
        <v>1304</v>
      </c>
      <c r="D849">
        <v>6.0000000000000001E-3</v>
      </c>
      <c r="E849">
        <v>809.7</v>
      </c>
      <c r="F849">
        <f>+-259.59</f>
        <v>-259.58999999999997</v>
      </c>
      <c r="G849">
        <v>1268</v>
      </c>
      <c r="H849" t="s">
        <v>2807</v>
      </c>
    </row>
    <row r="850" spans="2:9" x14ac:dyDescent="0.2">
      <c r="B850">
        <v>0</v>
      </c>
      <c r="C850" t="s">
        <v>1304</v>
      </c>
      <c r="D850">
        <v>0</v>
      </c>
      <c r="E850">
        <v>809.9</v>
      </c>
      <c r="F850">
        <f>+-277.33</f>
        <v>-277.33</v>
      </c>
      <c r="G850">
        <v>638</v>
      </c>
      <c r="H850" t="s">
        <v>1348</v>
      </c>
    </row>
    <row r="851" spans="2:9" x14ac:dyDescent="0.2">
      <c r="B851">
        <v>0</v>
      </c>
      <c r="C851" t="s">
        <v>1304</v>
      </c>
      <c r="D851">
        <v>0</v>
      </c>
      <c r="E851">
        <v>811.9</v>
      </c>
      <c r="F851" t="s">
        <v>1304</v>
      </c>
      <c r="G851">
        <v>9.74</v>
      </c>
      <c r="H851">
        <v>1024</v>
      </c>
      <c r="I851" t="s">
        <v>2096</v>
      </c>
    </row>
    <row r="852" spans="2:9" x14ac:dyDescent="0.2">
      <c r="B852">
        <v>0</v>
      </c>
      <c r="C852" t="s">
        <v>1304</v>
      </c>
      <c r="D852">
        <v>0</v>
      </c>
      <c r="E852">
        <v>812.6</v>
      </c>
      <c r="F852" t="s">
        <v>1304</v>
      </c>
      <c r="G852">
        <v>8.7799999999999994</v>
      </c>
      <c r="H852">
        <v>1025</v>
      </c>
      <c r="I852" t="s">
        <v>2099</v>
      </c>
    </row>
    <row r="853" spans="2:9" x14ac:dyDescent="0.2">
      <c r="B853">
        <v>0</v>
      </c>
      <c r="C853" t="s">
        <v>1304</v>
      </c>
      <c r="D853">
        <v>0</v>
      </c>
      <c r="E853">
        <v>815</v>
      </c>
      <c r="F853">
        <f>+-16.24</f>
        <v>-16.239999999999998</v>
      </c>
      <c r="G853">
        <v>1004</v>
      </c>
      <c r="H853" t="s">
        <v>2508</v>
      </c>
    </row>
    <row r="854" spans="2:9" x14ac:dyDescent="0.2">
      <c r="B854">
        <v>0</v>
      </c>
      <c r="C854" t="s">
        <v>1304</v>
      </c>
      <c r="D854">
        <v>0</v>
      </c>
      <c r="E854">
        <v>815.5</v>
      </c>
      <c r="F854" t="s">
        <v>1304</v>
      </c>
      <c r="G854">
        <v>8.82</v>
      </c>
      <c r="H854">
        <v>1023</v>
      </c>
      <c r="I854" t="s">
        <v>1954</v>
      </c>
    </row>
    <row r="855" spans="2:9" x14ac:dyDescent="0.2">
      <c r="B855">
        <v>0</v>
      </c>
      <c r="C855" t="s">
        <v>1304</v>
      </c>
      <c r="D855">
        <v>0</v>
      </c>
      <c r="E855">
        <v>818</v>
      </c>
      <c r="F855" t="s">
        <v>1304</v>
      </c>
      <c r="G855">
        <v>8.07</v>
      </c>
      <c r="H855">
        <v>1022</v>
      </c>
      <c r="I855" t="s">
        <v>2094</v>
      </c>
    </row>
    <row r="856" spans="2:9" x14ac:dyDescent="0.2">
      <c r="B856">
        <v>2E-3</v>
      </c>
      <c r="C856" t="s">
        <v>1304</v>
      </c>
      <c r="D856">
        <v>6.0000000000000001E-3</v>
      </c>
      <c r="E856">
        <v>819</v>
      </c>
      <c r="F856">
        <f>+-247.03</f>
        <v>-247.03</v>
      </c>
      <c r="G856">
        <v>1274</v>
      </c>
      <c r="H856" t="s">
        <v>2580</v>
      </c>
    </row>
    <row r="857" spans="2:9" x14ac:dyDescent="0.2">
      <c r="B857">
        <v>0</v>
      </c>
      <c r="C857" t="s">
        <v>1304</v>
      </c>
      <c r="D857">
        <v>0</v>
      </c>
      <c r="E857">
        <v>819.2</v>
      </c>
      <c r="F857">
        <f>+-14.68</f>
        <v>-14.68</v>
      </c>
      <c r="G857">
        <v>1007</v>
      </c>
      <c r="H857" t="s">
        <v>2492</v>
      </c>
    </row>
    <row r="858" spans="2:9" x14ac:dyDescent="0.2">
      <c r="B858">
        <v>2E-3</v>
      </c>
      <c r="C858" t="s">
        <v>1304</v>
      </c>
      <c r="D858">
        <v>5.0000000000000001E-3</v>
      </c>
      <c r="E858">
        <v>820.2</v>
      </c>
      <c r="F858">
        <f>+-251.76</f>
        <v>-251.76</v>
      </c>
      <c r="G858">
        <v>1287</v>
      </c>
      <c r="H858" t="s">
        <v>2808</v>
      </c>
    </row>
    <row r="859" spans="2:9" x14ac:dyDescent="0.2">
      <c r="B859">
        <v>0</v>
      </c>
      <c r="C859" t="s">
        <v>1304</v>
      </c>
      <c r="D859">
        <v>0</v>
      </c>
      <c r="E859">
        <v>821.1</v>
      </c>
      <c r="F859" t="s">
        <v>1304</v>
      </c>
      <c r="G859">
        <v>8.15</v>
      </c>
      <c r="H859">
        <v>1021</v>
      </c>
      <c r="I859" t="s">
        <v>2093</v>
      </c>
    </row>
    <row r="860" spans="2:9" x14ac:dyDescent="0.2">
      <c r="B860">
        <v>0</v>
      </c>
      <c r="C860" t="s">
        <v>1304</v>
      </c>
      <c r="D860">
        <v>0</v>
      </c>
      <c r="E860">
        <v>823.1</v>
      </c>
      <c r="F860" t="s">
        <v>1304</v>
      </c>
      <c r="G860">
        <v>8.0299999999999994</v>
      </c>
      <c r="H860">
        <v>1008</v>
      </c>
      <c r="I860" t="s">
        <v>2456</v>
      </c>
    </row>
    <row r="861" spans="2:9" x14ac:dyDescent="0.2">
      <c r="B861">
        <v>0</v>
      </c>
      <c r="C861" t="s">
        <v>1304</v>
      </c>
      <c r="D861">
        <v>0</v>
      </c>
      <c r="E861">
        <v>823.1</v>
      </c>
      <c r="F861" t="s">
        <v>1304</v>
      </c>
      <c r="G861">
        <v>7.09</v>
      </c>
      <c r="H861">
        <v>1011</v>
      </c>
      <c r="I861" t="s">
        <v>2428</v>
      </c>
    </row>
    <row r="862" spans="2:9" x14ac:dyDescent="0.2">
      <c r="B862">
        <v>0</v>
      </c>
      <c r="C862" t="s">
        <v>1304</v>
      </c>
      <c r="D862">
        <v>0</v>
      </c>
      <c r="E862">
        <v>823.5</v>
      </c>
      <c r="F862" t="s">
        <v>1304</v>
      </c>
      <c r="G862">
        <v>6.97</v>
      </c>
      <c r="H862">
        <v>1020</v>
      </c>
      <c r="I862" t="s">
        <v>2092</v>
      </c>
    </row>
    <row r="863" spans="2:9" x14ac:dyDescent="0.2">
      <c r="B863">
        <v>0</v>
      </c>
      <c r="C863" t="s">
        <v>1304</v>
      </c>
      <c r="D863">
        <v>0</v>
      </c>
      <c r="E863">
        <v>823.5</v>
      </c>
      <c r="F863" t="s">
        <v>1304</v>
      </c>
      <c r="G863">
        <v>5.57</v>
      </c>
      <c r="H863">
        <v>1010</v>
      </c>
      <c r="I863" t="s">
        <v>2432</v>
      </c>
    </row>
    <row r="864" spans="2:9" x14ac:dyDescent="0.2">
      <c r="B864">
        <v>0</v>
      </c>
      <c r="C864" t="s">
        <v>1304</v>
      </c>
      <c r="D864">
        <v>0</v>
      </c>
      <c r="E864">
        <v>824</v>
      </c>
      <c r="F864" t="s">
        <v>1304</v>
      </c>
      <c r="G864">
        <v>6.12</v>
      </c>
      <c r="H864">
        <v>1009</v>
      </c>
      <c r="I864" t="s">
        <v>2809</v>
      </c>
    </row>
    <row r="865" spans="2:9" x14ac:dyDescent="0.2">
      <c r="B865">
        <v>0</v>
      </c>
      <c r="C865" t="s">
        <v>1304</v>
      </c>
      <c r="D865">
        <v>0</v>
      </c>
      <c r="E865">
        <v>825.2</v>
      </c>
      <c r="F865" t="s">
        <v>1304</v>
      </c>
      <c r="G865">
        <v>7.7</v>
      </c>
      <c r="H865">
        <v>1013</v>
      </c>
      <c r="I865" t="s">
        <v>2810</v>
      </c>
    </row>
    <row r="866" spans="2:9" x14ac:dyDescent="0.2">
      <c r="B866">
        <v>0</v>
      </c>
      <c r="C866" t="s">
        <v>1304</v>
      </c>
      <c r="D866">
        <v>0</v>
      </c>
      <c r="E866">
        <v>825.3</v>
      </c>
      <c r="F866" t="s">
        <v>1304</v>
      </c>
      <c r="G866">
        <v>5.0599999999999996</v>
      </c>
      <c r="H866">
        <v>1019</v>
      </c>
      <c r="I866" t="s">
        <v>2811</v>
      </c>
    </row>
    <row r="867" spans="2:9" x14ac:dyDescent="0.2">
      <c r="B867">
        <v>0</v>
      </c>
      <c r="C867" t="s">
        <v>1304</v>
      </c>
      <c r="D867">
        <v>0</v>
      </c>
      <c r="E867">
        <v>825.4</v>
      </c>
      <c r="F867" t="s">
        <v>1304</v>
      </c>
      <c r="G867">
        <v>7.47</v>
      </c>
      <c r="H867">
        <v>1012</v>
      </c>
      <c r="I867" t="s">
        <v>2348</v>
      </c>
    </row>
    <row r="868" spans="2:9" x14ac:dyDescent="0.2">
      <c r="B868">
        <v>0</v>
      </c>
      <c r="C868" t="s">
        <v>1304</v>
      </c>
      <c r="D868">
        <v>0</v>
      </c>
      <c r="E868">
        <v>825.6</v>
      </c>
      <c r="F868" t="s">
        <v>1304</v>
      </c>
      <c r="G868">
        <v>7.41</v>
      </c>
      <c r="H868">
        <v>1014</v>
      </c>
      <c r="I868" t="s">
        <v>2039</v>
      </c>
    </row>
    <row r="869" spans="2:9" x14ac:dyDescent="0.2">
      <c r="B869">
        <v>0</v>
      </c>
      <c r="C869" t="s">
        <v>1304</v>
      </c>
      <c r="D869">
        <v>0</v>
      </c>
      <c r="E869">
        <v>825.8</v>
      </c>
      <c r="F869" t="s">
        <v>1304</v>
      </c>
      <c r="G869">
        <v>5.95</v>
      </c>
      <c r="H869">
        <v>1018</v>
      </c>
      <c r="I869" t="s">
        <v>2175</v>
      </c>
    </row>
    <row r="870" spans="2:9" x14ac:dyDescent="0.2">
      <c r="B870">
        <v>0</v>
      </c>
      <c r="C870" t="s">
        <v>1304</v>
      </c>
      <c r="D870">
        <v>0</v>
      </c>
      <c r="E870">
        <v>826.6</v>
      </c>
      <c r="F870" t="s">
        <v>1304</v>
      </c>
      <c r="G870">
        <v>6.42</v>
      </c>
      <c r="H870">
        <v>1017</v>
      </c>
      <c r="I870" t="s">
        <v>1816</v>
      </c>
    </row>
    <row r="871" spans="2:9" x14ac:dyDescent="0.2">
      <c r="B871">
        <v>0</v>
      </c>
      <c r="C871" t="s">
        <v>1304</v>
      </c>
      <c r="D871">
        <v>0</v>
      </c>
      <c r="E871">
        <v>826.7</v>
      </c>
      <c r="F871" t="s">
        <v>1304</v>
      </c>
      <c r="G871">
        <v>7.48</v>
      </c>
      <c r="H871">
        <v>1016</v>
      </c>
      <c r="I871" t="s">
        <v>2267</v>
      </c>
    </row>
    <row r="872" spans="2:9" x14ac:dyDescent="0.2">
      <c r="B872">
        <v>2E-3</v>
      </c>
      <c r="C872" t="s">
        <v>1304</v>
      </c>
      <c r="D872">
        <v>5.0000000000000001E-3</v>
      </c>
      <c r="E872">
        <v>827</v>
      </c>
      <c r="F872">
        <f>+-248.68</f>
        <v>-248.68</v>
      </c>
      <c r="G872">
        <v>1283</v>
      </c>
      <c r="H872" t="s">
        <v>2812</v>
      </c>
    </row>
    <row r="873" spans="2:9" x14ac:dyDescent="0.2">
      <c r="B873">
        <v>2E-3</v>
      </c>
      <c r="C873" t="s">
        <v>1304</v>
      </c>
      <c r="D873">
        <v>6.0000000000000001E-3</v>
      </c>
      <c r="E873">
        <v>827.3</v>
      </c>
      <c r="F873">
        <f>+-251.79</f>
        <v>-251.79</v>
      </c>
      <c r="G873">
        <v>1280</v>
      </c>
      <c r="H873" t="s">
        <v>2813</v>
      </c>
    </row>
    <row r="874" spans="2:9" x14ac:dyDescent="0.2">
      <c r="B874">
        <v>0</v>
      </c>
      <c r="C874" t="s">
        <v>1304</v>
      </c>
      <c r="D874">
        <v>0</v>
      </c>
      <c r="E874">
        <v>827.7</v>
      </c>
      <c r="F874">
        <f>+-82.68</f>
        <v>-82.68</v>
      </c>
      <c r="G874">
        <v>964</v>
      </c>
      <c r="H874" t="s">
        <v>2481</v>
      </c>
    </row>
    <row r="875" spans="2:9" x14ac:dyDescent="0.2">
      <c r="B875">
        <v>0</v>
      </c>
      <c r="C875" t="s">
        <v>1304</v>
      </c>
      <c r="D875">
        <v>0</v>
      </c>
      <c r="E875">
        <v>828.1</v>
      </c>
      <c r="F875" t="s">
        <v>1304</v>
      </c>
      <c r="G875">
        <v>6.39</v>
      </c>
      <c r="H875">
        <v>1015</v>
      </c>
      <c r="I875" t="s">
        <v>2314</v>
      </c>
    </row>
    <row r="876" spans="2:9" x14ac:dyDescent="0.2">
      <c r="B876">
        <v>0</v>
      </c>
      <c r="C876" t="s">
        <v>1304</v>
      </c>
      <c r="D876">
        <v>0</v>
      </c>
      <c r="E876">
        <v>833</v>
      </c>
      <c r="F876">
        <f>+-80.92</f>
        <v>-80.92</v>
      </c>
      <c r="G876">
        <v>1131</v>
      </c>
      <c r="H876" t="s">
        <v>2814</v>
      </c>
    </row>
    <row r="877" spans="2:9" x14ac:dyDescent="0.2">
      <c r="B877">
        <v>0</v>
      </c>
      <c r="C877" t="s">
        <v>1304</v>
      </c>
      <c r="D877">
        <v>0</v>
      </c>
      <c r="E877">
        <v>834.7</v>
      </c>
      <c r="F877">
        <f>+-86.18</f>
        <v>-86.18</v>
      </c>
      <c r="G877">
        <v>1132</v>
      </c>
      <c r="H877" t="s">
        <v>1920</v>
      </c>
    </row>
    <row r="878" spans="2:9" x14ac:dyDescent="0.2">
      <c r="B878">
        <v>2E-3</v>
      </c>
      <c r="C878" t="s">
        <v>1304</v>
      </c>
      <c r="D878">
        <v>5.0000000000000001E-3</v>
      </c>
      <c r="E878">
        <v>837.3</v>
      </c>
      <c r="F878">
        <f>+-251.82</f>
        <v>-251.82</v>
      </c>
      <c r="G878">
        <v>1164</v>
      </c>
      <c r="H878" t="s">
        <v>2815</v>
      </c>
    </row>
    <row r="879" spans="2:9" x14ac:dyDescent="0.2">
      <c r="B879">
        <v>2E-3</v>
      </c>
      <c r="C879" t="s">
        <v>1304</v>
      </c>
      <c r="D879">
        <v>5.0000000000000001E-3</v>
      </c>
      <c r="E879">
        <v>840.1</v>
      </c>
      <c r="F879">
        <f>+-268.91</f>
        <v>-268.91000000000003</v>
      </c>
      <c r="G879">
        <v>1166</v>
      </c>
      <c r="H879" t="s">
        <v>1718</v>
      </c>
    </row>
    <row r="880" spans="2:9" x14ac:dyDescent="0.2">
      <c r="B880">
        <v>0</v>
      </c>
      <c r="C880" t="s">
        <v>1304</v>
      </c>
      <c r="D880">
        <v>0</v>
      </c>
      <c r="E880">
        <v>842.4</v>
      </c>
      <c r="F880" t="s">
        <v>1304</v>
      </c>
      <c r="G880">
        <v>8.19</v>
      </c>
      <c r="H880">
        <v>1248</v>
      </c>
      <c r="I880" t="s">
        <v>2816</v>
      </c>
    </row>
    <row r="881" spans="2:9" x14ac:dyDescent="0.2">
      <c r="B881">
        <v>2E-3</v>
      </c>
      <c r="C881" t="s">
        <v>1304</v>
      </c>
      <c r="D881">
        <v>6.0000000000000001E-3</v>
      </c>
      <c r="E881">
        <v>842.4</v>
      </c>
      <c r="F881">
        <f>+-265.17</f>
        <v>-265.17</v>
      </c>
      <c r="G881">
        <v>1218</v>
      </c>
      <c r="H881" t="s">
        <v>2401</v>
      </c>
    </row>
    <row r="882" spans="2:9" x14ac:dyDescent="0.2">
      <c r="B882">
        <v>0</v>
      </c>
      <c r="C882" t="s">
        <v>1304</v>
      </c>
      <c r="D882">
        <v>0</v>
      </c>
      <c r="E882">
        <v>842.6</v>
      </c>
      <c r="F882" t="s">
        <v>1304</v>
      </c>
      <c r="G882">
        <v>7.26</v>
      </c>
      <c r="H882">
        <v>1247</v>
      </c>
      <c r="I882" t="s">
        <v>2817</v>
      </c>
    </row>
    <row r="883" spans="2:9" x14ac:dyDescent="0.2">
      <c r="B883">
        <v>0</v>
      </c>
      <c r="C883" t="s">
        <v>1304</v>
      </c>
      <c r="D883">
        <v>0</v>
      </c>
      <c r="E883">
        <v>842.6</v>
      </c>
      <c r="F883" t="s">
        <v>1304</v>
      </c>
      <c r="G883">
        <v>7.95</v>
      </c>
      <c r="H883">
        <v>1249</v>
      </c>
      <c r="I883" t="s">
        <v>2818</v>
      </c>
    </row>
    <row r="884" spans="2:9" x14ac:dyDescent="0.2">
      <c r="B884">
        <v>0</v>
      </c>
      <c r="C884" t="s">
        <v>1304</v>
      </c>
      <c r="D884">
        <v>0</v>
      </c>
      <c r="E884">
        <v>843.6</v>
      </c>
      <c r="F884">
        <f>+-120.34</f>
        <v>-120.34</v>
      </c>
      <c r="G884">
        <v>963</v>
      </c>
      <c r="H884" t="s">
        <v>2</v>
      </c>
    </row>
    <row r="885" spans="2:9" x14ac:dyDescent="0.2">
      <c r="B885">
        <v>0</v>
      </c>
      <c r="C885" t="s">
        <v>1304</v>
      </c>
      <c r="D885">
        <v>0</v>
      </c>
      <c r="E885">
        <v>843.6</v>
      </c>
      <c r="F885" t="s">
        <v>1304</v>
      </c>
      <c r="G885">
        <v>7.93</v>
      </c>
      <c r="H885">
        <v>1250</v>
      </c>
      <c r="I885" t="s">
        <v>2152</v>
      </c>
    </row>
    <row r="886" spans="2:9" x14ac:dyDescent="0.2">
      <c r="B886">
        <v>0</v>
      </c>
      <c r="C886" t="s">
        <v>1304</v>
      </c>
      <c r="D886">
        <v>0</v>
      </c>
      <c r="E886">
        <v>844</v>
      </c>
      <c r="F886" t="s">
        <v>1304</v>
      </c>
      <c r="G886">
        <v>6.12</v>
      </c>
      <c r="H886">
        <v>1246</v>
      </c>
      <c r="I886" t="s">
        <v>2819</v>
      </c>
    </row>
    <row r="887" spans="2:9" x14ac:dyDescent="0.2">
      <c r="B887">
        <v>0</v>
      </c>
      <c r="C887" t="s">
        <v>1304</v>
      </c>
      <c r="D887">
        <v>0</v>
      </c>
      <c r="E887">
        <v>844.8</v>
      </c>
      <c r="F887" t="s">
        <v>1304</v>
      </c>
      <c r="G887">
        <v>6.32</v>
      </c>
      <c r="H887">
        <v>1252</v>
      </c>
      <c r="I887" t="s">
        <v>2385</v>
      </c>
    </row>
    <row r="888" spans="2:9" x14ac:dyDescent="0.2">
      <c r="B888">
        <v>0</v>
      </c>
      <c r="C888" t="s">
        <v>1304</v>
      </c>
      <c r="D888">
        <v>0</v>
      </c>
      <c r="E888">
        <v>846.3</v>
      </c>
      <c r="F888" t="s">
        <v>1304</v>
      </c>
      <c r="G888">
        <v>5.35</v>
      </c>
      <c r="H888">
        <v>1245</v>
      </c>
      <c r="I888" t="s">
        <v>2255</v>
      </c>
    </row>
    <row r="889" spans="2:9" x14ac:dyDescent="0.2">
      <c r="B889">
        <v>0</v>
      </c>
      <c r="C889" t="s">
        <v>1304</v>
      </c>
      <c r="D889">
        <v>0</v>
      </c>
      <c r="E889">
        <v>847.5</v>
      </c>
      <c r="F889" t="s">
        <v>1304</v>
      </c>
      <c r="G889">
        <v>7.32</v>
      </c>
      <c r="H889">
        <v>1253</v>
      </c>
      <c r="I889" t="s">
        <v>2820</v>
      </c>
    </row>
    <row r="890" spans="2:9" x14ac:dyDescent="0.2">
      <c r="B890">
        <v>0</v>
      </c>
      <c r="C890" t="s">
        <v>1304</v>
      </c>
      <c r="D890">
        <v>0</v>
      </c>
      <c r="E890">
        <v>847.7</v>
      </c>
      <c r="F890" t="s">
        <v>1304</v>
      </c>
      <c r="G890">
        <v>4.92</v>
      </c>
      <c r="H890">
        <v>1244</v>
      </c>
      <c r="I890" t="s">
        <v>2821</v>
      </c>
    </row>
    <row r="891" spans="2:9" x14ac:dyDescent="0.2">
      <c r="B891">
        <v>2E-3</v>
      </c>
      <c r="C891" t="s">
        <v>1304</v>
      </c>
      <c r="D891">
        <v>6.0000000000000001E-3</v>
      </c>
      <c r="E891">
        <v>849.1</v>
      </c>
      <c r="F891">
        <f>+-270.39</f>
        <v>-270.39</v>
      </c>
      <c r="G891">
        <v>1137</v>
      </c>
      <c r="H891" t="s">
        <v>2822</v>
      </c>
    </row>
    <row r="892" spans="2:9" x14ac:dyDescent="0.2">
      <c r="B892">
        <v>3.0000000000000001E-3</v>
      </c>
      <c r="C892" t="s">
        <v>1304</v>
      </c>
      <c r="D892">
        <v>8.0000000000000002E-3</v>
      </c>
      <c r="E892">
        <v>849.2</v>
      </c>
      <c r="F892">
        <f>+-276.49</f>
        <v>-276.49</v>
      </c>
      <c r="G892">
        <v>1140</v>
      </c>
      <c r="H892" t="s">
        <v>1964</v>
      </c>
    </row>
    <row r="893" spans="2:9" x14ac:dyDescent="0.2">
      <c r="B893">
        <v>0</v>
      </c>
      <c r="C893" t="s">
        <v>1304</v>
      </c>
      <c r="D893">
        <v>0</v>
      </c>
      <c r="E893">
        <v>852.1</v>
      </c>
      <c r="F893" t="s">
        <v>1304</v>
      </c>
      <c r="G893">
        <v>3.7</v>
      </c>
      <c r="H893">
        <v>1258</v>
      </c>
      <c r="I893" t="s">
        <v>2272</v>
      </c>
    </row>
    <row r="894" spans="2:9" x14ac:dyDescent="0.2">
      <c r="B894">
        <v>2E-3</v>
      </c>
      <c r="C894" t="s">
        <v>1304</v>
      </c>
      <c r="D894">
        <v>7.0000000000000001E-3</v>
      </c>
      <c r="E894">
        <v>852.3</v>
      </c>
      <c r="F894">
        <f>+-278.86</f>
        <v>-278.86</v>
      </c>
      <c r="G894">
        <v>1138</v>
      </c>
      <c r="H894" t="s">
        <v>1912</v>
      </c>
    </row>
    <row r="895" spans="2:9" x14ac:dyDescent="0.2">
      <c r="B895">
        <v>0</v>
      </c>
      <c r="C895" t="s">
        <v>1304</v>
      </c>
      <c r="D895">
        <v>0</v>
      </c>
      <c r="E895">
        <v>854.7</v>
      </c>
      <c r="F895">
        <f>+-11.55</f>
        <v>-11.55</v>
      </c>
      <c r="G895">
        <v>1256</v>
      </c>
      <c r="H895" t="s">
        <v>2365</v>
      </c>
    </row>
    <row r="896" spans="2:9" x14ac:dyDescent="0.2">
      <c r="B896">
        <v>0</v>
      </c>
      <c r="C896" t="s">
        <v>1304</v>
      </c>
      <c r="D896">
        <v>0</v>
      </c>
      <c r="E896">
        <v>854.9</v>
      </c>
      <c r="F896">
        <f>+-14.51</f>
        <v>-14.51</v>
      </c>
      <c r="G896">
        <v>1260</v>
      </c>
      <c r="H896" t="s">
        <v>2823</v>
      </c>
    </row>
    <row r="897" spans="2:9" x14ac:dyDescent="0.2">
      <c r="B897">
        <v>0</v>
      </c>
      <c r="C897" t="s">
        <v>1304</v>
      </c>
      <c r="D897">
        <v>0</v>
      </c>
      <c r="E897">
        <v>855.7</v>
      </c>
      <c r="F897">
        <f>+-19.86</f>
        <v>-19.86</v>
      </c>
      <c r="G897">
        <v>1261</v>
      </c>
      <c r="H897" t="s">
        <v>2824</v>
      </c>
    </row>
    <row r="898" spans="2:9" x14ac:dyDescent="0.2">
      <c r="B898">
        <v>0</v>
      </c>
      <c r="C898" t="s">
        <v>1304</v>
      </c>
      <c r="D898">
        <v>0</v>
      </c>
      <c r="E898">
        <v>856.5</v>
      </c>
      <c r="F898" t="s">
        <v>1304</v>
      </c>
      <c r="G898">
        <v>5.8</v>
      </c>
      <c r="H898">
        <v>1242</v>
      </c>
      <c r="I898" t="s">
        <v>1828</v>
      </c>
    </row>
    <row r="899" spans="2:9" x14ac:dyDescent="0.2">
      <c r="B899">
        <v>0</v>
      </c>
      <c r="C899" t="s">
        <v>1304</v>
      </c>
      <c r="D899">
        <v>0</v>
      </c>
      <c r="E899">
        <v>857.4</v>
      </c>
      <c r="F899" t="s">
        <v>1304</v>
      </c>
      <c r="G899">
        <v>8.6999999999999993</v>
      </c>
      <c r="H899">
        <v>1241</v>
      </c>
      <c r="I899" t="s">
        <v>2324</v>
      </c>
    </row>
    <row r="900" spans="2:9" x14ac:dyDescent="0.2">
      <c r="B900">
        <v>0</v>
      </c>
      <c r="C900" t="s">
        <v>1304</v>
      </c>
      <c r="D900">
        <v>0</v>
      </c>
      <c r="E900">
        <v>862.2</v>
      </c>
      <c r="F900" t="s">
        <v>1304</v>
      </c>
      <c r="G900">
        <v>6.03</v>
      </c>
      <c r="H900">
        <v>1224</v>
      </c>
      <c r="I900" t="s">
        <v>2461</v>
      </c>
    </row>
    <row r="901" spans="2:9" x14ac:dyDescent="0.2">
      <c r="B901">
        <v>0</v>
      </c>
      <c r="C901" t="s">
        <v>1304</v>
      </c>
      <c r="D901">
        <v>0</v>
      </c>
      <c r="E901">
        <v>862.3</v>
      </c>
      <c r="F901" t="s">
        <v>1304</v>
      </c>
      <c r="G901">
        <v>7.91</v>
      </c>
      <c r="H901">
        <v>1226</v>
      </c>
      <c r="I901" t="s">
        <v>1310</v>
      </c>
    </row>
    <row r="902" spans="2:9" x14ac:dyDescent="0.2">
      <c r="B902">
        <v>0</v>
      </c>
      <c r="C902" t="s">
        <v>1304</v>
      </c>
      <c r="D902">
        <v>0</v>
      </c>
      <c r="E902">
        <v>863</v>
      </c>
      <c r="F902">
        <f>+-21.03</f>
        <v>-21.03</v>
      </c>
      <c r="G902">
        <v>1262</v>
      </c>
      <c r="H902" t="s">
        <v>2825</v>
      </c>
    </row>
    <row r="903" spans="2:9" x14ac:dyDescent="0.2">
      <c r="B903">
        <v>0</v>
      </c>
      <c r="C903" t="s">
        <v>1304</v>
      </c>
      <c r="D903">
        <v>0</v>
      </c>
      <c r="E903">
        <v>863.1</v>
      </c>
      <c r="F903" t="s">
        <v>1304</v>
      </c>
      <c r="G903">
        <v>6.85</v>
      </c>
      <c r="H903">
        <v>1240</v>
      </c>
      <c r="I903" t="s">
        <v>2321</v>
      </c>
    </row>
    <row r="904" spans="2:9" x14ac:dyDescent="0.2">
      <c r="B904">
        <v>0</v>
      </c>
      <c r="C904" t="s">
        <v>1304</v>
      </c>
      <c r="D904">
        <v>0</v>
      </c>
      <c r="E904">
        <v>863.7</v>
      </c>
      <c r="F904" t="s">
        <v>1304</v>
      </c>
      <c r="G904">
        <v>8.31</v>
      </c>
      <c r="H904">
        <v>1228</v>
      </c>
      <c r="I904" t="s">
        <v>2184</v>
      </c>
    </row>
    <row r="905" spans="2:9" x14ac:dyDescent="0.2">
      <c r="B905">
        <v>0</v>
      </c>
      <c r="C905" t="s">
        <v>1304</v>
      </c>
      <c r="D905">
        <v>0</v>
      </c>
      <c r="E905">
        <v>864.4</v>
      </c>
      <c r="F905" t="s">
        <v>1304</v>
      </c>
      <c r="G905">
        <v>8</v>
      </c>
      <c r="H905">
        <v>1227</v>
      </c>
      <c r="I905" t="s">
        <v>1909</v>
      </c>
    </row>
    <row r="906" spans="2:9" x14ac:dyDescent="0.2">
      <c r="B906">
        <v>0</v>
      </c>
      <c r="C906" t="s">
        <v>1304</v>
      </c>
      <c r="D906">
        <v>0</v>
      </c>
      <c r="E906">
        <v>864.7</v>
      </c>
      <c r="F906">
        <f>+-19.94</f>
        <v>-19.940000000000001</v>
      </c>
      <c r="G906">
        <v>1264</v>
      </c>
      <c r="H906" t="s">
        <v>2455</v>
      </c>
    </row>
    <row r="907" spans="2:9" x14ac:dyDescent="0.2">
      <c r="B907">
        <v>0</v>
      </c>
      <c r="C907" t="s">
        <v>1304</v>
      </c>
      <c r="D907">
        <v>0</v>
      </c>
      <c r="E907">
        <v>866.5</v>
      </c>
      <c r="F907" t="s">
        <v>1304</v>
      </c>
      <c r="G907">
        <v>4.7</v>
      </c>
      <c r="H907">
        <v>1239</v>
      </c>
      <c r="I907" t="s">
        <v>1302</v>
      </c>
    </row>
    <row r="908" spans="2:9" x14ac:dyDescent="0.2">
      <c r="B908">
        <v>1E-3</v>
      </c>
      <c r="C908" t="s">
        <v>1304</v>
      </c>
      <c r="D908">
        <v>4.0000000000000001E-3</v>
      </c>
      <c r="E908">
        <v>868.1</v>
      </c>
      <c r="F908">
        <f>+-271.47</f>
        <v>-271.47000000000003</v>
      </c>
      <c r="G908">
        <v>1216</v>
      </c>
      <c r="H908" t="s">
        <v>2826</v>
      </c>
    </row>
    <row r="909" spans="2:9" x14ac:dyDescent="0.2">
      <c r="B909">
        <v>0</v>
      </c>
      <c r="C909" t="s">
        <v>1304</v>
      </c>
      <c r="D909">
        <v>0</v>
      </c>
      <c r="E909">
        <v>868.1</v>
      </c>
      <c r="F909" t="s">
        <v>1304</v>
      </c>
      <c r="G909">
        <v>4.66</v>
      </c>
      <c r="H909">
        <v>1238</v>
      </c>
      <c r="I909" t="s">
        <v>2827</v>
      </c>
    </row>
    <row r="910" spans="2:9" x14ac:dyDescent="0.2">
      <c r="B910">
        <v>0</v>
      </c>
      <c r="C910" t="s">
        <v>1304</v>
      </c>
      <c r="D910">
        <v>0</v>
      </c>
      <c r="E910">
        <v>869.8</v>
      </c>
      <c r="F910" t="s">
        <v>1304</v>
      </c>
      <c r="G910">
        <v>6.23</v>
      </c>
      <c r="H910">
        <v>1232</v>
      </c>
      <c r="I910" t="s">
        <v>2376</v>
      </c>
    </row>
    <row r="911" spans="2:9" x14ac:dyDescent="0.2">
      <c r="B911">
        <v>0</v>
      </c>
      <c r="C911" t="s">
        <v>1304</v>
      </c>
      <c r="D911">
        <v>0</v>
      </c>
      <c r="E911">
        <v>870</v>
      </c>
      <c r="F911" t="s">
        <v>1304</v>
      </c>
      <c r="G911">
        <v>1.79</v>
      </c>
      <c r="H911">
        <v>1237</v>
      </c>
      <c r="I911" t="s">
        <v>2828</v>
      </c>
    </row>
    <row r="912" spans="2:9" x14ac:dyDescent="0.2">
      <c r="B912">
        <v>0</v>
      </c>
      <c r="C912" t="s">
        <v>1304</v>
      </c>
      <c r="D912">
        <v>0</v>
      </c>
      <c r="E912">
        <v>870</v>
      </c>
      <c r="F912" t="s">
        <v>1304</v>
      </c>
      <c r="G912">
        <v>4.07</v>
      </c>
      <c r="H912">
        <v>1233</v>
      </c>
      <c r="I912" t="s">
        <v>1336</v>
      </c>
    </row>
    <row r="913" spans="2:9" x14ac:dyDescent="0.2">
      <c r="B913">
        <v>0</v>
      </c>
      <c r="C913" t="s">
        <v>1304</v>
      </c>
      <c r="D913">
        <v>0</v>
      </c>
      <c r="E913">
        <v>870.1</v>
      </c>
      <c r="F913" t="s">
        <v>1304</v>
      </c>
      <c r="G913">
        <v>6.8</v>
      </c>
      <c r="H913">
        <v>1231</v>
      </c>
      <c r="I913" t="s">
        <v>2387</v>
      </c>
    </row>
    <row r="914" spans="2:9" x14ac:dyDescent="0.2">
      <c r="B914">
        <v>0</v>
      </c>
      <c r="C914" t="s">
        <v>1304</v>
      </c>
      <c r="D914">
        <v>0</v>
      </c>
      <c r="E914">
        <v>871.6</v>
      </c>
      <c r="F914">
        <f>+-17.87</f>
        <v>-17.87</v>
      </c>
      <c r="G914">
        <v>1265</v>
      </c>
      <c r="H914" t="s">
        <v>2829</v>
      </c>
    </row>
    <row r="915" spans="2:9" x14ac:dyDescent="0.2">
      <c r="B915">
        <v>2E-3</v>
      </c>
      <c r="C915" t="s">
        <v>1304</v>
      </c>
      <c r="D915">
        <v>5.0000000000000001E-3</v>
      </c>
      <c r="E915">
        <v>872.6</v>
      </c>
      <c r="F915">
        <f>+-276.21</f>
        <v>-276.20999999999998</v>
      </c>
      <c r="G915">
        <v>1211</v>
      </c>
      <c r="H915" t="s">
        <v>2830</v>
      </c>
    </row>
    <row r="916" spans="2:9" x14ac:dyDescent="0.2">
      <c r="B916">
        <v>0</v>
      </c>
      <c r="C916" t="s">
        <v>1304</v>
      </c>
      <c r="D916">
        <v>0</v>
      </c>
      <c r="E916">
        <v>875.2</v>
      </c>
      <c r="F916">
        <f>+-58.28</f>
        <v>-58.28</v>
      </c>
      <c r="G916">
        <v>1135</v>
      </c>
      <c r="H916" t="s">
        <v>1930</v>
      </c>
    </row>
    <row r="917" spans="2:9" x14ac:dyDescent="0.2">
      <c r="B917">
        <v>0</v>
      </c>
      <c r="C917" t="s">
        <v>1304</v>
      </c>
      <c r="D917">
        <v>0</v>
      </c>
      <c r="E917">
        <v>876.2</v>
      </c>
      <c r="F917">
        <f>+-285.03</f>
        <v>-285.02999999999997</v>
      </c>
      <c r="G917">
        <v>639</v>
      </c>
      <c r="H917" t="s">
        <v>2292</v>
      </c>
    </row>
    <row r="918" spans="2:9" x14ac:dyDescent="0.2">
      <c r="B918">
        <v>0</v>
      </c>
      <c r="C918" t="s">
        <v>1304</v>
      </c>
      <c r="D918">
        <v>0</v>
      </c>
      <c r="E918">
        <v>878.8</v>
      </c>
      <c r="F918">
        <f>+-22.73</f>
        <v>-22.73</v>
      </c>
      <c r="G918">
        <v>1223</v>
      </c>
      <c r="H918" t="s">
        <v>2459</v>
      </c>
    </row>
    <row r="919" spans="2:9" x14ac:dyDescent="0.2">
      <c r="B919">
        <v>0</v>
      </c>
      <c r="C919" t="s">
        <v>1304</v>
      </c>
      <c r="D919">
        <v>0</v>
      </c>
      <c r="E919">
        <v>880.1</v>
      </c>
      <c r="F919" t="s">
        <v>1304</v>
      </c>
      <c r="G919">
        <v>4.68</v>
      </c>
      <c r="H919">
        <v>1297</v>
      </c>
      <c r="I919" t="s">
        <v>2831</v>
      </c>
    </row>
    <row r="920" spans="2:9" x14ac:dyDescent="0.2">
      <c r="B920">
        <v>0</v>
      </c>
      <c r="C920" t="s">
        <v>1304</v>
      </c>
      <c r="D920">
        <v>0</v>
      </c>
      <c r="E920">
        <v>880.7</v>
      </c>
      <c r="F920" t="s">
        <v>1304</v>
      </c>
      <c r="G920">
        <v>4</v>
      </c>
      <c r="H920">
        <v>1298</v>
      </c>
      <c r="I920" t="s">
        <v>2832</v>
      </c>
    </row>
    <row r="921" spans="2:9" x14ac:dyDescent="0.2">
      <c r="B921">
        <v>0</v>
      </c>
      <c r="C921" t="s">
        <v>1304</v>
      </c>
      <c r="D921">
        <v>0</v>
      </c>
      <c r="E921">
        <v>881.6</v>
      </c>
      <c r="F921" t="s">
        <v>1304</v>
      </c>
      <c r="G921">
        <v>3.29</v>
      </c>
      <c r="H921">
        <v>1293</v>
      </c>
      <c r="I921" t="s">
        <v>2833</v>
      </c>
    </row>
    <row r="922" spans="2:9" x14ac:dyDescent="0.2">
      <c r="B922">
        <v>0</v>
      </c>
      <c r="C922" t="s">
        <v>1304</v>
      </c>
      <c r="D922">
        <v>0</v>
      </c>
      <c r="E922">
        <v>882.5</v>
      </c>
      <c r="F922">
        <f>+-14.85</f>
        <v>-14.85</v>
      </c>
      <c r="G922">
        <v>1266</v>
      </c>
      <c r="H922" t="s">
        <v>2834</v>
      </c>
    </row>
    <row r="923" spans="2:9" x14ac:dyDescent="0.2">
      <c r="B923">
        <v>4.0000000000000001E-3</v>
      </c>
      <c r="C923" t="s">
        <v>1304</v>
      </c>
      <c r="D923">
        <v>8.9999999999999993E-3</v>
      </c>
      <c r="E923">
        <v>882.8</v>
      </c>
      <c r="F923">
        <f>+-417.24</f>
        <v>-417.24</v>
      </c>
      <c r="G923">
        <v>672</v>
      </c>
      <c r="H923" t="s">
        <v>1873</v>
      </c>
    </row>
    <row r="924" spans="2:9" x14ac:dyDescent="0.2">
      <c r="B924">
        <v>0</v>
      </c>
      <c r="C924" t="s">
        <v>1304</v>
      </c>
      <c r="D924">
        <v>0</v>
      </c>
      <c r="E924">
        <v>883.6</v>
      </c>
      <c r="F924" t="s">
        <v>1304</v>
      </c>
      <c r="G924">
        <v>4.08</v>
      </c>
      <c r="H924">
        <v>1301</v>
      </c>
      <c r="I924" t="s">
        <v>2090</v>
      </c>
    </row>
    <row r="925" spans="2:9" x14ac:dyDescent="0.2">
      <c r="B925">
        <v>0</v>
      </c>
      <c r="C925" t="s">
        <v>1304</v>
      </c>
      <c r="D925">
        <v>0</v>
      </c>
      <c r="E925">
        <v>883.7</v>
      </c>
      <c r="F925" t="s">
        <v>1304</v>
      </c>
      <c r="G925">
        <v>6.05</v>
      </c>
      <c r="H925">
        <v>1299</v>
      </c>
      <c r="I925" t="s">
        <v>2835</v>
      </c>
    </row>
    <row r="926" spans="2:9" x14ac:dyDescent="0.2">
      <c r="B926">
        <v>0</v>
      </c>
      <c r="C926" t="s">
        <v>1304</v>
      </c>
      <c r="D926">
        <v>0</v>
      </c>
      <c r="E926">
        <v>884.5</v>
      </c>
      <c r="F926">
        <f>+-24.08</f>
        <v>-24.08</v>
      </c>
      <c r="G926">
        <v>1221</v>
      </c>
      <c r="H926" t="s">
        <v>2836</v>
      </c>
    </row>
    <row r="927" spans="2:9" x14ac:dyDescent="0.2">
      <c r="B927">
        <v>0</v>
      </c>
      <c r="C927" t="s">
        <v>1304</v>
      </c>
      <c r="D927">
        <v>0</v>
      </c>
      <c r="E927">
        <v>884.6</v>
      </c>
      <c r="F927" t="s">
        <v>1304</v>
      </c>
      <c r="G927">
        <v>3.98</v>
      </c>
      <c r="H927">
        <v>1292</v>
      </c>
      <c r="I927" t="s">
        <v>2191</v>
      </c>
    </row>
    <row r="928" spans="2:9" x14ac:dyDescent="0.2">
      <c r="B928">
        <v>2E-3</v>
      </c>
      <c r="C928" t="s">
        <v>1304</v>
      </c>
      <c r="D928">
        <v>6.0000000000000001E-3</v>
      </c>
      <c r="E928">
        <v>885.5</v>
      </c>
      <c r="F928">
        <f>+-281.36</f>
        <v>-281.36</v>
      </c>
      <c r="G928">
        <v>1180</v>
      </c>
      <c r="H928" t="s">
        <v>1387</v>
      </c>
    </row>
    <row r="929" spans="2:9" x14ac:dyDescent="0.2">
      <c r="B929">
        <v>0</v>
      </c>
      <c r="C929" t="s">
        <v>1304</v>
      </c>
      <c r="D929">
        <v>0</v>
      </c>
      <c r="E929">
        <v>887</v>
      </c>
      <c r="F929">
        <f>+-19.91</f>
        <v>-19.91</v>
      </c>
      <c r="G929">
        <v>1267</v>
      </c>
      <c r="H929" t="s">
        <v>2837</v>
      </c>
    </row>
    <row r="930" spans="2:9" x14ac:dyDescent="0.2">
      <c r="B930">
        <v>0</v>
      </c>
      <c r="C930" t="s">
        <v>1304</v>
      </c>
      <c r="D930">
        <v>0</v>
      </c>
      <c r="E930">
        <v>887</v>
      </c>
      <c r="F930" t="s">
        <v>1304</v>
      </c>
      <c r="G930">
        <v>4.75</v>
      </c>
      <c r="H930">
        <v>1291</v>
      </c>
      <c r="I930" t="s">
        <v>1344</v>
      </c>
    </row>
    <row r="931" spans="2:9" x14ac:dyDescent="0.2">
      <c r="B931">
        <v>2E-3</v>
      </c>
      <c r="C931" t="s">
        <v>1304</v>
      </c>
      <c r="D931">
        <v>6.0000000000000001E-3</v>
      </c>
      <c r="E931">
        <v>889</v>
      </c>
      <c r="F931">
        <f>+-280.73</f>
        <v>-280.73</v>
      </c>
      <c r="G931">
        <v>1181</v>
      </c>
      <c r="H931" t="s">
        <v>2838</v>
      </c>
    </row>
    <row r="932" spans="2:9" x14ac:dyDescent="0.2">
      <c r="B932">
        <v>0</v>
      </c>
      <c r="C932" t="s">
        <v>1304</v>
      </c>
      <c r="D932">
        <v>0</v>
      </c>
      <c r="E932">
        <v>889.8</v>
      </c>
      <c r="F932" t="s">
        <v>1304</v>
      </c>
      <c r="G932">
        <v>4.12</v>
      </c>
      <c r="H932">
        <v>1310</v>
      </c>
      <c r="I932" t="s">
        <v>2839</v>
      </c>
    </row>
    <row r="933" spans="2:9" x14ac:dyDescent="0.2">
      <c r="B933">
        <v>0</v>
      </c>
      <c r="C933" t="s">
        <v>1304</v>
      </c>
      <c r="D933">
        <v>0</v>
      </c>
      <c r="E933">
        <v>890.8</v>
      </c>
      <c r="F933" t="s">
        <v>1304</v>
      </c>
      <c r="G933">
        <v>4.12</v>
      </c>
      <c r="H933">
        <v>1309</v>
      </c>
      <c r="I933" t="s">
        <v>1979</v>
      </c>
    </row>
    <row r="934" spans="2:9" x14ac:dyDescent="0.2">
      <c r="B934">
        <v>0</v>
      </c>
      <c r="C934" t="s">
        <v>1304</v>
      </c>
      <c r="D934">
        <v>0</v>
      </c>
      <c r="E934">
        <v>891.5</v>
      </c>
      <c r="F934" t="s">
        <v>1304</v>
      </c>
      <c r="G934">
        <v>4.34</v>
      </c>
      <c r="H934">
        <v>1306</v>
      </c>
      <c r="I934" t="s">
        <v>2840</v>
      </c>
    </row>
    <row r="935" spans="2:9" x14ac:dyDescent="0.2">
      <c r="B935">
        <v>7.0000000000000001E-3</v>
      </c>
      <c r="C935" t="s">
        <v>1304</v>
      </c>
      <c r="D935">
        <v>1.0999999999999999E-2</v>
      </c>
      <c r="E935">
        <v>891.7</v>
      </c>
      <c r="F935">
        <f>+-563.92</f>
        <v>-563.91999999999996</v>
      </c>
      <c r="G935">
        <v>810</v>
      </c>
      <c r="H935" t="s">
        <v>2270</v>
      </c>
    </row>
    <row r="936" spans="2:9" x14ac:dyDescent="0.2">
      <c r="B936">
        <v>2E-3</v>
      </c>
      <c r="C936" t="s">
        <v>1304</v>
      </c>
      <c r="D936">
        <v>6.0000000000000001E-3</v>
      </c>
      <c r="E936">
        <v>892.9</v>
      </c>
      <c r="F936">
        <f>+-281.72</f>
        <v>-281.72000000000003</v>
      </c>
      <c r="G936">
        <v>1190</v>
      </c>
      <c r="H936" t="s">
        <v>2841</v>
      </c>
    </row>
    <row r="937" spans="2:9" x14ac:dyDescent="0.2">
      <c r="B937">
        <v>0</v>
      </c>
      <c r="C937" t="s">
        <v>1304</v>
      </c>
      <c r="D937">
        <v>0</v>
      </c>
      <c r="E937">
        <v>893</v>
      </c>
      <c r="F937" t="s">
        <v>1304</v>
      </c>
      <c r="G937">
        <v>4.07</v>
      </c>
      <c r="H937">
        <v>1303</v>
      </c>
      <c r="I937" t="s">
        <v>2077</v>
      </c>
    </row>
    <row r="938" spans="2:9" x14ac:dyDescent="0.2">
      <c r="B938">
        <v>0</v>
      </c>
      <c r="C938" t="s">
        <v>1304</v>
      </c>
      <c r="D938">
        <v>0</v>
      </c>
      <c r="E938">
        <v>893.4</v>
      </c>
      <c r="F938">
        <f>+-139.13</f>
        <v>-139.13</v>
      </c>
      <c r="G938">
        <v>961</v>
      </c>
      <c r="H938" t="s">
        <v>2197</v>
      </c>
    </row>
    <row r="939" spans="2:9" x14ac:dyDescent="0.2">
      <c r="B939">
        <v>0</v>
      </c>
      <c r="C939" t="s">
        <v>1304</v>
      </c>
      <c r="D939">
        <v>0</v>
      </c>
      <c r="E939">
        <v>893.6</v>
      </c>
      <c r="F939" t="s">
        <v>1304</v>
      </c>
      <c r="G939">
        <v>4.25</v>
      </c>
      <c r="H939">
        <v>1305</v>
      </c>
      <c r="I939" t="s">
        <v>2202</v>
      </c>
    </row>
    <row r="940" spans="2:9" x14ac:dyDescent="0.2">
      <c r="B940">
        <v>0</v>
      </c>
      <c r="C940" t="s">
        <v>1304</v>
      </c>
      <c r="D940">
        <v>0</v>
      </c>
      <c r="E940">
        <v>894.7</v>
      </c>
      <c r="F940" t="s">
        <v>1304</v>
      </c>
      <c r="G940">
        <v>4.17</v>
      </c>
      <c r="H940">
        <v>1304</v>
      </c>
      <c r="I940" t="s">
        <v>1937</v>
      </c>
    </row>
    <row r="941" spans="2:9" x14ac:dyDescent="0.2">
      <c r="B941">
        <v>0</v>
      </c>
      <c r="C941" t="s">
        <v>1304</v>
      </c>
      <c r="D941">
        <v>0</v>
      </c>
      <c r="E941">
        <v>894.7</v>
      </c>
      <c r="F941" t="s">
        <v>1304</v>
      </c>
      <c r="G941">
        <v>5.37</v>
      </c>
      <c r="H941">
        <v>1289</v>
      </c>
      <c r="I941" t="s">
        <v>2194</v>
      </c>
    </row>
    <row r="942" spans="2:9" x14ac:dyDescent="0.2">
      <c r="B942">
        <v>0</v>
      </c>
      <c r="C942" t="s">
        <v>1304</v>
      </c>
      <c r="D942">
        <v>0</v>
      </c>
      <c r="E942">
        <v>899.5</v>
      </c>
      <c r="F942" t="s">
        <v>1304</v>
      </c>
      <c r="G942">
        <v>6.22</v>
      </c>
      <c r="H942">
        <v>1288</v>
      </c>
      <c r="I942" t="s">
        <v>2842</v>
      </c>
    </row>
    <row r="943" spans="2:9" x14ac:dyDescent="0.2">
      <c r="B943">
        <v>0</v>
      </c>
      <c r="C943" t="s">
        <v>1304</v>
      </c>
      <c r="D943">
        <v>0</v>
      </c>
      <c r="E943">
        <v>901.7</v>
      </c>
      <c r="F943" t="s">
        <v>1304</v>
      </c>
      <c r="G943">
        <v>7.66</v>
      </c>
      <c r="H943">
        <v>1272</v>
      </c>
      <c r="I943" t="s">
        <v>2548</v>
      </c>
    </row>
    <row r="944" spans="2:9" x14ac:dyDescent="0.2">
      <c r="B944">
        <v>0</v>
      </c>
      <c r="C944" t="s">
        <v>1304</v>
      </c>
      <c r="D944">
        <v>0</v>
      </c>
      <c r="E944">
        <v>901.8</v>
      </c>
      <c r="F944" t="s">
        <v>1304</v>
      </c>
      <c r="G944">
        <v>6.18</v>
      </c>
      <c r="H944">
        <v>1271</v>
      </c>
      <c r="I944" t="s">
        <v>2843</v>
      </c>
    </row>
    <row r="945" spans="2:9" x14ac:dyDescent="0.2">
      <c r="B945">
        <v>0</v>
      </c>
      <c r="C945" t="s">
        <v>1304</v>
      </c>
      <c r="D945">
        <v>0</v>
      </c>
      <c r="E945">
        <v>902.7</v>
      </c>
      <c r="F945" t="s">
        <v>1304</v>
      </c>
      <c r="G945">
        <v>6.39</v>
      </c>
      <c r="H945">
        <v>1269</v>
      </c>
      <c r="I945" t="s">
        <v>2205</v>
      </c>
    </row>
    <row r="946" spans="2:9" x14ac:dyDescent="0.2">
      <c r="B946">
        <v>0</v>
      </c>
      <c r="C946" t="s">
        <v>1304</v>
      </c>
      <c r="D946">
        <v>0</v>
      </c>
      <c r="E946">
        <v>902.8</v>
      </c>
      <c r="F946" t="s">
        <v>1304</v>
      </c>
      <c r="G946">
        <v>5.51</v>
      </c>
      <c r="H946">
        <v>1270</v>
      </c>
      <c r="I946" t="s">
        <v>2844</v>
      </c>
    </row>
    <row r="947" spans="2:9" x14ac:dyDescent="0.2">
      <c r="B947">
        <v>0</v>
      </c>
      <c r="C947" t="s">
        <v>1304</v>
      </c>
      <c r="D947">
        <v>0</v>
      </c>
      <c r="E947">
        <v>906</v>
      </c>
      <c r="F947" t="s">
        <v>1304</v>
      </c>
      <c r="G947">
        <v>6.97</v>
      </c>
      <c r="H947">
        <v>1277</v>
      </c>
      <c r="I947" t="s">
        <v>2220</v>
      </c>
    </row>
    <row r="948" spans="2:9" x14ac:dyDescent="0.2">
      <c r="B948">
        <v>0</v>
      </c>
      <c r="C948" t="s">
        <v>1304</v>
      </c>
      <c r="D948">
        <v>0</v>
      </c>
      <c r="E948">
        <v>907.1</v>
      </c>
      <c r="F948" t="s">
        <v>1304</v>
      </c>
      <c r="G948">
        <v>2.17</v>
      </c>
      <c r="H948">
        <v>1285</v>
      </c>
      <c r="I948" t="s">
        <v>2845</v>
      </c>
    </row>
    <row r="949" spans="2:9" x14ac:dyDescent="0.2">
      <c r="B949">
        <v>0</v>
      </c>
      <c r="C949" t="s">
        <v>1304</v>
      </c>
      <c r="D949">
        <v>0</v>
      </c>
      <c r="E949">
        <v>907.8</v>
      </c>
      <c r="F949" t="s">
        <v>1304</v>
      </c>
      <c r="G949">
        <v>6.37</v>
      </c>
      <c r="H949">
        <v>1278</v>
      </c>
      <c r="I949" t="s">
        <v>2222</v>
      </c>
    </row>
    <row r="950" spans="2:9" x14ac:dyDescent="0.2">
      <c r="B950">
        <v>0</v>
      </c>
      <c r="C950" t="s">
        <v>1304</v>
      </c>
      <c r="D950">
        <v>0</v>
      </c>
      <c r="E950">
        <v>909.4</v>
      </c>
      <c r="F950" t="s">
        <v>1304</v>
      </c>
      <c r="G950">
        <v>2.58</v>
      </c>
      <c r="H950">
        <v>1284</v>
      </c>
      <c r="I950" t="s">
        <v>2478</v>
      </c>
    </row>
    <row r="951" spans="2:9" x14ac:dyDescent="0.2">
      <c r="B951">
        <v>0</v>
      </c>
      <c r="C951" t="s">
        <v>1304</v>
      </c>
      <c r="D951">
        <v>0</v>
      </c>
      <c r="E951">
        <v>909.5</v>
      </c>
      <c r="F951" t="s">
        <v>1304</v>
      </c>
      <c r="G951">
        <v>5.92</v>
      </c>
      <c r="H951">
        <v>1279</v>
      </c>
      <c r="I951" t="s">
        <v>2846</v>
      </c>
    </row>
    <row r="952" spans="2:9" x14ac:dyDescent="0.2">
      <c r="B952">
        <v>0</v>
      </c>
      <c r="C952" t="s">
        <v>1304</v>
      </c>
      <c r="D952">
        <v>0</v>
      </c>
      <c r="E952">
        <v>912.1</v>
      </c>
      <c r="F952" t="s">
        <v>1304</v>
      </c>
      <c r="G952">
        <v>3.53</v>
      </c>
      <c r="H952">
        <v>1282</v>
      </c>
      <c r="I952" t="s">
        <v>2847</v>
      </c>
    </row>
    <row r="953" spans="2:9" x14ac:dyDescent="0.2">
      <c r="B953">
        <v>0</v>
      </c>
      <c r="C953" t="s">
        <v>1304</v>
      </c>
      <c r="D953">
        <v>0</v>
      </c>
      <c r="E953">
        <v>912.6</v>
      </c>
      <c r="F953">
        <f>+-36.34</f>
        <v>-36.340000000000003</v>
      </c>
      <c r="G953">
        <v>1219</v>
      </c>
      <c r="H953" t="s">
        <v>2391</v>
      </c>
    </row>
    <row r="954" spans="2:9" x14ac:dyDescent="0.2">
      <c r="B954">
        <v>0</v>
      </c>
      <c r="C954" t="s">
        <v>1304</v>
      </c>
      <c r="D954">
        <v>0</v>
      </c>
      <c r="E954">
        <v>913.5</v>
      </c>
      <c r="F954">
        <f>+-27.41</f>
        <v>-27.41</v>
      </c>
      <c r="G954">
        <v>1220</v>
      </c>
      <c r="H954" t="s">
        <v>2422</v>
      </c>
    </row>
    <row r="955" spans="2:9" x14ac:dyDescent="0.2">
      <c r="B955">
        <v>0</v>
      </c>
      <c r="C955" t="s">
        <v>1304</v>
      </c>
      <c r="D955">
        <v>0</v>
      </c>
      <c r="E955">
        <v>916.1</v>
      </c>
      <c r="F955">
        <f>+-46.73</f>
        <v>-46.73</v>
      </c>
      <c r="G955">
        <v>1136</v>
      </c>
      <c r="H955" t="s">
        <v>1941</v>
      </c>
    </row>
    <row r="956" spans="2:9" x14ac:dyDescent="0.2">
      <c r="B956">
        <v>0</v>
      </c>
      <c r="C956" t="s">
        <v>1304</v>
      </c>
      <c r="D956">
        <v>0</v>
      </c>
      <c r="E956">
        <v>922.1</v>
      </c>
      <c r="F956" t="s">
        <v>1304</v>
      </c>
      <c r="G956">
        <v>6.64</v>
      </c>
      <c r="H956">
        <v>1163</v>
      </c>
      <c r="I956" t="s">
        <v>2848</v>
      </c>
    </row>
    <row r="957" spans="2:9" x14ac:dyDescent="0.2">
      <c r="B957">
        <v>4.0000000000000001E-3</v>
      </c>
      <c r="C957" t="s">
        <v>1304</v>
      </c>
      <c r="D957">
        <v>8.0000000000000002E-3</v>
      </c>
      <c r="E957">
        <v>922.6</v>
      </c>
      <c r="F957">
        <f>+-434.33</f>
        <v>-434.33</v>
      </c>
      <c r="G957">
        <v>684</v>
      </c>
      <c r="H957" t="s">
        <v>2420</v>
      </c>
    </row>
    <row r="958" spans="2:9" x14ac:dyDescent="0.2">
      <c r="B958">
        <v>0</v>
      </c>
      <c r="C958" t="s">
        <v>1304</v>
      </c>
      <c r="D958">
        <v>0</v>
      </c>
      <c r="E958">
        <v>923.1</v>
      </c>
      <c r="F958" t="s">
        <v>1304</v>
      </c>
      <c r="G958">
        <v>7.13</v>
      </c>
      <c r="H958">
        <v>1162</v>
      </c>
      <c r="I958" t="s">
        <v>1840</v>
      </c>
    </row>
    <row r="959" spans="2:9" x14ac:dyDescent="0.2">
      <c r="B959">
        <v>0</v>
      </c>
      <c r="C959" t="s">
        <v>1304</v>
      </c>
      <c r="D959">
        <v>0</v>
      </c>
      <c r="E959">
        <v>923.6</v>
      </c>
      <c r="F959" t="s">
        <v>1304</v>
      </c>
      <c r="G959">
        <v>7.09</v>
      </c>
      <c r="H959">
        <v>1165</v>
      </c>
      <c r="I959" t="s">
        <v>2849</v>
      </c>
    </row>
    <row r="960" spans="2:9" x14ac:dyDescent="0.2">
      <c r="B960">
        <v>0</v>
      </c>
      <c r="C960" t="s">
        <v>1304</v>
      </c>
      <c r="D960">
        <v>0</v>
      </c>
      <c r="E960">
        <v>924.3</v>
      </c>
      <c r="F960" t="s">
        <v>1304</v>
      </c>
      <c r="G960">
        <v>7.66</v>
      </c>
      <c r="H960">
        <v>1160</v>
      </c>
      <c r="I960" t="s">
        <v>2261</v>
      </c>
    </row>
    <row r="961" spans="2:9" x14ac:dyDescent="0.2">
      <c r="B961">
        <v>0</v>
      </c>
      <c r="C961" t="s">
        <v>1304</v>
      </c>
      <c r="D961">
        <v>0</v>
      </c>
      <c r="E961">
        <v>927.3</v>
      </c>
      <c r="F961" t="s">
        <v>1304</v>
      </c>
      <c r="G961">
        <v>4.8600000000000003</v>
      </c>
      <c r="H961">
        <v>1157</v>
      </c>
      <c r="I961" t="s">
        <v>2850</v>
      </c>
    </row>
    <row r="962" spans="2:9" x14ac:dyDescent="0.2">
      <c r="B962">
        <v>0</v>
      </c>
      <c r="C962" t="s">
        <v>1304</v>
      </c>
      <c r="D962">
        <v>0</v>
      </c>
      <c r="E962">
        <v>928.2</v>
      </c>
      <c r="F962" t="s">
        <v>1304</v>
      </c>
      <c r="G962">
        <v>7.48</v>
      </c>
      <c r="H962">
        <v>1159</v>
      </c>
      <c r="I962" t="s">
        <v>1778</v>
      </c>
    </row>
    <row r="963" spans="2:9" x14ac:dyDescent="0.2">
      <c r="B963">
        <v>0</v>
      </c>
      <c r="C963" t="s">
        <v>1304</v>
      </c>
      <c r="D963">
        <v>0</v>
      </c>
      <c r="E963">
        <v>932.6</v>
      </c>
      <c r="F963">
        <f>+-15.38</f>
        <v>-15.38</v>
      </c>
      <c r="G963">
        <v>1167</v>
      </c>
      <c r="H963" t="s">
        <v>2251</v>
      </c>
    </row>
    <row r="964" spans="2:9" x14ac:dyDescent="0.2">
      <c r="B964">
        <v>0</v>
      </c>
      <c r="C964" t="s">
        <v>1304</v>
      </c>
      <c r="D964">
        <v>0</v>
      </c>
      <c r="E964">
        <v>932.6</v>
      </c>
      <c r="F964" t="s">
        <v>1304</v>
      </c>
      <c r="G964">
        <v>5.78</v>
      </c>
      <c r="H964">
        <v>1156</v>
      </c>
      <c r="I964" t="s">
        <v>2851</v>
      </c>
    </row>
    <row r="965" spans="2:9" x14ac:dyDescent="0.2">
      <c r="B965">
        <v>0</v>
      </c>
      <c r="C965" t="s">
        <v>1304</v>
      </c>
      <c r="D965">
        <v>0</v>
      </c>
      <c r="E965">
        <v>934.8</v>
      </c>
      <c r="F965">
        <f>+-14.57</f>
        <v>-14.57</v>
      </c>
      <c r="G965">
        <v>1168</v>
      </c>
      <c r="H965" t="s">
        <v>2852</v>
      </c>
    </row>
    <row r="966" spans="2:9" x14ac:dyDescent="0.2">
      <c r="B966">
        <v>0</v>
      </c>
      <c r="C966" t="s">
        <v>1304</v>
      </c>
      <c r="D966">
        <v>0</v>
      </c>
      <c r="E966">
        <v>936.1</v>
      </c>
      <c r="F966" t="s">
        <v>1304</v>
      </c>
      <c r="G966">
        <v>8.94</v>
      </c>
      <c r="H966">
        <v>1155</v>
      </c>
      <c r="I966" t="s">
        <v>1860</v>
      </c>
    </row>
    <row r="967" spans="2:9" x14ac:dyDescent="0.2">
      <c r="B967">
        <v>0</v>
      </c>
      <c r="C967" t="s">
        <v>1304</v>
      </c>
      <c r="D967">
        <v>0</v>
      </c>
      <c r="E967">
        <v>937</v>
      </c>
      <c r="F967">
        <f>+-15.82</f>
        <v>-15.82</v>
      </c>
      <c r="G967">
        <v>1169</v>
      </c>
      <c r="H967" t="s">
        <v>1476</v>
      </c>
    </row>
    <row r="968" spans="2:9" x14ac:dyDescent="0.2">
      <c r="B968">
        <v>0</v>
      </c>
      <c r="C968" t="s">
        <v>1304</v>
      </c>
      <c r="D968">
        <v>0</v>
      </c>
      <c r="E968">
        <v>939.5</v>
      </c>
      <c r="F968" t="s">
        <v>1304</v>
      </c>
      <c r="G968">
        <v>8.57</v>
      </c>
      <c r="H968">
        <v>1154</v>
      </c>
      <c r="I968" t="s">
        <v>2853</v>
      </c>
    </row>
    <row r="969" spans="2:9" x14ac:dyDescent="0.2">
      <c r="B969">
        <v>0</v>
      </c>
      <c r="C969" t="s">
        <v>1304</v>
      </c>
      <c r="D969">
        <v>0</v>
      </c>
      <c r="E969">
        <v>940.8</v>
      </c>
      <c r="F969">
        <f>+-10.35</f>
        <v>-10.35</v>
      </c>
      <c r="G969">
        <v>1152</v>
      </c>
      <c r="H969" t="s">
        <v>2854</v>
      </c>
    </row>
    <row r="970" spans="2:9" x14ac:dyDescent="0.2">
      <c r="B970">
        <v>0</v>
      </c>
      <c r="C970" t="s">
        <v>1304</v>
      </c>
      <c r="D970">
        <v>0</v>
      </c>
      <c r="E970">
        <v>941.2</v>
      </c>
      <c r="F970">
        <f>+-22.78</f>
        <v>-22.78</v>
      </c>
      <c r="G970">
        <v>1172</v>
      </c>
      <c r="H970" t="s">
        <v>2855</v>
      </c>
    </row>
    <row r="971" spans="2:9" x14ac:dyDescent="0.2">
      <c r="B971">
        <v>0</v>
      </c>
      <c r="C971" t="s">
        <v>1304</v>
      </c>
      <c r="D971">
        <v>0</v>
      </c>
      <c r="E971">
        <v>941.2</v>
      </c>
      <c r="F971">
        <f>+-22.13</f>
        <v>-22.13</v>
      </c>
      <c r="G971">
        <v>1170</v>
      </c>
      <c r="H971" t="s">
        <v>2856</v>
      </c>
    </row>
    <row r="972" spans="2:9" x14ac:dyDescent="0.2">
      <c r="B972">
        <v>0</v>
      </c>
      <c r="C972" t="s">
        <v>1304</v>
      </c>
      <c r="D972">
        <v>0</v>
      </c>
      <c r="E972">
        <v>941.4</v>
      </c>
      <c r="F972">
        <f>+-138.28</f>
        <v>-138.28</v>
      </c>
      <c r="G972">
        <v>960</v>
      </c>
      <c r="H972" t="s">
        <v>2200</v>
      </c>
    </row>
    <row r="973" spans="2:9" x14ac:dyDescent="0.2">
      <c r="B973">
        <v>0</v>
      </c>
      <c r="C973" t="s">
        <v>1304</v>
      </c>
      <c r="D973">
        <v>0</v>
      </c>
      <c r="E973">
        <v>941.8</v>
      </c>
      <c r="F973">
        <f>+-23.2</f>
        <v>-23.2</v>
      </c>
      <c r="G973">
        <v>1171</v>
      </c>
      <c r="H973" t="s">
        <v>1449</v>
      </c>
    </row>
    <row r="974" spans="2:9" x14ac:dyDescent="0.2">
      <c r="B974">
        <v>0</v>
      </c>
      <c r="C974" t="s">
        <v>1304</v>
      </c>
      <c r="D974">
        <v>0</v>
      </c>
      <c r="E974">
        <v>942.1</v>
      </c>
      <c r="F974" t="s">
        <v>1304</v>
      </c>
      <c r="G974">
        <v>9.44</v>
      </c>
      <c r="H974">
        <v>1151</v>
      </c>
      <c r="I974" t="s">
        <v>2857</v>
      </c>
    </row>
    <row r="975" spans="2:9" x14ac:dyDescent="0.2">
      <c r="B975">
        <v>0</v>
      </c>
      <c r="C975" t="s">
        <v>1304</v>
      </c>
      <c r="D975">
        <v>0</v>
      </c>
      <c r="E975">
        <v>942.4</v>
      </c>
      <c r="F975">
        <f>+-28.81</f>
        <v>-28.81</v>
      </c>
      <c r="G975">
        <v>1217</v>
      </c>
      <c r="H975" t="s">
        <v>2418</v>
      </c>
    </row>
    <row r="976" spans="2:9" x14ac:dyDescent="0.2">
      <c r="B976">
        <v>0</v>
      </c>
      <c r="C976" t="s">
        <v>1304</v>
      </c>
      <c r="D976">
        <v>0</v>
      </c>
      <c r="E976">
        <v>942.5</v>
      </c>
      <c r="F976" t="s">
        <v>1304</v>
      </c>
      <c r="G976">
        <v>7.76</v>
      </c>
      <c r="H976">
        <v>1141</v>
      </c>
      <c r="I976" t="s">
        <v>1959</v>
      </c>
    </row>
    <row r="977" spans="2:9" x14ac:dyDescent="0.2">
      <c r="B977">
        <v>0</v>
      </c>
      <c r="C977" t="s">
        <v>1304</v>
      </c>
      <c r="D977">
        <v>0</v>
      </c>
      <c r="E977">
        <v>943.9</v>
      </c>
      <c r="F977" t="s">
        <v>1304</v>
      </c>
      <c r="G977">
        <v>7.56</v>
      </c>
      <c r="H977">
        <v>1139</v>
      </c>
      <c r="I977" t="s">
        <v>1981</v>
      </c>
    </row>
    <row r="978" spans="2:9" x14ac:dyDescent="0.2">
      <c r="B978">
        <v>0</v>
      </c>
      <c r="C978" t="s">
        <v>1304</v>
      </c>
      <c r="D978">
        <v>0</v>
      </c>
      <c r="E978">
        <v>944</v>
      </c>
      <c r="F978" t="s">
        <v>1304</v>
      </c>
      <c r="G978">
        <v>7.63</v>
      </c>
      <c r="H978">
        <v>1142</v>
      </c>
      <c r="I978" t="s">
        <v>1573</v>
      </c>
    </row>
    <row r="979" spans="2:9" x14ac:dyDescent="0.2">
      <c r="B979">
        <v>0</v>
      </c>
      <c r="C979" t="s">
        <v>1304</v>
      </c>
      <c r="D979">
        <v>0</v>
      </c>
      <c r="E979">
        <v>944.7</v>
      </c>
      <c r="F979" t="s">
        <v>1304</v>
      </c>
      <c r="G979">
        <v>4.84</v>
      </c>
      <c r="H979">
        <v>1145</v>
      </c>
      <c r="I979" t="s">
        <v>1884</v>
      </c>
    </row>
    <row r="980" spans="2:9" x14ac:dyDescent="0.2">
      <c r="B980">
        <v>0</v>
      </c>
      <c r="C980" t="s">
        <v>1304</v>
      </c>
      <c r="D980">
        <v>0</v>
      </c>
      <c r="E980">
        <v>944.8</v>
      </c>
      <c r="F980">
        <f>+-22.79</f>
        <v>-22.79</v>
      </c>
      <c r="G980">
        <v>1174</v>
      </c>
      <c r="H980" t="s">
        <v>1428</v>
      </c>
    </row>
    <row r="981" spans="2:9" x14ac:dyDescent="0.2">
      <c r="B981">
        <v>0</v>
      </c>
      <c r="C981" t="s">
        <v>1304</v>
      </c>
      <c r="D981">
        <v>0</v>
      </c>
      <c r="E981">
        <v>945</v>
      </c>
      <c r="F981" t="s">
        <v>1304</v>
      </c>
      <c r="G981">
        <v>9.02</v>
      </c>
      <c r="H981">
        <v>1150</v>
      </c>
      <c r="I981" t="s">
        <v>2858</v>
      </c>
    </row>
    <row r="982" spans="2:9" x14ac:dyDescent="0.2">
      <c r="B982">
        <v>2E-3</v>
      </c>
      <c r="C982" t="s">
        <v>1304</v>
      </c>
      <c r="D982">
        <v>6.0000000000000001E-3</v>
      </c>
      <c r="E982">
        <v>945</v>
      </c>
      <c r="F982">
        <f>+-298.07</f>
        <v>-298.07</v>
      </c>
      <c r="G982">
        <v>789</v>
      </c>
      <c r="H982" t="s">
        <v>2149</v>
      </c>
    </row>
    <row r="983" spans="2:9" x14ac:dyDescent="0.2">
      <c r="B983">
        <v>0</v>
      </c>
      <c r="C983" t="s">
        <v>1304</v>
      </c>
      <c r="D983">
        <v>0</v>
      </c>
      <c r="E983">
        <v>945.3</v>
      </c>
      <c r="F983" t="s">
        <v>1304</v>
      </c>
      <c r="G983">
        <v>4.9400000000000004</v>
      </c>
      <c r="H983">
        <v>1146</v>
      </c>
      <c r="I983" t="s">
        <v>2859</v>
      </c>
    </row>
    <row r="984" spans="2:9" x14ac:dyDescent="0.2">
      <c r="B984">
        <v>0</v>
      </c>
      <c r="C984" t="s">
        <v>1304</v>
      </c>
      <c r="D984">
        <v>0</v>
      </c>
      <c r="E984">
        <v>945.6</v>
      </c>
      <c r="F984" t="s">
        <v>1304</v>
      </c>
      <c r="G984">
        <v>5.46</v>
      </c>
      <c r="H984">
        <v>1144</v>
      </c>
      <c r="I984" t="s">
        <v>1950</v>
      </c>
    </row>
    <row r="985" spans="2:9" x14ac:dyDescent="0.2">
      <c r="B985">
        <v>0</v>
      </c>
      <c r="C985" t="s">
        <v>1304</v>
      </c>
      <c r="D985">
        <v>0</v>
      </c>
      <c r="E985">
        <v>946.8</v>
      </c>
      <c r="F985" t="s">
        <v>1304</v>
      </c>
      <c r="G985">
        <v>9.16</v>
      </c>
      <c r="H985">
        <v>1149</v>
      </c>
      <c r="I985" t="s">
        <v>2091</v>
      </c>
    </row>
    <row r="986" spans="2:9" x14ac:dyDescent="0.2">
      <c r="B986">
        <v>0</v>
      </c>
      <c r="C986" t="s">
        <v>1304</v>
      </c>
      <c r="D986">
        <v>0</v>
      </c>
      <c r="E986">
        <v>947</v>
      </c>
      <c r="F986">
        <f>+-22.11</f>
        <v>-22.11</v>
      </c>
      <c r="G986">
        <v>1175</v>
      </c>
      <c r="H986" t="s">
        <v>1417</v>
      </c>
    </row>
    <row r="987" spans="2:9" x14ac:dyDescent="0.2">
      <c r="B987">
        <v>0</v>
      </c>
      <c r="C987" t="s">
        <v>1304</v>
      </c>
      <c r="D987">
        <v>0</v>
      </c>
      <c r="E987">
        <v>947.5</v>
      </c>
      <c r="F987" t="s">
        <v>1304</v>
      </c>
      <c r="G987">
        <v>7.45</v>
      </c>
      <c r="H987">
        <v>1147</v>
      </c>
      <c r="I987" t="s">
        <v>1631</v>
      </c>
    </row>
    <row r="988" spans="2:9" x14ac:dyDescent="0.2">
      <c r="B988">
        <v>0</v>
      </c>
      <c r="C988" t="s">
        <v>1304</v>
      </c>
      <c r="D988">
        <v>0</v>
      </c>
      <c r="E988">
        <v>948.6</v>
      </c>
      <c r="F988" t="s">
        <v>1304</v>
      </c>
      <c r="G988">
        <v>7</v>
      </c>
      <c r="H988">
        <v>1148</v>
      </c>
      <c r="I988" t="s">
        <v>1306</v>
      </c>
    </row>
    <row r="989" spans="2:9" x14ac:dyDescent="0.2">
      <c r="B989">
        <v>2E-3</v>
      </c>
      <c r="C989" t="s">
        <v>1304</v>
      </c>
      <c r="D989">
        <v>7.0000000000000001E-3</v>
      </c>
      <c r="E989">
        <v>951.9</v>
      </c>
      <c r="F989">
        <f>+-301.37</f>
        <v>-301.37</v>
      </c>
      <c r="G989">
        <v>763</v>
      </c>
      <c r="H989" t="s">
        <v>2337</v>
      </c>
    </row>
    <row r="990" spans="2:9" x14ac:dyDescent="0.2">
      <c r="B990">
        <v>2E-3</v>
      </c>
      <c r="C990" t="s">
        <v>1304</v>
      </c>
      <c r="D990">
        <v>6.0000000000000001E-3</v>
      </c>
      <c r="E990">
        <v>953.7</v>
      </c>
      <c r="F990">
        <f>+-301.51</f>
        <v>-301.51</v>
      </c>
      <c r="G990">
        <v>721</v>
      </c>
      <c r="H990" t="s">
        <v>2435</v>
      </c>
    </row>
    <row r="991" spans="2:9" x14ac:dyDescent="0.2">
      <c r="B991">
        <v>0</v>
      </c>
      <c r="C991" t="s">
        <v>1304</v>
      </c>
      <c r="D991">
        <v>0</v>
      </c>
      <c r="E991">
        <v>954.9</v>
      </c>
      <c r="F991">
        <f>+-30.65</f>
        <v>-30.65</v>
      </c>
      <c r="G991">
        <v>1214</v>
      </c>
      <c r="H991" t="s">
        <v>1661</v>
      </c>
    </row>
    <row r="992" spans="2:9" x14ac:dyDescent="0.2">
      <c r="B992">
        <v>0</v>
      </c>
      <c r="C992" t="s">
        <v>1304</v>
      </c>
      <c r="D992">
        <v>0</v>
      </c>
      <c r="E992">
        <v>956.4</v>
      </c>
      <c r="F992">
        <f>+-18.87</f>
        <v>-18.87</v>
      </c>
      <c r="G992">
        <v>1176</v>
      </c>
      <c r="H992" t="s">
        <v>1455</v>
      </c>
    </row>
    <row r="993" spans="2:9" x14ac:dyDescent="0.2">
      <c r="B993">
        <v>0</v>
      </c>
      <c r="C993" t="s">
        <v>1304</v>
      </c>
      <c r="D993">
        <v>0</v>
      </c>
      <c r="E993">
        <v>962</v>
      </c>
      <c r="F993">
        <f>+-15.79</f>
        <v>-15.79</v>
      </c>
      <c r="G993">
        <v>1212</v>
      </c>
      <c r="H993" t="s">
        <v>2260</v>
      </c>
    </row>
    <row r="994" spans="2:9" x14ac:dyDescent="0.2">
      <c r="B994">
        <v>0</v>
      </c>
      <c r="C994" t="s">
        <v>1304</v>
      </c>
      <c r="D994">
        <v>0</v>
      </c>
      <c r="E994">
        <v>962.5</v>
      </c>
      <c r="F994" t="s">
        <v>1304</v>
      </c>
      <c r="G994">
        <v>5.5</v>
      </c>
      <c r="H994">
        <v>1202</v>
      </c>
      <c r="I994" t="s">
        <v>1495</v>
      </c>
    </row>
    <row r="995" spans="2:9" x14ac:dyDescent="0.2">
      <c r="B995">
        <v>0</v>
      </c>
      <c r="C995" t="s">
        <v>1304</v>
      </c>
      <c r="D995">
        <v>0</v>
      </c>
      <c r="E995">
        <v>962.6</v>
      </c>
      <c r="F995">
        <f>+-18.49</f>
        <v>-18.489999999999998</v>
      </c>
      <c r="G995">
        <v>1177</v>
      </c>
      <c r="H995" t="s">
        <v>1401</v>
      </c>
    </row>
    <row r="996" spans="2:9" x14ac:dyDescent="0.2">
      <c r="B996">
        <v>0</v>
      </c>
      <c r="C996" t="s">
        <v>1304</v>
      </c>
      <c r="D996">
        <v>0</v>
      </c>
      <c r="E996">
        <v>963.9</v>
      </c>
      <c r="F996" t="s">
        <v>1304</v>
      </c>
      <c r="G996">
        <v>8.06</v>
      </c>
      <c r="H996">
        <v>1203</v>
      </c>
      <c r="I996" t="s">
        <v>2860</v>
      </c>
    </row>
    <row r="997" spans="2:9" x14ac:dyDescent="0.2">
      <c r="B997">
        <v>0</v>
      </c>
      <c r="C997" t="s">
        <v>1304</v>
      </c>
      <c r="D997">
        <v>0</v>
      </c>
      <c r="E997">
        <v>964.1</v>
      </c>
      <c r="F997" t="s">
        <v>1304</v>
      </c>
      <c r="G997">
        <v>7.58</v>
      </c>
      <c r="H997">
        <v>1204</v>
      </c>
      <c r="I997" t="s">
        <v>2861</v>
      </c>
    </row>
    <row r="998" spans="2:9" x14ac:dyDescent="0.2">
      <c r="B998">
        <v>0</v>
      </c>
      <c r="C998" t="s">
        <v>1304</v>
      </c>
      <c r="D998">
        <v>0</v>
      </c>
      <c r="E998">
        <v>964.5</v>
      </c>
      <c r="F998">
        <f>+-10.71</f>
        <v>-10.71</v>
      </c>
      <c r="G998">
        <v>1208</v>
      </c>
      <c r="H998" t="s">
        <v>1515</v>
      </c>
    </row>
    <row r="999" spans="2:9" x14ac:dyDescent="0.2">
      <c r="B999">
        <v>0</v>
      </c>
      <c r="C999" t="s">
        <v>1304</v>
      </c>
      <c r="D999">
        <v>0</v>
      </c>
      <c r="E999">
        <v>964.6</v>
      </c>
      <c r="F999" t="s">
        <v>1304</v>
      </c>
      <c r="G999">
        <v>6.04</v>
      </c>
      <c r="H999">
        <v>1201</v>
      </c>
      <c r="I999" t="s">
        <v>2862</v>
      </c>
    </row>
    <row r="1000" spans="2:9" x14ac:dyDescent="0.2">
      <c r="B1000">
        <v>0</v>
      </c>
      <c r="C1000" t="s">
        <v>1304</v>
      </c>
      <c r="D1000">
        <v>0</v>
      </c>
      <c r="E1000">
        <v>964.8</v>
      </c>
      <c r="F1000" t="s">
        <v>1304</v>
      </c>
      <c r="G1000">
        <v>6.73</v>
      </c>
      <c r="H1000">
        <v>1206</v>
      </c>
      <c r="I1000" t="s">
        <v>2863</v>
      </c>
    </row>
    <row r="1001" spans="2:9" x14ac:dyDescent="0.2">
      <c r="B1001">
        <v>0</v>
      </c>
      <c r="C1001" t="s">
        <v>1304</v>
      </c>
      <c r="D1001">
        <v>0</v>
      </c>
      <c r="E1001">
        <v>965</v>
      </c>
      <c r="F1001">
        <f>+-14.21</f>
        <v>-14.21</v>
      </c>
      <c r="G1001">
        <v>1209</v>
      </c>
      <c r="H1001" t="s">
        <v>1460</v>
      </c>
    </row>
    <row r="1002" spans="2:9" x14ac:dyDescent="0.2">
      <c r="B1002">
        <v>0</v>
      </c>
      <c r="C1002" t="s">
        <v>1304</v>
      </c>
      <c r="D1002">
        <v>0</v>
      </c>
      <c r="E1002">
        <v>965.3</v>
      </c>
      <c r="F1002" t="s">
        <v>1304</v>
      </c>
      <c r="G1002">
        <v>7.34</v>
      </c>
      <c r="H1002">
        <v>1207</v>
      </c>
      <c r="I1002" t="s">
        <v>1556</v>
      </c>
    </row>
    <row r="1003" spans="2:9" x14ac:dyDescent="0.2">
      <c r="B1003">
        <v>0</v>
      </c>
      <c r="C1003" t="s">
        <v>1304</v>
      </c>
      <c r="D1003">
        <v>0</v>
      </c>
      <c r="E1003">
        <v>966.3</v>
      </c>
      <c r="F1003" t="s">
        <v>1304</v>
      </c>
      <c r="G1003">
        <v>6.77</v>
      </c>
      <c r="H1003">
        <v>1200</v>
      </c>
      <c r="I1003" t="s">
        <v>2282</v>
      </c>
    </row>
    <row r="1004" spans="2:9" x14ac:dyDescent="0.2">
      <c r="B1004">
        <v>0</v>
      </c>
      <c r="C1004" t="s">
        <v>1304</v>
      </c>
      <c r="D1004">
        <v>0</v>
      </c>
      <c r="E1004">
        <v>967.9</v>
      </c>
      <c r="F1004">
        <f>+-18.25</f>
        <v>-18.25</v>
      </c>
      <c r="G1004">
        <v>1178</v>
      </c>
      <c r="H1004" t="s">
        <v>1439</v>
      </c>
    </row>
    <row r="1005" spans="2:9" x14ac:dyDescent="0.2">
      <c r="B1005">
        <v>0</v>
      </c>
      <c r="C1005" t="s">
        <v>1304</v>
      </c>
      <c r="D1005">
        <v>0</v>
      </c>
      <c r="E1005">
        <v>969.5</v>
      </c>
      <c r="F1005" t="s">
        <v>1304</v>
      </c>
      <c r="G1005">
        <v>7.38</v>
      </c>
      <c r="H1005">
        <v>1199</v>
      </c>
      <c r="I1005" t="s">
        <v>2283</v>
      </c>
    </row>
    <row r="1006" spans="2:9" x14ac:dyDescent="0.2">
      <c r="B1006">
        <v>0</v>
      </c>
      <c r="C1006" t="s">
        <v>1304</v>
      </c>
      <c r="D1006">
        <v>0</v>
      </c>
      <c r="E1006">
        <v>972.8</v>
      </c>
      <c r="F1006" t="s">
        <v>1304</v>
      </c>
      <c r="G1006">
        <v>7.92</v>
      </c>
      <c r="H1006">
        <v>1198</v>
      </c>
      <c r="I1006" t="s">
        <v>1610</v>
      </c>
    </row>
    <row r="1007" spans="2:9" x14ac:dyDescent="0.2">
      <c r="B1007">
        <v>0</v>
      </c>
      <c r="C1007" t="s">
        <v>1304</v>
      </c>
      <c r="D1007">
        <v>0</v>
      </c>
      <c r="E1007">
        <v>973.3</v>
      </c>
      <c r="F1007">
        <f>+-17.96</f>
        <v>-17.96</v>
      </c>
      <c r="G1007">
        <v>1179</v>
      </c>
      <c r="H1007" t="s">
        <v>2864</v>
      </c>
    </row>
    <row r="1008" spans="2:9" x14ac:dyDescent="0.2">
      <c r="B1008">
        <v>0</v>
      </c>
      <c r="C1008" t="s">
        <v>1304</v>
      </c>
      <c r="D1008">
        <v>0</v>
      </c>
      <c r="E1008">
        <v>975.3</v>
      </c>
      <c r="F1008" t="s">
        <v>1304</v>
      </c>
      <c r="G1008">
        <v>7.11</v>
      </c>
      <c r="H1008">
        <v>1197</v>
      </c>
      <c r="I1008" t="s">
        <v>2302</v>
      </c>
    </row>
    <row r="1009" spans="2:9" x14ac:dyDescent="0.2">
      <c r="B1009">
        <v>0</v>
      </c>
      <c r="C1009" t="s">
        <v>1304</v>
      </c>
      <c r="D1009">
        <v>0</v>
      </c>
      <c r="E1009">
        <v>977.2</v>
      </c>
      <c r="F1009" t="s">
        <v>1304</v>
      </c>
      <c r="G1009">
        <v>7.52</v>
      </c>
      <c r="H1009">
        <v>1196</v>
      </c>
      <c r="I1009" t="s">
        <v>2307</v>
      </c>
    </row>
    <row r="1010" spans="2:9" x14ac:dyDescent="0.2">
      <c r="B1010">
        <v>0</v>
      </c>
      <c r="C1010" t="s">
        <v>1304</v>
      </c>
      <c r="D1010">
        <v>0</v>
      </c>
      <c r="E1010">
        <v>978.7</v>
      </c>
      <c r="F1010">
        <f>+-169.18</f>
        <v>-169.18</v>
      </c>
      <c r="G1010">
        <v>959</v>
      </c>
      <c r="H1010" t="s">
        <v>2476</v>
      </c>
    </row>
    <row r="1011" spans="2:9" x14ac:dyDescent="0.2">
      <c r="B1011">
        <v>0</v>
      </c>
      <c r="C1011" t="s">
        <v>1304</v>
      </c>
      <c r="D1011">
        <v>0</v>
      </c>
      <c r="E1011">
        <v>982.3</v>
      </c>
      <c r="F1011" t="s">
        <v>1304</v>
      </c>
      <c r="G1011">
        <v>7.4</v>
      </c>
      <c r="H1011">
        <v>1183</v>
      </c>
      <c r="I1011" t="s">
        <v>1464</v>
      </c>
    </row>
    <row r="1012" spans="2:9" x14ac:dyDescent="0.2">
      <c r="B1012">
        <v>0</v>
      </c>
      <c r="C1012" t="s">
        <v>1304</v>
      </c>
      <c r="D1012">
        <v>0</v>
      </c>
      <c r="E1012">
        <v>982.7</v>
      </c>
      <c r="F1012" t="s">
        <v>1304</v>
      </c>
      <c r="G1012">
        <v>7.72</v>
      </c>
      <c r="H1012">
        <v>1194</v>
      </c>
      <c r="I1012" t="s">
        <v>2865</v>
      </c>
    </row>
    <row r="1013" spans="2:9" x14ac:dyDescent="0.2">
      <c r="B1013">
        <v>0</v>
      </c>
      <c r="C1013" t="s">
        <v>1304</v>
      </c>
      <c r="D1013">
        <v>0</v>
      </c>
      <c r="E1013">
        <v>983</v>
      </c>
      <c r="F1013" t="s">
        <v>1304</v>
      </c>
      <c r="G1013">
        <v>7.38</v>
      </c>
      <c r="H1013">
        <v>1184</v>
      </c>
      <c r="I1013" t="s">
        <v>2866</v>
      </c>
    </row>
    <row r="1014" spans="2:9" x14ac:dyDescent="0.2">
      <c r="B1014">
        <v>0</v>
      </c>
      <c r="C1014" t="s">
        <v>1304</v>
      </c>
      <c r="D1014">
        <v>0</v>
      </c>
      <c r="E1014">
        <v>983.2</v>
      </c>
      <c r="F1014" t="s">
        <v>1304</v>
      </c>
      <c r="G1014">
        <v>7.44</v>
      </c>
      <c r="H1014">
        <v>1182</v>
      </c>
      <c r="I1014" t="s">
        <v>2266</v>
      </c>
    </row>
    <row r="1015" spans="2:9" x14ac:dyDescent="0.2">
      <c r="B1015">
        <v>0</v>
      </c>
      <c r="C1015" t="s">
        <v>1304</v>
      </c>
      <c r="D1015">
        <v>0</v>
      </c>
      <c r="E1015">
        <v>983.9</v>
      </c>
      <c r="F1015" t="s">
        <v>1304</v>
      </c>
      <c r="G1015">
        <v>7.11</v>
      </c>
      <c r="H1015">
        <v>1185</v>
      </c>
      <c r="I1015" t="s">
        <v>1480</v>
      </c>
    </row>
    <row r="1016" spans="2:9" x14ac:dyDescent="0.2">
      <c r="B1016">
        <v>0</v>
      </c>
      <c r="C1016" t="s">
        <v>1304</v>
      </c>
      <c r="D1016">
        <v>0</v>
      </c>
      <c r="E1016">
        <v>985.3</v>
      </c>
      <c r="F1016" t="s">
        <v>1304</v>
      </c>
      <c r="G1016">
        <v>4.34</v>
      </c>
      <c r="H1016">
        <v>1188</v>
      </c>
      <c r="I1016" t="s">
        <v>2867</v>
      </c>
    </row>
    <row r="1017" spans="2:9" x14ac:dyDescent="0.2">
      <c r="B1017">
        <v>2E-3</v>
      </c>
      <c r="C1017" t="s">
        <v>1304</v>
      </c>
      <c r="D1017">
        <v>7.0000000000000001E-3</v>
      </c>
      <c r="E1017">
        <v>985.4</v>
      </c>
      <c r="F1017">
        <f>+-316.63</f>
        <v>-316.63</v>
      </c>
      <c r="G1017">
        <v>668</v>
      </c>
      <c r="H1017" t="s">
        <v>1574</v>
      </c>
    </row>
    <row r="1018" spans="2:9" x14ac:dyDescent="0.2">
      <c r="B1018">
        <v>0</v>
      </c>
      <c r="C1018" t="s">
        <v>1304</v>
      </c>
      <c r="D1018">
        <v>0</v>
      </c>
      <c r="E1018">
        <v>985.6</v>
      </c>
      <c r="F1018" t="s">
        <v>1304</v>
      </c>
      <c r="G1018">
        <v>5.99</v>
      </c>
      <c r="H1018">
        <v>1187</v>
      </c>
      <c r="I1018" t="s">
        <v>2868</v>
      </c>
    </row>
    <row r="1019" spans="2:9" x14ac:dyDescent="0.2">
      <c r="B1019">
        <v>0</v>
      </c>
      <c r="C1019" t="s">
        <v>1304</v>
      </c>
      <c r="D1019">
        <v>0</v>
      </c>
      <c r="E1019">
        <v>986.3</v>
      </c>
      <c r="F1019" t="s">
        <v>1304</v>
      </c>
      <c r="G1019">
        <v>5.73</v>
      </c>
      <c r="H1019">
        <v>1189</v>
      </c>
      <c r="I1019" t="s">
        <v>1598</v>
      </c>
    </row>
    <row r="1020" spans="2:9" x14ac:dyDescent="0.2">
      <c r="B1020">
        <v>0</v>
      </c>
      <c r="C1020" t="s">
        <v>1304</v>
      </c>
      <c r="D1020">
        <v>0</v>
      </c>
      <c r="E1020">
        <v>986.6</v>
      </c>
      <c r="F1020" t="s">
        <v>1304</v>
      </c>
      <c r="G1020">
        <v>6.14</v>
      </c>
      <c r="H1020">
        <v>1193</v>
      </c>
      <c r="I1020" t="s">
        <v>1587</v>
      </c>
    </row>
    <row r="1021" spans="2:9" x14ac:dyDescent="0.2">
      <c r="B1021">
        <v>0</v>
      </c>
      <c r="C1021" t="s">
        <v>1304</v>
      </c>
      <c r="D1021">
        <v>0</v>
      </c>
      <c r="E1021">
        <v>988.2</v>
      </c>
      <c r="F1021" t="s">
        <v>1304</v>
      </c>
      <c r="G1021">
        <v>4.45</v>
      </c>
      <c r="H1021">
        <v>1192</v>
      </c>
      <c r="I1021" t="s">
        <v>2304</v>
      </c>
    </row>
    <row r="1022" spans="2:9" x14ac:dyDescent="0.2">
      <c r="B1022">
        <v>2E-3</v>
      </c>
      <c r="C1022" t="s">
        <v>1304</v>
      </c>
      <c r="D1022">
        <v>6.0000000000000001E-3</v>
      </c>
      <c r="E1022">
        <v>995.1</v>
      </c>
      <c r="F1022">
        <f>+-310.16</f>
        <v>-310.16000000000003</v>
      </c>
      <c r="G1022">
        <v>717</v>
      </c>
      <c r="H1022" t="s">
        <v>2430</v>
      </c>
    </row>
    <row r="1023" spans="2:9" x14ac:dyDescent="0.2">
      <c r="B1023">
        <v>0</v>
      </c>
      <c r="C1023" t="s">
        <v>1304</v>
      </c>
      <c r="D1023">
        <v>0</v>
      </c>
      <c r="E1023">
        <v>1001.4</v>
      </c>
      <c r="F1023" t="s">
        <v>1304</v>
      </c>
      <c r="G1023">
        <v>5.77</v>
      </c>
      <c r="H1023">
        <v>746</v>
      </c>
      <c r="I1023" t="s">
        <v>2312</v>
      </c>
    </row>
    <row r="1024" spans="2:9" x14ac:dyDescent="0.2">
      <c r="B1024">
        <v>0</v>
      </c>
      <c r="C1024" t="s">
        <v>1304</v>
      </c>
      <c r="D1024">
        <v>0</v>
      </c>
      <c r="E1024">
        <v>1002.8</v>
      </c>
      <c r="F1024" t="s">
        <v>1304</v>
      </c>
      <c r="G1024">
        <v>5.69</v>
      </c>
      <c r="H1024">
        <v>743</v>
      </c>
      <c r="I1024" t="s">
        <v>2436</v>
      </c>
    </row>
    <row r="1025" spans="2:9" x14ac:dyDescent="0.2">
      <c r="B1025">
        <v>0</v>
      </c>
      <c r="C1025" t="s">
        <v>1304</v>
      </c>
      <c r="D1025">
        <v>0</v>
      </c>
      <c r="E1025">
        <v>1004.2</v>
      </c>
      <c r="F1025" t="s">
        <v>1304</v>
      </c>
      <c r="G1025">
        <v>5.71</v>
      </c>
      <c r="H1025">
        <v>744</v>
      </c>
      <c r="I1025" t="s">
        <v>2433</v>
      </c>
    </row>
    <row r="1026" spans="2:9" x14ac:dyDescent="0.2">
      <c r="B1026">
        <v>0</v>
      </c>
      <c r="C1026" t="s">
        <v>1304</v>
      </c>
      <c r="D1026">
        <v>0</v>
      </c>
      <c r="E1026">
        <v>1004.2</v>
      </c>
      <c r="F1026" t="s">
        <v>1304</v>
      </c>
      <c r="G1026">
        <v>7.69</v>
      </c>
      <c r="H1026">
        <v>748</v>
      </c>
      <c r="I1026" t="s">
        <v>2869</v>
      </c>
    </row>
    <row r="1027" spans="2:9" x14ac:dyDescent="0.2">
      <c r="B1027">
        <v>0</v>
      </c>
      <c r="C1027" t="s">
        <v>1304</v>
      </c>
      <c r="D1027">
        <v>0</v>
      </c>
      <c r="E1027">
        <v>1004.3</v>
      </c>
      <c r="F1027">
        <f>+-169.13</f>
        <v>-169.13</v>
      </c>
      <c r="G1027">
        <v>640</v>
      </c>
      <c r="H1027" t="s">
        <v>1311</v>
      </c>
    </row>
    <row r="1028" spans="2:9" x14ac:dyDescent="0.2">
      <c r="B1028">
        <v>0</v>
      </c>
      <c r="C1028" t="s">
        <v>1304</v>
      </c>
      <c r="D1028">
        <v>0</v>
      </c>
      <c r="E1028">
        <v>1005.1</v>
      </c>
      <c r="F1028" t="s">
        <v>1304</v>
      </c>
      <c r="G1028">
        <v>6.19</v>
      </c>
      <c r="H1028">
        <v>742</v>
      </c>
      <c r="I1028" t="s">
        <v>2870</v>
      </c>
    </row>
    <row r="1029" spans="2:9" x14ac:dyDescent="0.2">
      <c r="B1029">
        <v>0</v>
      </c>
      <c r="C1029" t="s">
        <v>1304</v>
      </c>
      <c r="D1029">
        <v>0</v>
      </c>
      <c r="E1029">
        <v>1005.9</v>
      </c>
      <c r="F1029">
        <f>+-12.63</f>
        <v>-12.63</v>
      </c>
      <c r="G1029">
        <v>747</v>
      </c>
      <c r="H1029" t="s">
        <v>2397</v>
      </c>
    </row>
    <row r="1030" spans="2:9" x14ac:dyDescent="0.2">
      <c r="B1030">
        <v>0</v>
      </c>
      <c r="C1030" t="s">
        <v>1304</v>
      </c>
      <c r="D1030">
        <v>0</v>
      </c>
      <c r="E1030">
        <v>1008.3</v>
      </c>
      <c r="F1030" t="s">
        <v>1304</v>
      </c>
      <c r="G1030">
        <v>8.94</v>
      </c>
      <c r="H1030">
        <v>741</v>
      </c>
      <c r="I1030" t="s">
        <v>2182</v>
      </c>
    </row>
    <row r="1031" spans="2:9" x14ac:dyDescent="0.2">
      <c r="B1031">
        <v>0</v>
      </c>
      <c r="C1031" t="s">
        <v>1304</v>
      </c>
      <c r="D1031">
        <v>0</v>
      </c>
      <c r="E1031">
        <v>1008.5</v>
      </c>
      <c r="F1031">
        <f>+-13.09</f>
        <v>-13.09</v>
      </c>
      <c r="G1031">
        <v>749</v>
      </c>
      <c r="H1031" t="s">
        <v>2293</v>
      </c>
    </row>
    <row r="1032" spans="2:9" x14ac:dyDescent="0.2">
      <c r="B1032">
        <v>0</v>
      </c>
      <c r="C1032" t="s">
        <v>1304</v>
      </c>
      <c r="D1032">
        <v>0</v>
      </c>
      <c r="E1032">
        <v>1009.7</v>
      </c>
      <c r="F1032">
        <f>+-15.82</f>
        <v>-15.82</v>
      </c>
      <c r="G1032">
        <v>750</v>
      </c>
      <c r="H1032" t="s">
        <v>2871</v>
      </c>
    </row>
    <row r="1033" spans="2:9" x14ac:dyDescent="0.2">
      <c r="B1033">
        <v>0</v>
      </c>
      <c r="C1033" t="s">
        <v>1304</v>
      </c>
      <c r="D1033">
        <v>0</v>
      </c>
      <c r="E1033">
        <v>1010</v>
      </c>
      <c r="F1033" t="s">
        <v>1304</v>
      </c>
      <c r="G1033">
        <v>9.39</v>
      </c>
      <c r="H1033">
        <v>740</v>
      </c>
      <c r="I1033" t="s">
        <v>2434</v>
      </c>
    </row>
    <row r="1034" spans="2:9" x14ac:dyDescent="0.2">
      <c r="B1034">
        <v>0</v>
      </c>
      <c r="C1034" t="s">
        <v>1304</v>
      </c>
      <c r="D1034">
        <v>0</v>
      </c>
      <c r="E1034">
        <v>1012.8</v>
      </c>
      <c r="F1034">
        <f>+-19.74</f>
        <v>-19.739999999999998</v>
      </c>
      <c r="G1034">
        <v>751</v>
      </c>
      <c r="H1034" t="s">
        <v>2370</v>
      </c>
    </row>
    <row r="1035" spans="2:9" x14ac:dyDescent="0.2">
      <c r="B1035">
        <v>0</v>
      </c>
      <c r="C1035" t="s">
        <v>1304</v>
      </c>
      <c r="D1035">
        <v>0</v>
      </c>
      <c r="E1035">
        <v>1013.9</v>
      </c>
      <c r="F1035">
        <f>+-18.82</f>
        <v>-18.82</v>
      </c>
      <c r="G1035">
        <v>752</v>
      </c>
      <c r="H1035" t="s">
        <v>2364</v>
      </c>
    </row>
    <row r="1036" spans="2:9" x14ac:dyDescent="0.2">
      <c r="B1036">
        <v>0</v>
      </c>
      <c r="C1036" t="s">
        <v>1304</v>
      </c>
      <c r="D1036">
        <v>0</v>
      </c>
      <c r="E1036">
        <v>1014.2</v>
      </c>
      <c r="F1036">
        <f>+-18.11</f>
        <v>-18.11</v>
      </c>
      <c r="G1036">
        <v>753</v>
      </c>
      <c r="H1036" t="s">
        <v>2354</v>
      </c>
    </row>
    <row r="1037" spans="2:9" x14ac:dyDescent="0.2">
      <c r="B1037">
        <v>0</v>
      </c>
      <c r="C1037" t="s">
        <v>1304</v>
      </c>
      <c r="D1037">
        <v>0</v>
      </c>
      <c r="E1037">
        <v>1014.7</v>
      </c>
      <c r="F1037" t="s">
        <v>1304</v>
      </c>
      <c r="G1037">
        <v>8.67</v>
      </c>
      <c r="H1037">
        <v>739</v>
      </c>
      <c r="I1037" t="s">
        <v>2230</v>
      </c>
    </row>
    <row r="1038" spans="2:9" x14ac:dyDescent="0.2">
      <c r="B1038">
        <v>0</v>
      </c>
      <c r="C1038" t="s">
        <v>1304</v>
      </c>
      <c r="D1038">
        <v>0</v>
      </c>
      <c r="E1038">
        <v>1015.9</v>
      </c>
      <c r="F1038">
        <f>+-10.02</f>
        <v>-10.02</v>
      </c>
      <c r="G1038">
        <v>738</v>
      </c>
      <c r="H1038" t="s">
        <v>2183</v>
      </c>
    </row>
    <row r="1039" spans="2:9" x14ac:dyDescent="0.2">
      <c r="B1039">
        <v>0</v>
      </c>
      <c r="C1039" t="s">
        <v>1304</v>
      </c>
      <c r="D1039">
        <v>0</v>
      </c>
      <c r="E1039">
        <v>1016.6</v>
      </c>
      <c r="F1039">
        <f>+-17.87</f>
        <v>-17.87</v>
      </c>
      <c r="G1039">
        <v>754</v>
      </c>
      <c r="H1039" t="s">
        <v>2350</v>
      </c>
    </row>
    <row r="1040" spans="2:9" x14ac:dyDescent="0.2">
      <c r="B1040">
        <v>0</v>
      </c>
      <c r="C1040" t="s">
        <v>1304</v>
      </c>
      <c r="D1040">
        <v>0</v>
      </c>
      <c r="E1040">
        <v>1019.8</v>
      </c>
      <c r="F1040" t="s">
        <v>1304</v>
      </c>
      <c r="G1040">
        <v>9.41</v>
      </c>
      <c r="H1040">
        <v>736</v>
      </c>
      <c r="I1040" t="s">
        <v>2438</v>
      </c>
    </row>
    <row r="1041" spans="2:9" x14ac:dyDescent="0.2">
      <c r="B1041">
        <v>0</v>
      </c>
      <c r="C1041" t="s">
        <v>1304</v>
      </c>
      <c r="D1041">
        <v>0</v>
      </c>
      <c r="E1041">
        <v>1020.3</v>
      </c>
      <c r="F1041" t="s">
        <v>1304</v>
      </c>
      <c r="G1041">
        <v>6.77</v>
      </c>
      <c r="H1041">
        <v>737</v>
      </c>
      <c r="I1041" t="s">
        <v>2180</v>
      </c>
    </row>
    <row r="1042" spans="2:9" x14ac:dyDescent="0.2">
      <c r="B1042">
        <v>0</v>
      </c>
      <c r="C1042" t="s">
        <v>1304</v>
      </c>
      <c r="D1042">
        <v>0</v>
      </c>
      <c r="E1042">
        <v>1020.5</v>
      </c>
      <c r="F1042" t="s">
        <v>1304</v>
      </c>
      <c r="G1042">
        <v>4.41</v>
      </c>
      <c r="H1042">
        <v>725</v>
      </c>
      <c r="I1042" t="s">
        <v>2872</v>
      </c>
    </row>
    <row r="1043" spans="2:9" x14ac:dyDescent="0.2">
      <c r="B1043">
        <v>0</v>
      </c>
      <c r="C1043" t="s">
        <v>1304</v>
      </c>
      <c r="D1043">
        <v>0</v>
      </c>
      <c r="E1043">
        <v>1020.7</v>
      </c>
      <c r="F1043">
        <f>+-173.07</f>
        <v>-173.07</v>
      </c>
      <c r="G1043">
        <v>641</v>
      </c>
      <c r="H1043" t="s">
        <v>1487</v>
      </c>
    </row>
    <row r="1044" spans="2:9" x14ac:dyDescent="0.2">
      <c r="B1044">
        <v>0</v>
      </c>
      <c r="C1044" t="s">
        <v>1304</v>
      </c>
      <c r="D1044">
        <v>0</v>
      </c>
      <c r="E1044">
        <v>1022.2</v>
      </c>
      <c r="F1044">
        <f>+-19.28</f>
        <v>-19.28</v>
      </c>
      <c r="G1044">
        <v>756</v>
      </c>
      <c r="H1044" t="s">
        <v>2352</v>
      </c>
    </row>
    <row r="1045" spans="2:9" x14ac:dyDescent="0.2">
      <c r="B1045">
        <v>0</v>
      </c>
      <c r="C1045" t="s">
        <v>1304</v>
      </c>
      <c r="D1045">
        <v>0</v>
      </c>
      <c r="E1045">
        <v>1022.3</v>
      </c>
      <c r="F1045" t="s">
        <v>1304</v>
      </c>
      <c r="G1045">
        <v>4.82</v>
      </c>
      <c r="H1045">
        <v>726</v>
      </c>
      <c r="I1045" t="s">
        <v>2460</v>
      </c>
    </row>
    <row r="1046" spans="2:9" x14ac:dyDescent="0.2">
      <c r="B1046">
        <v>0</v>
      </c>
      <c r="C1046" t="s">
        <v>1304</v>
      </c>
      <c r="D1046">
        <v>0</v>
      </c>
      <c r="E1046">
        <v>1022.4</v>
      </c>
      <c r="F1046">
        <f>+-18.99</f>
        <v>-18.989999999999998</v>
      </c>
      <c r="G1046">
        <v>755</v>
      </c>
      <c r="H1046" t="s">
        <v>2349</v>
      </c>
    </row>
    <row r="1047" spans="2:9" x14ac:dyDescent="0.2">
      <c r="B1047">
        <v>0</v>
      </c>
      <c r="C1047" t="s">
        <v>1304</v>
      </c>
      <c r="D1047">
        <v>0</v>
      </c>
      <c r="E1047">
        <v>1022.5</v>
      </c>
      <c r="F1047" t="s">
        <v>1304</v>
      </c>
      <c r="G1047">
        <v>7.23</v>
      </c>
      <c r="H1047">
        <v>727</v>
      </c>
      <c r="I1047" t="s">
        <v>2171</v>
      </c>
    </row>
    <row r="1048" spans="2:9" x14ac:dyDescent="0.2">
      <c r="B1048">
        <v>0</v>
      </c>
      <c r="C1048" t="s">
        <v>1304</v>
      </c>
      <c r="D1048">
        <v>0</v>
      </c>
      <c r="E1048">
        <v>1023.1</v>
      </c>
      <c r="F1048" t="s">
        <v>1304</v>
      </c>
      <c r="G1048">
        <v>7.75</v>
      </c>
      <c r="H1048">
        <v>729</v>
      </c>
      <c r="I1048" t="s">
        <v>2458</v>
      </c>
    </row>
    <row r="1049" spans="2:9" x14ac:dyDescent="0.2">
      <c r="B1049">
        <v>0</v>
      </c>
      <c r="C1049" t="s">
        <v>1304</v>
      </c>
      <c r="D1049">
        <v>0</v>
      </c>
      <c r="E1049">
        <v>1024.2</v>
      </c>
      <c r="F1049" t="s">
        <v>1304</v>
      </c>
      <c r="G1049">
        <v>6.85</v>
      </c>
      <c r="H1049">
        <v>730</v>
      </c>
      <c r="I1049" t="s">
        <v>2457</v>
      </c>
    </row>
    <row r="1050" spans="2:9" x14ac:dyDescent="0.2">
      <c r="B1050">
        <v>0</v>
      </c>
      <c r="C1050" t="s">
        <v>1304</v>
      </c>
      <c r="D1050">
        <v>0</v>
      </c>
      <c r="E1050">
        <v>1024.8</v>
      </c>
      <c r="F1050" t="s">
        <v>1304</v>
      </c>
      <c r="G1050">
        <v>6.72</v>
      </c>
      <c r="H1050">
        <v>728</v>
      </c>
      <c r="I1050" t="s">
        <v>2173</v>
      </c>
    </row>
    <row r="1051" spans="2:9" x14ac:dyDescent="0.2">
      <c r="B1051">
        <v>0</v>
      </c>
      <c r="C1051" t="s">
        <v>1304</v>
      </c>
      <c r="D1051">
        <v>0</v>
      </c>
      <c r="E1051">
        <v>1025.0999999999999</v>
      </c>
      <c r="F1051" t="s">
        <v>1304</v>
      </c>
      <c r="G1051">
        <v>7.33</v>
      </c>
      <c r="H1051">
        <v>734</v>
      </c>
      <c r="I1051" t="s">
        <v>2441</v>
      </c>
    </row>
    <row r="1052" spans="2:9" x14ac:dyDescent="0.2">
      <c r="B1052">
        <v>0</v>
      </c>
      <c r="C1052" t="s">
        <v>1304</v>
      </c>
      <c r="D1052">
        <v>0</v>
      </c>
      <c r="E1052">
        <v>1025.5999999999999</v>
      </c>
      <c r="F1052" t="s">
        <v>1304</v>
      </c>
      <c r="G1052">
        <v>7.1</v>
      </c>
      <c r="H1052">
        <v>731</v>
      </c>
      <c r="I1052" t="s">
        <v>2454</v>
      </c>
    </row>
    <row r="1053" spans="2:9" x14ac:dyDescent="0.2">
      <c r="B1053">
        <v>0</v>
      </c>
      <c r="C1053" t="s">
        <v>1304</v>
      </c>
      <c r="D1053">
        <v>0</v>
      </c>
      <c r="E1053">
        <v>1026.0999999999999</v>
      </c>
      <c r="F1053" t="s">
        <v>1304</v>
      </c>
      <c r="G1053">
        <v>8.25</v>
      </c>
      <c r="H1053">
        <v>732</v>
      </c>
      <c r="I1053" t="s">
        <v>2453</v>
      </c>
    </row>
    <row r="1054" spans="2:9" x14ac:dyDescent="0.2">
      <c r="B1054">
        <v>0</v>
      </c>
      <c r="C1054" t="s">
        <v>1304</v>
      </c>
      <c r="D1054">
        <v>0</v>
      </c>
      <c r="E1054">
        <v>1026.3</v>
      </c>
      <c r="F1054" t="s">
        <v>1304</v>
      </c>
      <c r="G1054">
        <v>6.96</v>
      </c>
      <c r="H1054">
        <v>733</v>
      </c>
      <c r="I1054" t="s">
        <v>2440</v>
      </c>
    </row>
    <row r="1055" spans="2:9" x14ac:dyDescent="0.2">
      <c r="B1055">
        <v>0</v>
      </c>
      <c r="C1055" t="s">
        <v>1304</v>
      </c>
      <c r="D1055">
        <v>0</v>
      </c>
      <c r="E1055">
        <v>1026.5999999999999</v>
      </c>
      <c r="F1055">
        <f>+-20.98</f>
        <v>-20.98</v>
      </c>
      <c r="G1055">
        <v>757</v>
      </c>
      <c r="H1055" t="s">
        <v>2344</v>
      </c>
    </row>
    <row r="1056" spans="2:9" x14ac:dyDescent="0.2">
      <c r="B1056">
        <v>0</v>
      </c>
      <c r="C1056" t="s">
        <v>1304</v>
      </c>
      <c r="D1056">
        <v>0</v>
      </c>
      <c r="E1056">
        <v>1027.5999999999999</v>
      </c>
      <c r="F1056">
        <f>+-15.32</f>
        <v>-15.32</v>
      </c>
      <c r="G1056">
        <v>724</v>
      </c>
      <c r="H1056" t="s">
        <v>2452</v>
      </c>
    </row>
    <row r="1057" spans="2:9" x14ac:dyDescent="0.2">
      <c r="B1057">
        <v>0</v>
      </c>
      <c r="C1057" t="s">
        <v>1304</v>
      </c>
      <c r="D1057">
        <v>0</v>
      </c>
      <c r="E1057">
        <v>1028.5</v>
      </c>
      <c r="F1057">
        <f>+-15.81</f>
        <v>-15.81</v>
      </c>
      <c r="G1057">
        <v>723</v>
      </c>
      <c r="H1057" t="s">
        <v>1316</v>
      </c>
    </row>
    <row r="1058" spans="2:9" x14ac:dyDescent="0.2">
      <c r="B1058">
        <v>0</v>
      </c>
      <c r="C1058" t="s">
        <v>1304</v>
      </c>
      <c r="D1058">
        <v>0</v>
      </c>
      <c r="E1058">
        <v>1028.9000000000001</v>
      </c>
      <c r="F1058">
        <f>+-15.64</f>
        <v>-15.64</v>
      </c>
      <c r="G1058">
        <v>722</v>
      </c>
      <c r="H1058" t="s">
        <v>2445</v>
      </c>
    </row>
    <row r="1059" spans="2:9" x14ac:dyDescent="0.2">
      <c r="B1059">
        <v>2E-3</v>
      </c>
      <c r="C1059" t="s">
        <v>1304</v>
      </c>
      <c r="D1059">
        <v>6.0000000000000001E-3</v>
      </c>
      <c r="E1059">
        <v>1029.3</v>
      </c>
      <c r="F1059">
        <f>+-328.22</f>
        <v>-328.22</v>
      </c>
      <c r="G1059">
        <v>695</v>
      </c>
      <c r="H1059" t="s">
        <v>2873</v>
      </c>
    </row>
    <row r="1060" spans="2:9" x14ac:dyDescent="0.2">
      <c r="B1060">
        <v>0</v>
      </c>
      <c r="C1060" t="s">
        <v>1304</v>
      </c>
      <c r="D1060">
        <v>0</v>
      </c>
      <c r="E1060">
        <v>1030.5</v>
      </c>
      <c r="F1060">
        <f>+-24.45</f>
        <v>-24.45</v>
      </c>
      <c r="G1060">
        <v>758</v>
      </c>
      <c r="H1060" t="s">
        <v>2874</v>
      </c>
    </row>
    <row r="1061" spans="2:9" x14ac:dyDescent="0.2">
      <c r="B1061">
        <v>3.0000000000000001E-3</v>
      </c>
      <c r="C1061" t="s">
        <v>1304</v>
      </c>
      <c r="D1061">
        <v>8.0000000000000002E-3</v>
      </c>
      <c r="E1061">
        <v>1032.4000000000001</v>
      </c>
      <c r="F1061">
        <f>+-335.85</f>
        <v>-335.85</v>
      </c>
      <c r="G1061">
        <v>687</v>
      </c>
      <c r="H1061" t="s">
        <v>2416</v>
      </c>
    </row>
    <row r="1062" spans="2:9" x14ac:dyDescent="0.2">
      <c r="B1062">
        <v>0</v>
      </c>
      <c r="C1062" t="s">
        <v>1304</v>
      </c>
      <c r="D1062">
        <v>0</v>
      </c>
      <c r="E1062">
        <v>1038.4000000000001</v>
      </c>
      <c r="F1062">
        <f>+-176.77</f>
        <v>-176.77</v>
      </c>
      <c r="G1062">
        <v>958</v>
      </c>
      <c r="H1062" t="s">
        <v>1386</v>
      </c>
    </row>
    <row r="1063" spans="2:9" x14ac:dyDescent="0.2">
      <c r="B1063">
        <v>0</v>
      </c>
      <c r="C1063" t="s">
        <v>1304</v>
      </c>
      <c r="D1063">
        <v>0</v>
      </c>
      <c r="E1063">
        <v>1039.0999999999999</v>
      </c>
      <c r="F1063">
        <f>+-24.41</f>
        <v>-24.41</v>
      </c>
      <c r="G1063">
        <v>759</v>
      </c>
      <c r="H1063" t="s">
        <v>2343</v>
      </c>
    </row>
    <row r="1064" spans="2:9" x14ac:dyDescent="0.2">
      <c r="B1064">
        <v>0</v>
      </c>
      <c r="C1064" t="s">
        <v>1304</v>
      </c>
      <c r="D1064">
        <v>0</v>
      </c>
      <c r="E1064">
        <v>1039.3</v>
      </c>
      <c r="F1064">
        <f>+-25.54</f>
        <v>-25.54</v>
      </c>
      <c r="G1064">
        <v>760</v>
      </c>
      <c r="H1064" t="s">
        <v>2340</v>
      </c>
    </row>
    <row r="1065" spans="2:9" x14ac:dyDescent="0.2">
      <c r="B1065">
        <v>0</v>
      </c>
      <c r="C1065" t="s">
        <v>1304</v>
      </c>
      <c r="D1065">
        <v>0</v>
      </c>
      <c r="E1065">
        <v>1042.7</v>
      </c>
      <c r="F1065" t="s">
        <v>1304</v>
      </c>
      <c r="G1065">
        <v>6.54</v>
      </c>
      <c r="H1065">
        <v>786</v>
      </c>
      <c r="I1065" t="s">
        <v>2875</v>
      </c>
    </row>
    <row r="1066" spans="2:9" x14ac:dyDescent="0.2">
      <c r="B1066">
        <v>0</v>
      </c>
      <c r="C1066" t="s">
        <v>1304</v>
      </c>
      <c r="D1066">
        <v>0</v>
      </c>
      <c r="E1066">
        <v>1043.0999999999999</v>
      </c>
      <c r="F1066" t="s">
        <v>1304</v>
      </c>
      <c r="G1066">
        <v>5.96</v>
      </c>
      <c r="H1066">
        <v>785</v>
      </c>
      <c r="I1066" t="s">
        <v>2876</v>
      </c>
    </row>
    <row r="1067" spans="2:9" x14ac:dyDescent="0.2">
      <c r="B1067">
        <v>0</v>
      </c>
      <c r="C1067" t="s">
        <v>1304</v>
      </c>
      <c r="D1067">
        <v>0</v>
      </c>
      <c r="E1067">
        <v>1043.9000000000001</v>
      </c>
      <c r="F1067" t="s">
        <v>1304</v>
      </c>
      <c r="G1067">
        <v>5.32</v>
      </c>
      <c r="H1067">
        <v>784</v>
      </c>
      <c r="I1067" t="s">
        <v>2341</v>
      </c>
    </row>
    <row r="1068" spans="2:9" x14ac:dyDescent="0.2">
      <c r="B1068">
        <v>0</v>
      </c>
      <c r="C1068" t="s">
        <v>1304</v>
      </c>
      <c r="D1068">
        <v>0</v>
      </c>
      <c r="E1068">
        <v>1044.0999999999999</v>
      </c>
      <c r="F1068" t="s">
        <v>1304</v>
      </c>
      <c r="G1068">
        <v>5.65</v>
      </c>
      <c r="H1068">
        <v>783</v>
      </c>
      <c r="I1068" t="s">
        <v>2336</v>
      </c>
    </row>
    <row r="1069" spans="2:9" x14ac:dyDescent="0.2">
      <c r="B1069">
        <v>0</v>
      </c>
      <c r="C1069" t="s">
        <v>1304</v>
      </c>
      <c r="D1069">
        <v>0</v>
      </c>
      <c r="E1069">
        <v>1048.2</v>
      </c>
      <c r="F1069">
        <f>+-20.42</f>
        <v>-20.420000000000002</v>
      </c>
      <c r="G1069">
        <v>761</v>
      </c>
      <c r="H1069" t="s">
        <v>2877</v>
      </c>
    </row>
    <row r="1070" spans="2:9" x14ac:dyDescent="0.2">
      <c r="B1070">
        <v>0</v>
      </c>
      <c r="C1070" t="s">
        <v>1304</v>
      </c>
      <c r="D1070">
        <v>0</v>
      </c>
      <c r="E1070">
        <v>1048.4000000000001</v>
      </c>
      <c r="F1070" t="s">
        <v>1304</v>
      </c>
      <c r="G1070">
        <v>8.3699999999999992</v>
      </c>
      <c r="H1070">
        <v>782</v>
      </c>
      <c r="I1070" t="s">
        <v>2335</v>
      </c>
    </row>
    <row r="1071" spans="2:9" x14ac:dyDescent="0.2">
      <c r="B1071">
        <v>0</v>
      </c>
      <c r="C1071" t="s">
        <v>1304</v>
      </c>
      <c r="D1071">
        <v>0</v>
      </c>
      <c r="E1071">
        <v>1049.0999999999999</v>
      </c>
      <c r="F1071">
        <f>+-10.01</f>
        <v>-10.01</v>
      </c>
      <c r="G1071">
        <v>781</v>
      </c>
      <c r="H1071" t="s">
        <v>2326</v>
      </c>
    </row>
    <row r="1072" spans="2:9" x14ac:dyDescent="0.2">
      <c r="B1072">
        <v>0</v>
      </c>
      <c r="C1072" t="s">
        <v>1304</v>
      </c>
      <c r="D1072">
        <v>0</v>
      </c>
      <c r="E1072">
        <v>1051.7</v>
      </c>
      <c r="F1072" t="s">
        <v>1304</v>
      </c>
      <c r="G1072">
        <v>9.51</v>
      </c>
      <c r="H1072">
        <v>780</v>
      </c>
      <c r="I1072" t="s">
        <v>2328</v>
      </c>
    </row>
    <row r="1073" spans="2:9" x14ac:dyDescent="0.2">
      <c r="B1073">
        <v>0</v>
      </c>
      <c r="C1073" t="s">
        <v>1304</v>
      </c>
      <c r="D1073">
        <v>0</v>
      </c>
      <c r="E1073">
        <v>1053.3</v>
      </c>
      <c r="F1073">
        <f>+-17.01</f>
        <v>-17.010000000000002</v>
      </c>
      <c r="G1073">
        <v>762</v>
      </c>
      <c r="H1073" t="s">
        <v>2338</v>
      </c>
    </row>
    <row r="1074" spans="2:9" x14ac:dyDescent="0.2">
      <c r="B1074">
        <v>0</v>
      </c>
      <c r="C1074" t="s">
        <v>1304</v>
      </c>
      <c r="D1074">
        <v>0</v>
      </c>
      <c r="E1074">
        <v>1054</v>
      </c>
      <c r="F1074" t="s">
        <v>1304</v>
      </c>
      <c r="G1074">
        <v>9.94</v>
      </c>
      <c r="H1074">
        <v>779</v>
      </c>
      <c r="I1074" t="s">
        <v>2878</v>
      </c>
    </row>
    <row r="1075" spans="2:9" x14ac:dyDescent="0.2">
      <c r="B1075">
        <v>0</v>
      </c>
      <c r="C1075" t="s">
        <v>1304</v>
      </c>
      <c r="D1075">
        <v>0</v>
      </c>
      <c r="E1075">
        <v>1054.4000000000001</v>
      </c>
      <c r="F1075">
        <f>+-38.12</f>
        <v>-38.119999999999997</v>
      </c>
      <c r="G1075">
        <v>720</v>
      </c>
      <c r="H1075" t="s">
        <v>2166</v>
      </c>
    </row>
    <row r="1076" spans="2:9" x14ac:dyDescent="0.2">
      <c r="B1076">
        <v>0</v>
      </c>
      <c r="C1076" t="s">
        <v>1304</v>
      </c>
      <c r="D1076">
        <v>0</v>
      </c>
      <c r="E1076">
        <v>1054.9000000000001</v>
      </c>
      <c r="F1076">
        <f>+-35.15</f>
        <v>-35.15</v>
      </c>
      <c r="G1076">
        <v>788</v>
      </c>
      <c r="H1076" t="s">
        <v>2879</v>
      </c>
    </row>
    <row r="1077" spans="2:9" x14ac:dyDescent="0.2">
      <c r="B1077">
        <v>0</v>
      </c>
      <c r="C1077" t="s">
        <v>1304</v>
      </c>
      <c r="D1077">
        <v>0</v>
      </c>
      <c r="E1077">
        <v>1054.9000000000001</v>
      </c>
      <c r="F1077">
        <f>+-34.66</f>
        <v>-34.659999999999997</v>
      </c>
      <c r="G1077">
        <v>787</v>
      </c>
      <c r="H1077" t="s">
        <v>2353</v>
      </c>
    </row>
    <row r="1078" spans="2:9" x14ac:dyDescent="0.2">
      <c r="B1078">
        <v>0</v>
      </c>
      <c r="C1078" t="s">
        <v>1304</v>
      </c>
      <c r="D1078">
        <v>0</v>
      </c>
      <c r="E1078">
        <v>1055.5999999999999</v>
      </c>
      <c r="F1078">
        <f>+-34.94</f>
        <v>-34.94</v>
      </c>
      <c r="G1078">
        <v>790</v>
      </c>
      <c r="H1078" t="s">
        <v>2356</v>
      </c>
    </row>
    <row r="1079" spans="2:9" x14ac:dyDescent="0.2">
      <c r="B1079">
        <v>0</v>
      </c>
      <c r="C1079" t="s">
        <v>1304</v>
      </c>
      <c r="D1079">
        <v>0</v>
      </c>
      <c r="E1079">
        <v>1056.5</v>
      </c>
      <c r="F1079">
        <f>+-10.13</f>
        <v>-10.130000000000001</v>
      </c>
      <c r="G1079">
        <v>778</v>
      </c>
      <c r="H1079" t="s">
        <v>2320</v>
      </c>
    </row>
    <row r="1080" spans="2:9" x14ac:dyDescent="0.2">
      <c r="B1080">
        <v>0</v>
      </c>
      <c r="C1080" t="s">
        <v>1304</v>
      </c>
      <c r="D1080">
        <v>0</v>
      </c>
      <c r="E1080">
        <v>1057.5999999999999</v>
      </c>
      <c r="F1080">
        <f>+-127.69</f>
        <v>-127.69</v>
      </c>
      <c r="G1080">
        <v>643</v>
      </c>
      <c r="H1080" t="s">
        <v>1560</v>
      </c>
    </row>
    <row r="1081" spans="2:9" x14ac:dyDescent="0.2">
      <c r="B1081">
        <v>0</v>
      </c>
      <c r="C1081" t="s">
        <v>1304</v>
      </c>
      <c r="D1081">
        <v>0</v>
      </c>
      <c r="E1081">
        <v>1057.9000000000001</v>
      </c>
      <c r="F1081">
        <f>+-128.69</f>
        <v>-128.69</v>
      </c>
      <c r="G1081">
        <v>642</v>
      </c>
      <c r="H1081" t="s">
        <v>1555</v>
      </c>
    </row>
    <row r="1082" spans="2:9" x14ac:dyDescent="0.2">
      <c r="B1082">
        <v>0</v>
      </c>
      <c r="C1082" t="s">
        <v>1304</v>
      </c>
      <c r="D1082">
        <v>0</v>
      </c>
      <c r="E1082">
        <v>1058.4000000000001</v>
      </c>
      <c r="F1082">
        <f>+-191.06</f>
        <v>-191.06</v>
      </c>
      <c r="G1082">
        <v>957</v>
      </c>
      <c r="H1082" t="s">
        <v>2475</v>
      </c>
    </row>
    <row r="1083" spans="2:9" x14ac:dyDescent="0.2">
      <c r="B1083">
        <v>0</v>
      </c>
      <c r="C1083" t="s">
        <v>1304</v>
      </c>
      <c r="D1083">
        <v>0</v>
      </c>
      <c r="E1083">
        <v>1058.4000000000001</v>
      </c>
      <c r="F1083">
        <f>+-10.63</f>
        <v>-10.63</v>
      </c>
      <c r="G1083">
        <v>764</v>
      </c>
      <c r="H1083" t="s">
        <v>2332</v>
      </c>
    </row>
    <row r="1084" spans="2:9" x14ac:dyDescent="0.2">
      <c r="B1084">
        <v>0</v>
      </c>
      <c r="C1084" t="s">
        <v>1304</v>
      </c>
      <c r="D1084">
        <v>0</v>
      </c>
      <c r="E1084">
        <v>1061.0999999999999</v>
      </c>
      <c r="F1084" t="s">
        <v>1304</v>
      </c>
      <c r="G1084">
        <v>8.4600000000000009</v>
      </c>
      <c r="H1084">
        <v>777</v>
      </c>
      <c r="I1084" t="s">
        <v>2880</v>
      </c>
    </row>
    <row r="1085" spans="2:9" x14ac:dyDescent="0.2">
      <c r="B1085">
        <v>0</v>
      </c>
      <c r="C1085" t="s">
        <v>1304</v>
      </c>
      <c r="D1085">
        <v>0</v>
      </c>
      <c r="E1085">
        <v>1061.9000000000001</v>
      </c>
      <c r="F1085" t="s">
        <v>1304</v>
      </c>
      <c r="G1085">
        <v>6.25</v>
      </c>
      <c r="H1085">
        <v>765</v>
      </c>
      <c r="I1085" t="s">
        <v>2331</v>
      </c>
    </row>
    <row r="1086" spans="2:9" x14ac:dyDescent="0.2">
      <c r="B1086">
        <v>0</v>
      </c>
      <c r="C1086" t="s">
        <v>1304</v>
      </c>
      <c r="D1086">
        <v>0</v>
      </c>
      <c r="E1086">
        <v>1062</v>
      </c>
      <c r="F1086" t="s">
        <v>1304</v>
      </c>
      <c r="G1086">
        <v>7.89</v>
      </c>
      <c r="H1086">
        <v>776</v>
      </c>
      <c r="I1086" t="s">
        <v>2323</v>
      </c>
    </row>
    <row r="1087" spans="2:9" x14ac:dyDescent="0.2">
      <c r="B1087">
        <v>0</v>
      </c>
      <c r="C1087" t="s">
        <v>1304</v>
      </c>
      <c r="D1087">
        <v>0</v>
      </c>
      <c r="E1087">
        <v>1062.2</v>
      </c>
      <c r="F1087" t="s">
        <v>1304</v>
      </c>
      <c r="G1087">
        <v>5.81</v>
      </c>
      <c r="H1087">
        <v>768</v>
      </c>
      <c r="I1087" t="s">
        <v>2327</v>
      </c>
    </row>
    <row r="1088" spans="2:9" x14ac:dyDescent="0.2">
      <c r="B1088">
        <v>0</v>
      </c>
      <c r="C1088" t="s">
        <v>1304</v>
      </c>
      <c r="D1088">
        <v>0</v>
      </c>
      <c r="E1088">
        <v>1062.2</v>
      </c>
      <c r="F1088" t="s">
        <v>1304</v>
      </c>
      <c r="G1088">
        <v>5.98</v>
      </c>
      <c r="H1088">
        <v>766</v>
      </c>
      <c r="I1088" t="s">
        <v>2329</v>
      </c>
    </row>
    <row r="1089" spans="2:9" x14ac:dyDescent="0.2">
      <c r="B1089">
        <v>0</v>
      </c>
      <c r="C1089" t="s">
        <v>1304</v>
      </c>
      <c r="D1089">
        <v>0</v>
      </c>
      <c r="E1089">
        <v>1062.4000000000001</v>
      </c>
      <c r="F1089" t="s">
        <v>1304</v>
      </c>
      <c r="G1089">
        <v>4.6500000000000004</v>
      </c>
      <c r="H1089">
        <v>767</v>
      </c>
      <c r="I1089" t="s">
        <v>1854</v>
      </c>
    </row>
    <row r="1090" spans="2:9" x14ac:dyDescent="0.2">
      <c r="B1090">
        <v>0</v>
      </c>
      <c r="C1090" t="s">
        <v>1304</v>
      </c>
      <c r="D1090">
        <v>0</v>
      </c>
      <c r="E1090">
        <v>1062.8</v>
      </c>
      <c r="F1090" t="s">
        <v>1304</v>
      </c>
      <c r="G1090">
        <v>7.72</v>
      </c>
      <c r="H1090">
        <v>775</v>
      </c>
      <c r="I1090" t="s">
        <v>1737</v>
      </c>
    </row>
    <row r="1091" spans="2:9" x14ac:dyDescent="0.2">
      <c r="B1091">
        <v>0</v>
      </c>
      <c r="C1091" t="s">
        <v>1304</v>
      </c>
      <c r="D1091">
        <v>0</v>
      </c>
      <c r="E1091">
        <v>1063.4000000000001</v>
      </c>
      <c r="F1091" t="s">
        <v>1304</v>
      </c>
      <c r="G1091">
        <v>7.8</v>
      </c>
      <c r="H1091">
        <v>774</v>
      </c>
      <c r="I1091" t="s">
        <v>2316</v>
      </c>
    </row>
    <row r="1092" spans="2:9" x14ac:dyDescent="0.2">
      <c r="B1092">
        <v>0</v>
      </c>
      <c r="C1092" t="s">
        <v>1304</v>
      </c>
      <c r="D1092">
        <v>0</v>
      </c>
      <c r="E1092">
        <v>1064.2</v>
      </c>
      <c r="F1092" t="s">
        <v>1304</v>
      </c>
      <c r="G1092">
        <v>6.46</v>
      </c>
      <c r="H1092">
        <v>769</v>
      </c>
      <c r="I1092" t="s">
        <v>2144</v>
      </c>
    </row>
    <row r="1093" spans="2:9" x14ac:dyDescent="0.2">
      <c r="B1093">
        <v>0</v>
      </c>
      <c r="C1093" t="s">
        <v>1304</v>
      </c>
      <c r="D1093">
        <v>0</v>
      </c>
      <c r="E1093">
        <v>1064.3</v>
      </c>
      <c r="F1093" t="s">
        <v>1304</v>
      </c>
      <c r="G1093">
        <v>6.33</v>
      </c>
      <c r="H1093">
        <v>770</v>
      </c>
      <c r="I1093" t="s">
        <v>2325</v>
      </c>
    </row>
    <row r="1094" spans="2:9" x14ac:dyDescent="0.2">
      <c r="B1094">
        <v>0</v>
      </c>
      <c r="C1094" t="s">
        <v>1304</v>
      </c>
      <c r="D1094">
        <v>0</v>
      </c>
      <c r="E1094">
        <v>1065</v>
      </c>
      <c r="F1094">
        <f>+-57.2</f>
        <v>-57.2</v>
      </c>
      <c r="G1094">
        <v>791</v>
      </c>
      <c r="H1094" t="s">
        <v>2361</v>
      </c>
    </row>
    <row r="1095" spans="2:9" x14ac:dyDescent="0.2">
      <c r="B1095">
        <v>0</v>
      </c>
      <c r="C1095" t="s">
        <v>1304</v>
      </c>
      <c r="D1095">
        <v>0</v>
      </c>
      <c r="E1095">
        <v>1065</v>
      </c>
      <c r="F1095" t="s">
        <v>1304</v>
      </c>
      <c r="G1095">
        <v>7.22</v>
      </c>
      <c r="H1095">
        <v>771</v>
      </c>
      <c r="I1095" t="s">
        <v>2319</v>
      </c>
    </row>
    <row r="1096" spans="2:9" x14ac:dyDescent="0.2">
      <c r="B1096">
        <v>0</v>
      </c>
      <c r="C1096" t="s">
        <v>1304</v>
      </c>
      <c r="D1096">
        <v>0</v>
      </c>
      <c r="E1096">
        <v>1065.3</v>
      </c>
      <c r="F1096" t="s">
        <v>1304</v>
      </c>
      <c r="G1096">
        <v>7.6</v>
      </c>
      <c r="H1096">
        <v>773</v>
      </c>
      <c r="I1096" t="s">
        <v>2317</v>
      </c>
    </row>
    <row r="1097" spans="2:9" x14ac:dyDescent="0.2">
      <c r="B1097">
        <v>0</v>
      </c>
      <c r="C1097" t="s">
        <v>1304</v>
      </c>
      <c r="D1097">
        <v>0</v>
      </c>
      <c r="E1097">
        <v>1065.7</v>
      </c>
      <c r="F1097">
        <f>+-37.13</f>
        <v>-37.130000000000003</v>
      </c>
      <c r="G1097">
        <v>719</v>
      </c>
      <c r="H1097" t="s">
        <v>2431</v>
      </c>
    </row>
    <row r="1098" spans="2:9" x14ac:dyDescent="0.2">
      <c r="B1098">
        <v>0</v>
      </c>
      <c r="C1098" t="s">
        <v>1304</v>
      </c>
      <c r="D1098">
        <v>0</v>
      </c>
      <c r="E1098">
        <v>1066.2</v>
      </c>
      <c r="F1098" t="s">
        <v>1304</v>
      </c>
      <c r="G1098">
        <v>7.12</v>
      </c>
      <c r="H1098">
        <v>772</v>
      </c>
      <c r="I1098" t="s">
        <v>2145</v>
      </c>
    </row>
    <row r="1099" spans="2:9" x14ac:dyDescent="0.2">
      <c r="B1099">
        <v>0</v>
      </c>
      <c r="C1099" t="s">
        <v>1304</v>
      </c>
      <c r="D1099">
        <v>0</v>
      </c>
      <c r="E1099">
        <v>1069.5999999999999</v>
      </c>
      <c r="F1099">
        <f>+-64.61</f>
        <v>-64.61</v>
      </c>
      <c r="G1099">
        <v>792</v>
      </c>
      <c r="H1099" t="s">
        <v>2368</v>
      </c>
    </row>
    <row r="1100" spans="2:9" x14ac:dyDescent="0.2">
      <c r="B1100">
        <v>2E-3</v>
      </c>
      <c r="C1100" t="s">
        <v>1304</v>
      </c>
      <c r="D1100">
        <v>6.0000000000000001E-3</v>
      </c>
      <c r="E1100">
        <v>1070.3</v>
      </c>
      <c r="F1100">
        <f>+-339.13</f>
        <v>-339.13</v>
      </c>
      <c r="G1100">
        <v>890</v>
      </c>
      <c r="H1100" t="s">
        <v>2590</v>
      </c>
    </row>
    <row r="1101" spans="2:9" x14ac:dyDescent="0.2">
      <c r="B1101">
        <v>0</v>
      </c>
      <c r="C1101" t="s">
        <v>1304</v>
      </c>
      <c r="D1101">
        <v>0</v>
      </c>
      <c r="E1101">
        <v>1073.7</v>
      </c>
      <c r="F1101">
        <f>+-41.05</f>
        <v>-41.05</v>
      </c>
      <c r="G1101">
        <v>718</v>
      </c>
      <c r="H1101" t="s">
        <v>2427</v>
      </c>
    </row>
    <row r="1102" spans="2:9" x14ac:dyDescent="0.2">
      <c r="B1102">
        <v>2E-3</v>
      </c>
      <c r="C1102" t="s">
        <v>1304</v>
      </c>
      <c r="D1102">
        <v>6.0000000000000001E-3</v>
      </c>
      <c r="E1102">
        <v>1078.9000000000001</v>
      </c>
      <c r="F1102">
        <f>+-344.21</f>
        <v>-344.21</v>
      </c>
      <c r="G1102">
        <v>883</v>
      </c>
      <c r="H1102" t="s">
        <v>2586</v>
      </c>
    </row>
    <row r="1103" spans="2:9" x14ac:dyDescent="0.2">
      <c r="B1103">
        <v>0</v>
      </c>
      <c r="C1103" t="s">
        <v>1304</v>
      </c>
      <c r="D1103">
        <v>0</v>
      </c>
      <c r="E1103">
        <v>1079.9000000000001</v>
      </c>
      <c r="F1103">
        <f>+-68.42</f>
        <v>-68.42</v>
      </c>
      <c r="G1103">
        <v>793</v>
      </c>
      <c r="H1103" t="s">
        <v>2881</v>
      </c>
    </row>
    <row r="1104" spans="2:9" x14ac:dyDescent="0.2">
      <c r="B1104">
        <v>0</v>
      </c>
      <c r="C1104" t="s">
        <v>1304</v>
      </c>
      <c r="D1104">
        <v>0</v>
      </c>
      <c r="E1104">
        <v>1081.7</v>
      </c>
      <c r="F1104">
        <f>+-166.92</f>
        <v>-166.92</v>
      </c>
      <c r="G1104">
        <v>956</v>
      </c>
      <c r="H1104" t="s">
        <v>2211</v>
      </c>
    </row>
    <row r="1105" spans="2:9" x14ac:dyDescent="0.2">
      <c r="B1105">
        <v>0</v>
      </c>
      <c r="C1105" t="s">
        <v>1304</v>
      </c>
      <c r="D1105">
        <v>0</v>
      </c>
      <c r="E1105">
        <v>1087</v>
      </c>
      <c r="F1105">
        <f>+-18.11</f>
        <v>-18.11</v>
      </c>
      <c r="G1105">
        <v>662</v>
      </c>
      <c r="H1105" t="s">
        <v>1510</v>
      </c>
    </row>
    <row r="1106" spans="2:9" x14ac:dyDescent="0.2">
      <c r="B1106">
        <v>0</v>
      </c>
      <c r="C1106" t="s">
        <v>1304</v>
      </c>
      <c r="D1106">
        <v>0</v>
      </c>
      <c r="E1106">
        <v>1087.7</v>
      </c>
      <c r="F1106">
        <f>+-11.97</f>
        <v>-11.97</v>
      </c>
      <c r="G1106">
        <v>661</v>
      </c>
      <c r="H1106" t="s">
        <v>2882</v>
      </c>
    </row>
    <row r="1107" spans="2:9" x14ac:dyDescent="0.2">
      <c r="B1107">
        <v>0</v>
      </c>
      <c r="C1107" t="s">
        <v>1304</v>
      </c>
      <c r="D1107">
        <v>0</v>
      </c>
      <c r="E1107">
        <v>1087.8</v>
      </c>
      <c r="F1107">
        <f>+-20.2</f>
        <v>-20.2</v>
      </c>
      <c r="G1107">
        <v>664</v>
      </c>
      <c r="H1107" t="s">
        <v>1473</v>
      </c>
    </row>
    <row r="1108" spans="2:9" x14ac:dyDescent="0.2">
      <c r="B1108">
        <v>0</v>
      </c>
      <c r="C1108" t="s">
        <v>1304</v>
      </c>
      <c r="D1108">
        <v>0</v>
      </c>
      <c r="E1108">
        <v>1087.9000000000001</v>
      </c>
      <c r="F1108">
        <f>+-46.15</f>
        <v>-46.15</v>
      </c>
      <c r="G1108">
        <v>716</v>
      </c>
      <c r="H1108" t="s">
        <v>2883</v>
      </c>
    </row>
    <row r="1109" spans="2:9" x14ac:dyDescent="0.2">
      <c r="B1109">
        <v>0</v>
      </c>
      <c r="C1109" t="s">
        <v>1304</v>
      </c>
      <c r="D1109">
        <v>0</v>
      </c>
      <c r="E1109">
        <v>1088.2</v>
      </c>
      <c r="F1109">
        <f>+-12.83</f>
        <v>-12.83</v>
      </c>
      <c r="G1109">
        <v>660</v>
      </c>
      <c r="H1109" t="s">
        <v>1513</v>
      </c>
    </row>
    <row r="1110" spans="2:9" x14ac:dyDescent="0.2">
      <c r="B1110">
        <v>0</v>
      </c>
      <c r="C1110" t="s">
        <v>1304</v>
      </c>
      <c r="D1110">
        <v>0</v>
      </c>
      <c r="E1110">
        <v>1088.2</v>
      </c>
      <c r="F1110">
        <f>+-19.51</f>
        <v>-19.510000000000002</v>
      </c>
      <c r="G1110">
        <v>665</v>
      </c>
      <c r="H1110" t="s">
        <v>1531</v>
      </c>
    </row>
    <row r="1111" spans="2:9" x14ac:dyDescent="0.2">
      <c r="B1111">
        <v>0</v>
      </c>
      <c r="C1111" t="s">
        <v>1304</v>
      </c>
      <c r="D1111">
        <v>0</v>
      </c>
      <c r="E1111">
        <v>1088.9000000000001</v>
      </c>
      <c r="F1111">
        <f>+-18.2</f>
        <v>-18.2</v>
      </c>
      <c r="G1111">
        <v>666</v>
      </c>
      <c r="H1111" t="s">
        <v>2884</v>
      </c>
    </row>
    <row r="1112" spans="2:9" x14ac:dyDescent="0.2">
      <c r="B1112">
        <v>0</v>
      </c>
      <c r="C1112" t="s">
        <v>1304</v>
      </c>
      <c r="D1112">
        <v>0</v>
      </c>
      <c r="E1112">
        <v>1089</v>
      </c>
      <c r="F1112">
        <f>+-20.18</f>
        <v>-20.18</v>
      </c>
      <c r="G1112">
        <v>663</v>
      </c>
      <c r="H1112" t="s">
        <v>2240</v>
      </c>
    </row>
    <row r="1113" spans="2:9" x14ac:dyDescent="0.2">
      <c r="B1113">
        <v>0</v>
      </c>
      <c r="C1113" t="s">
        <v>1304</v>
      </c>
      <c r="D1113">
        <v>0</v>
      </c>
      <c r="E1113">
        <v>1089.3</v>
      </c>
      <c r="F1113">
        <f>+-18.85</f>
        <v>-18.850000000000001</v>
      </c>
      <c r="G1113">
        <v>667</v>
      </c>
      <c r="H1113" t="s">
        <v>1530</v>
      </c>
    </row>
    <row r="1114" spans="2:9" x14ac:dyDescent="0.2">
      <c r="B1114">
        <v>0</v>
      </c>
      <c r="C1114" t="s">
        <v>1304</v>
      </c>
      <c r="D1114">
        <v>0</v>
      </c>
      <c r="E1114">
        <v>1089.9000000000001</v>
      </c>
      <c r="F1114" t="s">
        <v>1304</v>
      </c>
      <c r="G1114">
        <v>9.4700000000000006</v>
      </c>
      <c r="H1114">
        <v>658</v>
      </c>
      <c r="I1114" t="s">
        <v>1521</v>
      </c>
    </row>
    <row r="1115" spans="2:9" x14ac:dyDescent="0.2">
      <c r="B1115">
        <v>0</v>
      </c>
      <c r="C1115" t="s">
        <v>1304</v>
      </c>
      <c r="D1115">
        <v>0</v>
      </c>
      <c r="E1115">
        <v>1091.4000000000001</v>
      </c>
      <c r="F1115">
        <f>+-11.85</f>
        <v>-11.85</v>
      </c>
      <c r="G1115">
        <v>659</v>
      </c>
      <c r="H1115" t="s">
        <v>1518</v>
      </c>
    </row>
    <row r="1116" spans="2:9" x14ac:dyDescent="0.2">
      <c r="B1116">
        <v>0</v>
      </c>
      <c r="C1116" t="s">
        <v>1304</v>
      </c>
      <c r="D1116">
        <v>0</v>
      </c>
      <c r="E1116">
        <v>1092.5999999999999</v>
      </c>
      <c r="F1116" t="s">
        <v>1304</v>
      </c>
      <c r="G1116">
        <v>9.5</v>
      </c>
      <c r="H1116">
        <v>1311</v>
      </c>
      <c r="I1116" t="s">
        <v>2885</v>
      </c>
    </row>
    <row r="1117" spans="2:9" x14ac:dyDescent="0.2">
      <c r="B1117">
        <v>0</v>
      </c>
      <c r="C1117" t="s">
        <v>1304</v>
      </c>
      <c r="D1117">
        <v>0</v>
      </c>
      <c r="E1117">
        <v>1092.5999999999999</v>
      </c>
      <c r="F1117">
        <f>+-19.24</f>
        <v>-19.239999999999998</v>
      </c>
      <c r="G1117">
        <v>669</v>
      </c>
      <c r="H1117" t="s">
        <v>1569</v>
      </c>
    </row>
    <row r="1118" spans="2:9" x14ac:dyDescent="0.2">
      <c r="B1118">
        <v>0</v>
      </c>
      <c r="C1118" t="s">
        <v>1304</v>
      </c>
      <c r="D1118">
        <v>0</v>
      </c>
      <c r="E1118">
        <v>1093.0999999999999</v>
      </c>
      <c r="F1118">
        <f>+-69.07</f>
        <v>-69.069999999999993</v>
      </c>
      <c r="G1118">
        <v>794</v>
      </c>
      <c r="H1118" t="s">
        <v>2371</v>
      </c>
    </row>
    <row r="1119" spans="2:9" x14ac:dyDescent="0.2">
      <c r="B1119">
        <v>0</v>
      </c>
      <c r="C1119" t="s">
        <v>1304</v>
      </c>
      <c r="D1119">
        <v>0</v>
      </c>
      <c r="E1119">
        <v>1093.3</v>
      </c>
      <c r="F1119">
        <f>+-68.3</f>
        <v>-68.3</v>
      </c>
      <c r="G1119">
        <v>795</v>
      </c>
      <c r="H1119" t="s">
        <v>2164</v>
      </c>
    </row>
    <row r="1120" spans="2:9" x14ac:dyDescent="0.2">
      <c r="B1120">
        <v>0</v>
      </c>
      <c r="C1120" t="s">
        <v>1304</v>
      </c>
      <c r="D1120">
        <v>0</v>
      </c>
      <c r="E1120">
        <v>1096.5999999999999</v>
      </c>
      <c r="F1120">
        <f>+-41.12</f>
        <v>-41.12</v>
      </c>
      <c r="G1120">
        <v>715</v>
      </c>
      <c r="H1120" t="s">
        <v>2429</v>
      </c>
    </row>
    <row r="1121" spans="2:9" x14ac:dyDescent="0.2">
      <c r="B1121">
        <v>0</v>
      </c>
      <c r="C1121" t="s">
        <v>1304</v>
      </c>
      <c r="D1121">
        <v>0</v>
      </c>
      <c r="E1121">
        <v>1096.8</v>
      </c>
      <c r="F1121">
        <f>+-19.49</f>
        <v>-19.489999999999998</v>
      </c>
      <c r="G1121">
        <v>670</v>
      </c>
      <c r="H1121" t="s">
        <v>2221</v>
      </c>
    </row>
    <row r="1122" spans="2:9" x14ac:dyDescent="0.2">
      <c r="B1122">
        <v>0</v>
      </c>
      <c r="C1122" t="s">
        <v>1304</v>
      </c>
      <c r="D1122">
        <v>0</v>
      </c>
      <c r="E1122">
        <v>1097.2</v>
      </c>
      <c r="F1122">
        <f>+-10.12</f>
        <v>-10.119999999999999</v>
      </c>
      <c r="G1122">
        <v>656</v>
      </c>
      <c r="H1122" t="s">
        <v>1519</v>
      </c>
    </row>
    <row r="1123" spans="2:9" x14ac:dyDescent="0.2">
      <c r="B1123">
        <v>0</v>
      </c>
      <c r="C1123" t="s">
        <v>1304</v>
      </c>
      <c r="D1123">
        <v>0</v>
      </c>
      <c r="E1123">
        <v>1098.7</v>
      </c>
      <c r="F1123">
        <f>+-10.65</f>
        <v>-10.65</v>
      </c>
      <c r="G1123">
        <v>655</v>
      </c>
      <c r="H1123" t="s">
        <v>2273</v>
      </c>
    </row>
    <row r="1124" spans="2:9" x14ac:dyDescent="0.2">
      <c r="B1124">
        <v>0</v>
      </c>
      <c r="C1124" t="s">
        <v>1304</v>
      </c>
      <c r="D1124">
        <v>0</v>
      </c>
      <c r="E1124">
        <v>1099.9000000000001</v>
      </c>
      <c r="F1124">
        <f>+-20.05</f>
        <v>-20.05</v>
      </c>
      <c r="G1124">
        <v>671</v>
      </c>
      <c r="H1124" t="s">
        <v>1772</v>
      </c>
    </row>
    <row r="1125" spans="2:9" x14ac:dyDescent="0.2">
      <c r="B1125">
        <v>0</v>
      </c>
      <c r="C1125" t="s">
        <v>1304</v>
      </c>
      <c r="D1125">
        <v>0</v>
      </c>
      <c r="E1125">
        <v>1100</v>
      </c>
      <c r="F1125" t="s">
        <v>1304</v>
      </c>
      <c r="G1125">
        <v>6.9</v>
      </c>
      <c r="H1125">
        <v>644</v>
      </c>
      <c r="I1125" t="s">
        <v>1563</v>
      </c>
    </row>
    <row r="1126" spans="2:9" x14ac:dyDescent="0.2">
      <c r="B1126">
        <v>0</v>
      </c>
      <c r="C1126" t="s">
        <v>1304</v>
      </c>
      <c r="D1126">
        <v>0</v>
      </c>
      <c r="E1126">
        <v>1100.4000000000001</v>
      </c>
      <c r="F1126" t="s">
        <v>1304</v>
      </c>
      <c r="G1126">
        <v>7.61</v>
      </c>
      <c r="H1126">
        <v>645</v>
      </c>
      <c r="I1126" t="s">
        <v>1565</v>
      </c>
    </row>
    <row r="1127" spans="2:9" x14ac:dyDescent="0.2">
      <c r="B1127">
        <v>0</v>
      </c>
      <c r="C1127" t="s">
        <v>1304</v>
      </c>
      <c r="D1127">
        <v>0</v>
      </c>
      <c r="E1127">
        <v>1101.0999999999999</v>
      </c>
      <c r="F1127" t="s">
        <v>1304</v>
      </c>
      <c r="G1127">
        <v>8.1199999999999992</v>
      </c>
      <c r="H1127">
        <v>646</v>
      </c>
      <c r="I1127" t="s">
        <v>2281</v>
      </c>
    </row>
    <row r="1128" spans="2:9" x14ac:dyDescent="0.2">
      <c r="B1128">
        <v>0</v>
      </c>
      <c r="C1128" t="s">
        <v>1304</v>
      </c>
      <c r="D1128">
        <v>0</v>
      </c>
      <c r="E1128">
        <v>1101.5</v>
      </c>
      <c r="F1128" t="s">
        <v>1304</v>
      </c>
      <c r="G1128">
        <v>8.08</v>
      </c>
      <c r="H1128">
        <v>647</v>
      </c>
      <c r="I1128" t="s">
        <v>1567</v>
      </c>
    </row>
    <row r="1129" spans="2:9" x14ac:dyDescent="0.2">
      <c r="B1129">
        <v>0</v>
      </c>
      <c r="C1129" t="s">
        <v>1304</v>
      </c>
      <c r="D1129">
        <v>0</v>
      </c>
      <c r="E1129">
        <v>1101.7</v>
      </c>
      <c r="F1129" t="s">
        <v>1304</v>
      </c>
      <c r="G1129">
        <v>8.4</v>
      </c>
      <c r="H1129">
        <v>654</v>
      </c>
      <c r="I1129" t="s">
        <v>1524</v>
      </c>
    </row>
    <row r="1130" spans="2:9" x14ac:dyDescent="0.2">
      <c r="B1130">
        <v>0</v>
      </c>
      <c r="C1130" t="s">
        <v>1304</v>
      </c>
      <c r="D1130">
        <v>0</v>
      </c>
      <c r="E1130">
        <v>1102.2</v>
      </c>
      <c r="F1130" t="s">
        <v>1304</v>
      </c>
      <c r="G1130">
        <v>9.06</v>
      </c>
      <c r="H1130">
        <v>653</v>
      </c>
      <c r="I1130" t="s">
        <v>1434</v>
      </c>
    </row>
    <row r="1131" spans="2:9" x14ac:dyDescent="0.2">
      <c r="B1131">
        <v>0</v>
      </c>
      <c r="C1131" t="s">
        <v>1304</v>
      </c>
      <c r="D1131">
        <v>0</v>
      </c>
      <c r="E1131">
        <v>1102.5</v>
      </c>
      <c r="F1131">
        <f>+-20.45</f>
        <v>-20.45</v>
      </c>
      <c r="G1131">
        <v>673</v>
      </c>
      <c r="H1131" t="s">
        <v>1977</v>
      </c>
    </row>
    <row r="1132" spans="2:9" x14ac:dyDescent="0.2">
      <c r="B1132">
        <v>0</v>
      </c>
      <c r="C1132" t="s">
        <v>1304</v>
      </c>
      <c r="D1132">
        <v>0</v>
      </c>
      <c r="E1132">
        <v>1102.8</v>
      </c>
      <c r="F1132" t="s">
        <v>1304</v>
      </c>
      <c r="G1132">
        <v>7.91</v>
      </c>
      <c r="H1132">
        <v>648</v>
      </c>
      <c r="I1132" t="s">
        <v>1564</v>
      </c>
    </row>
    <row r="1133" spans="2:9" x14ac:dyDescent="0.2">
      <c r="B1133">
        <v>0</v>
      </c>
      <c r="C1133" t="s">
        <v>1304</v>
      </c>
      <c r="D1133">
        <v>0</v>
      </c>
      <c r="E1133">
        <v>1104.3</v>
      </c>
      <c r="F1133" t="s">
        <v>1304</v>
      </c>
      <c r="G1133">
        <v>8.5399999999999991</v>
      </c>
      <c r="H1133">
        <v>651</v>
      </c>
      <c r="I1133" t="s">
        <v>1536</v>
      </c>
    </row>
    <row r="1134" spans="2:9" x14ac:dyDescent="0.2">
      <c r="B1134">
        <v>0</v>
      </c>
      <c r="C1134" t="s">
        <v>1304</v>
      </c>
      <c r="D1134">
        <v>0</v>
      </c>
      <c r="E1134">
        <v>1104.3</v>
      </c>
      <c r="F1134" t="s">
        <v>1304</v>
      </c>
      <c r="G1134">
        <v>6.12</v>
      </c>
      <c r="H1134">
        <v>652</v>
      </c>
      <c r="I1134" t="s">
        <v>1395</v>
      </c>
    </row>
    <row r="1135" spans="2:9" x14ac:dyDescent="0.2">
      <c r="B1135">
        <v>0</v>
      </c>
      <c r="C1135" t="s">
        <v>1304</v>
      </c>
      <c r="D1135">
        <v>0</v>
      </c>
      <c r="E1135">
        <v>1104.5999999999999</v>
      </c>
      <c r="F1135" t="s">
        <v>1304</v>
      </c>
      <c r="G1135">
        <v>7.23</v>
      </c>
      <c r="H1135">
        <v>649</v>
      </c>
      <c r="I1135" t="s">
        <v>1562</v>
      </c>
    </row>
    <row r="1136" spans="2:9" x14ac:dyDescent="0.2">
      <c r="B1136">
        <v>0</v>
      </c>
      <c r="C1136" t="s">
        <v>1304</v>
      </c>
      <c r="D1136">
        <v>0</v>
      </c>
      <c r="E1136">
        <v>1104.7</v>
      </c>
      <c r="F1136" t="s">
        <v>1304</v>
      </c>
      <c r="G1136">
        <v>7.75</v>
      </c>
      <c r="H1136">
        <v>650</v>
      </c>
      <c r="I1136" t="s">
        <v>1547</v>
      </c>
    </row>
    <row r="1137" spans="2:9" x14ac:dyDescent="0.2">
      <c r="B1137">
        <v>0</v>
      </c>
      <c r="C1137" t="s">
        <v>1304</v>
      </c>
      <c r="D1137">
        <v>0</v>
      </c>
      <c r="E1137">
        <v>1105.0999999999999</v>
      </c>
      <c r="F1137">
        <f>+-23.25</f>
        <v>-23.25</v>
      </c>
      <c r="G1137">
        <v>674</v>
      </c>
      <c r="H1137" t="s">
        <v>2065</v>
      </c>
    </row>
    <row r="1138" spans="2:9" x14ac:dyDescent="0.2">
      <c r="B1138">
        <v>0</v>
      </c>
      <c r="C1138" t="s">
        <v>1304</v>
      </c>
      <c r="D1138">
        <v>0</v>
      </c>
      <c r="E1138">
        <v>1107.4000000000001</v>
      </c>
      <c r="F1138">
        <f>+-31.21</f>
        <v>-31.21</v>
      </c>
      <c r="G1138">
        <v>714</v>
      </c>
      <c r="H1138" t="s">
        <v>2424</v>
      </c>
    </row>
    <row r="1139" spans="2:9" x14ac:dyDescent="0.2">
      <c r="B1139">
        <v>0</v>
      </c>
      <c r="C1139" t="s">
        <v>1304</v>
      </c>
      <c r="D1139">
        <v>0</v>
      </c>
      <c r="E1139">
        <v>1109</v>
      </c>
      <c r="F1139">
        <f>+-80.51</f>
        <v>-80.510000000000005</v>
      </c>
      <c r="G1139">
        <v>796</v>
      </c>
      <c r="H1139" t="s">
        <v>2379</v>
      </c>
    </row>
    <row r="1140" spans="2:9" x14ac:dyDescent="0.2">
      <c r="B1140">
        <v>0</v>
      </c>
      <c r="C1140" t="s">
        <v>1304</v>
      </c>
      <c r="D1140">
        <v>0</v>
      </c>
      <c r="E1140">
        <v>1110.7</v>
      </c>
      <c r="F1140">
        <f>+-26.4</f>
        <v>-26.4</v>
      </c>
      <c r="G1140">
        <v>675</v>
      </c>
      <c r="H1140" t="s">
        <v>2067</v>
      </c>
    </row>
    <row r="1141" spans="2:9" x14ac:dyDescent="0.2">
      <c r="B1141">
        <v>0</v>
      </c>
      <c r="C1141" t="s">
        <v>1304</v>
      </c>
      <c r="D1141">
        <v>0</v>
      </c>
      <c r="E1141">
        <v>1110.9000000000001</v>
      </c>
      <c r="F1141">
        <f>+-135.41</f>
        <v>-135.41</v>
      </c>
      <c r="G1141">
        <v>955</v>
      </c>
      <c r="H1141" t="s">
        <v>2474</v>
      </c>
    </row>
    <row r="1142" spans="2:9" x14ac:dyDescent="0.2">
      <c r="B1142">
        <v>0</v>
      </c>
      <c r="C1142" t="s">
        <v>1304</v>
      </c>
      <c r="D1142">
        <v>0</v>
      </c>
      <c r="E1142">
        <v>1114.7</v>
      </c>
      <c r="F1142">
        <f>+-28.92</f>
        <v>-28.92</v>
      </c>
      <c r="G1142">
        <v>709</v>
      </c>
      <c r="H1142" t="s">
        <v>2886</v>
      </c>
    </row>
    <row r="1143" spans="2:9" x14ac:dyDescent="0.2">
      <c r="B1143">
        <v>0</v>
      </c>
      <c r="C1143" t="s">
        <v>1304</v>
      </c>
      <c r="D1143">
        <v>0</v>
      </c>
      <c r="E1143">
        <v>1114.9000000000001</v>
      </c>
      <c r="F1143">
        <f>+-31.18</f>
        <v>-31.18</v>
      </c>
      <c r="G1143">
        <v>713</v>
      </c>
      <c r="H1143" t="s">
        <v>2887</v>
      </c>
    </row>
    <row r="1144" spans="2:9" x14ac:dyDescent="0.2">
      <c r="B1144">
        <v>0</v>
      </c>
      <c r="C1144" t="s">
        <v>1304</v>
      </c>
      <c r="D1144">
        <v>0</v>
      </c>
      <c r="E1144">
        <v>1115.4000000000001</v>
      </c>
      <c r="F1144">
        <f>+-28.82</f>
        <v>-28.82</v>
      </c>
      <c r="G1144">
        <v>708</v>
      </c>
      <c r="H1144" t="s">
        <v>2406</v>
      </c>
    </row>
    <row r="1145" spans="2:9" x14ac:dyDescent="0.2">
      <c r="B1145">
        <v>0</v>
      </c>
      <c r="C1145" t="s">
        <v>1304</v>
      </c>
      <c r="D1145">
        <v>0</v>
      </c>
      <c r="E1145">
        <v>1115.7</v>
      </c>
      <c r="F1145">
        <f>+-29.61</f>
        <v>-29.61</v>
      </c>
      <c r="G1145">
        <v>710</v>
      </c>
      <c r="H1145" t="s">
        <v>2888</v>
      </c>
    </row>
    <row r="1146" spans="2:9" x14ac:dyDescent="0.2">
      <c r="B1146">
        <v>0</v>
      </c>
      <c r="C1146" t="s">
        <v>1304</v>
      </c>
      <c r="D1146">
        <v>0</v>
      </c>
      <c r="E1146">
        <v>1116.5999999999999</v>
      </c>
      <c r="F1146">
        <f>+-23.55</f>
        <v>-23.55</v>
      </c>
      <c r="G1146">
        <v>676</v>
      </c>
      <c r="H1146" t="s">
        <v>2143</v>
      </c>
    </row>
    <row r="1147" spans="2:9" x14ac:dyDescent="0.2">
      <c r="B1147">
        <v>0</v>
      </c>
      <c r="C1147" t="s">
        <v>1304</v>
      </c>
      <c r="D1147">
        <v>0</v>
      </c>
      <c r="E1147">
        <v>1116.5999999999999</v>
      </c>
      <c r="F1147">
        <f>+-12.2</f>
        <v>-12.2</v>
      </c>
      <c r="G1147">
        <v>704</v>
      </c>
      <c r="H1147" t="s">
        <v>2394</v>
      </c>
    </row>
    <row r="1148" spans="2:9" x14ac:dyDescent="0.2">
      <c r="B1148">
        <v>0</v>
      </c>
      <c r="C1148" t="s">
        <v>1304</v>
      </c>
      <c r="D1148">
        <v>0</v>
      </c>
      <c r="E1148">
        <v>1117</v>
      </c>
      <c r="F1148">
        <f>+-30.92</f>
        <v>-30.92</v>
      </c>
      <c r="G1148">
        <v>711</v>
      </c>
      <c r="H1148" t="s">
        <v>2889</v>
      </c>
    </row>
    <row r="1149" spans="2:9" x14ac:dyDescent="0.2">
      <c r="B1149">
        <v>0</v>
      </c>
      <c r="C1149" t="s">
        <v>1304</v>
      </c>
      <c r="D1149">
        <v>0</v>
      </c>
      <c r="E1149">
        <v>1117.7</v>
      </c>
      <c r="F1149">
        <f>+-13</f>
        <v>-13</v>
      </c>
      <c r="G1149">
        <v>706</v>
      </c>
      <c r="H1149" t="s">
        <v>2890</v>
      </c>
    </row>
    <row r="1150" spans="2:9" x14ac:dyDescent="0.2">
      <c r="B1150">
        <v>0</v>
      </c>
      <c r="C1150" t="s">
        <v>1304</v>
      </c>
      <c r="D1150">
        <v>0</v>
      </c>
      <c r="E1150">
        <v>1117.9000000000001</v>
      </c>
      <c r="F1150">
        <f>+-14.34</f>
        <v>-14.34</v>
      </c>
      <c r="G1150">
        <v>707</v>
      </c>
      <c r="H1150" t="s">
        <v>2404</v>
      </c>
    </row>
    <row r="1151" spans="2:9" x14ac:dyDescent="0.2">
      <c r="B1151">
        <v>0</v>
      </c>
      <c r="C1151" t="s">
        <v>1304</v>
      </c>
      <c r="D1151">
        <v>0</v>
      </c>
      <c r="E1151">
        <v>1118</v>
      </c>
      <c r="F1151">
        <f>+-30.63</f>
        <v>-30.63</v>
      </c>
      <c r="G1151">
        <v>712</v>
      </c>
      <c r="H1151" t="s">
        <v>2414</v>
      </c>
    </row>
    <row r="1152" spans="2:9" x14ac:dyDescent="0.2">
      <c r="B1152">
        <v>0</v>
      </c>
      <c r="C1152" t="s">
        <v>1304</v>
      </c>
      <c r="D1152">
        <v>0</v>
      </c>
      <c r="E1152">
        <v>1118.4000000000001</v>
      </c>
      <c r="F1152" t="s">
        <v>1304</v>
      </c>
      <c r="G1152">
        <v>9.18</v>
      </c>
      <c r="H1152">
        <v>703</v>
      </c>
      <c r="I1152" t="s">
        <v>2169</v>
      </c>
    </row>
    <row r="1153" spans="2:9" x14ac:dyDescent="0.2">
      <c r="B1153">
        <v>2E-3</v>
      </c>
      <c r="C1153" t="s">
        <v>1304</v>
      </c>
      <c r="D1153">
        <v>7.0000000000000001E-3</v>
      </c>
      <c r="E1153">
        <v>1119.5</v>
      </c>
      <c r="F1153">
        <f>+-365.54</f>
        <v>-365.54</v>
      </c>
      <c r="G1153">
        <v>825</v>
      </c>
      <c r="H1153" t="s">
        <v>2891</v>
      </c>
    </row>
    <row r="1154" spans="2:9" x14ac:dyDescent="0.2">
      <c r="B1154">
        <v>0</v>
      </c>
      <c r="C1154" t="s">
        <v>1304</v>
      </c>
      <c r="D1154">
        <v>0</v>
      </c>
      <c r="E1154">
        <v>1120.3</v>
      </c>
      <c r="F1154">
        <f>+-22.5</f>
        <v>-22.5</v>
      </c>
      <c r="G1154">
        <v>677</v>
      </c>
      <c r="H1154" t="s">
        <v>2150</v>
      </c>
    </row>
    <row r="1155" spans="2:9" x14ac:dyDescent="0.2">
      <c r="B1155">
        <v>0</v>
      </c>
      <c r="C1155" t="s">
        <v>1304</v>
      </c>
      <c r="D1155">
        <v>0</v>
      </c>
      <c r="E1155">
        <v>1121.7</v>
      </c>
      <c r="F1155">
        <f>+-20.18</f>
        <v>-20.18</v>
      </c>
      <c r="G1155">
        <v>678</v>
      </c>
      <c r="H1155" t="s">
        <v>1888</v>
      </c>
    </row>
    <row r="1156" spans="2:9" x14ac:dyDescent="0.2">
      <c r="B1156">
        <v>0</v>
      </c>
      <c r="C1156" t="s">
        <v>1304</v>
      </c>
      <c r="D1156">
        <v>0</v>
      </c>
      <c r="E1156">
        <v>1123.5</v>
      </c>
      <c r="F1156" t="s">
        <v>1304</v>
      </c>
      <c r="G1156">
        <v>5.92</v>
      </c>
      <c r="H1156">
        <v>702</v>
      </c>
      <c r="I1156" t="s">
        <v>2398</v>
      </c>
    </row>
    <row r="1157" spans="2:9" x14ac:dyDescent="0.2">
      <c r="B1157">
        <v>0</v>
      </c>
      <c r="C1157" t="s">
        <v>1304</v>
      </c>
      <c r="D1157">
        <v>0</v>
      </c>
      <c r="E1157">
        <v>1124.5</v>
      </c>
      <c r="F1157">
        <f>+-155.41</f>
        <v>-155.41</v>
      </c>
      <c r="G1157">
        <v>954</v>
      </c>
      <c r="H1157" t="s">
        <v>2472</v>
      </c>
    </row>
    <row r="1158" spans="2:9" x14ac:dyDescent="0.2">
      <c r="B1158">
        <v>0</v>
      </c>
      <c r="C1158" t="s">
        <v>1304</v>
      </c>
      <c r="D1158">
        <v>0</v>
      </c>
      <c r="E1158">
        <v>1124.9000000000001</v>
      </c>
      <c r="F1158">
        <f>+-20.19</f>
        <v>-20.190000000000001</v>
      </c>
      <c r="G1158">
        <v>679</v>
      </c>
      <c r="H1158" t="s">
        <v>2246</v>
      </c>
    </row>
    <row r="1159" spans="2:9" x14ac:dyDescent="0.2">
      <c r="B1159">
        <v>0</v>
      </c>
      <c r="C1159" t="s">
        <v>1304</v>
      </c>
      <c r="D1159">
        <v>0</v>
      </c>
      <c r="E1159">
        <v>1125.7</v>
      </c>
      <c r="F1159" t="s">
        <v>1304</v>
      </c>
      <c r="G1159">
        <v>7.59</v>
      </c>
      <c r="H1159">
        <v>701</v>
      </c>
      <c r="I1159" t="s">
        <v>1989</v>
      </c>
    </row>
    <row r="1160" spans="2:9" x14ac:dyDescent="0.2">
      <c r="B1160">
        <v>2E-3</v>
      </c>
      <c r="C1160" t="s">
        <v>1304</v>
      </c>
      <c r="D1160">
        <v>6.0000000000000001E-3</v>
      </c>
      <c r="E1160">
        <v>1127.8</v>
      </c>
      <c r="F1160">
        <f>+-369.57</f>
        <v>-369.57</v>
      </c>
      <c r="G1160">
        <v>832</v>
      </c>
      <c r="H1160" t="s">
        <v>2469</v>
      </c>
    </row>
    <row r="1161" spans="2:9" x14ac:dyDescent="0.2">
      <c r="B1161">
        <v>0</v>
      </c>
      <c r="C1161" t="s">
        <v>1304</v>
      </c>
      <c r="D1161">
        <v>0</v>
      </c>
      <c r="E1161">
        <v>1131.4000000000001</v>
      </c>
      <c r="F1161" t="s">
        <v>1304</v>
      </c>
      <c r="G1161">
        <v>9.59</v>
      </c>
      <c r="H1161">
        <v>699</v>
      </c>
      <c r="I1161" t="s">
        <v>2400</v>
      </c>
    </row>
    <row r="1162" spans="2:9" x14ac:dyDescent="0.2">
      <c r="B1162">
        <v>0</v>
      </c>
      <c r="C1162" t="s">
        <v>1304</v>
      </c>
      <c r="D1162">
        <v>0</v>
      </c>
      <c r="E1162">
        <v>1132.0999999999999</v>
      </c>
      <c r="F1162">
        <f>+-89.74</f>
        <v>-89.74</v>
      </c>
      <c r="G1162">
        <v>797</v>
      </c>
      <c r="H1162" t="s">
        <v>2381</v>
      </c>
    </row>
    <row r="1163" spans="2:9" x14ac:dyDescent="0.2">
      <c r="B1163">
        <v>0</v>
      </c>
      <c r="C1163" t="s">
        <v>1304</v>
      </c>
      <c r="D1163">
        <v>0</v>
      </c>
      <c r="E1163">
        <v>1133.7</v>
      </c>
      <c r="F1163" t="s">
        <v>1304</v>
      </c>
      <c r="G1163">
        <v>9.26</v>
      </c>
      <c r="H1163">
        <v>698</v>
      </c>
      <c r="I1163" t="s">
        <v>2892</v>
      </c>
    </row>
    <row r="1164" spans="2:9" x14ac:dyDescent="0.2">
      <c r="B1164">
        <v>0</v>
      </c>
      <c r="C1164" t="s">
        <v>1304</v>
      </c>
      <c r="D1164">
        <v>0</v>
      </c>
      <c r="E1164">
        <v>1133.7</v>
      </c>
      <c r="F1164">
        <f>+-11.12</f>
        <v>-11.12</v>
      </c>
      <c r="G1164">
        <v>680</v>
      </c>
      <c r="H1164" t="s">
        <v>2330</v>
      </c>
    </row>
    <row r="1165" spans="2:9" x14ac:dyDescent="0.2">
      <c r="B1165">
        <v>0</v>
      </c>
      <c r="C1165" t="s">
        <v>1304</v>
      </c>
      <c r="D1165">
        <v>0</v>
      </c>
      <c r="E1165">
        <v>1134.4000000000001</v>
      </c>
      <c r="F1165">
        <f>+-14.74</f>
        <v>-14.74</v>
      </c>
      <c r="G1165">
        <v>681</v>
      </c>
      <c r="H1165" t="s">
        <v>2313</v>
      </c>
    </row>
    <row r="1166" spans="2:9" x14ac:dyDescent="0.2">
      <c r="B1166">
        <v>0</v>
      </c>
      <c r="C1166" t="s">
        <v>1304</v>
      </c>
      <c r="D1166">
        <v>0</v>
      </c>
      <c r="E1166">
        <v>1135.5999999999999</v>
      </c>
      <c r="F1166" t="s">
        <v>1304</v>
      </c>
      <c r="G1166">
        <v>9.4499999999999993</v>
      </c>
      <c r="H1166">
        <v>697</v>
      </c>
      <c r="I1166" t="s">
        <v>2893</v>
      </c>
    </row>
    <row r="1167" spans="2:9" x14ac:dyDescent="0.2">
      <c r="B1167">
        <v>3.0000000000000001E-3</v>
      </c>
      <c r="C1167" t="s">
        <v>1304</v>
      </c>
      <c r="D1167">
        <v>8.0000000000000002E-3</v>
      </c>
      <c r="E1167">
        <v>1137.8</v>
      </c>
      <c r="F1167">
        <f>+-371.36</f>
        <v>-371.36</v>
      </c>
      <c r="G1167">
        <v>816</v>
      </c>
      <c r="H1167" t="s">
        <v>2262</v>
      </c>
    </row>
    <row r="1168" spans="2:9" x14ac:dyDescent="0.2">
      <c r="B1168">
        <v>0</v>
      </c>
      <c r="C1168" t="s">
        <v>1304</v>
      </c>
      <c r="D1168">
        <v>0</v>
      </c>
      <c r="E1168">
        <v>1139.3</v>
      </c>
      <c r="F1168" t="s">
        <v>1304</v>
      </c>
      <c r="G1168">
        <v>5.83</v>
      </c>
      <c r="H1168">
        <v>685</v>
      </c>
      <c r="I1168" t="s">
        <v>2419</v>
      </c>
    </row>
    <row r="1169" spans="2:9" x14ac:dyDescent="0.2">
      <c r="B1169">
        <v>0</v>
      </c>
      <c r="C1169" t="s">
        <v>1304</v>
      </c>
      <c r="D1169">
        <v>0</v>
      </c>
      <c r="E1169">
        <v>1139.7</v>
      </c>
      <c r="F1169" t="s">
        <v>1304</v>
      </c>
      <c r="G1169">
        <v>4.12</v>
      </c>
      <c r="H1169">
        <v>683</v>
      </c>
      <c r="I1169" t="s">
        <v>2390</v>
      </c>
    </row>
    <row r="1170" spans="2:9" x14ac:dyDescent="0.2">
      <c r="B1170">
        <v>0</v>
      </c>
      <c r="C1170" t="s">
        <v>1304</v>
      </c>
      <c r="D1170">
        <v>0</v>
      </c>
      <c r="E1170">
        <v>1141.3</v>
      </c>
      <c r="F1170" t="s">
        <v>1304</v>
      </c>
      <c r="G1170">
        <v>7.63</v>
      </c>
      <c r="H1170">
        <v>686</v>
      </c>
      <c r="I1170" t="s">
        <v>2417</v>
      </c>
    </row>
    <row r="1171" spans="2:9" x14ac:dyDescent="0.2">
      <c r="B1171">
        <v>0</v>
      </c>
      <c r="C1171" t="s">
        <v>1304</v>
      </c>
      <c r="D1171">
        <v>0</v>
      </c>
      <c r="E1171">
        <v>1142</v>
      </c>
      <c r="F1171">
        <f>+-102.67</f>
        <v>-102.67</v>
      </c>
      <c r="G1171">
        <v>798</v>
      </c>
      <c r="H1171" t="s">
        <v>2383</v>
      </c>
    </row>
    <row r="1172" spans="2:9" x14ac:dyDescent="0.2">
      <c r="B1172">
        <v>0</v>
      </c>
      <c r="C1172" t="s">
        <v>1304</v>
      </c>
      <c r="D1172">
        <v>0</v>
      </c>
      <c r="E1172">
        <v>1142.0999999999999</v>
      </c>
      <c r="F1172" t="s">
        <v>1304</v>
      </c>
      <c r="G1172">
        <v>6.99</v>
      </c>
      <c r="H1172">
        <v>694</v>
      </c>
      <c r="I1172" t="s">
        <v>2405</v>
      </c>
    </row>
    <row r="1173" spans="2:9" x14ac:dyDescent="0.2">
      <c r="B1173">
        <v>0</v>
      </c>
      <c r="C1173" t="s">
        <v>1304</v>
      </c>
      <c r="D1173">
        <v>0</v>
      </c>
      <c r="E1173">
        <v>1142.5999999999999</v>
      </c>
      <c r="F1173" t="s">
        <v>1304</v>
      </c>
      <c r="G1173">
        <v>8.26</v>
      </c>
      <c r="H1173">
        <v>689</v>
      </c>
      <c r="I1173" t="s">
        <v>2412</v>
      </c>
    </row>
    <row r="1174" spans="2:9" x14ac:dyDescent="0.2">
      <c r="B1174">
        <v>0</v>
      </c>
      <c r="C1174" t="s">
        <v>1304</v>
      </c>
      <c r="D1174">
        <v>0</v>
      </c>
      <c r="E1174">
        <v>1142.9000000000001</v>
      </c>
      <c r="F1174" t="s">
        <v>1304</v>
      </c>
      <c r="G1174">
        <v>7.62</v>
      </c>
      <c r="H1174">
        <v>688</v>
      </c>
      <c r="I1174" t="s">
        <v>2413</v>
      </c>
    </row>
    <row r="1175" spans="2:9" x14ac:dyDescent="0.2">
      <c r="B1175">
        <v>0</v>
      </c>
      <c r="C1175" t="s">
        <v>1304</v>
      </c>
      <c r="D1175">
        <v>0</v>
      </c>
      <c r="E1175">
        <v>1142.9000000000001</v>
      </c>
      <c r="F1175" t="s">
        <v>1304</v>
      </c>
      <c r="G1175">
        <v>7.26</v>
      </c>
      <c r="H1175">
        <v>693</v>
      </c>
      <c r="I1175" t="s">
        <v>2407</v>
      </c>
    </row>
    <row r="1176" spans="2:9" x14ac:dyDescent="0.2">
      <c r="B1176">
        <v>0</v>
      </c>
      <c r="C1176" t="s">
        <v>1304</v>
      </c>
      <c r="D1176">
        <v>0</v>
      </c>
      <c r="E1176">
        <v>1143.5</v>
      </c>
      <c r="F1176" t="s">
        <v>1304</v>
      </c>
      <c r="G1176">
        <v>7.28</v>
      </c>
      <c r="H1176">
        <v>692</v>
      </c>
      <c r="I1176" t="s">
        <v>2408</v>
      </c>
    </row>
    <row r="1177" spans="2:9" x14ac:dyDescent="0.2">
      <c r="B1177">
        <v>0</v>
      </c>
      <c r="C1177" t="s">
        <v>1304</v>
      </c>
      <c r="D1177">
        <v>0</v>
      </c>
      <c r="E1177">
        <v>1144.4000000000001</v>
      </c>
      <c r="F1177" t="s">
        <v>1304</v>
      </c>
      <c r="G1177">
        <v>8.44</v>
      </c>
      <c r="H1177">
        <v>691</v>
      </c>
      <c r="I1177" t="s">
        <v>2409</v>
      </c>
    </row>
    <row r="1178" spans="2:9" x14ac:dyDescent="0.2">
      <c r="B1178">
        <v>0</v>
      </c>
      <c r="C1178" t="s">
        <v>1304</v>
      </c>
      <c r="D1178">
        <v>0</v>
      </c>
      <c r="E1178">
        <v>1145.2</v>
      </c>
      <c r="F1178" t="s">
        <v>1304</v>
      </c>
      <c r="G1178">
        <v>7.77</v>
      </c>
      <c r="H1178">
        <v>690</v>
      </c>
      <c r="I1178" t="s">
        <v>2410</v>
      </c>
    </row>
    <row r="1179" spans="2:9" x14ac:dyDescent="0.2">
      <c r="B1179">
        <v>0</v>
      </c>
      <c r="C1179" t="s">
        <v>1304</v>
      </c>
      <c r="D1179">
        <v>0</v>
      </c>
      <c r="E1179">
        <v>1145.8</v>
      </c>
      <c r="F1179">
        <f>+-132.72</f>
        <v>-132.72</v>
      </c>
      <c r="G1179">
        <v>953</v>
      </c>
      <c r="H1179" t="s">
        <v>2470</v>
      </c>
    </row>
    <row r="1180" spans="2:9" x14ac:dyDescent="0.2">
      <c r="B1180">
        <v>0</v>
      </c>
      <c r="C1180" t="s">
        <v>1304</v>
      </c>
      <c r="D1180">
        <v>0</v>
      </c>
      <c r="E1180">
        <v>1161.0999999999999</v>
      </c>
      <c r="F1180" t="s">
        <v>1304</v>
      </c>
      <c r="G1180">
        <v>5.97</v>
      </c>
      <c r="H1180">
        <v>907</v>
      </c>
      <c r="I1180" t="s">
        <v>2467</v>
      </c>
    </row>
    <row r="1181" spans="2:9" x14ac:dyDescent="0.2">
      <c r="B1181">
        <v>0</v>
      </c>
      <c r="C1181" t="s">
        <v>1304</v>
      </c>
      <c r="D1181">
        <v>0</v>
      </c>
      <c r="E1181">
        <v>1161.3</v>
      </c>
      <c r="F1181">
        <f>+-122.15</f>
        <v>-122.15</v>
      </c>
      <c r="G1181">
        <v>952</v>
      </c>
      <c r="H1181" t="s">
        <v>2468</v>
      </c>
    </row>
    <row r="1182" spans="2:9" x14ac:dyDescent="0.2">
      <c r="B1182">
        <v>0</v>
      </c>
      <c r="C1182" t="s">
        <v>1304</v>
      </c>
      <c r="D1182">
        <v>0</v>
      </c>
      <c r="E1182">
        <v>1161.5</v>
      </c>
      <c r="F1182" t="s">
        <v>1304</v>
      </c>
      <c r="G1182">
        <v>4.22</v>
      </c>
      <c r="H1182">
        <v>904</v>
      </c>
      <c r="I1182" t="s">
        <v>2564</v>
      </c>
    </row>
    <row r="1183" spans="2:9" x14ac:dyDescent="0.2">
      <c r="B1183">
        <v>0</v>
      </c>
      <c r="C1183" t="s">
        <v>1304</v>
      </c>
      <c r="D1183">
        <v>0</v>
      </c>
      <c r="E1183">
        <v>1161.5999999999999</v>
      </c>
      <c r="F1183" t="s">
        <v>1304</v>
      </c>
      <c r="G1183">
        <v>5.31</v>
      </c>
      <c r="H1183">
        <v>905</v>
      </c>
      <c r="I1183" t="s">
        <v>2894</v>
      </c>
    </row>
    <row r="1184" spans="2:9" x14ac:dyDescent="0.2">
      <c r="B1184">
        <v>0</v>
      </c>
      <c r="C1184" t="s">
        <v>1304</v>
      </c>
      <c r="D1184">
        <v>0</v>
      </c>
      <c r="E1184">
        <v>1162.2</v>
      </c>
      <c r="F1184" t="s">
        <v>1304</v>
      </c>
      <c r="G1184">
        <v>6.18</v>
      </c>
      <c r="H1184">
        <v>908</v>
      </c>
      <c r="I1184" t="s">
        <v>2566</v>
      </c>
    </row>
    <row r="1185" spans="2:9" x14ac:dyDescent="0.2">
      <c r="B1185">
        <v>0</v>
      </c>
      <c r="C1185" t="s">
        <v>1304</v>
      </c>
      <c r="D1185">
        <v>0</v>
      </c>
      <c r="E1185">
        <v>1162.8</v>
      </c>
      <c r="F1185">
        <f>+-90.97</f>
        <v>-90.97</v>
      </c>
      <c r="G1185">
        <v>799</v>
      </c>
      <c r="H1185" t="s">
        <v>2384</v>
      </c>
    </row>
    <row r="1186" spans="2:9" x14ac:dyDescent="0.2">
      <c r="B1186">
        <v>0</v>
      </c>
      <c r="C1186" t="s">
        <v>1304</v>
      </c>
      <c r="D1186">
        <v>0</v>
      </c>
      <c r="E1186">
        <v>1164.0999999999999</v>
      </c>
      <c r="F1186">
        <f>+-121.79</f>
        <v>-121.79</v>
      </c>
      <c r="G1186">
        <v>951</v>
      </c>
      <c r="H1186" t="s">
        <v>2465</v>
      </c>
    </row>
    <row r="1187" spans="2:9" x14ac:dyDescent="0.2">
      <c r="B1187">
        <v>0</v>
      </c>
      <c r="C1187" t="s">
        <v>1304</v>
      </c>
      <c r="D1187">
        <v>0</v>
      </c>
      <c r="E1187">
        <v>1164.0999999999999</v>
      </c>
      <c r="F1187" t="s">
        <v>1304</v>
      </c>
      <c r="G1187">
        <v>6.07</v>
      </c>
      <c r="H1187">
        <v>903</v>
      </c>
      <c r="I1187" t="s">
        <v>2227</v>
      </c>
    </row>
    <row r="1188" spans="2:9" x14ac:dyDescent="0.2">
      <c r="B1188">
        <v>0</v>
      </c>
      <c r="C1188" t="s">
        <v>1304</v>
      </c>
      <c r="D1188">
        <v>0</v>
      </c>
      <c r="E1188">
        <v>1166.2</v>
      </c>
      <c r="F1188" t="s">
        <v>1304</v>
      </c>
      <c r="G1188">
        <v>8.68</v>
      </c>
      <c r="H1188">
        <v>902</v>
      </c>
      <c r="I1188" t="s">
        <v>1974</v>
      </c>
    </row>
    <row r="1189" spans="2:9" x14ac:dyDescent="0.2">
      <c r="B1189">
        <v>0</v>
      </c>
      <c r="C1189" t="s">
        <v>1304</v>
      </c>
      <c r="D1189">
        <v>0</v>
      </c>
      <c r="E1189">
        <v>1166.4000000000001</v>
      </c>
      <c r="F1189">
        <f>+-11.41</f>
        <v>-11.41</v>
      </c>
      <c r="G1189">
        <v>909</v>
      </c>
      <c r="H1189" t="s">
        <v>2572</v>
      </c>
    </row>
    <row r="1190" spans="2:9" x14ac:dyDescent="0.2">
      <c r="B1190">
        <v>0</v>
      </c>
      <c r="C1190" t="s">
        <v>1304</v>
      </c>
      <c r="D1190">
        <v>0</v>
      </c>
      <c r="E1190">
        <v>1166.5999999999999</v>
      </c>
      <c r="F1190">
        <f>+-11.36</f>
        <v>-11.36</v>
      </c>
      <c r="G1190">
        <v>910</v>
      </c>
      <c r="H1190" t="s">
        <v>2575</v>
      </c>
    </row>
    <row r="1191" spans="2:9" x14ac:dyDescent="0.2">
      <c r="B1191">
        <v>0</v>
      </c>
      <c r="C1191" t="s">
        <v>1304</v>
      </c>
      <c r="D1191">
        <v>0</v>
      </c>
      <c r="E1191">
        <v>1167.9000000000001</v>
      </c>
      <c r="F1191" t="s">
        <v>1304</v>
      </c>
      <c r="G1191">
        <v>8.4600000000000009</v>
      </c>
      <c r="H1191">
        <v>901</v>
      </c>
      <c r="I1191" t="s">
        <v>2567</v>
      </c>
    </row>
    <row r="1192" spans="2:9" x14ac:dyDescent="0.2">
      <c r="B1192">
        <v>0</v>
      </c>
      <c r="C1192" t="s">
        <v>1304</v>
      </c>
      <c r="D1192">
        <v>0</v>
      </c>
      <c r="E1192">
        <v>1168</v>
      </c>
      <c r="F1192">
        <f>+-11.11</f>
        <v>-11.11</v>
      </c>
      <c r="G1192">
        <v>911</v>
      </c>
      <c r="H1192" t="s">
        <v>2574</v>
      </c>
    </row>
    <row r="1193" spans="2:9" x14ac:dyDescent="0.2">
      <c r="B1193">
        <v>0</v>
      </c>
      <c r="C1193" t="s">
        <v>1304</v>
      </c>
      <c r="D1193">
        <v>0</v>
      </c>
      <c r="E1193">
        <v>1169</v>
      </c>
      <c r="F1193" t="s">
        <v>1304</v>
      </c>
      <c r="G1193">
        <v>9.61</v>
      </c>
      <c r="H1193">
        <v>900</v>
      </c>
      <c r="I1193" t="s">
        <v>2464</v>
      </c>
    </row>
    <row r="1194" spans="2:9" x14ac:dyDescent="0.2">
      <c r="B1194">
        <v>0</v>
      </c>
      <c r="C1194" t="s">
        <v>1304</v>
      </c>
      <c r="D1194">
        <v>0</v>
      </c>
      <c r="E1194">
        <v>1172.3</v>
      </c>
      <c r="F1194">
        <f>+-15.21</f>
        <v>-15.21</v>
      </c>
      <c r="G1194">
        <v>912</v>
      </c>
      <c r="H1194" t="s">
        <v>2568</v>
      </c>
    </row>
    <row r="1195" spans="2:9" x14ac:dyDescent="0.2">
      <c r="B1195">
        <v>0</v>
      </c>
      <c r="C1195" t="s">
        <v>1304</v>
      </c>
      <c r="D1195">
        <v>0</v>
      </c>
      <c r="E1195">
        <v>1173.2</v>
      </c>
      <c r="F1195">
        <f>+-10.37</f>
        <v>-10.37</v>
      </c>
      <c r="G1195">
        <v>899</v>
      </c>
      <c r="H1195" t="s">
        <v>2571</v>
      </c>
    </row>
    <row r="1196" spans="2:9" x14ac:dyDescent="0.2">
      <c r="B1196">
        <v>0</v>
      </c>
      <c r="C1196" t="s">
        <v>1304</v>
      </c>
      <c r="D1196">
        <v>0</v>
      </c>
      <c r="E1196">
        <v>1176.3</v>
      </c>
      <c r="F1196">
        <f>+-17.92</f>
        <v>-17.920000000000002</v>
      </c>
      <c r="G1196">
        <v>913</v>
      </c>
      <c r="H1196" t="s">
        <v>2563</v>
      </c>
    </row>
    <row r="1197" spans="2:9" x14ac:dyDescent="0.2">
      <c r="B1197">
        <v>0</v>
      </c>
      <c r="C1197" t="s">
        <v>1304</v>
      </c>
      <c r="D1197">
        <v>0</v>
      </c>
      <c r="E1197">
        <v>1176.5</v>
      </c>
      <c r="F1197">
        <f>+-17.44</f>
        <v>-17.440000000000001</v>
      </c>
      <c r="G1197">
        <v>914</v>
      </c>
      <c r="H1197" t="s">
        <v>2551</v>
      </c>
    </row>
    <row r="1198" spans="2:9" x14ac:dyDescent="0.2">
      <c r="B1198">
        <v>0</v>
      </c>
      <c r="C1198" t="s">
        <v>1304</v>
      </c>
      <c r="D1198">
        <v>0</v>
      </c>
      <c r="E1198">
        <v>1177.9000000000001</v>
      </c>
      <c r="F1198">
        <f>+-10.3</f>
        <v>-10.3</v>
      </c>
      <c r="G1198">
        <v>898</v>
      </c>
      <c r="H1198" t="s">
        <v>2577</v>
      </c>
    </row>
    <row r="1199" spans="2:9" x14ac:dyDescent="0.2">
      <c r="B1199">
        <v>0</v>
      </c>
      <c r="C1199" t="s">
        <v>1304</v>
      </c>
      <c r="D1199">
        <v>0</v>
      </c>
      <c r="E1199">
        <v>1178.3</v>
      </c>
      <c r="F1199">
        <f>+-10.92</f>
        <v>-10.92</v>
      </c>
      <c r="G1199">
        <v>897</v>
      </c>
      <c r="H1199" t="s">
        <v>2578</v>
      </c>
    </row>
    <row r="1200" spans="2:9" x14ac:dyDescent="0.2">
      <c r="B1200">
        <v>0</v>
      </c>
      <c r="C1200" t="s">
        <v>1304</v>
      </c>
      <c r="D1200">
        <v>0</v>
      </c>
      <c r="E1200">
        <v>1178.4000000000001</v>
      </c>
      <c r="F1200">
        <f>+-79.73</f>
        <v>-79.73</v>
      </c>
      <c r="G1200">
        <v>800</v>
      </c>
      <c r="H1200" t="s">
        <v>2895</v>
      </c>
    </row>
    <row r="1201" spans="2:9" x14ac:dyDescent="0.2">
      <c r="B1201">
        <v>0</v>
      </c>
      <c r="C1201" t="s">
        <v>1304</v>
      </c>
      <c r="D1201">
        <v>0</v>
      </c>
      <c r="E1201">
        <v>1178.5</v>
      </c>
      <c r="F1201">
        <f>+-17.53</f>
        <v>-17.53</v>
      </c>
      <c r="G1201">
        <v>915</v>
      </c>
      <c r="H1201" t="s">
        <v>2333</v>
      </c>
    </row>
    <row r="1202" spans="2:9" x14ac:dyDescent="0.2">
      <c r="B1202">
        <v>0</v>
      </c>
      <c r="C1202" t="s">
        <v>1304</v>
      </c>
      <c r="D1202">
        <v>0</v>
      </c>
      <c r="E1202">
        <v>1179.8</v>
      </c>
      <c r="F1202" t="s">
        <v>1304</v>
      </c>
      <c r="G1202">
        <v>9.7200000000000006</v>
      </c>
      <c r="H1202">
        <v>896</v>
      </c>
      <c r="I1202" t="s">
        <v>2583</v>
      </c>
    </row>
    <row r="1203" spans="2:9" x14ac:dyDescent="0.2">
      <c r="B1203">
        <v>0</v>
      </c>
      <c r="C1203" t="s">
        <v>1304</v>
      </c>
      <c r="D1203">
        <v>0</v>
      </c>
      <c r="E1203">
        <v>1180.9000000000001</v>
      </c>
      <c r="F1203" t="s">
        <v>1304</v>
      </c>
      <c r="G1203">
        <v>5.41</v>
      </c>
      <c r="H1203">
        <v>886</v>
      </c>
      <c r="I1203" t="s">
        <v>2896</v>
      </c>
    </row>
    <row r="1204" spans="2:9" x14ac:dyDescent="0.2">
      <c r="B1204">
        <v>0</v>
      </c>
      <c r="C1204" t="s">
        <v>1304</v>
      </c>
      <c r="D1204">
        <v>0</v>
      </c>
      <c r="E1204">
        <v>1181</v>
      </c>
      <c r="F1204">
        <f>+-10.23</f>
        <v>-10.23</v>
      </c>
      <c r="G1204">
        <v>895</v>
      </c>
      <c r="H1204" t="s">
        <v>2585</v>
      </c>
    </row>
    <row r="1205" spans="2:9" x14ac:dyDescent="0.2">
      <c r="B1205">
        <v>0</v>
      </c>
      <c r="C1205" t="s">
        <v>1304</v>
      </c>
      <c r="D1205">
        <v>0</v>
      </c>
      <c r="E1205">
        <v>1181.2</v>
      </c>
      <c r="F1205" t="s">
        <v>1304</v>
      </c>
      <c r="G1205">
        <v>5.84</v>
      </c>
      <c r="H1205">
        <v>887</v>
      </c>
      <c r="I1205" t="s">
        <v>2219</v>
      </c>
    </row>
    <row r="1206" spans="2:9" x14ac:dyDescent="0.2">
      <c r="B1206">
        <v>0</v>
      </c>
      <c r="C1206" t="s">
        <v>1304</v>
      </c>
      <c r="D1206">
        <v>0</v>
      </c>
      <c r="E1206">
        <v>1181.2</v>
      </c>
      <c r="F1206">
        <f>+-18.72</f>
        <v>-18.72</v>
      </c>
      <c r="G1206">
        <v>916</v>
      </c>
      <c r="H1206" t="s">
        <v>2550</v>
      </c>
    </row>
    <row r="1207" spans="2:9" x14ac:dyDescent="0.2">
      <c r="B1207">
        <v>0</v>
      </c>
      <c r="C1207" t="s">
        <v>1304</v>
      </c>
      <c r="D1207">
        <v>0</v>
      </c>
      <c r="E1207">
        <v>1182.4000000000001</v>
      </c>
      <c r="F1207" t="s">
        <v>1304</v>
      </c>
      <c r="G1207">
        <v>6.2</v>
      </c>
      <c r="H1207">
        <v>889</v>
      </c>
      <c r="I1207" t="s">
        <v>2588</v>
      </c>
    </row>
    <row r="1208" spans="2:9" x14ac:dyDescent="0.2">
      <c r="B1208">
        <v>0</v>
      </c>
      <c r="C1208" t="s">
        <v>1304</v>
      </c>
      <c r="D1208">
        <v>0</v>
      </c>
      <c r="E1208">
        <v>1182.4000000000001</v>
      </c>
      <c r="F1208" t="s">
        <v>1304</v>
      </c>
      <c r="G1208">
        <v>6.17</v>
      </c>
      <c r="H1208">
        <v>888</v>
      </c>
      <c r="I1208" t="s">
        <v>2897</v>
      </c>
    </row>
    <row r="1209" spans="2:9" x14ac:dyDescent="0.2">
      <c r="B1209">
        <v>0</v>
      </c>
      <c r="C1209" t="s">
        <v>1304</v>
      </c>
      <c r="D1209">
        <v>0</v>
      </c>
      <c r="E1209">
        <v>1182.5</v>
      </c>
      <c r="F1209" t="s">
        <v>1304</v>
      </c>
      <c r="G1209">
        <v>5.46</v>
      </c>
      <c r="H1209">
        <v>884</v>
      </c>
      <c r="I1209" t="s">
        <v>2215</v>
      </c>
    </row>
    <row r="1210" spans="2:9" x14ac:dyDescent="0.2">
      <c r="B1210">
        <v>0</v>
      </c>
      <c r="C1210" t="s">
        <v>1304</v>
      </c>
      <c r="D1210">
        <v>0</v>
      </c>
      <c r="E1210">
        <v>1182.5999999999999</v>
      </c>
      <c r="F1210">
        <f>+-60.14</f>
        <v>-60.14</v>
      </c>
      <c r="G1210">
        <v>949</v>
      </c>
      <c r="H1210" t="s">
        <v>2471</v>
      </c>
    </row>
    <row r="1211" spans="2:9" x14ac:dyDescent="0.2">
      <c r="B1211">
        <v>0</v>
      </c>
      <c r="C1211" t="s">
        <v>1304</v>
      </c>
      <c r="D1211">
        <v>0</v>
      </c>
      <c r="E1211">
        <v>1182.7</v>
      </c>
      <c r="F1211">
        <f>+-59.86</f>
        <v>-59.86</v>
      </c>
      <c r="G1211">
        <v>948</v>
      </c>
      <c r="H1211" t="s">
        <v>2473</v>
      </c>
    </row>
    <row r="1212" spans="2:9" x14ac:dyDescent="0.2">
      <c r="B1212">
        <v>0</v>
      </c>
      <c r="C1212" t="s">
        <v>1304</v>
      </c>
      <c r="D1212">
        <v>0</v>
      </c>
      <c r="E1212">
        <v>1183.4000000000001</v>
      </c>
      <c r="F1212">
        <f>+-21.73</f>
        <v>-21.73</v>
      </c>
      <c r="G1212">
        <v>917</v>
      </c>
      <c r="H1212" t="s">
        <v>2533</v>
      </c>
    </row>
    <row r="1213" spans="2:9" x14ac:dyDescent="0.2">
      <c r="B1213">
        <v>0</v>
      </c>
      <c r="C1213" t="s">
        <v>1304</v>
      </c>
      <c r="D1213">
        <v>0</v>
      </c>
      <c r="E1213">
        <v>1183.4000000000001</v>
      </c>
      <c r="F1213">
        <f>+-60.65</f>
        <v>-60.65</v>
      </c>
      <c r="G1213">
        <v>950</v>
      </c>
      <c r="H1213" t="s">
        <v>2466</v>
      </c>
    </row>
    <row r="1214" spans="2:9" x14ac:dyDescent="0.2">
      <c r="B1214">
        <v>0</v>
      </c>
      <c r="C1214" t="s">
        <v>1304</v>
      </c>
      <c r="D1214">
        <v>0</v>
      </c>
      <c r="E1214">
        <v>1184</v>
      </c>
      <c r="F1214" t="s">
        <v>1304</v>
      </c>
      <c r="G1214">
        <v>8.5299999999999994</v>
      </c>
      <c r="H1214">
        <v>894</v>
      </c>
      <c r="I1214" t="s">
        <v>2375</v>
      </c>
    </row>
    <row r="1215" spans="2:9" x14ac:dyDescent="0.2">
      <c r="B1215">
        <v>0</v>
      </c>
      <c r="C1215" t="s">
        <v>1304</v>
      </c>
      <c r="D1215">
        <v>0</v>
      </c>
      <c r="E1215">
        <v>1184</v>
      </c>
      <c r="F1215" t="s">
        <v>1304</v>
      </c>
      <c r="G1215">
        <v>5.12</v>
      </c>
      <c r="H1215">
        <v>891</v>
      </c>
      <c r="I1215" t="s">
        <v>2377</v>
      </c>
    </row>
    <row r="1216" spans="2:9" x14ac:dyDescent="0.2">
      <c r="B1216">
        <v>0</v>
      </c>
      <c r="C1216" t="s">
        <v>1304</v>
      </c>
      <c r="D1216">
        <v>0</v>
      </c>
      <c r="E1216">
        <v>1185</v>
      </c>
      <c r="F1216">
        <f>+-47.66</f>
        <v>-47.66</v>
      </c>
      <c r="G1216">
        <v>947</v>
      </c>
      <c r="H1216" t="s">
        <v>2477</v>
      </c>
    </row>
    <row r="1217" spans="2:9" x14ac:dyDescent="0.2">
      <c r="B1217">
        <v>0</v>
      </c>
      <c r="C1217" t="s">
        <v>1304</v>
      </c>
      <c r="D1217">
        <v>0</v>
      </c>
      <c r="E1217">
        <v>1185.3</v>
      </c>
      <c r="F1217" t="s">
        <v>1304</v>
      </c>
      <c r="G1217">
        <v>7.14</v>
      </c>
      <c r="H1217">
        <v>892</v>
      </c>
      <c r="I1217" t="s">
        <v>2898</v>
      </c>
    </row>
    <row r="1218" spans="2:9" x14ac:dyDescent="0.2">
      <c r="B1218">
        <v>0</v>
      </c>
      <c r="C1218" t="s">
        <v>1304</v>
      </c>
      <c r="D1218">
        <v>0</v>
      </c>
      <c r="E1218">
        <v>1185.5999999999999</v>
      </c>
      <c r="F1218" t="s">
        <v>1304</v>
      </c>
      <c r="G1218">
        <v>7.85</v>
      </c>
      <c r="H1218">
        <v>893</v>
      </c>
      <c r="I1218" t="s">
        <v>1991</v>
      </c>
    </row>
    <row r="1219" spans="2:9" x14ac:dyDescent="0.2">
      <c r="B1219">
        <v>0</v>
      </c>
      <c r="C1219" t="s">
        <v>1304</v>
      </c>
      <c r="D1219">
        <v>0</v>
      </c>
      <c r="E1219">
        <v>1185.8</v>
      </c>
      <c r="F1219">
        <f>+-15.8</f>
        <v>-15.8</v>
      </c>
      <c r="G1219">
        <v>885</v>
      </c>
      <c r="H1219" t="s">
        <v>2587</v>
      </c>
    </row>
    <row r="1220" spans="2:9" x14ac:dyDescent="0.2">
      <c r="B1220">
        <v>0</v>
      </c>
      <c r="C1220" t="s">
        <v>1304</v>
      </c>
      <c r="D1220">
        <v>0</v>
      </c>
      <c r="E1220">
        <v>1186.5999999999999</v>
      </c>
      <c r="F1220">
        <f>+-21.66</f>
        <v>-21.66</v>
      </c>
      <c r="G1220">
        <v>918</v>
      </c>
      <c r="H1220" t="s">
        <v>2226</v>
      </c>
    </row>
    <row r="1221" spans="2:9" x14ac:dyDescent="0.2">
      <c r="B1221">
        <v>0</v>
      </c>
      <c r="C1221" t="s">
        <v>1304</v>
      </c>
      <c r="D1221">
        <v>0</v>
      </c>
      <c r="E1221">
        <v>1195.3</v>
      </c>
      <c r="F1221">
        <f>+-21.42</f>
        <v>-21.42</v>
      </c>
      <c r="G1221">
        <v>919</v>
      </c>
      <c r="H1221" t="s">
        <v>2517</v>
      </c>
    </row>
    <row r="1222" spans="2:9" x14ac:dyDescent="0.2">
      <c r="B1222">
        <v>0</v>
      </c>
      <c r="C1222" t="s">
        <v>1304</v>
      </c>
      <c r="D1222">
        <v>0</v>
      </c>
      <c r="E1222">
        <v>1197.9000000000001</v>
      </c>
      <c r="F1222">
        <f>+-21.25</f>
        <v>-21.25</v>
      </c>
      <c r="G1222">
        <v>920</v>
      </c>
      <c r="H1222" t="s">
        <v>2500</v>
      </c>
    </row>
    <row r="1223" spans="2:9" x14ac:dyDescent="0.2">
      <c r="B1223">
        <v>0</v>
      </c>
      <c r="C1223" t="s">
        <v>1304</v>
      </c>
      <c r="D1223">
        <v>0</v>
      </c>
      <c r="E1223">
        <v>1199.5999999999999</v>
      </c>
      <c r="F1223">
        <f>+-69.37</f>
        <v>-69.37</v>
      </c>
      <c r="G1223">
        <v>801</v>
      </c>
      <c r="H1223" t="s">
        <v>2899</v>
      </c>
    </row>
    <row r="1224" spans="2:9" x14ac:dyDescent="0.2">
      <c r="B1224">
        <v>0</v>
      </c>
      <c r="C1224" t="s">
        <v>1304</v>
      </c>
      <c r="D1224">
        <v>0</v>
      </c>
      <c r="E1224">
        <v>1201</v>
      </c>
      <c r="F1224" t="s">
        <v>1304</v>
      </c>
      <c r="G1224">
        <v>5.64</v>
      </c>
      <c r="H1224">
        <v>946</v>
      </c>
      <c r="I1224" t="s">
        <v>1558</v>
      </c>
    </row>
    <row r="1225" spans="2:9" x14ac:dyDescent="0.2">
      <c r="B1225">
        <v>0</v>
      </c>
      <c r="C1225" t="s">
        <v>1304</v>
      </c>
      <c r="D1225">
        <v>0</v>
      </c>
      <c r="E1225">
        <v>1201.8</v>
      </c>
      <c r="F1225" t="s">
        <v>1304</v>
      </c>
      <c r="G1225">
        <v>3.94</v>
      </c>
      <c r="H1225">
        <v>944</v>
      </c>
      <c r="I1225" t="s">
        <v>2480</v>
      </c>
    </row>
    <row r="1226" spans="2:9" x14ac:dyDescent="0.2">
      <c r="B1226">
        <v>0</v>
      </c>
      <c r="C1226" t="s">
        <v>1304</v>
      </c>
      <c r="D1226">
        <v>0</v>
      </c>
      <c r="E1226">
        <v>1202</v>
      </c>
      <c r="F1226">
        <f>+-20.19</f>
        <v>-20.190000000000001</v>
      </c>
      <c r="G1226">
        <v>921</v>
      </c>
      <c r="H1226" t="s">
        <v>2499</v>
      </c>
    </row>
    <row r="1227" spans="2:9" x14ac:dyDescent="0.2">
      <c r="B1227">
        <v>0</v>
      </c>
      <c r="C1227" t="s">
        <v>1304</v>
      </c>
      <c r="D1227">
        <v>0</v>
      </c>
      <c r="E1227">
        <v>1202.3</v>
      </c>
      <c r="F1227" t="s">
        <v>1304</v>
      </c>
      <c r="G1227">
        <v>5.95</v>
      </c>
      <c r="H1227">
        <v>945</v>
      </c>
      <c r="I1227" t="s">
        <v>2900</v>
      </c>
    </row>
    <row r="1228" spans="2:9" x14ac:dyDescent="0.2">
      <c r="B1228">
        <v>0</v>
      </c>
      <c r="C1228" t="s">
        <v>1304</v>
      </c>
      <c r="D1228">
        <v>0</v>
      </c>
      <c r="E1228">
        <v>1203.5999999999999</v>
      </c>
      <c r="F1228" t="s">
        <v>1304</v>
      </c>
      <c r="G1228">
        <v>5.83</v>
      </c>
      <c r="H1228">
        <v>943</v>
      </c>
      <c r="I1228" t="s">
        <v>2218</v>
      </c>
    </row>
    <row r="1229" spans="2:9" x14ac:dyDescent="0.2">
      <c r="B1229">
        <v>0</v>
      </c>
      <c r="C1229" t="s">
        <v>1304</v>
      </c>
      <c r="D1229">
        <v>0</v>
      </c>
      <c r="E1229">
        <v>1206.0999999999999</v>
      </c>
      <c r="F1229">
        <f>+-32.09</f>
        <v>-32.090000000000003</v>
      </c>
      <c r="G1229">
        <v>882</v>
      </c>
      <c r="H1229" t="s">
        <v>2584</v>
      </c>
    </row>
    <row r="1230" spans="2:9" x14ac:dyDescent="0.2">
      <c r="B1230">
        <v>0</v>
      </c>
      <c r="C1230" t="s">
        <v>1304</v>
      </c>
      <c r="D1230">
        <v>0</v>
      </c>
      <c r="E1230">
        <v>1206.5999999999999</v>
      </c>
      <c r="F1230" t="s">
        <v>1304</v>
      </c>
      <c r="G1230">
        <v>7.88</v>
      </c>
      <c r="H1230">
        <v>942</v>
      </c>
      <c r="I1230" t="s">
        <v>2482</v>
      </c>
    </row>
    <row r="1231" spans="2:9" x14ac:dyDescent="0.2">
      <c r="B1231">
        <v>0</v>
      </c>
      <c r="C1231" t="s">
        <v>1304</v>
      </c>
      <c r="D1231">
        <v>0</v>
      </c>
      <c r="E1231">
        <v>1207.3</v>
      </c>
      <c r="F1231" t="s">
        <v>1304</v>
      </c>
      <c r="G1231">
        <v>8.44</v>
      </c>
      <c r="H1231">
        <v>941</v>
      </c>
      <c r="I1231" t="s">
        <v>2486</v>
      </c>
    </row>
    <row r="1232" spans="2:9" x14ac:dyDescent="0.2">
      <c r="B1232">
        <v>0</v>
      </c>
      <c r="C1232" t="s">
        <v>1304</v>
      </c>
      <c r="D1232">
        <v>0</v>
      </c>
      <c r="E1232">
        <v>1210.0999999999999</v>
      </c>
      <c r="F1232" t="s">
        <v>1304</v>
      </c>
      <c r="G1232">
        <v>9.25</v>
      </c>
      <c r="H1232">
        <v>940</v>
      </c>
      <c r="I1232" t="s">
        <v>2488</v>
      </c>
    </row>
    <row r="1233" spans="2:9" x14ac:dyDescent="0.2">
      <c r="B1233">
        <v>0</v>
      </c>
      <c r="C1233" t="s">
        <v>1304</v>
      </c>
      <c r="D1233">
        <v>0</v>
      </c>
      <c r="E1233">
        <v>1211.2</v>
      </c>
      <c r="F1233">
        <f>+-35.46</f>
        <v>-35.46</v>
      </c>
      <c r="G1233">
        <v>881</v>
      </c>
      <c r="H1233" t="s">
        <v>2582</v>
      </c>
    </row>
    <row r="1234" spans="2:9" x14ac:dyDescent="0.2">
      <c r="B1234">
        <v>0</v>
      </c>
      <c r="C1234" t="s">
        <v>1304</v>
      </c>
      <c r="D1234">
        <v>0</v>
      </c>
      <c r="E1234">
        <v>1211.9000000000001</v>
      </c>
      <c r="F1234">
        <f>+-11.41</f>
        <v>-11.41</v>
      </c>
      <c r="G1234">
        <v>922</v>
      </c>
      <c r="H1234" t="s">
        <v>2498</v>
      </c>
    </row>
    <row r="1235" spans="2:9" x14ac:dyDescent="0.2">
      <c r="B1235">
        <v>0</v>
      </c>
      <c r="C1235" t="s">
        <v>1304</v>
      </c>
      <c r="D1235">
        <v>0</v>
      </c>
      <c r="E1235">
        <v>1213.3</v>
      </c>
      <c r="F1235">
        <f>+-10.51</f>
        <v>-10.51</v>
      </c>
      <c r="G1235">
        <v>939</v>
      </c>
      <c r="H1235" t="s">
        <v>2901</v>
      </c>
    </row>
    <row r="1236" spans="2:9" x14ac:dyDescent="0.2">
      <c r="B1236">
        <v>0</v>
      </c>
      <c r="C1236" t="s">
        <v>1304</v>
      </c>
      <c r="D1236">
        <v>0</v>
      </c>
      <c r="E1236">
        <v>1216.2</v>
      </c>
      <c r="F1236">
        <f>+-15.16</f>
        <v>-15.16</v>
      </c>
      <c r="G1236">
        <v>923</v>
      </c>
      <c r="H1236" t="s">
        <v>2483</v>
      </c>
    </row>
    <row r="1237" spans="2:9" x14ac:dyDescent="0.2">
      <c r="B1237">
        <v>0</v>
      </c>
      <c r="C1237" t="s">
        <v>1304</v>
      </c>
      <c r="D1237">
        <v>0</v>
      </c>
      <c r="E1237">
        <v>1217.0999999999999</v>
      </c>
      <c r="F1237">
        <f>+-10.48</f>
        <v>-10.48</v>
      </c>
      <c r="G1237">
        <v>938</v>
      </c>
      <c r="H1237" t="s">
        <v>1400</v>
      </c>
    </row>
    <row r="1238" spans="2:9" x14ac:dyDescent="0.2">
      <c r="B1238">
        <v>0</v>
      </c>
      <c r="C1238" t="s">
        <v>1304</v>
      </c>
      <c r="D1238">
        <v>0</v>
      </c>
      <c r="E1238">
        <v>1218.4000000000001</v>
      </c>
      <c r="F1238" t="s">
        <v>1304</v>
      </c>
      <c r="G1238">
        <v>9.67</v>
      </c>
      <c r="H1238">
        <v>924</v>
      </c>
      <c r="I1238" t="s">
        <v>2484</v>
      </c>
    </row>
    <row r="1239" spans="2:9" x14ac:dyDescent="0.2">
      <c r="B1239">
        <v>0</v>
      </c>
      <c r="C1239" t="s">
        <v>1304</v>
      </c>
      <c r="D1239">
        <v>0</v>
      </c>
      <c r="E1239">
        <v>1219</v>
      </c>
      <c r="F1239">
        <f>+-10.55</f>
        <v>-10.55</v>
      </c>
      <c r="G1239">
        <v>937</v>
      </c>
      <c r="H1239" t="s">
        <v>1803</v>
      </c>
    </row>
    <row r="1240" spans="2:9" x14ac:dyDescent="0.2">
      <c r="B1240">
        <v>0</v>
      </c>
      <c r="C1240" t="s">
        <v>1304</v>
      </c>
      <c r="D1240">
        <v>0</v>
      </c>
      <c r="E1240">
        <v>1219.5999999999999</v>
      </c>
      <c r="F1240">
        <f>+-10.31</f>
        <v>-10.31</v>
      </c>
      <c r="G1240">
        <v>936</v>
      </c>
      <c r="H1240" t="s">
        <v>2495</v>
      </c>
    </row>
    <row r="1241" spans="2:9" x14ac:dyDescent="0.2">
      <c r="B1241">
        <v>0</v>
      </c>
      <c r="C1241" t="s">
        <v>1304</v>
      </c>
      <c r="D1241">
        <v>0</v>
      </c>
      <c r="E1241">
        <v>1219.7</v>
      </c>
      <c r="F1241">
        <f>+-35.2</f>
        <v>-35.200000000000003</v>
      </c>
      <c r="G1241">
        <v>880</v>
      </c>
      <c r="H1241" t="s">
        <v>1872</v>
      </c>
    </row>
    <row r="1242" spans="2:9" x14ac:dyDescent="0.2">
      <c r="B1242">
        <v>0</v>
      </c>
      <c r="C1242" t="s">
        <v>1304</v>
      </c>
      <c r="D1242">
        <v>0</v>
      </c>
      <c r="E1242">
        <v>1220</v>
      </c>
      <c r="F1242" t="s">
        <v>1304</v>
      </c>
      <c r="G1242">
        <v>4.92</v>
      </c>
      <c r="H1242">
        <v>925</v>
      </c>
      <c r="I1242" t="s">
        <v>2485</v>
      </c>
    </row>
    <row r="1243" spans="2:9" x14ac:dyDescent="0.2">
      <c r="B1243">
        <v>0</v>
      </c>
      <c r="C1243" t="s">
        <v>1304</v>
      </c>
      <c r="D1243">
        <v>0</v>
      </c>
      <c r="E1243">
        <v>1220.5</v>
      </c>
      <c r="F1243" t="s">
        <v>1304</v>
      </c>
      <c r="G1243">
        <v>4.9400000000000004</v>
      </c>
      <c r="H1243">
        <v>926</v>
      </c>
      <c r="I1243" t="s">
        <v>2489</v>
      </c>
    </row>
    <row r="1244" spans="2:9" x14ac:dyDescent="0.2">
      <c r="B1244">
        <v>0</v>
      </c>
      <c r="C1244" t="s">
        <v>1304</v>
      </c>
      <c r="D1244">
        <v>0</v>
      </c>
      <c r="E1244">
        <v>1220.9000000000001</v>
      </c>
      <c r="F1244" t="s">
        <v>1304</v>
      </c>
      <c r="G1244">
        <v>4.8099999999999996</v>
      </c>
      <c r="H1244">
        <v>928</v>
      </c>
      <c r="I1244" t="s">
        <v>2493</v>
      </c>
    </row>
    <row r="1245" spans="2:9" x14ac:dyDescent="0.2">
      <c r="B1245">
        <v>0</v>
      </c>
      <c r="C1245" t="s">
        <v>1304</v>
      </c>
      <c r="D1245">
        <v>0</v>
      </c>
      <c r="E1245">
        <v>1221.2</v>
      </c>
      <c r="F1245" t="s">
        <v>1304</v>
      </c>
      <c r="G1245">
        <v>5.49</v>
      </c>
      <c r="H1245">
        <v>927</v>
      </c>
      <c r="I1245" t="s">
        <v>2490</v>
      </c>
    </row>
    <row r="1246" spans="2:9" x14ac:dyDescent="0.2">
      <c r="B1246">
        <v>0</v>
      </c>
      <c r="C1246" t="s">
        <v>1304</v>
      </c>
      <c r="D1246">
        <v>0</v>
      </c>
      <c r="E1246">
        <v>1221.5999999999999</v>
      </c>
      <c r="F1246" t="s">
        <v>1304</v>
      </c>
      <c r="G1246">
        <v>9.43</v>
      </c>
      <c r="H1246">
        <v>935</v>
      </c>
      <c r="I1246" t="s">
        <v>2223</v>
      </c>
    </row>
    <row r="1247" spans="2:9" x14ac:dyDescent="0.2">
      <c r="B1247">
        <v>0</v>
      </c>
      <c r="C1247" t="s">
        <v>1304</v>
      </c>
      <c r="D1247">
        <v>0</v>
      </c>
      <c r="E1247">
        <v>1221.5999999999999</v>
      </c>
      <c r="F1247" t="s">
        <v>1304</v>
      </c>
      <c r="G1247">
        <v>7.86</v>
      </c>
      <c r="H1247">
        <v>930</v>
      </c>
      <c r="I1247" t="s">
        <v>2388</v>
      </c>
    </row>
    <row r="1248" spans="2:9" x14ac:dyDescent="0.2">
      <c r="B1248">
        <v>0</v>
      </c>
      <c r="C1248" t="s">
        <v>1304</v>
      </c>
      <c r="D1248">
        <v>0</v>
      </c>
      <c r="E1248">
        <v>1221.9000000000001</v>
      </c>
      <c r="F1248" t="s">
        <v>1304</v>
      </c>
      <c r="G1248">
        <v>5.49</v>
      </c>
      <c r="H1248">
        <v>929</v>
      </c>
      <c r="I1248" t="s">
        <v>2902</v>
      </c>
    </row>
    <row r="1249" spans="2:9" x14ac:dyDescent="0.2">
      <c r="B1249">
        <v>0</v>
      </c>
      <c r="C1249" t="s">
        <v>1304</v>
      </c>
      <c r="D1249">
        <v>0</v>
      </c>
      <c r="E1249">
        <v>1223.5</v>
      </c>
      <c r="F1249" t="s">
        <v>1304</v>
      </c>
      <c r="G1249">
        <v>8.89</v>
      </c>
      <c r="H1249">
        <v>934</v>
      </c>
      <c r="I1249" t="s">
        <v>2497</v>
      </c>
    </row>
    <row r="1250" spans="2:9" x14ac:dyDescent="0.2">
      <c r="B1250">
        <v>0</v>
      </c>
      <c r="C1250" t="s">
        <v>1304</v>
      </c>
      <c r="D1250">
        <v>0</v>
      </c>
      <c r="E1250">
        <v>1223.5999999999999</v>
      </c>
      <c r="F1250" t="s">
        <v>1304</v>
      </c>
      <c r="G1250">
        <v>5.44</v>
      </c>
      <c r="H1250">
        <v>931</v>
      </c>
      <c r="I1250" t="s">
        <v>2496</v>
      </c>
    </row>
    <row r="1251" spans="2:9" x14ac:dyDescent="0.2">
      <c r="B1251">
        <v>0</v>
      </c>
      <c r="C1251" t="s">
        <v>1304</v>
      </c>
      <c r="D1251">
        <v>0</v>
      </c>
      <c r="E1251">
        <v>1224.2</v>
      </c>
      <c r="F1251" t="s">
        <v>1304</v>
      </c>
      <c r="G1251">
        <v>7.36</v>
      </c>
      <c r="H1251">
        <v>932</v>
      </c>
      <c r="I1251" t="s">
        <v>2903</v>
      </c>
    </row>
    <row r="1252" spans="2:9" x14ac:dyDescent="0.2">
      <c r="B1252">
        <v>0</v>
      </c>
      <c r="C1252" t="s">
        <v>1304</v>
      </c>
      <c r="D1252">
        <v>0</v>
      </c>
      <c r="E1252">
        <v>1224.5</v>
      </c>
      <c r="F1252" t="s">
        <v>1304</v>
      </c>
      <c r="G1252">
        <v>8.6999999999999993</v>
      </c>
      <c r="H1252">
        <v>933</v>
      </c>
      <c r="I1252" t="s">
        <v>2904</v>
      </c>
    </row>
    <row r="1253" spans="2:9" x14ac:dyDescent="0.2">
      <c r="B1253">
        <v>0</v>
      </c>
      <c r="C1253" t="s">
        <v>1304</v>
      </c>
      <c r="D1253">
        <v>0</v>
      </c>
      <c r="E1253">
        <v>1227.5999999999999</v>
      </c>
      <c r="F1253">
        <f>+-40.31</f>
        <v>-40.31</v>
      </c>
      <c r="G1253">
        <v>879</v>
      </c>
      <c r="H1253" t="s">
        <v>2905</v>
      </c>
    </row>
    <row r="1254" spans="2:9" x14ac:dyDescent="0.2">
      <c r="B1254">
        <v>0</v>
      </c>
      <c r="C1254" t="s">
        <v>1304</v>
      </c>
      <c r="D1254">
        <v>0</v>
      </c>
      <c r="E1254">
        <v>1229.5999999999999</v>
      </c>
      <c r="F1254">
        <f>+-43.93</f>
        <v>-43.93</v>
      </c>
      <c r="G1254">
        <v>802</v>
      </c>
      <c r="H1254" t="s">
        <v>2386</v>
      </c>
    </row>
    <row r="1255" spans="2:9" x14ac:dyDescent="0.2">
      <c r="B1255">
        <v>0</v>
      </c>
      <c r="C1255" t="s">
        <v>1304</v>
      </c>
      <c r="D1255">
        <v>0</v>
      </c>
      <c r="E1255">
        <v>1231.3</v>
      </c>
      <c r="F1255">
        <f>+-61.74</f>
        <v>-61.74</v>
      </c>
      <c r="G1255">
        <v>803</v>
      </c>
      <c r="H1255" t="s">
        <v>2382</v>
      </c>
    </row>
    <row r="1256" spans="2:9" x14ac:dyDescent="0.2">
      <c r="B1256">
        <v>0</v>
      </c>
      <c r="C1256" t="s">
        <v>1304</v>
      </c>
      <c r="D1256">
        <v>0</v>
      </c>
      <c r="E1256">
        <v>1238.7</v>
      </c>
      <c r="F1256">
        <f>+-46.83</f>
        <v>-46.83</v>
      </c>
      <c r="G1256">
        <v>878</v>
      </c>
      <c r="H1256" t="s">
        <v>2112</v>
      </c>
    </row>
    <row r="1257" spans="2:9" x14ac:dyDescent="0.2">
      <c r="B1257">
        <v>0</v>
      </c>
      <c r="C1257" t="s">
        <v>1304</v>
      </c>
      <c r="D1257">
        <v>0</v>
      </c>
      <c r="E1257">
        <v>1241</v>
      </c>
      <c r="F1257" t="s">
        <v>1304</v>
      </c>
      <c r="G1257">
        <v>4.38</v>
      </c>
      <c r="H1257">
        <v>826</v>
      </c>
      <c r="I1257" t="s">
        <v>2378</v>
      </c>
    </row>
    <row r="1258" spans="2:9" x14ac:dyDescent="0.2">
      <c r="B1258">
        <v>0</v>
      </c>
      <c r="C1258" t="s">
        <v>1304</v>
      </c>
      <c r="D1258">
        <v>0</v>
      </c>
      <c r="E1258">
        <v>1242</v>
      </c>
      <c r="F1258" t="s">
        <v>1304</v>
      </c>
      <c r="G1258">
        <v>6.43</v>
      </c>
      <c r="H1258">
        <v>827</v>
      </c>
      <c r="I1258" t="s">
        <v>2389</v>
      </c>
    </row>
    <row r="1259" spans="2:9" x14ac:dyDescent="0.2">
      <c r="B1259">
        <v>0</v>
      </c>
      <c r="C1259" t="s">
        <v>1304</v>
      </c>
      <c r="D1259">
        <v>0</v>
      </c>
      <c r="E1259">
        <v>1242.5999999999999</v>
      </c>
      <c r="F1259" t="s">
        <v>1304</v>
      </c>
      <c r="G1259">
        <v>5.41</v>
      </c>
      <c r="H1259">
        <v>823</v>
      </c>
      <c r="I1259" t="s">
        <v>2084</v>
      </c>
    </row>
    <row r="1260" spans="2:9" x14ac:dyDescent="0.2">
      <c r="B1260">
        <v>0</v>
      </c>
      <c r="C1260" t="s">
        <v>1304</v>
      </c>
      <c r="D1260">
        <v>0</v>
      </c>
      <c r="E1260">
        <v>1242.7</v>
      </c>
      <c r="F1260" t="s">
        <v>1304</v>
      </c>
      <c r="G1260">
        <v>4.96</v>
      </c>
      <c r="H1260">
        <v>824</v>
      </c>
      <c r="I1260" t="s">
        <v>2906</v>
      </c>
    </row>
    <row r="1261" spans="2:9" x14ac:dyDescent="0.2">
      <c r="B1261">
        <v>0</v>
      </c>
      <c r="C1261" t="s">
        <v>1304</v>
      </c>
      <c r="D1261">
        <v>0</v>
      </c>
      <c r="E1261">
        <v>1243</v>
      </c>
      <c r="F1261" t="s">
        <v>1304</v>
      </c>
      <c r="G1261">
        <v>6.37</v>
      </c>
      <c r="H1261">
        <v>828</v>
      </c>
      <c r="I1261" t="s">
        <v>2907</v>
      </c>
    </row>
    <row r="1262" spans="2:9" x14ac:dyDescent="0.2">
      <c r="B1262">
        <v>0</v>
      </c>
      <c r="C1262" t="s">
        <v>1304</v>
      </c>
      <c r="D1262">
        <v>0</v>
      </c>
      <c r="E1262">
        <v>1243.3</v>
      </c>
      <c r="F1262">
        <f>+-36.57</f>
        <v>-36.57</v>
      </c>
      <c r="G1262">
        <v>804</v>
      </c>
      <c r="H1262" t="s">
        <v>2070</v>
      </c>
    </row>
    <row r="1263" spans="2:9" x14ac:dyDescent="0.2">
      <c r="B1263">
        <v>0</v>
      </c>
      <c r="C1263" t="s">
        <v>1304</v>
      </c>
      <c r="D1263">
        <v>0</v>
      </c>
      <c r="E1263">
        <v>1244.9000000000001</v>
      </c>
      <c r="F1263">
        <f>+-10.96</f>
        <v>-10.96</v>
      </c>
      <c r="G1263">
        <v>829</v>
      </c>
      <c r="H1263" t="s">
        <v>2423</v>
      </c>
    </row>
    <row r="1264" spans="2:9" x14ac:dyDescent="0.2">
      <c r="B1264">
        <v>0</v>
      </c>
      <c r="C1264" t="s">
        <v>1304</v>
      </c>
      <c r="D1264">
        <v>0</v>
      </c>
      <c r="E1264">
        <v>1245.5</v>
      </c>
      <c r="F1264">
        <f>+-10.39</f>
        <v>-10.39</v>
      </c>
      <c r="G1264">
        <v>830</v>
      </c>
      <c r="H1264" t="s">
        <v>2425</v>
      </c>
    </row>
    <row r="1265" spans="2:9" x14ac:dyDescent="0.2">
      <c r="B1265">
        <v>0</v>
      </c>
      <c r="C1265" t="s">
        <v>1304</v>
      </c>
      <c r="D1265">
        <v>0</v>
      </c>
      <c r="E1265">
        <v>1246.4000000000001</v>
      </c>
      <c r="F1265" t="s">
        <v>1304</v>
      </c>
      <c r="G1265">
        <v>8.5299999999999994</v>
      </c>
      <c r="H1265">
        <v>822</v>
      </c>
      <c r="I1265" t="s">
        <v>2155</v>
      </c>
    </row>
    <row r="1266" spans="2:9" x14ac:dyDescent="0.2">
      <c r="B1266">
        <v>0</v>
      </c>
      <c r="C1266" t="s">
        <v>1304</v>
      </c>
      <c r="D1266">
        <v>0</v>
      </c>
      <c r="E1266">
        <v>1247</v>
      </c>
      <c r="F1266">
        <f>+-10.23</f>
        <v>-10.23</v>
      </c>
      <c r="G1266">
        <v>831</v>
      </c>
      <c r="H1266" t="s">
        <v>1869</v>
      </c>
    </row>
    <row r="1267" spans="2:9" x14ac:dyDescent="0.2">
      <c r="B1267">
        <v>0</v>
      </c>
      <c r="C1267" t="s">
        <v>1304</v>
      </c>
      <c r="D1267">
        <v>0</v>
      </c>
      <c r="E1267">
        <v>1247.4000000000001</v>
      </c>
      <c r="F1267">
        <f>+-10.24</f>
        <v>-10.24</v>
      </c>
      <c r="G1267">
        <v>821</v>
      </c>
      <c r="H1267" t="s">
        <v>2908</v>
      </c>
    </row>
    <row r="1268" spans="2:9" x14ac:dyDescent="0.2">
      <c r="B1268">
        <v>0</v>
      </c>
      <c r="C1268" t="s">
        <v>1304</v>
      </c>
      <c r="D1268">
        <v>0</v>
      </c>
      <c r="E1268">
        <v>1247.9000000000001</v>
      </c>
      <c r="F1268">
        <f>+-10.62</f>
        <v>-10.62</v>
      </c>
      <c r="G1268">
        <v>820</v>
      </c>
      <c r="H1268" t="s">
        <v>2157</v>
      </c>
    </row>
    <row r="1269" spans="2:9" x14ac:dyDescent="0.2">
      <c r="B1269">
        <v>0</v>
      </c>
      <c r="C1269" t="s">
        <v>1304</v>
      </c>
      <c r="D1269">
        <v>0</v>
      </c>
      <c r="E1269">
        <v>1252.8</v>
      </c>
      <c r="F1269">
        <f>+-10.85</f>
        <v>-10.85</v>
      </c>
      <c r="G1269">
        <v>819</v>
      </c>
      <c r="H1269" t="s">
        <v>2373</v>
      </c>
    </row>
    <row r="1270" spans="2:9" x14ac:dyDescent="0.2">
      <c r="B1270">
        <v>0</v>
      </c>
      <c r="C1270" t="s">
        <v>1304</v>
      </c>
      <c r="D1270">
        <v>0</v>
      </c>
      <c r="E1270">
        <v>1254.5</v>
      </c>
      <c r="F1270">
        <f>+-43.43</f>
        <v>-43.43</v>
      </c>
      <c r="G1270">
        <v>876</v>
      </c>
      <c r="H1270" t="s">
        <v>1309</v>
      </c>
    </row>
    <row r="1271" spans="2:9" x14ac:dyDescent="0.2">
      <c r="B1271">
        <v>0</v>
      </c>
      <c r="C1271" t="s">
        <v>1304</v>
      </c>
      <c r="D1271">
        <v>0</v>
      </c>
      <c r="E1271">
        <v>1254.7</v>
      </c>
      <c r="F1271">
        <f>+-43.82</f>
        <v>-43.82</v>
      </c>
      <c r="G1271">
        <v>875</v>
      </c>
      <c r="H1271" t="s">
        <v>2909</v>
      </c>
    </row>
    <row r="1272" spans="2:9" x14ac:dyDescent="0.2">
      <c r="B1272">
        <v>0</v>
      </c>
      <c r="C1272" t="s">
        <v>1304</v>
      </c>
      <c r="D1272">
        <v>0</v>
      </c>
      <c r="E1272">
        <v>1254.8</v>
      </c>
      <c r="F1272">
        <f>+-17.54</f>
        <v>-17.54</v>
      </c>
      <c r="G1272">
        <v>833</v>
      </c>
      <c r="H1272" t="s">
        <v>2463</v>
      </c>
    </row>
    <row r="1273" spans="2:9" x14ac:dyDescent="0.2">
      <c r="B1273">
        <v>0</v>
      </c>
      <c r="C1273" t="s">
        <v>1304</v>
      </c>
      <c r="D1273">
        <v>0</v>
      </c>
      <c r="E1273">
        <v>1254.8</v>
      </c>
      <c r="F1273">
        <f>+-42.24</f>
        <v>-42.24</v>
      </c>
      <c r="G1273">
        <v>877</v>
      </c>
      <c r="H1273" t="s">
        <v>2581</v>
      </c>
    </row>
    <row r="1274" spans="2:9" x14ac:dyDescent="0.2">
      <c r="B1274">
        <v>0</v>
      </c>
      <c r="C1274" t="s">
        <v>1304</v>
      </c>
      <c r="D1274">
        <v>0</v>
      </c>
      <c r="E1274">
        <v>1255.3</v>
      </c>
      <c r="F1274">
        <f>+-12.35</f>
        <v>-12.35</v>
      </c>
      <c r="G1274">
        <v>818</v>
      </c>
      <c r="H1274" t="s">
        <v>2362</v>
      </c>
    </row>
    <row r="1275" spans="2:9" x14ac:dyDescent="0.2">
      <c r="B1275">
        <v>0</v>
      </c>
      <c r="C1275" t="s">
        <v>1304</v>
      </c>
      <c r="D1275">
        <v>0</v>
      </c>
      <c r="E1275">
        <v>1257.7</v>
      </c>
      <c r="F1275" t="s">
        <v>1304</v>
      </c>
      <c r="G1275">
        <v>9.09</v>
      </c>
      <c r="H1275">
        <v>805</v>
      </c>
      <c r="I1275" t="s">
        <v>2374</v>
      </c>
    </row>
    <row r="1276" spans="2:9" x14ac:dyDescent="0.2">
      <c r="B1276">
        <v>0</v>
      </c>
      <c r="C1276" t="s">
        <v>1304</v>
      </c>
      <c r="D1276">
        <v>0</v>
      </c>
      <c r="E1276">
        <v>1258</v>
      </c>
      <c r="F1276">
        <f>+-16.83</f>
        <v>-16.829999999999998</v>
      </c>
      <c r="G1276">
        <v>835</v>
      </c>
      <c r="H1276" t="s">
        <v>2541</v>
      </c>
    </row>
    <row r="1277" spans="2:9" x14ac:dyDescent="0.2">
      <c r="B1277">
        <v>0</v>
      </c>
      <c r="C1277" t="s">
        <v>1304</v>
      </c>
      <c r="D1277">
        <v>0</v>
      </c>
      <c r="E1277">
        <v>1258.8</v>
      </c>
      <c r="F1277">
        <f>+-11.03</f>
        <v>-11.03</v>
      </c>
      <c r="G1277">
        <v>817</v>
      </c>
      <c r="H1277" t="s">
        <v>2360</v>
      </c>
    </row>
    <row r="1278" spans="2:9" x14ac:dyDescent="0.2">
      <c r="B1278">
        <v>0</v>
      </c>
      <c r="C1278" t="s">
        <v>1304</v>
      </c>
      <c r="D1278">
        <v>0</v>
      </c>
      <c r="E1278">
        <v>1259.4000000000001</v>
      </c>
      <c r="F1278">
        <f>+-11.04</f>
        <v>-11.04</v>
      </c>
      <c r="G1278">
        <v>815</v>
      </c>
      <c r="H1278" t="s">
        <v>2355</v>
      </c>
    </row>
    <row r="1279" spans="2:9" x14ac:dyDescent="0.2">
      <c r="B1279">
        <v>0</v>
      </c>
      <c r="C1279" t="s">
        <v>1304</v>
      </c>
      <c r="D1279">
        <v>0</v>
      </c>
      <c r="E1279">
        <v>1260.7</v>
      </c>
      <c r="F1279">
        <f>+-17.09</f>
        <v>-17.09</v>
      </c>
      <c r="G1279">
        <v>834</v>
      </c>
      <c r="H1279" t="s">
        <v>2504</v>
      </c>
    </row>
    <row r="1280" spans="2:9" x14ac:dyDescent="0.2">
      <c r="B1280">
        <v>0</v>
      </c>
      <c r="C1280" t="s">
        <v>1304</v>
      </c>
      <c r="D1280">
        <v>0</v>
      </c>
      <c r="E1280">
        <v>1260.8</v>
      </c>
      <c r="F1280" t="s">
        <v>1304</v>
      </c>
      <c r="G1280">
        <v>4.9800000000000004</v>
      </c>
      <c r="H1280">
        <v>806</v>
      </c>
      <c r="I1280" t="s">
        <v>2372</v>
      </c>
    </row>
    <row r="1281" spans="2:9" x14ac:dyDescent="0.2">
      <c r="B1281">
        <v>0</v>
      </c>
      <c r="C1281" t="s">
        <v>1304</v>
      </c>
      <c r="D1281">
        <v>0</v>
      </c>
      <c r="E1281">
        <v>1261.0999999999999</v>
      </c>
      <c r="F1281">
        <f>+-17.65</f>
        <v>-17.649999999999999</v>
      </c>
      <c r="G1281">
        <v>836</v>
      </c>
      <c r="H1281" t="s">
        <v>2095</v>
      </c>
    </row>
    <row r="1282" spans="2:9" x14ac:dyDescent="0.2">
      <c r="B1282">
        <v>0</v>
      </c>
      <c r="C1282" t="s">
        <v>1304</v>
      </c>
      <c r="D1282">
        <v>0</v>
      </c>
      <c r="E1282">
        <v>1261.3</v>
      </c>
      <c r="F1282" t="s">
        <v>1304</v>
      </c>
      <c r="G1282">
        <v>6.42</v>
      </c>
      <c r="H1282">
        <v>808</v>
      </c>
      <c r="I1282" t="s">
        <v>2366</v>
      </c>
    </row>
    <row r="1283" spans="2:9" x14ac:dyDescent="0.2">
      <c r="B1283">
        <v>0</v>
      </c>
      <c r="C1283" t="s">
        <v>1304</v>
      </c>
      <c r="D1283">
        <v>0</v>
      </c>
      <c r="E1283">
        <v>1261.5999999999999</v>
      </c>
      <c r="F1283" t="s">
        <v>1304</v>
      </c>
      <c r="G1283">
        <v>5.0599999999999996</v>
      </c>
      <c r="H1283">
        <v>807</v>
      </c>
      <c r="I1283" t="s">
        <v>2367</v>
      </c>
    </row>
    <row r="1284" spans="2:9" x14ac:dyDescent="0.2">
      <c r="B1284">
        <v>0</v>
      </c>
      <c r="C1284" t="s">
        <v>1304</v>
      </c>
      <c r="D1284">
        <v>0</v>
      </c>
      <c r="E1284">
        <v>1262</v>
      </c>
      <c r="F1284" t="s">
        <v>1304</v>
      </c>
      <c r="G1284">
        <v>5.59</v>
      </c>
      <c r="H1284">
        <v>809</v>
      </c>
      <c r="I1284" t="s">
        <v>2003</v>
      </c>
    </row>
    <row r="1285" spans="2:9" x14ac:dyDescent="0.2">
      <c r="B1285">
        <v>0</v>
      </c>
      <c r="C1285" t="s">
        <v>1304</v>
      </c>
      <c r="D1285">
        <v>0</v>
      </c>
      <c r="E1285">
        <v>1262.4000000000001</v>
      </c>
      <c r="F1285" t="s">
        <v>1304</v>
      </c>
      <c r="G1285">
        <v>9.06</v>
      </c>
      <c r="H1285">
        <v>814</v>
      </c>
      <c r="I1285" t="s">
        <v>2357</v>
      </c>
    </row>
    <row r="1286" spans="2:9" x14ac:dyDescent="0.2">
      <c r="B1286">
        <v>0</v>
      </c>
      <c r="C1286" t="s">
        <v>1304</v>
      </c>
      <c r="D1286">
        <v>0</v>
      </c>
      <c r="E1286">
        <v>1263.5999999999999</v>
      </c>
      <c r="F1286" t="s">
        <v>1304</v>
      </c>
      <c r="G1286">
        <v>5.2</v>
      </c>
      <c r="H1286">
        <v>811</v>
      </c>
      <c r="I1286" t="s">
        <v>2358</v>
      </c>
    </row>
    <row r="1287" spans="2:9" x14ac:dyDescent="0.2">
      <c r="B1287">
        <v>0</v>
      </c>
      <c r="C1287" t="s">
        <v>1304</v>
      </c>
      <c r="D1287">
        <v>0</v>
      </c>
      <c r="E1287">
        <v>1264.2</v>
      </c>
      <c r="F1287" t="s">
        <v>1304</v>
      </c>
      <c r="G1287">
        <v>8.39</v>
      </c>
      <c r="H1287">
        <v>813</v>
      </c>
      <c r="I1287" t="s">
        <v>2910</v>
      </c>
    </row>
    <row r="1288" spans="2:9" x14ac:dyDescent="0.2">
      <c r="B1288">
        <v>0</v>
      </c>
      <c r="C1288" t="s">
        <v>1304</v>
      </c>
      <c r="D1288">
        <v>0</v>
      </c>
      <c r="E1288">
        <v>1264.4000000000001</v>
      </c>
      <c r="F1288" t="s">
        <v>1304</v>
      </c>
      <c r="G1288">
        <v>8.06</v>
      </c>
      <c r="H1288">
        <v>812</v>
      </c>
      <c r="I1288" t="s">
        <v>2359</v>
      </c>
    </row>
    <row r="1289" spans="2:9" x14ac:dyDescent="0.2">
      <c r="B1289">
        <v>0</v>
      </c>
      <c r="C1289" t="s">
        <v>1304</v>
      </c>
      <c r="D1289">
        <v>0</v>
      </c>
      <c r="E1289">
        <v>1264.8</v>
      </c>
      <c r="F1289">
        <f>+-22.35</f>
        <v>-22.35</v>
      </c>
      <c r="G1289">
        <v>837</v>
      </c>
      <c r="H1289" t="s">
        <v>2554</v>
      </c>
    </row>
    <row r="1290" spans="2:9" x14ac:dyDescent="0.2">
      <c r="B1290">
        <v>0</v>
      </c>
      <c r="C1290" t="s">
        <v>1304</v>
      </c>
      <c r="D1290">
        <v>0</v>
      </c>
      <c r="E1290">
        <v>1267.3</v>
      </c>
      <c r="F1290">
        <f>+-33.42</f>
        <v>-33.42</v>
      </c>
      <c r="G1290">
        <v>874</v>
      </c>
      <c r="H1290" t="s">
        <v>2579</v>
      </c>
    </row>
    <row r="1291" spans="2:9" x14ac:dyDescent="0.2">
      <c r="B1291">
        <v>0</v>
      </c>
      <c r="C1291" t="s">
        <v>1304</v>
      </c>
      <c r="D1291">
        <v>0</v>
      </c>
      <c r="E1291">
        <v>1270.0999999999999</v>
      </c>
      <c r="F1291">
        <f>+-25.17</f>
        <v>-25.17</v>
      </c>
      <c r="G1291">
        <v>838</v>
      </c>
      <c r="H1291" t="s">
        <v>2555</v>
      </c>
    </row>
    <row r="1292" spans="2:9" x14ac:dyDescent="0.2">
      <c r="B1292">
        <v>0</v>
      </c>
      <c r="C1292" t="s">
        <v>1304</v>
      </c>
      <c r="D1292">
        <v>0</v>
      </c>
      <c r="E1292">
        <v>1271.2</v>
      </c>
      <c r="F1292">
        <f>+-34.26</f>
        <v>-34.26</v>
      </c>
      <c r="G1292">
        <v>870</v>
      </c>
      <c r="H1292" t="s">
        <v>2560</v>
      </c>
    </row>
    <row r="1293" spans="2:9" x14ac:dyDescent="0.2">
      <c r="B1293">
        <v>0</v>
      </c>
      <c r="C1293" t="s">
        <v>1304</v>
      </c>
      <c r="D1293">
        <v>0</v>
      </c>
      <c r="E1293">
        <v>1274</v>
      </c>
      <c r="F1293">
        <f>+-31.53</f>
        <v>-31.53</v>
      </c>
      <c r="G1293">
        <v>873</v>
      </c>
      <c r="H1293" t="s">
        <v>2576</v>
      </c>
    </row>
    <row r="1294" spans="2:9" x14ac:dyDescent="0.2">
      <c r="B1294">
        <v>0</v>
      </c>
      <c r="C1294" t="s">
        <v>1304</v>
      </c>
      <c r="D1294">
        <v>0</v>
      </c>
      <c r="E1294">
        <v>1275.4000000000001</v>
      </c>
      <c r="F1294">
        <f>+-22.62</f>
        <v>-22.62</v>
      </c>
      <c r="G1294">
        <v>839</v>
      </c>
      <c r="H1294" t="s">
        <v>2154</v>
      </c>
    </row>
    <row r="1295" spans="2:9" x14ac:dyDescent="0.2">
      <c r="B1295">
        <v>0</v>
      </c>
      <c r="C1295" t="s">
        <v>1304</v>
      </c>
      <c r="D1295">
        <v>0</v>
      </c>
      <c r="E1295">
        <v>1277</v>
      </c>
      <c r="F1295">
        <f>+-30.49</f>
        <v>-30.49</v>
      </c>
      <c r="G1295">
        <v>872</v>
      </c>
      <c r="H1295" t="s">
        <v>2573</v>
      </c>
    </row>
    <row r="1296" spans="2:9" x14ac:dyDescent="0.2">
      <c r="B1296">
        <v>0</v>
      </c>
      <c r="C1296" t="s">
        <v>1304</v>
      </c>
      <c r="D1296">
        <v>0</v>
      </c>
      <c r="E1296">
        <v>1277.5</v>
      </c>
      <c r="F1296">
        <f>+-15.13</f>
        <v>-15.13</v>
      </c>
      <c r="G1296">
        <v>869</v>
      </c>
      <c r="H1296" t="s">
        <v>2911</v>
      </c>
    </row>
    <row r="1297" spans="2:9" x14ac:dyDescent="0.2">
      <c r="B1297">
        <v>0</v>
      </c>
      <c r="C1297" t="s">
        <v>1304</v>
      </c>
      <c r="D1297">
        <v>0</v>
      </c>
      <c r="E1297">
        <v>1277.8</v>
      </c>
      <c r="F1297">
        <f>+-19.66</f>
        <v>-19.66</v>
      </c>
      <c r="G1297">
        <v>840</v>
      </c>
      <c r="H1297" t="s">
        <v>2556</v>
      </c>
    </row>
    <row r="1298" spans="2:9" x14ac:dyDescent="0.2">
      <c r="B1298">
        <v>0</v>
      </c>
      <c r="C1298" t="s">
        <v>1304</v>
      </c>
      <c r="D1298">
        <v>0</v>
      </c>
      <c r="E1298">
        <v>1278.8</v>
      </c>
      <c r="F1298">
        <f>+-12.42</f>
        <v>-12.42</v>
      </c>
      <c r="G1298">
        <v>868</v>
      </c>
      <c r="H1298" t="s">
        <v>2552</v>
      </c>
    </row>
    <row r="1299" spans="2:9" x14ac:dyDescent="0.2">
      <c r="B1299">
        <v>0</v>
      </c>
      <c r="C1299" t="s">
        <v>1304</v>
      </c>
      <c r="D1299">
        <v>0</v>
      </c>
      <c r="E1299">
        <v>1278.9000000000001</v>
      </c>
      <c r="F1299">
        <f>+-15.52</f>
        <v>-15.52</v>
      </c>
      <c r="G1299">
        <v>871</v>
      </c>
      <c r="H1299" t="s">
        <v>2229</v>
      </c>
    </row>
    <row r="1300" spans="2:9" x14ac:dyDescent="0.2">
      <c r="B1300">
        <v>0</v>
      </c>
      <c r="C1300" t="s">
        <v>1304</v>
      </c>
      <c r="D1300">
        <v>0</v>
      </c>
      <c r="E1300">
        <v>1280.5</v>
      </c>
      <c r="F1300" t="s">
        <v>1304</v>
      </c>
      <c r="G1300">
        <v>4.82</v>
      </c>
      <c r="H1300">
        <v>866</v>
      </c>
      <c r="I1300" t="s">
        <v>2214</v>
      </c>
    </row>
    <row r="1301" spans="2:9" x14ac:dyDescent="0.2">
      <c r="B1301">
        <v>0</v>
      </c>
      <c r="C1301" t="s">
        <v>1304</v>
      </c>
      <c r="D1301">
        <v>0</v>
      </c>
      <c r="E1301">
        <v>1280.7</v>
      </c>
      <c r="F1301" t="s">
        <v>1304</v>
      </c>
      <c r="G1301">
        <v>5.16</v>
      </c>
      <c r="H1301">
        <v>865</v>
      </c>
      <c r="I1301" t="s">
        <v>2217</v>
      </c>
    </row>
    <row r="1302" spans="2:9" x14ac:dyDescent="0.2">
      <c r="B1302">
        <v>0</v>
      </c>
      <c r="C1302" t="s">
        <v>1304</v>
      </c>
      <c r="D1302">
        <v>0</v>
      </c>
      <c r="E1302">
        <v>1281.3</v>
      </c>
      <c r="F1302" t="s">
        <v>1304</v>
      </c>
      <c r="G1302">
        <v>3.32</v>
      </c>
      <c r="H1302">
        <v>864</v>
      </c>
      <c r="I1302" t="s">
        <v>2545</v>
      </c>
    </row>
    <row r="1303" spans="2:9" x14ac:dyDescent="0.2">
      <c r="B1303">
        <v>0</v>
      </c>
      <c r="C1303" t="s">
        <v>1304</v>
      </c>
      <c r="D1303">
        <v>0</v>
      </c>
      <c r="E1303">
        <v>1281.3</v>
      </c>
      <c r="F1303">
        <f>+-16.5</f>
        <v>-16.5</v>
      </c>
      <c r="G1303">
        <v>841</v>
      </c>
      <c r="H1303" t="s">
        <v>2557</v>
      </c>
    </row>
    <row r="1304" spans="2:9" x14ac:dyDescent="0.2">
      <c r="B1304">
        <v>0</v>
      </c>
      <c r="C1304" t="s">
        <v>1304</v>
      </c>
      <c r="D1304">
        <v>0</v>
      </c>
      <c r="E1304">
        <v>1281.5999999999999</v>
      </c>
      <c r="F1304" t="s">
        <v>1304</v>
      </c>
      <c r="G1304">
        <v>6.18</v>
      </c>
      <c r="H1304">
        <v>867</v>
      </c>
      <c r="I1304" t="s">
        <v>2451</v>
      </c>
    </row>
    <row r="1305" spans="2:9" x14ac:dyDescent="0.2">
      <c r="B1305">
        <v>0</v>
      </c>
      <c r="C1305" t="s">
        <v>1304</v>
      </c>
      <c r="D1305">
        <v>0</v>
      </c>
      <c r="E1305">
        <v>1283.0999999999999</v>
      </c>
      <c r="F1305" t="s">
        <v>1304</v>
      </c>
      <c r="G1305">
        <v>5.92</v>
      </c>
      <c r="H1305">
        <v>863</v>
      </c>
      <c r="I1305" t="s">
        <v>2540</v>
      </c>
    </row>
    <row r="1306" spans="2:9" x14ac:dyDescent="0.2">
      <c r="B1306">
        <v>0</v>
      </c>
      <c r="C1306" t="s">
        <v>1304</v>
      </c>
      <c r="D1306">
        <v>0</v>
      </c>
      <c r="E1306">
        <v>1285.8</v>
      </c>
      <c r="F1306" t="s">
        <v>1304</v>
      </c>
      <c r="G1306">
        <v>8.49</v>
      </c>
      <c r="H1306">
        <v>862</v>
      </c>
      <c r="I1306" t="s">
        <v>2538</v>
      </c>
    </row>
    <row r="1307" spans="2:9" x14ac:dyDescent="0.2">
      <c r="B1307">
        <v>0</v>
      </c>
      <c r="C1307" t="s">
        <v>1304</v>
      </c>
      <c r="D1307">
        <v>0</v>
      </c>
      <c r="E1307">
        <v>1288.0999999999999</v>
      </c>
      <c r="F1307" t="s">
        <v>1304</v>
      </c>
      <c r="G1307">
        <v>9.35</v>
      </c>
      <c r="H1307">
        <v>861</v>
      </c>
      <c r="I1307" t="s">
        <v>2537</v>
      </c>
    </row>
    <row r="1308" spans="2:9" x14ac:dyDescent="0.2">
      <c r="B1308">
        <v>0</v>
      </c>
      <c r="C1308" t="s">
        <v>1304</v>
      </c>
      <c r="D1308">
        <v>0</v>
      </c>
      <c r="E1308">
        <v>1288.2</v>
      </c>
      <c r="F1308">
        <f>+-11.94</f>
        <v>-11.94</v>
      </c>
      <c r="G1308">
        <v>842</v>
      </c>
      <c r="H1308" t="s">
        <v>2172</v>
      </c>
    </row>
    <row r="1309" spans="2:9" x14ac:dyDescent="0.2">
      <c r="B1309">
        <v>0</v>
      </c>
      <c r="C1309" t="s">
        <v>1304</v>
      </c>
      <c r="D1309">
        <v>0</v>
      </c>
      <c r="E1309">
        <v>1289.4000000000001</v>
      </c>
      <c r="F1309" t="s">
        <v>1304</v>
      </c>
      <c r="G1309">
        <v>9.66</v>
      </c>
      <c r="H1309">
        <v>860</v>
      </c>
      <c r="I1309" t="s">
        <v>1711</v>
      </c>
    </row>
    <row r="1310" spans="2:9" x14ac:dyDescent="0.2">
      <c r="B1310">
        <v>0</v>
      </c>
      <c r="C1310" t="s">
        <v>1304</v>
      </c>
      <c r="D1310">
        <v>0</v>
      </c>
      <c r="E1310">
        <v>1291.7</v>
      </c>
      <c r="F1310">
        <f>+-16.09</f>
        <v>-16.09</v>
      </c>
      <c r="G1310">
        <v>843</v>
      </c>
      <c r="H1310" t="s">
        <v>2089</v>
      </c>
    </row>
    <row r="1311" spans="2:9" x14ac:dyDescent="0.2">
      <c r="B1311">
        <v>0</v>
      </c>
      <c r="C1311" t="s">
        <v>1304</v>
      </c>
      <c r="D1311">
        <v>0</v>
      </c>
      <c r="E1311">
        <v>1291.7</v>
      </c>
      <c r="F1311">
        <f>+-10.05</f>
        <v>-10.050000000000001</v>
      </c>
      <c r="G1311">
        <v>859</v>
      </c>
      <c r="H1311" t="s">
        <v>2536</v>
      </c>
    </row>
    <row r="1312" spans="2:9" x14ac:dyDescent="0.2">
      <c r="B1312">
        <v>0</v>
      </c>
      <c r="C1312" t="s">
        <v>1304</v>
      </c>
      <c r="D1312">
        <v>0</v>
      </c>
      <c r="E1312">
        <v>1294.3</v>
      </c>
      <c r="F1312">
        <f>+-12.24</f>
        <v>-12.24</v>
      </c>
      <c r="G1312">
        <v>858</v>
      </c>
      <c r="H1312" t="s">
        <v>2534</v>
      </c>
    </row>
    <row r="1313" spans="2:9" x14ac:dyDescent="0.2">
      <c r="B1313">
        <v>0</v>
      </c>
      <c r="C1313" t="s">
        <v>1304</v>
      </c>
      <c r="D1313">
        <v>0</v>
      </c>
      <c r="E1313">
        <v>1297.0999999999999</v>
      </c>
      <c r="F1313">
        <f>+-10.29</f>
        <v>-10.29</v>
      </c>
      <c r="G1313">
        <v>844</v>
      </c>
      <c r="H1313" t="s">
        <v>2912</v>
      </c>
    </row>
    <row r="1314" spans="2:9" x14ac:dyDescent="0.2">
      <c r="B1314">
        <v>0</v>
      </c>
      <c r="C1314" t="s">
        <v>1304</v>
      </c>
      <c r="D1314">
        <v>0</v>
      </c>
      <c r="E1314">
        <v>1298.5999999999999</v>
      </c>
      <c r="F1314">
        <f>+-11.26</f>
        <v>-11.26</v>
      </c>
      <c r="G1314">
        <v>857</v>
      </c>
      <c r="H1314" t="s">
        <v>2318</v>
      </c>
    </row>
    <row r="1315" spans="2:9" x14ac:dyDescent="0.2">
      <c r="B1315">
        <v>0</v>
      </c>
      <c r="C1315" t="s">
        <v>1304</v>
      </c>
      <c r="D1315">
        <v>0</v>
      </c>
      <c r="E1315">
        <v>1300.3</v>
      </c>
      <c r="F1315" t="s">
        <v>1304</v>
      </c>
      <c r="G1315">
        <v>4.24</v>
      </c>
      <c r="H1315">
        <v>845</v>
      </c>
      <c r="I1315" t="s">
        <v>2562</v>
      </c>
    </row>
    <row r="1316" spans="2:9" x14ac:dyDescent="0.2">
      <c r="B1316">
        <v>0</v>
      </c>
      <c r="C1316" t="s">
        <v>1304</v>
      </c>
      <c r="D1316">
        <v>0</v>
      </c>
      <c r="E1316">
        <v>1300.3</v>
      </c>
      <c r="F1316">
        <f>+-10.7</f>
        <v>-10.7</v>
      </c>
      <c r="G1316">
        <v>856</v>
      </c>
      <c r="H1316" t="s">
        <v>2539</v>
      </c>
    </row>
    <row r="1317" spans="2:9" x14ac:dyDescent="0.2">
      <c r="B1317">
        <v>0</v>
      </c>
      <c r="C1317" t="s">
        <v>1304</v>
      </c>
      <c r="D1317">
        <v>0</v>
      </c>
      <c r="E1317">
        <v>1300.5</v>
      </c>
      <c r="F1317" t="s">
        <v>1304</v>
      </c>
      <c r="G1317">
        <v>4.08</v>
      </c>
      <c r="H1317">
        <v>846</v>
      </c>
      <c r="I1317" t="s">
        <v>2181</v>
      </c>
    </row>
    <row r="1318" spans="2:9" x14ac:dyDescent="0.2">
      <c r="B1318">
        <v>0</v>
      </c>
      <c r="C1318" t="s">
        <v>1304</v>
      </c>
      <c r="D1318">
        <v>0</v>
      </c>
      <c r="E1318">
        <v>1300.7</v>
      </c>
      <c r="F1318" t="s">
        <v>1304</v>
      </c>
      <c r="G1318">
        <v>8.01</v>
      </c>
      <c r="H1318">
        <v>850</v>
      </c>
      <c r="I1318" t="s">
        <v>1552</v>
      </c>
    </row>
    <row r="1319" spans="2:9" x14ac:dyDescent="0.2">
      <c r="B1319">
        <v>0</v>
      </c>
      <c r="C1319" t="s">
        <v>1304</v>
      </c>
      <c r="D1319">
        <v>0</v>
      </c>
      <c r="E1319">
        <v>1300.8</v>
      </c>
      <c r="F1319" t="s">
        <v>1304</v>
      </c>
      <c r="G1319">
        <v>4.9400000000000004</v>
      </c>
      <c r="H1319">
        <v>847</v>
      </c>
      <c r="I1319" t="s">
        <v>2561</v>
      </c>
    </row>
    <row r="1320" spans="2:9" x14ac:dyDescent="0.2">
      <c r="B1320">
        <v>0</v>
      </c>
      <c r="C1320" t="s">
        <v>1304</v>
      </c>
      <c r="D1320">
        <v>0</v>
      </c>
      <c r="E1320">
        <v>1301.0999999999999</v>
      </c>
      <c r="F1320" t="s">
        <v>1304</v>
      </c>
      <c r="G1320">
        <v>5.91</v>
      </c>
      <c r="H1320">
        <v>848</v>
      </c>
      <c r="I1320" t="s">
        <v>2558</v>
      </c>
    </row>
    <row r="1321" spans="2:9" x14ac:dyDescent="0.2">
      <c r="B1321">
        <v>0</v>
      </c>
      <c r="C1321" t="s">
        <v>1304</v>
      </c>
      <c r="D1321">
        <v>0</v>
      </c>
      <c r="E1321">
        <v>1301.2</v>
      </c>
      <c r="F1321">
        <f>+-10.01</f>
        <v>-10.01</v>
      </c>
      <c r="G1321">
        <v>855</v>
      </c>
      <c r="H1321" t="s">
        <v>2543</v>
      </c>
    </row>
    <row r="1322" spans="2:9" x14ac:dyDescent="0.2">
      <c r="B1322">
        <v>0</v>
      </c>
      <c r="C1322" t="s">
        <v>1304</v>
      </c>
      <c r="D1322">
        <v>0</v>
      </c>
      <c r="E1322">
        <v>1301.3</v>
      </c>
      <c r="F1322" t="s">
        <v>1304</v>
      </c>
      <c r="G1322">
        <v>5.8</v>
      </c>
      <c r="H1322">
        <v>849</v>
      </c>
      <c r="I1322" t="s">
        <v>2553</v>
      </c>
    </row>
    <row r="1323" spans="2:9" x14ac:dyDescent="0.2">
      <c r="B1323">
        <v>0</v>
      </c>
      <c r="C1323" t="s">
        <v>1304</v>
      </c>
      <c r="D1323">
        <v>0</v>
      </c>
      <c r="E1323">
        <v>1301.8</v>
      </c>
      <c r="F1323" t="s">
        <v>1304</v>
      </c>
      <c r="G1323">
        <v>8.6999999999999993</v>
      </c>
      <c r="H1323">
        <v>854</v>
      </c>
      <c r="I1323" t="s">
        <v>1329</v>
      </c>
    </row>
    <row r="1324" spans="2:9" x14ac:dyDescent="0.2">
      <c r="B1324">
        <v>0</v>
      </c>
      <c r="C1324" t="s">
        <v>1304</v>
      </c>
      <c r="D1324">
        <v>0</v>
      </c>
      <c r="E1324">
        <v>1302.0999999999999</v>
      </c>
      <c r="F1324" t="s">
        <v>1304</v>
      </c>
      <c r="G1324">
        <v>7.27</v>
      </c>
      <c r="H1324">
        <v>852</v>
      </c>
      <c r="I1324" t="s">
        <v>2544</v>
      </c>
    </row>
    <row r="1325" spans="2:9" x14ac:dyDescent="0.2">
      <c r="B1325">
        <v>0</v>
      </c>
      <c r="C1325" t="s">
        <v>1304</v>
      </c>
      <c r="D1325">
        <v>0</v>
      </c>
      <c r="E1325">
        <v>1302.5</v>
      </c>
      <c r="F1325" t="s">
        <v>1304</v>
      </c>
      <c r="G1325">
        <v>4.8</v>
      </c>
      <c r="H1325">
        <v>851</v>
      </c>
      <c r="I1325" t="s">
        <v>2549</v>
      </c>
    </row>
    <row r="1326" spans="2:9" x14ac:dyDescent="0.2">
      <c r="B1326">
        <v>0</v>
      </c>
      <c r="C1326" t="s">
        <v>1304</v>
      </c>
      <c r="D1326">
        <v>0</v>
      </c>
      <c r="E1326">
        <v>1311</v>
      </c>
      <c r="F1326" t="s">
        <v>1304</v>
      </c>
      <c r="G1326">
        <v>0</v>
      </c>
      <c r="H1326">
        <v>2</v>
      </c>
      <c r="I1326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F910-4E5B-3047-A517-4E5E9CE36E54}">
  <dimension ref="A1:J1326"/>
  <sheetViews>
    <sheetView topLeftCell="A8" workbookViewId="0">
      <selection activeCell="L13" sqref="L13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2600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1312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3050</v>
      </c>
      <c r="C18">
        <v>50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2713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2715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2116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2712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1681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2711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2707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1781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2047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1782</v>
      </c>
    </row>
    <row r="40" spans="2:6" x14ac:dyDescent="0.2">
      <c r="B40" t="s">
        <v>2983</v>
      </c>
      <c r="C40">
        <v>30</v>
      </c>
      <c r="D40" t="s">
        <v>2941</v>
      </c>
      <c r="E40">
        <v>26</v>
      </c>
      <c r="F40" t="s">
        <v>2682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1775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1733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1764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1761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1321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2111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1752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2708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1749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1745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1743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1742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1744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1748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2714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1751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1756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1759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2079</v>
      </c>
    </row>
    <row r="61" spans="2:6" x14ac:dyDescent="0.2">
      <c r="B61" t="s">
        <v>2945</v>
      </c>
      <c r="C61">
        <v>10</v>
      </c>
      <c r="D61" t="s">
        <v>2941</v>
      </c>
      <c r="E61">
        <v>47</v>
      </c>
      <c r="F61" t="s">
        <v>1760</v>
      </c>
    </row>
    <row r="62" spans="2:6" x14ac:dyDescent="0.2">
      <c r="B62" t="s">
        <v>3031</v>
      </c>
      <c r="C62">
        <v>20</v>
      </c>
      <c r="D62" t="s">
        <v>2941</v>
      </c>
      <c r="E62">
        <v>48</v>
      </c>
      <c r="F62" t="s">
        <v>1670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2718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1757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1754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2719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1675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1766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2721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1777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1805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1762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2720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1810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1807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1808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2717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1815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1821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1824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2716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1825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1819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1814</v>
      </c>
    </row>
    <row r="88" spans="2:6" x14ac:dyDescent="0.2">
      <c r="B88" t="s">
        <v>2945</v>
      </c>
      <c r="C88">
        <v>10</v>
      </c>
      <c r="D88" t="s">
        <v>2941</v>
      </c>
      <c r="E88">
        <v>74</v>
      </c>
      <c r="F88" t="s">
        <v>2706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1809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2016</v>
      </c>
    </row>
    <row r="91" spans="2:6" x14ac:dyDescent="0.2">
      <c r="B91" t="s">
        <v>2945</v>
      </c>
      <c r="C91">
        <v>10</v>
      </c>
      <c r="D91" t="s">
        <v>2941</v>
      </c>
      <c r="E91">
        <v>77</v>
      </c>
      <c r="F91" t="s">
        <v>2019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1804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2018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1799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1795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1791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1788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1787</v>
      </c>
    </row>
    <row r="99" spans="2:6" x14ac:dyDescent="0.2">
      <c r="B99" t="s">
        <v>3031</v>
      </c>
      <c r="C99">
        <v>20</v>
      </c>
      <c r="D99" t="s">
        <v>2941</v>
      </c>
      <c r="E99">
        <v>85</v>
      </c>
      <c r="F99" t="s">
        <v>1786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2702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1746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1317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1789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1790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1792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1650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1798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1802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2697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1797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1771</v>
      </c>
    </row>
    <row r="114" spans="2:6" x14ac:dyDescent="0.2">
      <c r="B114" t="s">
        <v>2945</v>
      </c>
      <c r="C114">
        <v>10</v>
      </c>
      <c r="D114" t="s">
        <v>2941</v>
      </c>
      <c r="E114">
        <v>100</v>
      </c>
      <c r="F114" t="s">
        <v>2690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1753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1747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1724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2695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2694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1676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1679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2022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1686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1688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2691</v>
      </c>
    </row>
    <row r="128" spans="2:6" x14ac:dyDescent="0.2">
      <c r="B128" t="s">
        <v>2945</v>
      </c>
      <c r="C128">
        <v>10</v>
      </c>
      <c r="D128" t="s">
        <v>2941</v>
      </c>
      <c r="E128">
        <v>114</v>
      </c>
      <c r="F128" t="s">
        <v>2017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1478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1697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1690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2013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1687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2692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2693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2012</v>
      </c>
    </row>
    <row r="137" spans="2:6" x14ac:dyDescent="0.2">
      <c r="B137" t="s">
        <v>2976</v>
      </c>
      <c r="C137">
        <v>90</v>
      </c>
      <c r="D137" t="s">
        <v>2941</v>
      </c>
      <c r="E137">
        <v>123</v>
      </c>
      <c r="F137" t="s">
        <v>2009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2008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2698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1677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2005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1998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1657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2703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2704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1655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1658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1662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1668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1669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1568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1995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1672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1996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2701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2700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1674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1689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1999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1713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2004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2001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1728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1648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1695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2010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2014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1735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1740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1738</v>
      </c>
    </row>
    <row r="179" spans="2:6" x14ac:dyDescent="0.2">
      <c r="B179" t="s">
        <v>2965</v>
      </c>
      <c r="C179">
        <v>60</v>
      </c>
      <c r="D179" t="s">
        <v>2941</v>
      </c>
      <c r="E179">
        <v>165</v>
      </c>
      <c r="F179" t="s">
        <v>2650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2731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2739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1955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2027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2028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2749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2748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1734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2752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1732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1725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1720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2754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1709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2753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1708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1707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1705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2046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1704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2743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1319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1706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2740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2053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2055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2741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2742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1714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2745</v>
      </c>
    </row>
    <row r="211" spans="2:6" x14ac:dyDescent="0.2">
      <c r="B211" t="s">
        <v>2963</v>
      </c>
      <c r="C211" t="s">
        <v>2941</v>
      </c>
      <c r="D211">
        <v>197</v>
      </c>
      <c r="E211" t="s">
        <v>2618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1717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1716</v>
      </c>
    </row>
    <row r="214" spans="2:6" x14ac:dyDescent="0.2">
      <c r="B214" t="s">
        <v>2965</v>
      </c>
      <c r="C214">
        <v>60</v>
      </c>
      <c r="D214" t="s">
        <v>2941</v>
      </c>
      <c r="E214">
        <v>200</v>
      </c>
      <c r="F214" t="s">
        <v>2663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1727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1741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2746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2750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1663</v>
      </c>
    </row>
    <row r="220" spans="2:6" x14ac:dyDescent="0.2">
      <c r="B220" t="s">
        <v>2945</v>
      </c>
      <c r="C220">
        <v>10</v>
      </c>
      <c r="D220" t="s">
        <v>2941</v>
      </c>
      <c r="E220">
        <v>206</v>
      </c>
      <c r="F220" t="s">
        <v>2734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1817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1886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1831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2762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2761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1928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1935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2061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1934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1698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1820</v>
      </c>
    </row>
    <row r="232" spans="2:6" x14ac:dyDescent="0.2">
      <c r="B232" t="s">
        <v>2945</v>
      </c>
      <c r="C232">
        <v>10</v>
      </c>
      <c r="D232" t="s">
        <v>2941</v>
      </c>
      <c r="E232">
        <v>218</v>
      </c>
      <c r="F232" t="s">
        <v>1939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1940</v>
      </c>
    </row>
    <row r="234" spans="2:6" x14ac:dyDescent="0.2">
      <c r="B234" t="s">
        <v>2945</v>
      </c>
      <c r="C234">
        <v>10</v>
      </c>
      <c r="D234" t="s">
        <v>2941</v>
      </c>
      <c r="E234">
        <v>220</v>
      </c>
      <c r="F234" t="s">
        <v>2744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1943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2765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2054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1945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1946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1944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1942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2759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2756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2044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2040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2755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2757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1938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2758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1929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2760</v>
      </c>
    </row>
    <row r="253" spans="2:6" x14ac:dyDescent="0.2">
      <c r="B253" t="s">
        <v>2945</v>
      </c>
      <c r="C253">
        <v>10</v>
      </c>
      <c r="D253" t="s">
        <v>2941</v>
      </c>
      <c r="E253">
        <v>239</v>
      </c>
      <c r="F253" t="s">
        <v>2032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1919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1465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1918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1913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1914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1917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2738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1916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1471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2727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2725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1921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2033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1360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1924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1548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1925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1931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1883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2729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1326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1953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1323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2726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1796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1975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1987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2705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1985</v>
      </c>
    </row>
    <row r="283" spans="2:6" x14ac:dyDescent="0.2">
      <c r="B283" t="s">
        <v>2972</v>
      </c>
      <c r="C283">
        <v>40</v>
      </c>
      <c r="D283" t="s">
        <v>2941</v>
      </c>
      <c r="E283">
        <v>269</v>
      </c>
      <c r="F283" t="s">
        <v>1983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1722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2038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1911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1969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1962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1834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1963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1769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2723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1967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2050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1957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1958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1926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1857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1907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1829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1895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1891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1881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1878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1877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2735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1874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2736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1866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2737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1862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2151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1858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1856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1694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1849</v>
      </c>
    </row>
    <row r="322" spans="2:6" x14ac:dyDescent="0.2">
      <c r="B322" t="s">
        <v>3031</v>
      </c>
      <c r="C322">
        <v>20</v>
      </c>
      <c r="D322" t="s">
        <v>2941</v>
      </c>
      <c r="E322">
        <v>308</v>
      </c>
      <c r="F322" t="s">
        <v>2709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1847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2156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2199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2209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2224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1633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1843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1692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2733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1836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1838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2732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1839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1835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2699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1833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2242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1844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2256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1852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1848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1850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2639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2642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2257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2258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1865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1879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2646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2645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1882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2644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2264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1885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2643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2265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2269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2638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1837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1900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1901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2268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1904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1903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1827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1908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1880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1876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1875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1902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2640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2641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1867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1899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1898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1892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2254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1894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1890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1889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1887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2253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1859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1855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1832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1830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1806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1715</v>
      </c>
    </row>
    <row r="395" spans="2:6" x14ac:dyDescent="0.2">
      <c r="B395" t="s">
        <v>2983</v>
      </c>
      <c r="C395">
        <v>30</v>
      </c>
      <c r="D395" t="s">
        <v>2941</v>
      </c>
      <c r="E395">
        <v>381</v>
      </c>
      <c r="F395" t="s">
        <v>1680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1700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1636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2245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1620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1576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1537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2236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1368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1419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1413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1393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2648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1337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1392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1365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1405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1409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1423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1412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1418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1408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1404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1410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1424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1435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1436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2637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2631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1430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1433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1425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2623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1447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2232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1444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1454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1451</v>
      </c>
    </row>
    <row r="435" spans="2:6" x14ac:dyDescent="0.2">
      <c r="B435" t="s">
        <v>3050</v>
      </c>
      <c r="C435">
        <v>50</v>
      </c>
      <c r="D435" t="s">
        <v>2941</v>
      </c>
      <c r="E435">
        <v>421</v>
      </c>
      <c r="F435" t="s">
        <v>1414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1448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2620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1441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2621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2622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1453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1457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1452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1456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1388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2624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1459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2238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2627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1463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1462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1458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2625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2629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2244</v>
      </c>
    </row>
    <row r="456" spans="2:6" x14ac:dyDescent="0.2">
      <c r="B456" t="s">
        <v>2945</v>
      </c>
      <c r="C456">
        <v>10</v>
      </c>
      <c r="D456" t="s">
        <v>2941</v>
      </c>
      <c r="E456">
        <v>442</v>
      </c>
      <c r="F456" t="s">
        <v>1427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1450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1429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1432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1440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2630</v>
      </c>
    </row>
    <row r="462" spans="2:6" x14ac:dyDescent="0.2">
      <c r="B462" t="s">
        <v>3004</v>
      </c>
      <c r="C462">
        <v>70</v>
      </c>
      <c r="D462" t="s">
        <v>2941</v>
      </c>
      <c r="E462">
        <v>448</v>
      </c>
      <c r="F462" t="s">
        <v>1437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1442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2628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1443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2247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1445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1438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1397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1426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1420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1411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1406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2626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1396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2636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1328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1391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1366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1384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1383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2647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1375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1370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2659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1371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2594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2671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1362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1369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2678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1373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1378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1361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1380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1381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1385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1372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2274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2675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1374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2294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1390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1394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1403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1466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1468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2299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1525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2672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1551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2673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1467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1314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2677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2676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1559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1601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2679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1599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1594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1591</v>
      </c>
    </row>
    <row r="524" spans="2:6" x14ac:dyDescent="0.2">
      <c r="B524" t="s">
        <v>2945</v>
      </c>
      <c r="C524">
        <v>10</v>
      </c>
      <c r="D524" t="s">
        <v>2941</v>
      </c>
      <c r="E524">
        <v>510</v>
      </c>
      <c r="F524" t="s">
        <v>1577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2298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2300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1602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1586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1584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1572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1571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1580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1570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1596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1595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1582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1583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2688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1585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1590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1589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1592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2687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1603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1604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1607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1612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2686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2684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2311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1617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1339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1618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1349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1625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1626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2681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2680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1461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1634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1635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1641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1364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1646</v>
      </c>
    </row>
    <row r="565" spans="2:6" x14ac:dyDescent="0.2">
      <c r="B565" t="s">
        <v>2974</v>
      </c>
      <c r="C565">
        <v>80</v>
      </c>
      <c r="D565" t="s">
        <v>2941</v>
      </c>
      <c r="E565">
        <v>551</v>
      </c>
      <c r="F565" t="s">
        <v>1645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1640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1637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1632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1627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1630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1581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1623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1616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2656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1621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1619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1579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2208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2657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1624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1622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1613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2295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1614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1611</v>
      </c>
    </row>
    <row r="586" spans="2:6" x14ac:dyDescent="0.2">
      <c r="B586" t="s">
        <v>2983</v>
      </c>
      <c r="C586">
        <v>30</v>
      </c>
      <c r="D586" t="s">
        <v>2941</v>
      </c>
      <c r="E586">
        <v>572</v>
      </c>
      <c r="F586" t="s">
        <v>1546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1609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1606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1588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1578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1554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2652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1553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1545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2651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1550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1544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1543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1540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1511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1528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1529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1517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1523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1340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1493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1512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1507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1504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1301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2661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1503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2662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1500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2664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1359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2667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2665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2669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1496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2276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1492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1486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2177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2275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2668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2666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1484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1488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1481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1472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2674</v>
      </c>
    </row>
    <row r="633" spans="2:6" x14ac:dyDescent="0.2">
      <c r="B633" t="s">
        <v>2972</v>
      </c>
      <c r="C633">
        <v>40</v>
      </c>
      <c r="D633" t="s">
        <v>2941</v>
      </c>
      <c r="E633">
        <v>619</v>
      </c>
      <c r="F633" t="s">
        <v>1490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1485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1483</v>
      </c>
    </row>
    <row r="636" spans="2:6" x14ac:dyDescent="0.2">
      <c r="B636" t="s">
        <v>3050</v>
      </c>
      <c r="C636">
        <v>50</v>
      </c>
      <c r="D636" t="s">
        <v>2941</v>
      </c>
      <c r="E636">
        <v>622</v>
      </c>
      <c r="F636" t="s">
        <v>2633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2683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1494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1470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1491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2685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1498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1502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1516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2286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1532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1535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1527</v>
      </c>
    </row>
    <row r="649" spans="2:6" x14ac:dyDescent="0.2">
      <c r="B649" t="s">
        <v>2945</v>
      </c>
      <c r="C649">
        <v>10</v>
      </c>
      <c r="D649" t="s">
        <v>2941</v>
      </c>
      <c r="E649">
        <v>635</v>
      </c>
      <c r="F649" t="s">
        <v>1538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1533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1539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1348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2292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1311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1487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1555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1560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1563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1565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2281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1567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1564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1562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1547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1536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1395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1434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1524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2273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1519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1522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1521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1518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1513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2882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1510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2240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1473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1531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2884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1530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1574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1569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2221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1772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1873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1977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2065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2067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2143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2150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1888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2246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2330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2313</v>
      </c>
    </row>
    <row r="696" spans="2:6" x14ac:dyDescent="0.2">
      <c r="B696" t="s">
        <v>3031</v>
      </c>
      <c r="C696">
        <v>20</v>
      </c>
      <c r="D696" t="s">
        <v>2941</v>
      </c>
      <c r="E696">
        <v>682</v>
      </c>
      <c r="F696" t="s">
        <v>2128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2390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2420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2419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2417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2416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2413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2412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2409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2408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2407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2405</v>
      </c>
    </row>
    <row r="709" spans="2:6" x14ac:dyDescent="0.2">
      <c r="B709" t="s">
        <v>2945</v>
      </c>
      <c r="C709">
        <v>10</v>
      </c>
      <c r="D709" t="s">
        <v>2941</v>
      </c>
      <c r="E709">
        <v>695</v>
      </c>
      <c r="F709" t="s">
        <v>2873</v>
      </c>
    </row>
    <row r="710" spans="2:6" x14ac:dyDescent="0.2">
      <c r="B710" t="s">
        <v>2976</v>
      </c>
      <c r="C710">
        <v>90</v>
      </c>
      <c r="D710" t="s">
        <v>2941</v>
      </c>
      <c r="E710">
        <v>696</v>
      </c>
      <c r="F710" t="s">
        <v>2186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2893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2892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2400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2396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1989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2398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2169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2394</v>
      </c>
    </row>
    <row r="719" spans="2:6" x14ac:dyDescent="0.2">
      <c r="B719" t="s">
        <v>2972</v>
      </c>
      <c r="C719">
        <v>40</v>
      </c>
      <c r="D719" t="s">
        <v>2941</v>
      </c>
      <c r="E719">
        <v>705</v>
      </c>
      <c r="F719" t="s">
        <v>2393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2890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2404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2406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2886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2888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2889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2414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2887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2424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2429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2883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2430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2427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2431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2166</v>
      </c>
    </row>
    <row r="735" spans="2:6" x14ac:dyDescent="0.2">
      <c r="B735" t="s">
        <v>2945</v>
      </c>
      <c r="C735">
        <v>10</v>
      </c>
      <c r="D735" t="s">
        <v>2941</v>
      </c>
      <c r="E735">
        <v>721</v>
      </c>
      <c r="F735" t="s">
        <v>2435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2445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1316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2452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2872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2460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2171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2173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2458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2457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2454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2453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2440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2441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2439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2438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2180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2183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2230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2434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2182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2870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2436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2433</v>
      </c>
    </row>
    <row r="759" spans="2:6" x14ac:dyDescent="0.2">
      <c r="B759" t="s">
        <v>2972</v>
      </c>
      <c r="C759">
        <v>40</v>
      </c>
      <c r="D759" t="s">
        <v>2941</v>
      </c>
      <c r="E759">
        <v>745</v>
      </c>
      <c r="F759" t="s">
        <v>2426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2312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2397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2869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2293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2871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2364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2354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2350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2349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2352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2344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2874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2343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2340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2877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2338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2337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2332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2331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2329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1854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2327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2144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2325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2319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2145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2317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2316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1737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2323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2880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2320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2878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2328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2326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2335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2336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2341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2876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2875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2353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2879</v>
      </c>
    </row>
    <row r="803" spans="2:6" x14ac:dyDescent="0.2">
      <c r="B803" t="s">
        <v>2945</v>
      </c>
      <c r="C803">
        <v>10</v>
      </c>
      <c r="D803" t="s">
        <v>2941</v>
      </c>
      <c r="E803">
        <v>789</v>
      </c>
      <c r="F803" t="s">
        <v>2149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2356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2361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2368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2881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2371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2164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2379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2381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2383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2895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2899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2386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2382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2070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2374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2372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2367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2366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2003</v>
      </c>
    </row>
    <row r="824" spans="2:6" x14ac:dyDescent="0.2">
      <c r="B824" t="s">
        <v>2983</v>
      </c>
      <c r="C824">
        <v>30</v>
      </c>
      <c r="D824" t="s">
        <v>2941</v>
      </c>
      <c r="E824">
        <v>810</v>
      </c>
      <c r="F824" t="s">
        <v>2270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2358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2359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2910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2357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2355</v>
      </c>
    </row>
    <row r="830" spans="2:6" x14ac:dyDescent="0.2">
      <c r="B830" t="s">
        <v>2945</v>
      </c>
      <c r="C830">
        <v>10</v>
      </c>
      <c r="D830" t="s">
        <v>2941</v>
      </c>
      <c r="E830">
        <v>816</v>
      </c>
      <c r="F830" t="s">
        <v>2262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2360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2362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2373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2157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2908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2155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2084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2906</v>
      </c>
    </row>
    <row r="839" spans="2:6" x14ac:dyDescent="0.2">
      <c r="B839" t="s">
        <v>2945</v>
      </c>
      <c r="C839">
        <v>10</v>
      </c>
      <c r="D839" t="s">
        <v>2941</v>
      </c>
      <c r="E839">
        <v>825</v>
      </c>
      <c r="F839" t="s">
        <v>2891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2378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2389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2907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2423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2425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1869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2469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2463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2504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2541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2095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2554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2555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2154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2556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2557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2172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2089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2912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2562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2181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2561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2558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2553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1552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2549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2544</v>
      </c>
    </row>
    <row r="867" spans="2:6" x14ac:dyDescent="0.2">
      <c r="B867" t="s">
        <v>3031</v>
      </c>
      <c r="C867">
        <v>20</v>
      </c>
      <c r="D867" t="s">
        <v>2941</v>
      </c>
      <c r="E867">
        <v>853</v>
      </c>
      <c r="F867" t="s">
        <v>2204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1329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2543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2539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2318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2534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2536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1711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2538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2540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2545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2217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2214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2451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2552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2911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2560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2229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2573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2576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2579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2909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1309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2581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2112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2905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1872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2582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2584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2586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2215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2587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2896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2219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2897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2588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2590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2377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2898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1991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2375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2585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2583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2578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2577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2571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2464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2567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1974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2227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2564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2894</v>
      </c>
    </row>
    <row r="920" spans="2:6" x14ac:dyDescent="0.2">
      <c r="B920" t="s">
        <v>2945</v>
      </c>
      <c r="C920">
        <v>10</v>
      </c>
      <c r="D920" t="s">
        <v>2941</v>
      </c>
      <c r="E920">
        <v>906</v>
      </c>
      <c r="F920" t="s">
        <v>2565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2467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2566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2572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2575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2574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2568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2563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2551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2333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2550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2533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2226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2517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2500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2499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2498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2483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2484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2485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2489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2490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2493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2902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2388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2496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2903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2904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2497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2223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2495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1803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1400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2901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2488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2486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2218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2480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2900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1558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2477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2473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2466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2465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2468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2470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2472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2474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2211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2475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1386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2476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2200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2197</v>
      </c>
    </row>
    <row r="976" spans="2:6" x14ac:dyDescent="0.2">
      <c r="B976" t="s">
        <v>3031</v>
      </c>
      <c r="C976">
        <v>20</v>
      </c>
      <c r="D976" t="s">
        <v>2941</v>
      </c>
      <c r="E976">
        <v>962</v>
      </c>
      <c r="F976" t="s">
        <v>2766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2481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2380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2804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b">
        <v>1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2800</v>
      </c>
    </row>
    <row r="983" spans="2:6" x14ac:dyDescent="0.2">
      <c r="B983" t="s">
        <v>3004</v>
      </c>
      <c r="C983">
        <v>70</v>
      </c>
      <c r="D983" t="s">
        <v>2941</v>
      </c>
      <c r="E983">
        <v>969</v>
      </c>
      <c r="F983" t="s">
        <v>2487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2491</v>
      </c>
    </row>
    <row r="985" spans="2:6" x14ac:dyDescent="0.2">
      <c r="B985" t="s">
        <v>2983</v>
      </c>
      <c r="C985">
        <v>30</v>
      </c>
      <c r="D985" t="s">
        <v>2941</v>
      </c>
      <c r="E985">
        <v>971</v>
      </c>
      <c r="F985" t="s">
        <v>2288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2799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2501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2515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2519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2188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2798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2796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2521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2523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2524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1699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2526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2528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2193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2530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2793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2532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2192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2795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2529</v>
      </c>
    </row>
    <row r="1008" spans="2:6" x14ac:dyDescent="0.2">
      <c r="B1008" t="s">
        <v>2983</v>
      </c>
      <c r="C1008">
        <v>30</v>
      </c>
      <c r="D1008" t="s">
        <v>2941</v>
      </c>
      <c r="E1008">
        <v>994</v>
      </c>
      <c r="F1008" t="s">
        <v>2730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1949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1322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2198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2516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2512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2502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2507</v>
      </c>
    </row>
    <row r="1016" spans="2:6" x14ac:dyDescent="0.2">
      <c r="B1016" t="s">
        <v>2945</v>
      </c>
      <c r="C1016">
        <v>10</v>
      </c>
      <c r="D1016" t="s">
        <v>2941</v>
      </c>
      <c r="E1016">
        <v>1002</v>
      </c>
      <c r="F1016" t="s">
        <v>2505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2509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2508</v>
      </c>
    </row>
    <row r="1019" spans="2:6" x14ac:dyDescent="0.2">
      <c r="B1019" t="s">
        <v>2945</v>
      </c>
      <c r="C1019">
        <v>10</v>
      </c>
      <c r="D1019" t="s">
        <v>2941</v>
      </c>
      <c r="E1019">
        <v>1005</v>
      </c>
      <c r="F1019" t="s">
        <v>2513</v>
      </c>
    </row>
    <row r="1020" spans="2:6" x14ac:dyDescent="0.2">
      <c r="B1020" t="s">
        <v>2963</v>
      </c>
      <c r="C1020" t="s">
        <v>2941</v>
      </c>
      <c r="D1020">
        <v>1006</v>
      </c>
      <c r="E1020" t="s">
        <v>2514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2492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2456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2809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2432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2428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2348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2810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2039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2314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2267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1816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2175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2811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2092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2093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2094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1954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2096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2099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2806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2098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2103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2106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2207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2104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2100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2102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2087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2085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2083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1363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2072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2074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2071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1615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1932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2081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2080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2011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2086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2088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2108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2110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2113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2115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2118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1379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1972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2124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1305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2141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2142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2137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2138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2136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1497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2134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2133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2132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>
        <v>2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>
        <v>44</v>
      </c>
    </row>
    <row r="1082" spans="2:6" x14ac:dyDescent="0.2">
      <c r="B1082" t="s">
        <v>2976</v>
      </c>
      <c r="C1082">
        <v>90</v>
      </c>
      <c r="D1082" t="s">
        <v>2941</v>
      </c>
      <c r="E1082">
        <v>1068</v>
      </c>
      <c r="F1082" t="s">
        <v>2129</v>
      </c>
    </row>
    <row r="1083" spans="2:6" x14ac:dyDescent="0.2">
      <c r="B1083" t="s">
        <v>2972</v>
      </c>
      <c r="C1083">
        <v>40</v>
      </c>
      <c r="D1083" t="s">
        <v>2941</v>
      </c>
      <c r="E1083">
        <v>1069</v>
      </c>
      <c r="F1083" t="s">
        <v>2125</v>
      </c>
    </row>
    <row r="1084" spans="2:6" x14ac:dyDescent="0.2">
      <c r="B1084" t="s">
        <v>2945</v>
      </c>
      <c r="C1084">
        <v>10</v>
      </c>
      <c r="D1084" t="s">
        <v>2941</v>
      </c>
      <c r="E1084">
        <v>1070</v>
      </c>
      <c r="F1084" t="s">
        <v>2747</v>
      </c>
    </row>
    <row r="1085" spans="2:6" x14ac:dyDescent="0.2">
      <c r="B1085" t="s">
        <v>3031</v>
      </c>
      <c r="C1085">
        <v>20</v>
      </c>
      <c r="D1085" t="s">
        <v>2941</v>
      </c>
      <c r="E1085">
        <v>1071</v>
      </c>
      <c r="F1085" t="s">
        <v>2122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2117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2114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2078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2051</v>
      </c>
    </row>
    <row r="1090" spans="2:6" x14ac:dyDescent="0.2">
      <c r="B1090" t="s">
        <v>2963</v>
      </c>
      <c r="C1090" t="s">
        <v>2941</v>
      </c>
      <c r="D1090">
        <v>1076</v>
      </c>
      <c r="E1090" t="s">
        <v>1783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2043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1956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2024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2768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2769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1647</v>
      </c>
    </row>
    <row r="1097" spans="2:6" x14ac:dyDescent="0.2">
      <c r="B1097" t="s">
        <v>3050</v>
      </c>
      <c r="C1097">
        <v>50</v>
      </c>
      <c r="D1097" t="s">
        <v>2941</v>
      </c>
      <c r="E1097">
        <v>1083</v>
      </c>
      <c r="F1097" t="s">
        <v>2660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1683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2771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2773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2772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2774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2021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1691</v>
      </c>
    </row>
    <row r="1105" spans="2:6" x14ac:dyDescent="0.2">
      <c r="B1105" t="s">
        <v>2945</v>
      </c>
      <c r="C1105">
        <v>10</v>
      </c>
      <c r="D1105" t="s">
        <v>2941</v>
      </c>
      <c r="E1105">
        <v>1091</v>
      </c>
      <c r="F1105" t="s">
        <v>2763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2785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2006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2784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2000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1642</v>
      </c>
    </row>
    <row r="1111" spans="2:6" x14ac:dyDescent="0.2">
      <c r="B1111" t="s">
        <v>2945</v>
      </c>
      <c r="C1111">
        <v>10</v>
      </c>
      <c r="D1111" t="s">
        <v>2941</v>
      </c>
      <c r="E1111">
        <v>1097</v>
      </c>
      <c r="F1111" t="s">
        <v>1703</v>
      </c>
    </row>
    <row r="1112" spans="2:6" x14ac:dyDescent="0.2">
      <c r="B1112" t="s">
        <v>3050</v>
      </c>
      <c r="C1112">
        <v>50</v>
      </c>
      <c r="D1112" t="s">
        <v>2941</v>
      </c>
      <c r="E1112">
        <v>1098</v>
      </c>
      <c r="F1112" t="s">
        <v>2007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1729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2788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1960</v>
      </c>
    </row>
    <row r="1116" spans="2:6" x14ac:dyDescent="0.2">
      <c r="B1116" t="s">
        <v>3050</v>
      </c>
      <c r="C1116">
        <v>50</v>
      </c>
      <c r="D1116" t="s">
        <v>2941</v>
      </c>
      <c r="E1116">
        <v>1102</v>
      </c>
      <c r="F1116" t="s">
        <v>1736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2789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1719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2790</v>
      </c>
    </row>
    <row r="1120" spans="2:6" x14ac:dyDescent="0.2">
      <c r="B1120" t="s">
        <v>2972</v>
      </c>
      <c r="C1120">
        <v>40</v>
      </c>
      <c r="D1120" t="s">
        <v>2941</v>
      </c>
      <c r="E1120">
        <v>1106</v>
      </c>
      <c r="F1120" t="s">
        <v>2632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2787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2056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2786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1726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2782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2780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1853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2779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2778</v>
      </c>
    </row>
    <row r="1130" spans="2:6" x14ac:dyDescent="0.2">
      <c r="B1130" t="s">
        <v>2945</v>
      </c>
      <c r="C1130">
        <v>10</v>
      </c>
      <c r="D1130" t="s">
        <v>2941</v>
      </c>
      <c r="E1130">
        <v>1116</v>
      </c>
      <c r="F1130" t="s">
        <v>1915</v>
      </c>
    </row>
    <row r="1131" spans="2:6" x14ac:dyDescent="0.2">
      <c r="B1131" t="s">
        <v>2965</v>
      </c>
      <c r="C1131">
        <v>60</v>
      </c>
      <c r="D1131" t="s">
        <v>2941</v>
      </c>
      <c r="E1131">
        <v>1117</v>
      </c>
      <c r="F1131" t="s">
        <v>2649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2776</v>
      </c>
    </row>
    <row r="1133" spans="2:6" x14ac:dyDescent="0.2">
      <c r="B1133" t="s">
        <v>2945</v>
      </c>
      <c r="C1133">
        <v>10</v>
      </c>
      <c r="D1133" t="s">
        <v>2941</v>
      </c>
      <c r="E1133">
        <v>1119</v>
      </c>
      <c r="F1133" t="s">
        <v>2060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2775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2777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2783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1948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2048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1933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2791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2794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2030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2751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2797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2814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1920</v>
      </c>
    </row>
    <row r="1147" spans="2:6" x14ac:dyDescent="0.2">
      <c r="B1147" t="s">
        <v>2974</v>
      </c>
      <c r="C1147">
        <v>80</v>
      </c>
      <c r="D1147" t="s">
        <v>2941</v>
      </c>
      <c r="E1147">
        <v>1133</v>
      </c>
      <c r="F1147" t="s">
        <v>1868</v>
      </c>
    </row>
    <row r="1148" spans="2:6" x14ac:dyDescent="0.2">
      <c r="B1148" t="s">
        <v>2945</v>
      </c>
      <c r="C1148">
        <v>10</v>
      </c>
      <c r="D1148" t="s">
        <v>2941</v>
      </c>
      <c r="E1148">
        <v>1134</v>
      </c>
      <c r="F1148" t="s">
        <v>2035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1930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1941</v>
      </c>
    </row>
    <row r="1151" spans="2:6" x14ac:dyDescent="0.2">
      <c r="B1151" t="s">
        <v>2945</v>
      </c>
      <c r="C1151">
        <v>10</v>
      </c>
      <c r="D1151" t="s">
        <v>2941</v>
      </c>
      <c r="E1151">
        <v>1137</v>
      </c>
      <c r="F1151" t="s">
        <v>2822</v>
      </c>
    </row>
    <row r="1152" spans="2:6" x14ac:dyDescent="0.2">
      <c r="B1152" t="s">
        <v>2945</v>
      </c>
      <c r="C1152">
        <v>10</v>
      </c>
      <c r="D1152" t="s">
        <v>2941</v>
      </c>
      <c r="E1152">
        <v>1138</v>
      </c>
      <c r="F1152" t="s">
        <v>1912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1981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1964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1959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1573</v>
      </c>
    </row>
    <row r="1157" spans="2:6" x14ac:dyDescent="0.2">
      <c r="B1157" t="s">
        <v>2972</v>
      </c>
      <c r="C1157">
        <v>40</v>
      </c>
      <c r="D1157" t="s">
        <v>2941</v>
      </c>
      <c r="E1157">
        <v>1143</v>
      </c>
      <c r="F1157" t="s">
        <v>2082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1950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1884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2859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1631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1306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2091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2858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2857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2854</v>
      </c>
    </row>
    <row r="1167" spans="2:6" x14ac:dyDescent="0.2">
      <c r="B1167" t="s">
        <v>2974</v>
      </c>
      <c r="C1167">
        <v>80</v>
      </c>
      <c r="D1167" t="s">
        <v>2941</v>
      </c>
      <c r="E1167">
        <v>1153</v>
      </c>
      <c r="F1167" t="s">
        <v>2655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2853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1860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2851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2850</v>
      </c>
    </row>
    <row r="1172" spans="2:6" x14ac:dyDescent="0.2">
      <c r="B1172" t="s">
        <v>2983</v>
      </c>
      <c r="C1172">
        <v>30</v>
      </c>
      <c r="D1172" t="s">
        <v>2941</v>
      </c>
      <c r="E1172">
        <v>1158</v>
      </c>
      <c r="F1172" t="s">
        <v>2271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1778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2261</v>
      </c>
    </row>
    <row r="1175" spans="2:6" x14ac:dyDescent="0.2">
      <c r="B1175" t="s">
        <v>2974</v>
      </c>
      <c r="C1175">
        <v>80</v>
      </c>
      <c r="D1175" t="s">
        <v>2941</v>
      </c>
      <c r="E1175">
        <v>1161</v>
      </c>
      <c r="F1175" t="s">
        <v>2654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1840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2848</v>
      </c>
    </row>
    <row r="1178" spans="2:6" x14ac:dyDescent="0.2">
      <c r="B1178" t="s">
        <v>2945</v>
      </c>
      <c r="C1178">
        <v>10</v>
      </c>
      <c r="D1178" t="s">
        <v>2941</v>
      </c>
      <c r="E1178">
        <v>1164</v>
      </c>
      <c r="F1178" t="s">
        <v>2815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2849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1718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2251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2852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1476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2856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1449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2855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2764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1428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1417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1455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1401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1439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2864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1387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2838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2266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1464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2866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1480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1526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2868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2867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1598</v>
      </c>
    </row>
    <row r="1204" spans="2:6" x14ac:dyDescent="0.2">
      <c r="B1204" t="s">
        <v>2945</v>
      </c>
      <c r="C1204">
        <v>10</v>
      </c>
      <c r="D1204" t="s">
        <v>2941</v>
      </c>
      <c r="E1204">
        <v>1190</v>
      </c>
      <c r="F1204" t="s">
        <v>2841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1600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2304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1587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2865</v>
      </c>
    </row>
    <row r="1209" spans="2:6" x14ac:dyDescent="0.2">
      <c r="B1209" t="s">
        <v>3031</v>
      </c>
      <c r="C1209">
        <v>20</v>
      </c>
      <c r="D1209" t="s">
        <v>2941</v>
      </c>
      <c r="E1209">
        <v>1195</v>
      </c>
      <c r="F1209" t="s">
        <v>2767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2307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2302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1610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2283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2282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2862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1495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2860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2861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1482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2863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1556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1515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1460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2658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2830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2260</v>
      </c>
    </row>
    <row r="1227" spans="2:6" x14ac:dyDescent="0.2">
      <c r="B1227" t="s">
        <v>2976</v>
      </c>
      <c r="C1227">
        <v>90</v>
      </c>
      <c r="D1227" t="s">
        <v>2941</v>
      </c>
      <c r="E1227">
        <v>1213</v>
      </c>
      <c r="F1227" t="s">
        <v>2634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1661</v>
      </c>
    </row>
    <row r="1229" spans="2:6" x14ac:dyDescent="0.2">
      <c r="B1229" t="s">
        <v>3031</v>
      </c>
      <c r="C1229">
        <v>20</v>
      </c>
      <c r="D1229" t="s">
        <v>2941</v>
      </c>
      <c r="E1229">
        <v>1215</v>
      </c>
      <c r="F1229" t="s">
        <v>2196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2826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2418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2401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2391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2422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2836</v>
      </c>
    </row>
    <row r="1236" spans="2:6" x14ac:dyDescent="0.2">
      <c r="B1236" t="s">
        <v>2983</v>
      </c>
      <c r="C1236">
        <v>30</v>
      </c>
      <c r="D1236" t="s">
        <v>2941</v>
      </c>
      <c r="E1236">
        <v>1222</v>
      </c>
      <c r="F1236" t="s">
        <v>2449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2459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2461</v>
      </c>
    </row>
    <row r="1239" spans="2:6" x14ac:dyDescent="0.2">
      <c r="B1239" t="s">
        <v>2945</v>
      </c>
      <c r="C1239">
        <v>10</v>
      </c>
      <c r="D1239" t="s">
        <v>2941</v>
      </c>
      <c r="E1239">
        <v>1225</v>
      </c>
      <c r="F1239" t="s">
        <v>2447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1310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1909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2184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2722</v>
      </c>
    </row>
    <row r="1244" spans="2:6" x14ac:dyDescent="0.2">
      <c r="B1244" t="s">
        <v>2945</v>
      </c>
      <c r="C1244">
        <v>10</v>
      </c>
      <c r="D1244" t="s">
        <v>2941</v>
      </c>
      <c r="E1244">
        <v>1230</v>
      </c>
      <c r="F1244" t="s">
        <v>2801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2387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2376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1336</v>
      </c>
    </row>
    <row r="1248" spans="2:6" x14ac:dyDescent="0.2">
      <c r="B1248" t="s">
        <v>2945</v>
      </c>
      <c r="C1248">
        <v>10</v>
      </c>
      <c r="D1248" t="s">
        <v>2941</v>
      </c>
      <c r="E1248">
        <v>1234</v>
      </c>
      <c r="F1248" t="s">
        <v>2770</v>
      </c>
    </row>
    <row r="1249" spans="2:6" x14ac:dyDescent="0.2">
      <c r="B1249" t="s">
        <v>2976</v>
      </c>
      <c r="C1249">
        <v>90</v>
      </c>
      <c r="D1249" t="s">
        <v>2941</v>
      </c>
      <c r="E1249">
        <v>1235</v>
      </c>
      <c r="F1249" t="s">
        <v>2617</v>
      </c>
    </row>
    <row r="1250" spans="2:6" x14ac:dyDescent="0.2">
      <c r="B1250" t="s">
        <v>2945</v>
      </c>
      <c r="C1250">
        <v>10</v>
      </c>
      <c r="D1250" t="s">
        <v>2941</v>
      </c>
      <c r="E1250">
        <v>1236</v>
      </c>
      <c r="F1250" t="s">
        <v>2670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2828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2827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1302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2321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2324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1828</v>
      </c>
    </row>
    <row r="1257" spans="2:6" x14ac:dyDescent="0.2">
      <c r="B1257" t="s">
        <v>3031</v>
      </c>
      <c r="C1257">
        <v>20</v>
      </c>
      <c r="D1257" t="s">
        <v>2941</v>
      </c>
      <c r="E1257">
        <v>1243</v>
      </c>
      <c r="F1257" t="s">
        <v>2322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2821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2255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2819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2817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2816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2818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2152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2653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2385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2820</v>
      </c>
    </row>
    <row r="1268" spans="2:6" x14ac:dyDescent="0.2">
      <c r="B1268" t="s">
        <v>2945</v>
      </c>
      <c r="C1268">
        <v>10</v>
      </c>
      <c r="D1268" t="s">
        <v>2941</v>
      </c>
      <c r="E1268">
        <v>1254</v>
      </c>
      <c r="F1268" t="s">
        <v>2792</v>
      </c>
    </row>
    <row r="1269" spans="2:6" x14ac:dyDescent="0.2">
      <c r="B1269" t="s">
        <v>2972</v>
      </c>
      <c r="C1269">
        <v>40</v>
      </c>
      <c r="D1269" t="s">
        <v>2941</v>
      </c>
      <c r="E1269">
        <v>1255</v>
      </c>
      <c r="F1269" t="s">
        <v>2635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2365</v>
      </c>
    </row>
    <row r="1271" spans="2:6" x14ac:dyDescent="0.2">
      <c r="B1271" t="s">
        <v>2965</v>
      </c>
      <c r="C1271">
        <v>60</v>
      </c>
      <c r="D1271" t="s">
        <v>2941</v>
      </c>
      <c r="E1271">
        <v>1257</v>
      </c>
      <c r="F1271" t="s">
        <v>2689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2272</v>
      </c>
    </row>
    <row r="1273" spans="2:6" x14ac:dyDescent="0.2">
      <c r="B1273" t="s">
        <v>2983</v>
      </c>
      <c r="C1273">
        <v>30</v>
      </c>
      <c r="D1273" t="s">
        <v>2941</v>
      </c>
      <c r="E1273">
        <v>1259</v>
      </c>
      <c r="F1273" t="s">
        <v>2611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2823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2824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2825</v>
      </c>
    </row>
    <row r="1277" spans="2:6" x14ac:dyDescent="0.2">
      <c r="B1277" t="s">
        <v>2963</v>
      </c>
      <c r="C1277" t="s">
        <v>2941</v>
      </c>
      <c r="D1277">
        <v>1263</v>
      </c>
      <c r="E1277" t="s">
        <v>2518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2455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2829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2834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2837</v>
      </c>
    </row>
    <row r="1282" spans="2:6" x14ac:dyDescent="0.2">
      <c r="B1282" t="s">
        <v>2945</v>
      </c>
      <c r="C1282">
        <v>10</v>
      </c>
      <c r="D1282" t="s">
        <v>2941</v>
      </c>
      <c r="E1282">
        <v>1268</v>
      </c>
      <c r="F1282" t="s">
        <v>2807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2205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2844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2843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2548</v>
      </c>
    </row>
    <row r="1287" spans="2:6" x14ac:dyDescent="0.2">
      <c r="B1287" t="s">
        <v>2972</v>
      </c>
      <c r="C1287">
        <v>40</v>
      </c>
      <c r="D1287" t="s">
        <v>2941</v>
      </c>
      <c r="E1287">
        <v>1273</v>
      </c>
      <c r="F1287" t="s">
        <v>2728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2580</v>
      </c>
    </row>
    <row r="1289" spans="2:6" x14ac:dyDescent="0.2">
      <c r="B1289" t="s">
        <v>2963</v>
      </c>
      <c r="C1289" t="s">
        <v>2941</v>
      </c>
      <c r="D1289">
        <v>1275</v>
      </c>
      <c r="E1289" t="s">
        <v>2615</v>
      </c>
    </row>
    <row r="1290" spans="2:6" x14ac:dyDescent="0.2">
      <c r="B1290" t="s">
        <v>3031</v>
      </c>
      <c r="C1290">
        <v>20</v>
      </c>
      <c r="D1290" t="s">
        <v>2941</v>
      </c>
      <c r="E1290">
        <v>1276</v>
      </c>
      <c r="F1290" t="s">
        <v>2696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2220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2222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2846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2813</v>
      </c>
    </row>
    <row r="1295" spans="2:6" x14ac:dyDescent="0.2">
      <c r="B1295" t="s">
        <v>2945</v>
      </c>
      <c r="C1295">
        <v>10</v>
      </c>
      <c r="D1295" t="s">
        <v>2941</v>
      </c>
      <c r="E1295">
        <v>1281</v>
      </c>
      <c r="F1295" t="s">
        <v>2781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2847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2812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2478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2845</v>
      </c>
    </row>
    <row r="1300" spans="2:6" x14ac:dyDescent="0.2">
      <c r="B1300" t="s">
        <v>2963</v>
      </c>
      <c r="C1300" t="s">
        <v>2941</v>
      </c>
      <c r="D1300">
        <v>1286</v>
      </c>
      <c r="E1300" t="s">
        <v>2616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2808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2842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2194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2805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1344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2191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2833</v>
      </c>
    </row>
    <row r="1308" spans="2:6" x14ac:dyDescent="0.2">
      <c r="B1308" t="s">
        <v>3031</v>
      </c>
      <c r="C1308">
        <v>20</v>
      </c>
      <c r="D1308" t="s">
        <v>2941</v>
      </c>
      <c r="E1308">
        <v>1294</v>
      </c>
      <c r="F1308" t="s">
        <v>2619</v>
      </c>
    </row>
    <row r="1309" spans="2:6" x14ac:dyDescent="0.2">
      <c r="B1309" t="s">
        <v>2945</v>
      </c>
      <c r="C1309">
        <v>10</v>
      </c>
      <c r="D1309" t="s">
        <v>2941</v>
      </c>
      <c r="E1309">
        <v>1295</v>
      </c>
      <c r="F1309" t="s">
        <v>2724</v>
      </c>
    </row>
    <row r="1310" spans="2:6" x14ac:dyDescent="0.2">
      <c r="B1310" t="s">
        <v>2965</v>
      </c>
      <c r="C1310">
        <v>60</v>
      </c>
      <c r="D1310" t="s">
        <v>2941</v>
      </c>
      <c r="E1310">
        <v>1296</v>
      </c>
      <c r="F1310" t="s">
        <v>2506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2831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2832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2835</v>
      </c>
    </row>
    <row r="1314" spans="2:6" x14ac:dyDescent="0.2">
      <c r="B1314" t="s">
        <v>2945</v>
      </c>
      <c r="C1314">
        <v>10</v>
      </c>
      <c r="D1314" t="s">
        <v>2941</v>
      </c>
      <c r="E1314">
        <v>1300</v>
      </c>
      <c r="F1314" t="s">
        <v>2174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2090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2802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2077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1937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2202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2840</v>
      </c>
    </row>
    <row r="1321" spans="2:6" x14ac:dyDescent="0.2">
      <c r="B1321" t="s">
        <v>2963</v>
      </c>
      <c r="C1321" t="s">
        <v>2941</v>
      </c>
      <c r="D1321">
        <v>1307</v>
      </c>
      <c r="E1321" t="s">
        <v>2073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2803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1979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2839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2885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458D-C75E-1D42-A60F-5744329235BF}">
  <dimension ref="A1:A1295"/>
  <sheetViews>
    <sheetView topLeftCell="A933" workbookViewId="0">
      <selection activeCell="H11" sqref="H11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27</v>
      </c>
    </row>
    <row r="24" spans="1:1" x14ac:dyDescent="0.2">
      <c r="A24" t="s">
        <v>28</v>
      </c>
    </row>
    <row r="25" spans="1:1" x14ac:dyDescent="0.2">
      <c r="A25" t="s">
        <v>29</v>
      </c>
    </row>
    <row r="26" spans="1:1" x14ac:dyDescent="0.2">
      <c r="A26" t="s">
        <v>30</v>
      </c>
    </row>
    <row r="27" spans="1:1" x14ac:dyDescent="0.2">
      <c r="A27" t="s">
        <v>31</v>
      </c>
    </row>
    <row r="28" spans="1:1" x14ac:dyDescent="0.2">
      <c r="A28" t="s">
        <v>32</v>
      </c>
    </row>
    <row r="29" spans="1:1" x14ac:dyDescent="0.2">
      <c r="A29" t="s">
        <v>33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75</v>
      </c>
    </row>
    <row r="72" spans="1:1" x14ac:dyDescent="0.2">
      <c r="A72" t="s">
        <v>76</v>
      </c>
    </row>
    <row r="73" spans="1:1" x14ac:dyDescent="0.2">
      <c r="A73" t="s">
        <v>77</v>
      </c>
    </row>
    <row r="74" spans="1:1" x14ac:dyDescent="0.2">
      <c r="A74" t="s">
        <v>78</v>
      </c>
    </row>
    <row r="75" spans="1:1" x14ac:dyDescent="0.2">
      <c r="A75" t="s">
        <v>79</v>
      </c>
    </row>
    <row r="76" spans="1:1" x14ac:dyDescent="0.2">
      <c r="A76" t="s">
        <v>80</v>
      </c>
    </row>
    <row r="77" spans="1:1" x14ac:dyDescent="0.2">
      <c r="A77" t="s">
        <v>81</v>
      </c>
    </row>
    <row r="78" spans="1:1" x14ac:dyDescent="0.2">
      <c r="A78" t="s">
        <v>82</v>
      </c>
    </row>
    <row r="79" spans="1:1" x14ac:dyDescent="0.2">
      <c r="A79" t="s">
        <v>83</v>
      </c>
    </row>
    <row r="80" spans="1:1" x14ac:dyDescent="0.2">
      <c r="A80" t="s">
        <v>84</v>
      </c>
    </row>
    <row r="81" spans="1:1" x14ac:dyDescent="0.2">
      <c r="A81" t="s">
        <v>85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93</v>
      </c>
    </row>
    <row r="90" spans="1:1" x14ac:dyDescent="0.2">
      <c r="A90" t="s">
        <v>94</v>
      </c>
    </row>
    <row r="91" spans="1:1" x14ac:dyDescent="0.2">
      <c r="A91" t="s">
        <v>95</v>
      </c>
    </row>
    <row r="92" spans="1:1" x14ac:dyDescent="0.2">
      <c r="A92" t="s">
        <v>96</v>
      </c>
    </row>
    <row r="93" spans="1:1" x14ac:dyDescent="0.2">
      <c r="A93" t="s">
        <v>97</v>
      </c>
    </row>
    <row r="94" spans="1:1" x14ac:dyDescent="0.2">
      <c r="A94" t="s">
        <v>98</v>
      </c>
    </row>
    <row r="95" spans="1:1" x14ac:dyDescent="0.2">
      <c r="A95" t="s">
        <v>99</v>
      </c>
    </row>
    <row r="96" spans="1:1" x14ac:dyDescent="0.2">
      <c r="A96" t="s">
        <v>100</v>
      </c>
    </row>
    <row r="97" spans="1:1" x14ac:dyDescent="0.2">
      <c r="A97" t="s">
        <v>101</v>
      </c>
    </row>
    <row r="98" spans="1:1" x14ac:dyDescent="0.2">
      <c r="A98" t="s">
        <v>102</v>
      </c>
    </row>
    <row r="99" spans="1:1" x14ac:dyDescent="0.2">
      <c r="A99" t="s">
        <v>103</v>
      </c>
    </row>
    <row r="100" spans="1:1" x14ac:dyDescent="0.2">
      <c r="A100" t="s">
        <v>104</v>
      </c>
    </row>
    <row r="101" spans="1:1" x14ac:dyDescent="0.2">
      <c r="A101" t="s">
        <v>105</v>
      </c>
    </row>
    <row r="102" spans="1:1" x14ac:dyDescent="0.2">
      <c r="A102" t="s">
        <v>106</v>
      </c>
    </row>
    <row r="103" spans="1:1" x14ac:dyDescent="0.2">
      <c r="A103" t="s">
        <v>107</v>
      </c>
    </row>
    <row r="104" spans="1:1" x14ac:dyDescent="0.2">
      <c r="A104" t="s">
        <v>108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t="s">
        <v>122</v>
      </c>
    </row>
    <row r="119" spans="1:1" x14ac:dyDescent="0.2">
      <c r="A119" t="s">
        <v>123</v>
      </c>
    </row>
    <row r="120" spans="1:1" x14ac:dyDescent="0.2">
      <c r="A120" t="s">
        <v>124</v>
      </c>
    </row>
    <row r="121" spans="1:1" x14ac:dyDescent="0.2">
      <c r="A121" t="s">
        <v>125</v>
      </c>
    </row>
    <row r="122" spans="1:1" x14ac:dyDescent="0.2">
      <c r="A122" t="s">
        <v>126</v>
      </c>
    </row>
    <row r="123" spans="1:1" x14ac:dyDescent="0.2">
      <c r="A123" t="s">
        <v>127</v>
      </c>
    </row>
    <row r="124" spans="1:1" x14ac:dyDescent="0.2">
      <c r="A124" t="s">
        <v>128</v>
      </c>
    </row>
    <row r="125" spans="1:1" x14ac:dyDescent="0.2">
      <c r="A125" t="s">
        <v>129</v>
      </c>
    </row>
    <row r="126" spans="1:1" x14ac:dyDescent="0.2">
      <c r="A126" t="s">
        <v>130</v>
      </c>
    </row>
    <row r="127" spans="1:1" x14ac:dyDescent="0.2">
      <c r="A127" t="s">
        <v>131</v>
      </c>
    </row>
    <row r="128" spans="1:1" x14ac:dyDescent="0.2">
      <c r="A128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3" spans="1:1" x14ac:dyDescent="0.2">
      <c r="A143" t="s">
        <v>147</v>
      </c>
    </row>
    <row r="144" spans="1:1" x14ac:dyDescent="0.2">
      <c r="A144" t="s">
        <v>148</v>
      </c>
    </row>
    <row r="145" spans="1:1" x14ac:dyDescent="0.2">
      <c r="A145" t="s">
        <v>149</v>
      </c>
    </row>
    <row r="146" spans="1:1" x14ac:dyDescent="0.2">
      <c r="A146" t="s">
        <v>150</v>
      </c>
    </row>
    <row r="147" spans="1:1" x14ac:dyDescent="0.2">
      <c r="A147" t="s">
        <v>151</v>
      </c>
    </row>
    <row r="148" spans="1:1" x14ac:dyDescent="0.2">
      <c r="A148" t="s">
        <v>152</v>
      </c>
    </row>
    <row r="149" spans="1:1" x14ac:dyDescent="0.2">
      <c r="A149" t="s">
        <v>153</v>
      </c>
    </row>
    <row r="150" spans="1:1" x14ac:dyDescent="0.2">
      <c r="A150" t="s">
        <v>154</v>
      </c>
    </row>
    <row r="151" spans="1:1" x14ac:dyDescent="0.2">
      <c r="A151" t="s">
        <v>155</v>
      </c>
    </row>
    <row r="152" spans="1:1" x14ac:dyDescent="0.2">
      <c r="A152" t="s">
        <v>156</v>
      </c>
    </row>
    <row r="153" spans="1:1" x14ac:dyDescent="0.2">
      <c r="A153" t="s">
        <v>157</v>
      </c>
    </row>
    <row r="154" spans="1:1" x14ac:dyDescent="0.2">
      <c r="A154" t="s">
        <v>158</v>
      </c>
    </row>
    <row r="155" spans="1:1" x14ac:dyDescent="0.2">
      <c r="A155" t="s">
        <v>159</v>
      </c>
    </row>
    <row r="156" spans="1:1" x14ac:dyDescent="0.2">
      <c r="A156" t="s">
        <v>160</v>
      </c>
    </row>
    <row r="157" spans="1:1" x14ac:dyDescent="0.2">
      <c r="A157" t="s">
        <v>161</v>
      </c>
    </row>
    <row r="158" spans="1:1" x14ac:dyDescent="0.2">
      <c r="A158" t="s">
        <v>162</v>
      </c>
    </row>
    <row r="159" spans="1:1" x14ac:dyDescent="0.2">
      <c r="A159" t="s">
        <v>163</v>
      </c>
    </row>
    <row r="160" spans="1:1" x14ac:dyDescent="0.2">
      <c r="A160" t="s">
        <v>164</v>
      </c>
    </row>
    <row r="161" spans="1:1" x14ac:dyDescent="0.2">
      <c r="A16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7" spans="1:1" x14ac:dyDescent="0.2">
      <c r="A167" t="s">
        <v>171</v>
      </c>
    </row>
    <row r="168" spans="1:1" x14ac:dyDescent="0.2">
      <c r="A168" t="s">
        <v>172</v>
      </c>
    </row>
    <row r="169" spans="1:1" x14ac:dyDescent="0.2">
      <c r="A169" t="s">
        <v>173</v>
      </c>
    </row>
    <row r="170" spans="1:1" x14ac:dyDescent="0.2">
      <c r="A170" t="s">
        <v>174</v>
      </c>
    </row>
    <row r="171" spans="1:1" x14ac:dyDescent="0.2">
      <c r="A171" t="s">
        <v>175</v>
      </c>
    </row>
    <row r="172" spans="1:1" x14ac:dyDescent="0.2">
      <c r="A172" t="s">
        <v>176</v>
      </c>
    </row>
    <row r="173" spans="1:1" x14ac:dyDescent="0.2">
      <c r="A173" t="s">
        <v>177</v>
      </c>
    </row>
    <row r="174" spans="1:1" x14ac:dyDescent="0.2">
      <c r="A174" t="s">
        <v>178</v>
      </c>
    </row>
    <row r="175" spans="1:1" x14ac:dyDescent="0.2">
      <c r="A175" t="s">
        <v>179</v>
      </c>
    </row>
    <row r="176" spans="1:1" x14ac:dyDescent="0.2">
      <c r="A176" t="s">
        <v>180</v>
      </c>
    </row>
    <row r="177" spans="1:1" x14ac:dyDescent="0.2">
      <c r="A177" t="s">
        <v>181</v>
      </c>
    </row>
    <row r="178" spans="1:1" x14ac:dyDescent="0.2">
      <c r="A178" t="s">
        <v>182</v>
      </c>
    </row>
    <row r="179" spans="1:1" x14ac:dyDescent="0.2">
      <c r="A179" t="s">
        <v>183</v>
      </c>
    </row>
    <row r="180" spans="1:1" x14ac:dyDescent="0.2">
      <c r="A180" t="s">
        <v>184</v>
      </c>
    </row>
    <row r="181" spans="1:1" x14ac:dyDescent="0.2">
      <c r="A181" t="s">
        <v>185</v>
      </c>
    </row>
    <row r="182" spans="1:1" x14ac:dyDescent="0.2">
      <c r="A182" t="s">
        <v>186</v>
      </c>
    </row>
    <row r="183" spans="1:1" x14ac:dyDescent="0.2">
      <c r="A183" t="s">
        <v>187</v>
      </c>
    </row>
    <row r="184" spans="1:1" x14ac:dyDescent="0.2">
      <c r="A184" t="s">
        <v>188</v>
      </c>
    </row>
    <row r="185" spans="1:1" x14ac:dyDescent="0.2">
      <c r="A185" t="s">
        <v>189</v>
      </c>
    </row>
    <row r="186" spans="1:1" x14ac:dyDescent="0.2">
      <c r="A186" t="s">
        <v>190</v>
      </c>
    </row>
    <row r="187" spans="1:1" x14ac:dyDescent="0.2">
      <c r="A187" t="s">
        <v>191</v>
      </c>
    </row>
    <row r="188" spans="1:1" x14ac:dyDescent="0.2">
      <c r="A188" t="s">
        <v>192</v>
      </c>
    </row>
    <row r="189" spans="1:1" x14ac:dyDescent="0.2">
      <c r="A189" t="s">
        <v>193</v>
      </c>
    </row>
    <row r="190" spans="1:1" x14ac:dyDescent="0.2">
      <c r="A190" t="s">
        <v>194</v>
      </c>
    </row>
    <row r="191" spans="1:1" x14ac:dyDescent="0.2">
      <c r="A191" t="s">
        <v>195</v>
      </c>
    </row>
    <row r="192" spans="1:1" x14ac:dyDescent="0.2">
      <c r="A192" t="s">
        <v>196</v>
      </c>
    </row>
    <row r="193" spans="1:1" x14ac:dyDescent="0.2">
      <c r="A193" t="s">
        <v>197</v>
      </c>
    </row>
    <row r="194" spans="1:1" x14ac:dyDescent="0.2">
      <c r="A194" t="s">
        <v>198</v>
      </c>
    </row>
    <row r="195" spans="1:1" x14ac:dyDescent="0.2">
      <c r="A195" t="s">
        <v>199</v>
      </c>
    </row>
    <row r="196" spans="1:1" x14ac:dyDescent="0.2">
      <c r="A196" t="s">
        <v>200</v>
      </c>
    </row>
    <row r="197" spans="1:1" x14ac:dyDescent="0.2">
      <c r="A197" t="s">
        <v>201</v>
      </c>
    </row>
    <row r="198" spans="1:1" x14ac:dyDescent="0.2">
      <c r="A198" t="s">
        <v>202</v>
      </c>
    </row>
    <row r="199" spans="1:1" x14ac:dyDescent="0.2">
      <c r="A199" t="s">
        <v>203</v>
      </c>
    </row>
    <row r="200" spans="1:1" x14ac:dyDescent="0.2">
      <c r="A200" t="s">
        <v>204</v>
      </c>
    </row>
    <row r="201" spans="1:1" x14ac:dyDescent="0.2">
      <c r="A201" t="s">
        <v>205</v>
      </c>
    </row>
    <row r="202" spans="1:1" x14ac:dyDescent="0.2">
      <c r="A202" t="s">
        <v>206</v>
      </c>
    </row>
    <row r="203" spans="1:1" x14ac:dyDescent="0.2">
      <c r="A203" t="s">
        <v>207</v>
      </c>
    </row>
    <row r="204" spans="1:1" x14ac:dyDescent="0.2">
      <c r="A204" t="s">
        <v>208</v>
      </c>
    </row>
    <row r="205" spans="1:1" x14ac:dyDescent="0.2">
      <c r="A205" t="s">
        <v>209</v>
      </c>
    </row>
    <row r="206" spans="1:1" x14ac:dyDescent="0.2">
      <c r="A206" t="s">
        <v>210</v>
      </c>
    </row>
    <row r="207" spans="1:1" x14ac:dyDescent="0.2">
      <c r="A207" t="s">
        <v>211</v>
      </c>
    </row>
    <row r="208" spans="1:1" x14ac:dyDescent="0.2">
      <c r="A208" t="s">
        <v>212</v>
      </c>
    </row>
    <row r="209" spans="1:1" x14ac:dyDescent="0.2">
      <c r="A209" t="s">
        <v>213</v>
      </c>
    </row>
    <row r="210" spans="1:1" x14ac:dyDescent="0.2">
      <c r="A210" t="s">
        <v>214</v>
      </c>
    </row>
    <row r="211" spans="1:1" x14ac:dyDescent="0.2">
      <c r="A211" t="s">
        <v>215</v>
      </c>
    </row>
    <row r="212" spans="1:1" x14ac:dyDescent="0.2">
      <c r="A212" t="s">
        <v>216</v>
      </c>
    </row>
    <row r="213" spans="1:1" x14ac:dyDescent="0.2">
      <c r="A213" t="s">
        <v>217</v>
      </c>
    </row>
    <row r="214" spans="1:1" x14ac:dyDescent="0.2">
      <c r="A214" t="s">
        <v>218</v>
      </c>
    </row>
    <row r="215" spans="1:1" x14ac:dyDescent="0.2">
      <c r="A215" t="s">
        <v>219</v>
      </c>
    </row>
    <row r="216" spans="1:1" x14ac:dyDescent="0.2">
      <c r="A216" t="s">
        <v>220</v>
      </c>
    </row>
    <row r="217" spans="1:1" x14ac:dyDescent="0.2">
      <c r="A217" t="s">
        <v>221</v>
      </c>
    </row>
    <row r="218" spans="1:1" x14ac:dyDescent="0.2">
      <c r="A218" t="s">
        <v>222</v>
      </c>
    </row>
    <row r="219" spans="1:1" x14ac:dyDescent="0.2">
      <c r="A219" t="s">
        <v>223</v>
      </c>
    </row>
    <row r="220" spans="1:1" x14ac:dyDescent="0.2">
      <c r="A220" t="s">
        <v>224</v>
      </c>
    </row>
    <row r="221" spans="1:1" x14ac:dyDescent="0.2">
      <c r="A221" t="s">
        <v>225</v>
      </c>
    </row>
    <row r="222" spans="1:1" x14ac:dyDescent="0.2">
      <c r="A222" t="s">
        <v>226</v>
      </c>
    </row>
    <row r="223" spans="1:1" x14ac:dyDescent="0.2">
      <c r="A223" t="s">
        <v>227</v>
      </c>
    </row>
    <row r="224" spans="1:1" x14ac:dyDescent="0.2">
      <c r="A224" t="s">
        <v>228</v>
      </c>
    </row>
    <row r="225" spans="1:1" x14ac:dyDescent="0.2">
      <c r="A225" t="s">
        <v>229</v>
      </c>
    </row>
    <row r="226" spans="1:1" x14ac:dyDescent="0.2">
      <c r="A226" t="s">
        <v>230</v>
      </c>
    </row>
    <row r="227" spans="1:1" x14ac:dyDescent="0.2">
      <c r="A227" t="s">
        <v>231</v>
      </c>
    </row>
    <row r="228" spans="1:1" x14ac:dyDescent="0.2">
      <c r="A228" t="s">
        <v>232</v>
      </c>
    </row>
    <row r="229" spans="1:1" x14ac:dyDescent="0.2">
      <c r="A229" t="s">
        <v>233</v>
      </c>
    </row>
    <row r="230" spans="1:1" x14ac:dyDescent="0.2">
      <c r="A230" t="s">
        <v>234</v>
      </c>
    </row>
    <row r="231" spans="1:1" x14ac:dyDescent="0.2">
      <c r="A231" t="s">
        <v>235</v>
      </c>
    </row>
    <row r="232" spans="1:1" x14ac:dyDescent="0.2">
      <c r="A232" t="s">
        <v>236</v>
      </c>
    </row>
    <row r="233" spans="1:1" x14ac:dyDescent="0.2">
      <c r="A233" t="s">
        <v>237</v>
      </c>
    </row>
    <row r="234" spans="1:1" x14ac:dyDescent="0.2">
      <c r="A234" t="s">
        <v>238</v>
      </c>
    </row>
    <row r="235" spans="1:1" x14ac:dyDescent="0.2">
      <c r="A235" t="s">
        <v>239</v>
      </c>
    </row>
    <row r="236" spans="1:1" x14ac:dyDescent="0.2">
      <c r="A236" t="s">
        <v>240</v>
      </c>
    </row>
    <row r="237" spans="1:1" x14ac:dyDescent="0.2">
      <c r="A237" t="s">
        <v>241</v>
      </c>
    </row>
    <row r="238" spans="1:1" x14ac:dyDescent="0.2">
      <c r="A238" t="s">
        <v>242</v>
      </c>
    </row>
    <row r="239" spans="1:1" x14ac:dyDescent="0.2">
      <c r="A239" t="s">
        <v>243</v>
      </c>
    </row>
    <row r="240" spans="1:1" x14ac:dyDescent="0.2">
      <c r="A240" t="s">
        <v>244</v>
      </c>
    </row>
    <row r="241" spans="1:1" x14ac:dyDescent="0.2">
      <c r="A241" t="s">
        <v>245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249</v>
      </c>
    </row>
    <row r="246" spans="1:1" x14ac:dyDescent="0.2">
      <c r="A246" t="s">
        <v>250</v>
      </c>
    </row>
    <row r="247" spans="1:1" x14ac:dyDescent="0.2">
      <c r="A247" t="s">
        <v>251</v>
      </c>
    </row>
    <row r="248" spans="1:1" x14ac:dyDescent="0.2">
      <c r="A248" t="s">
        <v>252</v>
      </c>
    </row>
    <row r="249" spans="1:1" x14ac:dyDescent="0.2">
      <c r="A249" t="s">
        <v>253</v>
      </c>
    </row>
    <row r="250" spans="1:1" x14ac:dyDescent="0.2">
      <c r="A250" t="s">
        <v>254</v>
      </c>
    </row>
    <row r="251" spans="1:1" x14ac:dyDescent="0.2">
      <c r="A251" t="s">
        <v>255</v>
      </c>
    </row>
    <row r="252" spans="1:1" x14ac:dyDescent="0.2">
      <c r="A252" t="s">
        <v>256</v>
      </c>
    </row>
    <row r="253" spans="1:1" x14ac:dyDescent="0.2">
      <c r="A253" t="s">
        <v>257</v>
      </c>
    </row>
    <row r="254" spans="1:1" x14ac:dyDescent="0.2">
      <c r="A254" t="s">
        <v>258</v>
      </c>
    </row>
    <row r="255" spans="1:1" x14ac:dyDescent="0.2">
      <c r="A255" t="s">
        <v>259</v>
      </c>
    </row>
    <row r="256" spans="1:1" x14ac:dyDescent="0.2">
      <c r="A256" t="s">
        <v>260</v>
      </c>
    </row>
    <row r="257" spans="1:1" x14ac:dyDescent="0.2">
      <c r="A257" t="s">
        <v>261</v>
      </c>
    </row>
    <row r="258" spans="1:1" x14ac:dyDescent="0.2">
      <c r="A258" t="s">
        <v>262</v>
      </c>
    </row>
    <row r="259" spans="1:1" x14ac:dyDescent="0.2">
      <c r="A259" t="s">
        <v>263</v>
      </c>
    </row>
    <row r="260" spans="1:1" x14ac:dyDescent="0.2">
      <c r="A260" t="s">
        <v>264</v>
      </c>
    </row>
    <row r="261" spans="1:1" x14ac:dyDescent="0.2">
      <c r="A261" t="s">
        <v>265</v>
      </c>
    </row>
    <row r="262" spans="1:1" x14ac:dyDescent="0.2">
      <c r="A262" t="s">
        <v>266</v>
      </c>
    </row>
    <row r="263" spans="1:1" x14ac:dyDescent="0.2">
      <c r="A263" t="s">
        <v>267</v>
      </c>
    </row>
    <row r="264" spans="1:1" x14ac:dyDescent="0.2">
      <c r="A264" t="s">
        <v>268</v>
      </c>
    </row>
    <row r="265" spans="1:1" x14ac:dyDescent="0.2">
      <c r="A265" t="s">
        <v>269</v>
      </c>
    </row>
    <row r="266" spans="1:1" x14ac:dyDescent="0.2">
      <c r="A266" t="s">
        <v>270</v>
      </c>
    </row>
    <row r="267" spans="1:1" x14ac:dyDescent="0.2">
      <c r="A267" t="s">
        <v>271</v>
      </c>
    </row>
    <row r="268" spans="1:1" x14ac:dyDescent="0.2">
      <c r="A268" t="s">
        <v>272</v>
      </c>
    </row>
    <row r="269" spans="1:1" x14ac:dyDescent="0.2">
      <c r="A269" t="s">
        <v>273</v>
      </c>
    </row>
    <row r="270" spans="1:1" x14ac:dyDescent="0.2">
      <c r="A270" t="s">
        <v>274</v>
      </c>
    </row>
    <row r="271" spans="1:1" x14ac:dyDescent="0.2">
      <c r="A271" t="s">
        <v>275</v>
      </c>
    </row>
    <row r="272" spans="1:1" x14ac:dyDescent="0.2">
      <c r="A272" t="s">
        <v>276</v>
      </c>
    </row>
    <row r="273" spans="1:1" x14ac:dyDescent="0.2">
      <c r="A273" t="s">
        <v>277</v>
      </c>
    </row>
    <row r="274" spans="1:1" x14ac:dyDescent="0.2">
      <c r="A274" t="s">
        <v>278</v>
      </c>
    </row>
    <row r="275" spans="1:1" x14ac:dyDescent="0.2">
      <c r="A275" t="s">
        <v>279</v>
      </c>
    </row>
    <row r="276" spans="1:1" x14ac:dyDescent="0.2">
      <c r="A276" t="s">
        <v>280</v>
      </c>
    </row>
    <row r="277" spans="1:1" x14ac:dyDescent="0.2">
      <c r="A277" t="s">
        <v>281</v>
      </c>
    </row>
    <row r="278" spans="1:1" x14ac:dyDescent="0.2">
      <c r="A278" t="s">
        <v>282</v>
      </c>
    </row>
    <row r="279" spans="1:1" x14ac:dyDescent="0.2">
      <c r="A279" t="s">
        <v>283</v>
      </c>
    </row>
    <row r="280" spans="1:1" x14ac:dyDescent="0.2">
      <c r="A280" t="s">
        <v>284</v>
      </c>
    </row>
    <row r="281" spans="1:1" x14ac:dyDescent="0.2">
      <c r="A281" t="s">
        <v>285</v>
      </c>
    </row>
    <row r="282" spans="1:1" x14ac:dyDescent="0.2">
      <c r="A282" t="s">
        <v>286</v>
      </c>
    </row>
    <row r="283" spans="1:1" x14ac:dyDescent="0.2">
      <c r="A283" t="s">
        <v>287</v>
      </c>
    </row>
    <row r="284" spans="1:1" x14ac:dyDescent="0.2">
      <c r="A284" t="s">
        <v>288</v>
      </c>
    </row>
    <row r="285" spans="1:1" x14ac:dyDescent="0.2">
      <c r="A285" t="s">
        <v>289</v>
      </c>
    </row>
    <row r="286" spans="1:1" x14ac:dyDescent="0.2">
      <c r="A286" t="s">
        <v>290</v>
      </c>
    </row>
    <row r="287" spans="1:1" x14ac:dyDescent="0.2">
      <c r="A287" t="s">
        <v>291</v>
      </c>
    </row>
    <row r="288" spans="1:1" x14ac:dyDescent="0.2">
      <c r="A288" t="s">
        <v>292</v>
      </c>
    </row>
    <row r="289" spans="1:1" x14ac:dyDescent="0.2">
      <c r="A289" t="s">
        <v>293</v>
      </c>
    </row>
    <row r="290" spans="1:1" x14ac:dyDescent="0.2">
      <c r="A290" t="s">
        <v>294</v>
      </c>
    </row>
    <row r="291" spans="1:1" x14ac:dyDescent="0.2">
      <c r="A291" t="s">
        <v>295</v>
      </c>
    </row>
    <row r="292" spans="1:1" x14ac:dyDescent="0.2">
      <c r="A292" t="s">
        <v>296</v>
      </c>
    </row>
    <row r="293" spans="1:1" x14ac:dyDescent="0.2">
      <c r="A293" t="s">
        <v>297</v>
      </c>
    </row>
    <row r="294" spans="1:1" x14ac:dyDescent="0.2">
      <c r="A294" t="s">
        <v>298</v>
      </c>
    </row>
    <row r="295" spans="1:1" x14ac:dyDescent="0.2">
      <c r="A295" t="s">
        <v>299</v>
      </c>
    </row>
    <row r="296" spans="1:1" x14ac:dyDescent="0.2">
      <c r="A296" t="s">
        <v>300</v>
      </c>
    </row>
    <row r="297" spans="1:1" x14ac:dyDescent="0.2">
      <c r="A297" t="s">
        <v>301</v>
      </c>
    </row>
    <row r="298" spans="1:1" x14ac:dyDescent="0.2">
      <c r="A298" t="s">
        <v>302</v>
      </c>
    </row>
    <row r="299" spans="1:1" x14ac:dyDescent="0.2">
      <c r="A299" t="s">
        <v>303</v>
      </c>
    </row>
    <row r="300" spans="1:1" x14ac:dyDescent="0.2">
      <c r="A300" t="s">
        <v>304</v>
      </c>
    </row>
    <row r="301" spans="1:1" x14ac:dyDescent="0.2">
      <c r="A301" t="s">
        <v>305</v>
      </c>
    </row>
    <row r="302" spans="1:1" x14ac:dyDescent="0.2">
      <c r="A302" t="s">
        <v>306</v>
      </c>
    </row>
    <row r="303" spans="1:1" x14ac:dyDescent="0.2">
      <c r="A303" t="s">
        <v>307</v>
      </c>
    </row>
    <row r="304" spans="1:1" x14ac:dyDescent="0.2">
      <c r="A304" t="s">
        <v>308</v>
      </c>
    </row>
    <row r="305" spans="1:1" x14ac:dyDescent="0.2">
      <c r="A305" t="s">
        <v>309</v>
      </c>
    </row>
    <row r="306" spans="1:1" x14ac:dyDescent="0.2">
      <c r="A306" t="s">
        <v>310</v>
      </c>
    </row>
    <row r="307" spans="1:1" x14ac:dyDescent="0.2">
      <c r="A307" t="s">
        <v>311</v>
      </c>
    </row>
    <row r="308" spans="1:1" x14ac:dyDescent="0.2">
      <c r="A308" t="s">
        <v>312</v>
      </c>
    </row>
    <row r="309" spans="1:1" x14ac:dyDescent="0.2">
      <c r="A309" t="s">
        <v>313</v>
      </c>
    </row>
    <row r="310" spans="1:1" x14ac:dyDescent="0.2">
      <c r="A310" t="s">
        <v>314</v>
      </c>
    </row>
    <row r="311" spans="1:1" x14ac:dyDescent="0.2">
      <c r="A311" t="s">
        <v>315</v>
      </c>
    </row>
    <row r="312" spans="1:1" x14ac:dyDescent="0.2">
      <c r="A312" t="s">
        <v>316</v>
      </c>
    </row>
    <row r="313" spans="1:1" x14ac:dyDescent="0.2">
      <c r="A313" t="s">
        <v>317</v>
      </c>
    </row>
    <row r="314" spans="1:1" x14ac:dyDescent="0.2">
      <c r="A314" t="s">
        <v>318</v>
      </c>
    </row>
    <row r="315" spans="1:1" x14ac:dyDescent="0.2">
      <c r="A315" t="s">
        <v>319</v>
      </c>
    </row>
    <row r="316" spans="1:1" x14ac:dyDescent="0.2">
      <c r="A316" t="s">
        <v>320</v>
      </c>
    </row>
    <row r="317" spans="1:1" x14ac:dyDescent="0.2">
      <c r="A317" t="s">
        <v>321</v>
      </c>
    </row>
    <row r="318" spans="1:1" x14ac:dyDescent="0.2">
      <c r="A318" t="s">
        <v>322</v>
      </c>
    </row>
    <row r="319" spans="1:1" x14ac:dyDescent="0.2">
      <c r="A319" t="s">
        <v>323</v>
      </c>
    </row>
    <row r="320" spans="1:1" x14ac:dyDescent="0.2">
      <c r="A320" t="s">
        <v>324</v>
      </c>
    </row>
    <row r="321" spans="1:1" x14ac:dyDescent="0.2">
      <c r="A321" t="s">
        <v>325</v>
      </c>
    </row>
    <row r="322" spans="1:1" x14ac:dyDescent="0.2">
      <c r="A322" t="s">
        <v>326</v>
      </c>
    </row>
    <row r="323" spans="1:1" x14ac:dyDescent="0.2">
      <c r="A323" t="s">
        <v>327</v>
      </c>
    </row>
    <row r="324" spans="1:1" x14ac:dyDescent="0.2">
      <c r="A324" t="s">
        <v>328</v>
      </c>
    </row>
    <row r="325" spans="1:1" x14ac:dyDescent="0.2">
      <c r="A325" t="s">
        <v>329</v>
      </c>
    </row>
    <row r="326" spans="1:1" x14ac:dyDescent="0.2">
      <c r="A326" t="s">
        <v>330</v>
      </c>
    </row>
    <row r="327" spans="1:1" x14ac:dyDescent="0.2">
      <c r="A327" t="s">
        <v>331</v>
      </c>
    </row>
    <row r="328" spans="1:1" x14ac:dyDescent="0.2">
      <c r="A328" t="s">
        <v>332</v>
      </c>
    </row>
    <row r="329" spans="1:1" x14ac:dyDescent="0.2">
      <c r="A329" t="s">
        <v>333</v>
      </c>
    </row>
    <row r="330" spans="1:1" x14ac:dyDescent="0.2">
      <c r="A330" t="s">
        <v>334</v>
      </c>
    </row>
    <row r="331" spans="1:1" x14ac:dyDescent="0.2">
      <c r="A331" t="s">
        <v>335</v>
      </c>
    </row>
    <row r="332" spans="1:1" x14ac:dyDescent="0.2">
      <c r="A332" t="s">
        <v>336</v>
      </c>
    </row>
    <row r="333" spans="1:1" x14ac:dyDescent="0.2">
      <c r="A333" t="s">
        <v>337</v>
      </c>
    </row>
    <row r="334" spans="1:1" x14ac:dyDescent="0.2">
      <c r="A334" t="s">
        <v>338</v>
      </c>
    </row>
    <row r="335" spans="1:1" x14ac:dyDescent="0.2">
      <c r="A335" t="s">
        <v>339</v>
      </c>
    </row>
    <row r="336" spans="1:1" x14ac:dyDescent="0.2">
      <c r="A336" t="s">
        <v>340</v>
      </c>
    </row>
    <row r="337" spans="1:1" x14ac:dyDescent="0.2">
      <c r="A337" t="s">
        <v>341</v>
      </c>
    </row>
    <row r="338" spans="1:1" x14ac:dyDescent="0.2">
      <c r="A338" t="s">
        <v>342</v>
      </c>
    </row>
    <row r="339" spans="1:1" x14ac:dyDescent="0.2">
      <c r="A339" t="s">
        <v>343</v>
      </c>
    </row>
    <row r="340" spans="1:1" x14ac:dyDescent="0.2">
      <c r="A340" t="s">
        <v>344</v>
      </c>
    </row>
    <row r="341" spans="1:1" x14ac:dyDescent="0.2">
      <c r="A341" t="s">
        <v>345</v>
      </c>
    </row>
    <row r="342" spans="1:1" x14ac:dyDescent="0.2">
      <c r="A342" t="s">
        <v>346</v>
      </c>
    </row>
    <row r="343" spans="1:1" x14ac:dyDescent="0.2">
      <c r="A343" t="s">
        <v>347</v>
      </c>
    </row>
    <row r="344" spans="1:1" x14ac:dyDescent="0.2">
      <c r="A344" t="s">
        <v>348</v>
      </c>
    </row>
    <row r="345" spans="1:1" x14ac:dyDescent="0.2">
      <c r="A345" t="s">
        <v>349</v>
      </c>
    </row>
    <row r="346" spans="1:1" x14ac:dyDescent="0.2">
      <c r="A346" t="s">
        <v>350</v>
      </c>
    </row>
    <row r="347" spans="1:1" x14ac:dyDescent="0.2">
      <c r="A347" t="s">
        <v>351</v>
      </c>
    </row>
    <row r="348" spans="1:1" x14ac:dyDescent="0.2">
      <c r="A348" t="s">
        <v>352</v>
      </c>
    </row>
    <row r="349" spans="1:1" x14ac:dyDescent="0.2">
      <c r="A349" t="s">
        <v>353</v>
      </c>
    </row>
    <row r="350" spans="1:1" x14ac:dyDescent="0.2">
      <c r="A350" t="s">
        <v>354</v>
      </c>
    </row>
    <row r="351" spans="1:1" x14ac:dyDescent="0.2">
      <c r="A351" t="s">
        <v>355</v>
      </c>
    </row>
    <row r="352" spans="1:1" x14ac:dyDescent="0.2">
      <c r="A352" t="s">
        <v>356</v>
      </c>
    </row>
    <row r="353" spans="1:1" x14ac:dyDescent="0.2">
      <c r="A353" t="s">
        <v>357</v>
      </c>
    </row>
    <row r="354" spans="1:1" x14ac:dyDescent="0.2">
      <c r="A354" t="s">
        <v>358</v>
      </c>
    </row>
    <row r="355" spans="1:1" x14ac:dyDescent="0.2">
      <c r="A355" t="s">
        <v>359</v>
      </c>
    </row>
    <row r="356" spans="1:1" x14ac:dyDescent="0.2">
      <c r="A356" t="s">
        <v>360</v>
      </c>
    </row>
    <row r="357" spans="1:1" x14ac:dyDescent="0.2">
      <c r="A357" t="s">
        <v>361</v>
      </c>
    </row>
    <row r="358" spans="1:1" x14ac:dyDescent="0.2">
      <c r="A358" t="s">
        <v>362</v>
      </c>
    </row>
    <row r="359" spans="1:1" x14ac:dyDescent="0.2">
      <c r="A359" t="s">
        <v>363</v>
      </c>
    </row>
    <row r="360" spans="1:1" x14ac:dyDescent="0.2">
      <c r="A360" t="s">
        <v>364</v>
      </c>
    </row>
    <row r="361" spans="1:1" x14ac:dyDescent="0.2">
      <c r="A361" t="s">
        <v>365</v>
      </c>
    </row>
    <row r="362" spans="1:1" x14ac:dyDescent="0.2">
      <c r="A362" t="s">
        <v>366</v>
      </c>
    </row>
    <row r="363" spans="1:1" x14ac:dyDescent="0.2">
      <c r="A363" t="s">
        <v>367</v>
      </c>
    </row>
    <row r="364" spans="1:1" x14ac:dyDescent="0.2">
      <c r="A364" t="s">
        <v>368</v>
      </c>
    </row>
    <row r="365" spans="1:1" x14ac:dyDescent="0.2">
      <c r="A365" t="s">
        <v>369</v>
      </c>
    </row>
    <row r="366" spans="1:1" x14ac:dyDescent="0.2">
      <c r="A366" t="s">
        <v>370</v>
      </c>
    </row>
    <row r="367" spans="1:1" x14ac:dyDescent="0.2">
      <c r="A367" t="s">
        <v>371</v>
      </c>
    </row>
    <row r="368" spans="1:1" x14ac:dyDescent="0.2">
      <c r="A368" t="s">
        <v>372</v>
      </c>
    </row>
    <row r="369" spans="1:1" x14ac:dyDescent="0.2">
      <c r="A369" t="s">
        <v>373</v>
      </c>
    </row>
    <row r="370" spans="1:1" x14ac:dyDescent="0.2">
      <c r="A370" t="s">
        <v>374</v>
      </c>
    </row>
    <row r="371" spans="1:1" x14ac:dyDescent="0.2">
      <c r="A371" t="s">
        <v>375</v>
      </c>
    </row>
    <row r="372" spans="1:1" x14ac:dyDescent="0.2">
      <c r="A372" t="s">
        <v>376</v>
      </c>
    </row>
    <row r="373" spans="1:1" x14ac:dyDescent="0.2">
      <c r="A373" t="s">
        <v>377</v>
      </c>
    </row>
    <row r="374" spans="1:1" x14ac:dyDescent="0.2">
      <c r="A374" t="s">
        <v>378</v>
      </c>
    </row>
    <row r="375" spans="1:1" x14ac:dyDescent="0.2">
      <c r="A375" t="s">
        <v>379</v>
      </c>
    </row>
    <row r="376" spans="1:1" x14ac:dyDescent="0.2">
      <c r="A376" t="s">
        <v>380</v>
      </c>
    </row>
    <row r="377" spans="1:1" x14ac:dyDescent="0.2">
      <c r="A377" t="s">
        <v>381</v>
      </c>
    </row>
    <row r="378" spans="1:1" x14ac:dyDescent="0.2">
      <c r="A378" t="s">
        <v>382</v>
      </c>
    </row>
    <row r="379" spans="1:1" x14ac:dyDescent="0.2">
      <c r="A379" t="s">
        <v>383</v>
      </c>
    </row>
    <row r="380" spans="1:1" x14ac:dyDescent="0.2">
      <c r="A380" t="s">
        <v>384</v>
      </c>
    </row>
    <row r="381" spans="1:1" x14ac:dyDescent="0.2">
      <c r="A381" t="s">
        <v>385</v>
      </c>
    </row>
    <row r="382" spans="1:1" x14ac:dyDescent="0.2">
      <c r="A382" t="s">
        <v>386</v>
      </c>
    </row>
    <row r="383" spans="1:1" x14ac:dyDescent="0.2">
      <c r="A383" t="s">
        <v>387</v>
      </c>
    </row>
    <row r="384" spans="1:1" x14ac:dyDescent="0.2">
      <c r="A384" t="s">
        <v>388</v>
      </c>
    </row>
    <row r="385" spans="1:1" x14ac:dyDescent="0.2">
      <c r="A385" t="s">
        <v>389</v>
      </c>
    </row>
    <row r="386" spans="1:1" x14ac:dyDescent="0.2">
      <c r="A386" t="s">
        <v>390</v>
      </c>
    </row>
    <row r="387" spans="1:1" x14ac:dyDescent="0.2">
      <c r="A387" t="s">
        <v>391</v>
      </c>
    </row>
    <row r="388" spans="1:1" x14ac:dyDescent="0.2">
      <c r="A388" t="s">
        <v>392</v>
      </c>
    </row>
    <row r="389" spans="1:1" x14ac:dyDescent="0.2">
      <c r="A389" t="s">
        <v>393</v>
      </c>
    </row>
    <row r="390" spans="1:1" x14ac:dyDescent="0.2">
      <c r="A390" t="s">
        <v>394</v>
      </c>
    </row>
    <row r="391" spans="1:1" x14ac:dyDescent="0.2">
      <c r="A391" t="s">
        <v>395</v>
      </c>
    </row>
    <row r="392" spans="1:1" x14ac:dyDescent="0.2">
      <c r="A392" t="s">
        <v>396</v>
      </c>
    </row>
    <row r="393" spans="1:1" x14ac:dyDescent="0.2">
      <c r="A393" t="s">
        <v>397</v>
      </c>
    </row>
    <row r="394" spans="1:1" x14ac:dyDescent="0.2">
      <c r="A394" t="s">
        <v>398</v>
      </c>
    </row>
    <row r="395" spans="1:1" x14ac:dyDescent="0.2">
      <c r="A395" t="s">
        <v>399</v>
      </c>
    </row>
    <row r="396" spans="1:1" x14ac:dyDescent="0.2">
      <c r="A396" t="s">
        <v>400</v>
      </c>
    </row>
    <row r="397" spans="1:1" x14ac:dyDescent="0.2">
      <c r="A397" t="s">
        <v>401</v>
      </c>
    </row>
    <row r="398" spans="1:1" x14ac:dyDescent="0.2">
      <c r="A398" t="s">
        <v>402</v>
      </c>
    </row>
    <row r="399" spans="1:1" x14ac:dyDescent="0.2">
      <c r="A399" t="s">
        <v>403</v>
      </c>
    </row>
    <row r="400" spans="1:1" x14ac:dyDescent="0.2">
      <c r="A400" t="s">
        <v>404</v>
      </c>
    </row>
    <row r="401" spans="1:1" x14ac:dyDescent="0.2">
      <c r="A401" t="s">
        <v>405</v>
      </c>
    </row>
    <row r="402" spans="1:1" x14ac:dyDescent="0.2">
      <c r="A402" t="s">
        <v>406</v>
      </c>
    </row>
    <row r="403" spans="1:1" x14ac:dyDescent="0.2">
      <c r="A403" t="s">
        <v>407</v>
      </c>
    </row>
    <row r="404" spans="1:1" x14ac:dyDescent="0.2">
      <c r="A404" t="s">
        <v>408</v>
      </c>
    </row>
    <row r="405" spans="1:1" x14ac:dyDescent="0.2">
      <c r="A405" t="s">
        <v>409</v>
      </c>
    </row>
    <row r="406" spans="1:1" x14ac:dyDescent="0.2">
      <c r="A406" t="s">
        <v>410</v>
      </c>
    </row>
    <row r="407" spans="1:1" x14ac:dyDescent="0.2">
      <c r="A407" t="s">
        <v>411</v>
      </c>
    </row>
    <row r="408" spans="1:1" x14ac:dyDescent="0.2">
      <c r="A408" t="s">
        <v>412</v>
      </c>
    </row>
    <row r="409" spans="1:1" x14ac:dyDescent="0.2">
      <c r="A409" t="s">
        <v>413</v>
      </c>
    </row>
    <row r="410" spans="1:1" x14ac:dyDescent="0.2">
      <c r="A410" t="s">
        <v>414</v>
      </c>
    </row>
    <row r="411" spans="1:1" x14ac:dyDescent="0.2">
      <c r="A411" t="s">
        <v>415</v>
      </c>
    </row>
    <row r="412" spans="1:1" x14ac:dyDescent="0.2">
      <c r="A412" t="s">
        <v>416</v>
      </c>
    </row>
    <row r="413" spans="1:1" x14ac:dyDescent="0.2">
      <c r="A413" t="s">
        <v>417</v>
      </c>
    </row>
    <row r="414" spans="1:1" x14ac:dyDescent="0.2">
      <c r="A414" t="s">
        <v>418</v>
      </c>
    </row>
    <row r="415" spans="1:1" x14ac:dyDescent="0.2">
      <c r="A415" t="s">
        <v>419</v>
      </c>
    </row>
    <row r="416" spans="1:1" x14ac:dyDescent="0.2">
      <c r="A416" t="s">
        <v>420</v>
      </c>
    </row>
    <row r="417" spans="1:1" x14ac:dyDescent="0.2">
      <c r="A417" t="s">
        <v>421</v>
      </c>
    </row>
    <row r="418" spans="1:1" x14ac:dyDescent="0.2">
      <c r="A418" t="s">
        <v>422</v>
      </c>
    </row>
    <row r="419" spans="1:1" x14ac:dyDescent="0.2">
      <c r="A419" t="s">
        <v>423</v>
      </c>
    </row>
    <row r="420" spans="1:1" x14ac:dyDescent="0.2">
      <c r="A420" t="s">
        <v>424</v>
      </c>
    </row>
    <row r="421" spans="1:1" x14ac:dyDescent="0.2">
      <c r="A421" t="s">
        <v>425</v>
      </c>
    </row>
    <row r="422" spans="1:1" x14ac:dyDescent="0.2">
      <c r="A422" t="s">
        <v>426</v>
      </c>
    </row>
    <row r="423" spans="1:1" x14ac:dyDescent="0.2">
      <c r="A423" t="s">
        <v>427</v>
      </c>
    </row>
    <row r="424" spans="1:1" x14ac:dyDescent="0.2">
      <c r="A424" t="s">
        <v>428</v>
      </c>
    </row>
    <row r="425" spans="1:1" x14ac:dyDescent="0.2">
      <c r="A425" t="s">
        <v>429</v>
      </c>
    </row>
    <row r="426" spans="1:1" x14ac:dyDescent="0.2">
      <c r="A426" t="s">
        <v>430</v>
      </c>
    </row>
    <row r="427" spans="1:1" x14ac:dyDescent="0.2">
      <c r="A427" t="s">
        <v>431</v>
      </c>
    </row>
    <row r="428" spans="1:1" x14ac:dyDescent="0.2">
      <c r="A428" t="s">
        <v>432</v>
      </c>
    </row>
    <row r="429" spans="1:1" x14ac:dyDescent="0.2">
      <c r="A429" t="s">
        <v>433</v>
      </c>
    </row>
    <row r="430" spans="1:1" x14ac:dyDescent="0.2">
      <c r="A430" t="s">
        <v>434</v>
      </c>
    </row>
    <row r="431" spans="1:1" x14ac:dyDescent="0.2">
      <c r="A431" t="s">
        <v>435</v>
      </c>
    </row>
    <row r="432" spans="1:1" x14ac:dyDescent="0.2">
      <c r="A432" t="s">
        <v>436</v>
      </c>
    </row>
    <row r="433" spans="1:1" x14ac:dyDescent="0.2">
      <c r="A433" t="s">
        <v>437</v>
      </c>
    </row>
    <row r="434" spans="1:1" x14ac:dyDescent="0.2">
      <c r="A434" t="s">
        <v>438</v>
      </c>
    </row>
    <row r="435" spans="1:1" x14ac:dyDescent="0.2">
      <c r="A435" t="s">
        <v>439</v>
      </c>
    </row>
    <row r="436" spans="1:1" x14ac:dyDescent="0.2">
      <c r="A436" t="s">
        <v>440</v>
      </c>
    </row>
    <row r="437" spans="1:1" x14ac:dyDescent="0.2">
      <c r="A437" t="s">
        <v>441</v>
      </c>
    </row>
    <row r="438" spans="1:1" x14ac:dyDescent="0.2">
      <c r="A438" t="s">
        <v>442</v>
      </c>
    </row>
    <row r="439" spans="1:1" x14ac:dyDescent="0.2">
      <c r="A439" t="s">
        <v>443</v>
      </c>
    </row>
    <row r="440" spans="1:1" x14ac:dyDescent="0.2">
      <c r="A440" t="s">
        <v>444</v>
      </c>
    </row>
    <row r="441" spans="1:1" x14ac:dyDescent="0.2">
      <c r="A441" t="s">
        <v>445</v>
      </c>
    </row>
    <row r="442" spans="1:1" x14ac:dyDescent="0.2">
      <c r="A442" t="s">
        <v>446</v>
      </c>
    </row>
    <row r="443" spans="1:1" x14ac:dyDescent="0.2">
      <c r="A443" t="s">
        <v>447</v>
      </c>
    </row>
    <row r="444" spans="1:1" x14ac:dyDescent="0.2">
      <c r="A444" t="s">
        <v>448</v>
      </c>
    </row>
    <row r="445" spans="1:1" x14ac:dyDescent="0.2">
      <c r="A445" t="s">
        <v>449</v>
      </c>
    </row>
    <row r="446" spans="1:1" x14ac:dyDescent="0.2">
      <c r="A446" t="s">
        <v>450</v>
      </c>
    </row>
    <row r="447" spans="1:1" x14ac:dyDescent="0.2">
      <c r="A447" t="s">
        <v>451</v>
      </c>
    </row>
    <row r="448" spans="1:1" x14ac:dyDescent="0.2">
      <c r="A448" t="s">
        <v>452</v>
      </c>
    </row>
    <row r="449" spans="1:1" x14ac:dyDescent="0.2">
      <c r="A449" t="s">
        <v>453</v>
      </c>
    </row>
    <row r="450" spans="1:1" x14ac:dyDescent="0.2">
      <c r="A450" t="s">
        <v>454</v>
      </c>
    </row>
    <row r="451" spans="1:1" x14ac:dyDescent="0.2">
      <c r="A451" t="s">
        <v>455</v>
      </c>
    </row>
    <row r="452" spans="1:1" x14ac:dyDescent="0.2">
      <c r="A452" t="s">
        <v>456</v>
      </c>
    </row>
    <row r="453" spans="1:1" x14ac:dyDescent="0.2">
      <c r="A453" t="s">
        <v>457</v>
      </c>
    </row>
    <row r="454" spans="1:1" x14ac:dyDescent="0.2">
      <c r="A454" t="s">
        <v>458</v>
      </c>
    </row>
    <row r="455" spans="1:1" x14ac:dyDescent="0.2">
      <c r="A455" t="s">
        <v>459</v>
      </c>
    </row>
    <row r="456" spans="1:1" x14ac:dyDescent="0.2">
      <c r="A456" t="s">
        <v>460</v>
      </c>
    </row>
    <row r="457" spans="1:1" x14ac:dyDescent="0.2">
      <c r="A457" t="s">
        <v>461</v>
      </c>
    </row>
    <row r="458" spans="1:1" x14ac:dyDescent="0.2">
      <c r="A458" t="s">
        <v>462</v>
      </c>
    </row>
    <row r="459" spans="1:1" x14ac:dyDescent="0.2">
      <c r="A459" t="s">
        <v>463</v>
      </c>
    </row>
    <row r="460" spans="1:1" x14ac:dyDescent="0.2">
      <c r="A460" t="s">
        <v>464</v>
      </c>
    </row>
    <row r="461" spans="1:1" x14ac:dyDescent="0.2">
      <c r="A461" t="s">
        <v>465</v>
      </c>
    </row>
    <row r="462" spans="1:1" x14ac:dyDescent="0.2">
      <c r="A462" t="s">
        <v>466</v>
      </c>
    </row>
    <row r="463" spans="1:1" x14ac:dyDescent="0.2">
      <c r="A463" t="s">
        <v>467</v>
      </c>
    </row>
    <row r="464" spans="1:1" x14ac:dyDescent="0.2">
      <c r="A464" t="s">
        <v>468</v>
      </c>
    </row>
    <row r="465" spans="1:1" x14ac:dyDescent="0.2">
      <c r="A465" t="s">
        <v>469</v>
      </c>
    </row>
    <row r="466" spans="1:1" x14ac:dyDescent="0.2">
      <c r="A466" t="s">
        <v>470</v>
      </c>
    </row>
    <row r="467" spans="1:1" x14ac:dyDescent="0.2">
      <c r="A467" t="s">
        <v>471</v>
      </c>
    </row>
    <row r="468" spans="1:1" x14ac:dyDescent="0.2">
      <c r="A468" t="s">
        <v>472</v>
      </c>
    </row>
    <row r="469" spans="1:1" x14ac:dyDescent="0.2">
      <c r="A469" t="s">
        <v>473</v>
      </c>
    </row>
    <row r="470" spans="1:1" x14ac:dyDescent="0.2">
      <c r="A470" t="s">
        <v>474</v>
      </c>
    </row>
    <row r="471" spans="1:1" x14ac:dyDescent="0.2">
      <c r="A471" t="s">
        <v>475</v>
      </c>
    </row>
    <row r="472" spans="1:1" x14ac:dyDescent="0.2">
      <c r="A472" t="s">
        <v>476</v>
      </c>
    </row>
    <row r="473" spans="1:1" x14ac:dyDescent="0.2">
      <c r="A473" t="s">
        <v>477</v>
      </c>
    </row>
    <row r="474" spans="1:1" x14ac:dyDescent="0.2">
      <c r="A474" t="s">
        <v>478</v>
      </c>
    </row>
    <row r="475" spans="1:1" x14ac:dyDescent="0.2">
      <c r="A475" t="s">
        <v>479</v>
      </c>
    </row>
    <row r="476" spans="1:1" x14ac:dyDescent="0.2">
      <c r="A476" t="s">
        <v>480</v>
      </c>
    </row>
    <row r="477" spans="1:1" x14ac:dyDescent="0.2">
      <c r="A477" t="s">
        <v>481</v>
      </c>
    </row>
    <row r="478" spans="1:1" x14ac:dyDescent="0.2">
      <c r="A478" t="s">
        <v>482</v>
      </c>
    </row>
    <row r="479" spans="1:1" x14ac:dyDescent="0.2">
      <c r="A479" t="s">
        <v>483</v>
      </c>
    </row>
    <row r="480" spans="1:1" x14ac:dyDescent="0.2">
      <c r="A480" t="s">
        <v>484</v>
      </c>
    </row>
    <row r="481" spans="1:1" x14ac:dyDescent="0.2">
      <c r="A481" t="s">
        <v>485</v>
      </c>
    </row>
    <row r="482" spans="1:1" x14ac:dyDescent="0.2">
      <c r="A482" t="s">
        <v>486</v>
      </c>
    </row>
    <row r="483" spans="1:1" x14ac:dyDescent="0.2">
      <c r="A483" t="s">
        <v>487</v>
      </c>
    </row>
    <row r="484" spans="1:1" x14ac:dyDescent="0.2">
      <c r="A484" t="s">
        <v>488</v>
      </c>
    </row>
    <row r="485" spans="1:1" x14ac:dyDescent="0.2">
      <c r="A485" t="s">
        <v>489</v>
      </c>
    </row>
    <row r="486" spans="1:1" x14ac:dyDescent="0.2">
      <c r="A486" t="s">
        <v>490</v>
      </c>
    </row>
    <row r="487" spans="1:1" x14ac:dyDescent="0.2">
      <c r="A487" t="s">
        <v>491</v>
      </c>
    </row>
    <row r="488" spans="1:1" x14ac:dyDescent="0.2">
      <c r="A488" t="s">
        <v>492</v>
      </c>
    </row>
    <row r="489" spans="1:1" x14ac:dyDescent="0.2">
      <c r="A489" t="s">
        <v>493</v>
      </c>
    </row>
    <row r="490" spans="1:1" x14ac:dyDescent="0.2">
      <c r="A490" t="s">
        <v>494</v>
      </c>
    </row>
    <row r="491" spans="1:1" x14ac:dyDescent="0.2">
      <c r="A491" t="s">
        <v>495</v>
      </c>
    </row>
    <row r="492" spans="1:1" x14ac:dyDescent="0.2">
      <c r="A492" t="s">
        <v>496</v>
      </c>
    </row>
    <row r="493" spans="1:1" x14ac:dyDescent="0.2">
      <c r="A493" t="s">
        <v>497</v>
      </c>
    </row>
    <row r="494" spans="1:1" x14ac:dyDescent="0.2">
      <c r="A494" t="s">
        <v>498</v>
      </c>
    </row>
    <row r="495" spans="1:1" x14ac:dyDescent="0.2">
      <c r="A495" t="s">
        <v>499</v>
      </c>
    </row>
    <row r="496" spans="1:1" x14ac:dyDescent="0.2">
      <c r="A496" t="s">
        <v>500</v>
      </c>
    </row>
    <row r="497" spans="1:1" x14ac:dyDescent="0.2">
      <c r="A497" t="s">
        <v>501</v>
      </c>
    </row>
    <row r="498" spans="1:1" x14ac:dyDescent="0.2">
      <c r="A498" t="s">
        <v>502</v>
      </c>
    </row>
    <row r="499" spans="1:1" x14ac:dyDescent="0.2">
      <c r="A499" t="s">
        <v>503</v>
      </c>
    </row>
    <row r="500" spans="1:1" x14ac:dyDescent="0.2">
      <c r="A500" t="s">
        <v>504</v>
      </c>
    </row>
    <row r="501" spans="1:1" x14ac:dyDescent="0.2">
      <c r="A501" t="s">
        <v>505</v>
      </c>
    </row>
    <row r="502" spans="1:1" x14ac:dyDescent="0.2">
      <c r="A502" t="s">
        <v>506</v>
      </c>
    </row>
    <row r="503" spans="1:1" x14ac:dyDescent="0.2">
      <c r="A503" t="s">
        <v>507</v>
      </c>
    </row>
    <row r="504" spans="1:1" x14ac:dyDescent="0.2">
      <c r="A504" t="s">
        <v>508</v>
      </c>
    </row>
    <row r="505" spans="1:1" x14ac:dyDescent="0.2">
      <c r="A505" t="s">
        <v>509</v>
      </c>
    </row>
    <row r="506" spans="1:1" x14ac:dyDescent="0.2">
      <c r="A506" t="s">
        <v>510</v>
      </c>
    </row>
    <row r="507" spans="1:1" x14ac:dyDescent="0.2">
      <c r="A507" t="s">
        <v>511</v>
      </c>
    </row>
    <row r="508" spans="1:1" x14ac:dyDescent="0.2">
      <c r="A508" t="s">
        <v>512</v>
      </c>
    </row>
    <row r="509" spans="1:1" x14ac:dyDescent="0.2">
      <c r="A509" t="s">
        <v>513</v>
      </c>
    </row>
    <row r="510" spans="1:1" x14ac:dyDescent="0.2">
      <c r="A510" t="s">
        <v>514</v>
      </c>
    </row>
    <row r="511" spans="1:1" x14ac:dyDescent="0.2">
      <c r="A511" t="s">
        <v>515</v>
      </c>
    </row>
    <row r="512" spans="1:1" x14ac:dyDescent="0.2">
      <c r="A512" t="s">
        <v>516</v>
      </c>
    </row>
    <row r="513" spans="1:1" x14ac:dyDescent="0.2">
      <c r="A513" t="s">
        <v>517</v>
      </c>
    </row>
    <row r="514" spans="1:1" x14ac:dyDescent="0.2">
      <c r="A514" t="s">
        <v>518</v>
      </c>
    </row>
    <row r="515" spans="1:1" x14ac:dyDescent="0.2">
      <c r="A515" t="s">
        <v>519</v>
      </c>
    </row>
    <row r="516" spans="1:1" x14ac:dyDescent="0.2">
      <c r="A516" t="s">
        <v>520</v>
      </c>
    </row>
    <row r="517" spans="1:1" x14ac:dyDescent="0.2">
      <c r="A517" t="s">
        <v>521</v>
      </c>
    </row>
    <row r="518" spans="1:1" x14ac:dyDescent="0.2">
      <c r="A518" t="s">
        <v>522</v>
      </c>
    </row>
    <row r="519" spans="1:1" x14ac:dyDescent="0.2">
      <c r="A519" t="s">
        <v>523</v>
      </c>
    </row>
    <row r="520" spans="1:1" x14ac:dyDescent="0.2">
      <c r="A520" t="s">
        <v>524</v>
      </c>
    </row>
    <row r="521" spans="1:1" x14ac:dyDescent="0.2">
      <c r="A521" t="s">
        <v>525</v>
      </c>
    </row>
    <row r="522" spans="1:1" x14ac:dyDescent="0.2">
      <c r="A522" t="s">
        <v>526</v>
      </c>
    </row>
    <row r="523" spans="1:1" x14ac:dyDescent="0.2">
      <c r="A523" t="s">
        <v>527</v>
      </c>
    </row>
    <row r="524" spans="1:1" x14ac:dyDescent="0.2">
      <c r="A524" t="s">
        <v>528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531</v>
      </c>
    </row>
    <row r="528" spans="1:1" x14ac:dyDescent="0.2">
      <c r="A528" t="s">
        <v>532</v>
      </c>
    </row>
    <row r="529" spans="1:1" x14ac:dyDescent="0.2">
      <c r="A529" t="s">
        <v>533</v>
      </c>
    </row>
    <row r="530" spans="1:1" x14ac:dyDescent="0.2">
      <c r="A530" t="s">
        <v>534</v>
      </c>
    </row>
    <row r="531" spans="1:1" x14ac:dyDescent="0.2">
      <c r="A531" t="s">
        <v>535</v>
      </c>
    </row>
    <row r="532" spans="1:1" x14ac:dyDescent="0.2">
      <c r="A532" t="s">
        <v>536</v>
      </c>
    </row>
    <row r="533" spans="1:1" x14ac:dyDescent="0.2">
      <c r="A533" t="s">
        <v>537</v>
      </c>
    </row>
    <row r="534" spans="1:1" x14ac:dyDescent="0.2">
      <c r="A534" t="s">
        <v>538</v>
      </c>
    </row>
    <row r="535" spans="1:1" x14ac:dyDescent="0.2">
      <c r="A535" t="s">
        <v>539</v>
      </c>
    </row>
    <row r="536" spans="1:1" x14ac:dyDescent="0.2">
      <c r="A536" t="s">
        <v>540</v>
      </c>
    </row>
    <row r="537" spans="1:1" x14ac:dyDescent="0.2">
      <c r="A537" t="s">
        <v>541</v>
      </c>
    </row>
    <row r="538" spans="1:1" x14ac:dyDescent="0.2">
      <c r="A538" t="s">
        <v>542</v>
      </c>
    </row>
    <row r="539" spans="1:1" x14ac:dyDescent="0.2">
      <c r="A539" t="s">
        <v>543</v>
      </c>
    </row>
    <row r="540" spans="1:1" x14ac:dyDescent="0.2">
      <c r="A540" t="s">
        <v>544</v>
      </c>
    </row>
    <row r="541" spans="1:1" x14ac:dyDescent="0.2">
      <c r="A541" t="s">
        <v>545</v>
      </c>
    </row>
    <row r="542" spans="1:1" x14ac:dyDescent="0.2">
      <c r="A542" t="s">
        <v>546</v>
      </c>
    </row>
    <row r="543" spans="1:1" x14ac:dyDescent="0.2">
      <c r="A543" t="s">
        <v>547</v>
      </c>
    </row>
    <row r="544" spans="1:1" x14ac:dyDescent="0.2">
      <c r="A544" t="s">
        <v>548</v>
      </c>
    </row>
    <row r="545" spans="1:1" x14ac:dyDescent="0.2">
      <c r="A545" t="s">
        <v>549</v>
      </c>
    </row>
    <row r="546" spans="1:1" x14ac:dyDescent="0.2">
      <c r="A546" t="s">
        <v>550</v>
      </c>
    </row>
    <row r="547" spans="1:1" x14ac:dyDescent="0.2">
      <c r="A547" t="s">
        <v>551</v>
      </c>
    </row>
    <row r="548" spans="1:1" x14ac:dyDescent="0.2">
      <c r="A548" t="s">
        <v>552</v>
      </c>
    </row>
    <row r="549" spans="1:1" x14ac:dyDescent="0.2">
      <c r="A549" t="s">
        <v>553</v>
      </c>
    </row>
    <row r="550" spans="1:1" x14ac:dyDescent="0.2">
      <c r="A550" t="s">
        <v>554</v>
      </c>
    </row>
    <row r="551" spans="1:1" x14ac:dyDescent="0.2">
      <c r="A551" t="s">
        <v>555</v>
      </c>
    </row>
    <row r="552" spans="1:1" x14ac:dyDescent="0.2">
      <c r="A552" t="s">
        <v>556</v>
      </c>
    </row>
    <row r="553" spans="1:1" x14ac:dyDescent="0.2">
      <c r="A553" t="s">
        <v>557</v>
      </c>
    </row>
    <row r="554" spans="1:1" x14ac:dyDescent="0.2">
      <c r="A554" t="s">
        <v>558</v>
      </c>
    </row>
    <row r="555" spans="1:1" x14ac:dyDescent="0.2">
      <c r="A555" t="s">
        <v>559</v>
      </c>
    </row>
    <row r="556" spans="1:1" x14ac:dyDescent="0.2">
      <c r="A556" t="s">
        <v>560</v>
      </c>
    </row>
    <row r="557" spans="1:1" x14ac:dyDescent="0.2">
      <c r="A557" t="s">
        <v>561</v>
      </c>
    </row>
    <row r="558" spans="1:1" x14ac:dyDescent="0.2">
      <c r="A558" t="s">
        <v>562</v>
      </c>
    </row>
    <row r="559" spans="1:1" x14ac:dyDescent="0.2">
      <c r="A559" t="s">
        <v>563</v>
      </c>
    </row>
    <row r="560" spans="1:1" x14ac:dyDescent="0.2">
      <c r="A560" t="s">
        <v>564</v>
      </c>
    </row>
    <row r="561" spans="1:1" x14ac:dyDescent="0.2">
      <c r="A561" t="s">
        <v>565</v>
      </c>
    </row>
    <row r="562" spans="1:1" x14ac:dyDescent="0.2">
      <c r="A562" t="s">
        <v>566</v>
      </c>
    </row>
    <row r="563" spans="1:1" x14ac:dyDescent="0.2">
      <c r="A563" t="s">
        <v>567</v>
      </c>
    </row>
    <row r="564" spans="1:1" x14ac:dyDescent="0.2">
      <c r="A564" t="s">
        <v>568</v>
      </c>
    </row>
    <row r="565" spans="1:1" x14ac:dyDescent="0.2">
      <c r="A565" t="s">
        <v>569</v>
      </c>
    </row>
    <row r="566" spans="1:1" x14ac:dyDescent="0.2">
      <c r="A566" t="s">
        <v>570</v>
      </c>
    </row>
    <row r="567" spans="1:1" x14ac:dyDescent="0.2">
      <c r="A567" t="s">
        <v>571</v>
      </c>
    </row>
    <row r="568" spans="1:1" x14ac:dyDescent="0.2">
      <c r="A568" t="s">
        <v>572</v>
      </c>
    </row>
    <row r="569" spans="1:1" x14ac:dyDescent="0.2">
      <c r="A569" t="s">
        <v>573</v>
      </c>
    </row>
    <row r="570" spans="1:1" x14ac:dyDescent="0.2">
      <c r="A570" t="s">
        <v>574</v>
      </c>
    </row>
    <row r="571" spans="1:1" x14ac:dyDescent="0.2">
      <c r="A571" t="s">
        <v>575</v>
      </c>
    </row>
    <row r="572" spans="1:1" x14ac:dyDescent="0.2">
      <c r="A572" t="s">
        <v>576</v>
      </c>
    </row>
    <row r="573" spans="1:1" x14ac:dyDescent="0.2">
      <c r="A573" t="s">
        <v>577</v>
      </c>
    </row>
    <row r="574" spans="1:1" x14ac:dyDescent="0.2">
      <c r="A574" t="s">
        <v>578</v>
      </c>
    </row>
    <row r="575" spans="1:1" x14ac:dyDescent="0.2">
      <c r="A575" t="s">
        <v>579</v>
      </c>
    </row>
    <row r="576" spans="1:1" x14ac:dyDescent="0.2">
      <c r="A576" t="s">
        <v>580</v>
      </c>
    </row>
    <row r="577" spans="1:1" x14ac:dyDescent="0.2">
      <c r="A577" t="s">
        <v>581</v>
      </c>
    </row>
    <row r="578" spans="1:1" x14ac:dyDescent="0.2">
      <c r="A578" t="s">
        <v>582</v>
      </c>
    </row>
    <row r="579" spans="1:1" x14ac:dyDescent="0.2">
      <c r="A579" t="s">
        <v>583</v>
      </c>
    </row>
    <row r="580" spans="1:1" x14ac:dyDescent="0.2">
      <c r="A580" t="s">
        <v>584</v>
      </c>
    </row>
    <row r="581" spans="1:1" x14ac:dyDescent="0.2">
      <c r="A581" t="s">
        <v>585</v>
      </c>
    </row>
    <row r="582" spans="1:1" x14ac:dyDescent="0.2">
      <c r="A582" t="s">
        <v>586</v>
      </c>
    </row>
    <row r="583" spans="1:1" x14ac:dyDescent="0.2">
      <c r="A583" t="s">
        <v>587</v>
      </c>
    </row>
    <row r="584" spans="1:1" x14ac:dyDescent="0.2">
      <c r="A584" t="s">
        <v>588</v>
      </c>
    </row>
    <row r="585" spans="1:1" x14ac:dyDescent="0.2">
      <c r="A585" t="s">
        <v>589</v>
      </c>
    </row>
    <row r="586" spans="1:1" x14ac:dyDescent="0.2">
      <c r="A586" t="s">
        <v>590</v>
      </c>
    </row>
    <row r="587" spans="1:1" x14ac:dyDescent="0.2">
      <c r="A587" t="s">
        <v>591</v>
      </c>
    </row>
    <row r="588" spans="1:1" x14ac:dyDescent="0.2">
      <c r="A588" t="s">
        <v>592</v>
      </c>
    </row>
    <row r="589" spans="1:1" x14ac:dyDescent="0.2">
      <c r="A589" t="s">
        <v>593</v>
      </c>
    </row>
    <row r="590" spans="1:1" x14ac:dyDescent="0.2">
      <c r="A590" t="s">
        <v>594</v>
      </c>
    </row>
    <row r="591" spans="1:1" x14ac:dyDescent="0.2">
      <c r="A591" t="s">
        <v>595</v>
      </c>
    </row>
    <row r="592" spans="1:1" x14ac:dyDescent="0.2">
      <c r="A592" t="s">
        <v>596</v>
      </c>
    </row>
    <row r="593" spans="1:1" x14ac:dyDescent="0.2">
      <c r="A593" t="s">
        <v>597</v>
      </c>
    </row>
    <row r="594" spans="1:1" x14ac:dyDescent="0.2">
      <c r="A594" t="s">
        <v>598</v>
      </c>
    </row>
    <row r="595" spans="1:1" x14ac:dyDescent="0.2">
      <c r="A595" t="s">
        <v>599</v>
      </c>
    </row>
    <row r="596" spans="1:1" x14ac:dyDescent="0.2">
      <c r="A596" t="s">
        <v>600</v>
      </c>
    </row>
    <row r="597" spans="1:1" x14ac:dyDescent="0.2">
      <c r="A597" t="s">
        <v>601</v>
      </c>
    </row>
    <row r="598" spans="1:1" x14ac:dyDescent="0.2">
      <c r="A598" t="s">
        <v>602</v>
      </c>
    </row>
    <row r="599" spans="1:1" x14ac:dyDescent="0.2">
      <c r="A599" t="s">
        <v>603</v>
      </c>
    </row>
    <row r="600" spans="1:1" x14ac:dyDescent="0.2">
      <c r="A600" t="s">
        <v>604</v>
      </c>
    </row>
    <row r="601" spans="1:1" x14ac:dyDescent="0.2">
      <c r="A601" t="s">
        <v>605</v>
      </c>
    </row>
    <row r="602" spans="1:1" x14ac:dyDescent="0.2">
      <c r="A602" t="s">
        <v>606</v>
      </c>
    </row>
    <row r="603" spans="1:1" x14ac:dyDescent="0.2">
      <c r="A603" t="s">
        <v>607</v>
      </c>
    </row>
    <row r="604" spans="1:1" x14ac:dyDescent="0.2">
      <c r="A604" t="s">
        <v>608</v>
      </c>
    </row>
    <row r="605" spans="1:1" x14ac:dyDescent="0.2">
      <c r="A605" t="s">
        <v>609</v>
      </c>
    </row>
    <row r="606" spans="1:1" x14ac:dyDescent="0.2">
      <c r="A606" t="s">
        <v>610</v>
      </c>
    </row>
    <row r="607" spans="1:1" x14ac:dyDescent="0.2">
      <c r="A607" t="s">
        <v>611</v>
      </c>
    </row>
    <row r="608" spans="1:1" x14ac:dyDescent="0.2">
      <c r="A608" t="s">
        <v>612</v>
      </c>
    </row>
    <row r="609" spans="1:1" x14ac:dyDescent="0.2">
      <c r="A609" t="s">
        <v>613</v>
      </c>
    </row>
    <row r="610" spans="1:1" x14ac:dyDescent="0.2">
      <c r="A610" t="s">
        <v>614</v>
      </c>
    </row>
    <row r="611" spans="1:1" x14ac:dyDescent="0.2">
      <c r="A611" t="s">
        <v>615</v>
      </c>
    </row>
    <row r="612" spans="1:1" x14ac:dyDescent="0.2">
      <c r="A612" t="s">
        <v>616</v>
      </c>
    </row>
    <row r="613" spans="1:1" x14ac:dyDescent="0.2">
      <c r="A613" t="s">
        <v>617</v>
      </c>
    </row>
    <row r="614" spans="1:1" x14ac:dyDescent="0.2">
      <c r="A614" t="s">
        <v>618</v>
      </c>
    </row>
    <row r="615" spans="1:1" x14ac:dyDescent="0.2">
      <c r="A615" t="s">
        <v>619</v>
      </c>
    </row>
    <row r="616" spans="1:1" x14ac:dyDescent="0.2">
      <c r="A616" t="s">
        <v>620</v>
      </c>
    </row>
    <row r="617" spans="1:1" x14ac:dyDescent="0.2">
      <c r="A617" t="s">
        <v>621</v>
      </c>
    </row>
    <row r="618" spans="1:1" x14ac:dyDescent="0.2">
      <c r="A618" t="s">
        <v>622</v>
      </c>
    </row>
    <row r="619" spans="1:1" x14ac:dyDescent="0.2">
      <c r="A619" t="s">
        <v>623</v>
      </c>
    </row>
    <row r="620" spans="1:1" x14ac:dyDescent="0.2">
      <c r="A620" t="s">
        <v>624</v>
      </c>
    </row>
    <row r="621" spans="1:1" x14ac:dyDescent="0.2">
      <c r="A621" t="s">
        <v>625</v>
      </c>
    </row>
    <row r="622" spans="1:1" x14ac:dyDescent="0.2">
      <c r="A622" t="s">
        <v>626</v>
      </c>
    </row>
    <row r="623" spans="1:1" x14ac:dyDescent="0.2">
      <c r="A623" t="s">
        <v>627</v>
      </c>
    </row>
    <row r="624" spans="1:1" x14ac:dyDescent="0.2">
      <c r="A624" t="s">
        <v>628</v>
      </c>
    </row>
    <row r="625" spans="1:1" x14ac:dyDescent="0.2">
      <c r="A625" t="s">
        <v>629</v>
      </c>
    </row>
    <row r="626" spans="1:1" x14ac:dyDescent="0.2">
      <c r="A626" t="s">
        <v>630</v>
      </c>
    </row>
    <row r="627" spans="1:1" x14ac:dyDescent="0.2">
      <c r="A627" t="s">
        <v>631</v>
      </c>
    </row>
    <row r="628" spans="1:1" x14ac:dyDescent="0.2">
      <c r="A628" t="s">
        <v>632</v>
      </c>
    </row>
    <row r="629" spans="1:1" x14ac:dyDescent="0.2">
      <c r="A629" t="s">
        <v>633</v>
      </c>
    </row>
    <row r="630" spans="1:1" x14ac:dyDescent="0.2">
      <c r="A630" t="s">
        <v>634</v>
      </c>
    </row>
    <row r="631" spans="1:1" x14ac:dyDescent="0.2">
      <c r="A631" t="s">
        <v>635</v>
      </c>
    </row>
    <row r="632" spans="1:1" x14ac:dyDescent="0.2">
      <c r="A632" t="s">
        <v>636</v>
      </c>
    </row>
    <row r="633" spans="1:1" x14ac:dyDescent="0.2">
      <c r="A633" t="s">
        <v>637</v>
      </c>
    </row>
    <row r="634" spans="1:1" x14ac:dyDescent="0.2">
      <c r="A634" t="s">
        <v>638</v>
      </c>
    </row>
    <row r="635" spans="1:1" x14ac:dyDescent="0.2">
      <c r="A635" t="s">
        <v>639</v>
      </c>
    </row>
    <row r="636" spans="1:1" x14ac:dyDescent="0.2">
      <c r="A636" t="s">
        <v>640</v>
      </c>
    </row>
    <row r="637" spans="1:1" x14ac:dyDescent="0.2">
      <c r="A637" t="s">
        <v>641</v>
      </c>
    </row>
    <row r="638" spans="1:1" x14ac:dyDescent="0.2">
      <c r="A638" t="s">
        <v>642</v>
      </c>
    </row>
    <row r="639" spans="1:1" x14ac:dyDescent="0.2">
      <c r="A639" t="s">
        <v>643</v>
      </c>
    </row>
    <row r="640" spans="1:1" x14ac:dyDescent="0.2">
      <c r="A640" t="s">
        <v>644</v>
      </c>
    </row>
    <row r="641" spans="1:1" x14ac:dyDescent="0.2">
      <c r="A641" t="s">
        <v>645</v>
      </c>
    </row>
    <row r="642" spans="1:1" x14ac:dyDescent="0.2">
      <c r="A642" t="s">
        <v>646</v>
      </c>
    </row>
    <row r="643" spans="1:1" x14ac:dyDescent="0.2">
      <c r="A643" t="s">
        <v>647</v>
      </c>
    </row>
    <row r="644" spans="1:1" x14ac:dyDescent="0.2">
      <c r="A644" t="s">
        <v>648</v>
      </c>
    </row>
    <row r="645" spans="1:1" x14ac:dyDescent="0.2">
      <c r="A645" t="s">
        <v>649</v>
      </c>
    </row>
    <row r="646" spans="1:1" x14ac:dyDescent="0.2">
      <c r="A646" t="s">
        <v>650</v>
      </c>
    </row>
    <row r="647" spans="1:1" x14ac:dyDescent="0.2">
      <c r="A647" t="s">
        <v>651</v>
      </c>
    </row>
    <row r="648" spans="1:1" x14ac:dyDescent="0.2">
      <c r="A648" t="s">
        <v>652</v>
      </c>
    </row>
    <row r="649" spans="1:1" x14ac:dyDescent="0.2">
      <c r="A649" t="s">
        <v>653</v>
      </c>
    </row>
    <row r="650" spans="1:1" x14ac:dyDescent="0.2">
      <c r="A650" t="s">
        <v>654</v>
      </c>
    </row>
    <row r="651" spans="1:1" x14ac:dyDescent="0.2">
      <c r="A651" t="s">
        <v>655</v>
      </c>
    </row>
    <row r="652" spans="1:1" x14ac:dyDescent="0.2">
      <c r="A652" t="s">
        <v>656</v>
      </c>
    </row>
    <row r="653" spans="1:1" x14ac:dyDescent="0.2">
      <c r="A653" t="s">
        <v>657</v>
      </c>
    </row>
    <row r="654" spans="1:1" x14ac:dyDescent="0.2">
      <c r="A654" t="s">
        <v>658</v>
      </c>
    </row>
    <row r="655" spans="1:1" x14ac:dyDescent="0.2">
      <c r="A655" t="s">
        <v>659</v>
      </c>
    </row>
    <row r="656" spans="1:1" x14ac:dyDescent="0.2">
      <c r="A656" t="s">
        <v>660</v>
      </c>
    </row>
    <row r="657" spans="1:1" x14ac:dyDescent="0.2">
      <c r="A657" t="s">
        <v>661</v>
      </c>
    </row>
    <row r="658" spans="1:1" x14ac:dyDescent="0.2">
      <c r="A658" t="s">
        <v>662</v>
      </c>
    </row>
    <row r="659" spans="1:1" x14ac:dyDescent="0.2">
      <c r="A659" t="s">
        <v>663</v>
      </c>
    </row>
    <row r="660" spans="1:1" x14ac:dyDescent="0.2">
      <c r="A660" t="s">
        <v>664</v>
      </c>
    </row>
    <row r="661" spans="1:1" x14ac:dyDescent="0.2">
      <c r="A661" t="s">
        <v>665</v>
      </c>
    </row>
    <row r="662" spans="1:1" x14ac:dyDescent="0.2">
      <c r="A662" t="s">
        <v>666</v>
      </c>
    </row>
    <row r="663" spans="1:1" x14ac:dyDescent="0.2">
      <c r="A663" t="s">
        <v>667</v>
      </c>
    </row>
    <row r="664" spans="1:1" x14ac:dyDescent="0.2">
      <c r="A664" t="s">
        <v>668</v>
      </c>
    </row>
    <row r="665" spans="1:1" x14ac:dyDescent="0.2">
      <c r="A665" t="s">
        <v>669</v>
      </c>
    </row>
    <row r="666" spans="1:1" x14ac:dyDescent="0.2">
      <c r="A666" t="s">
        <v>670</v>
      </c>
    </row>
    <row r="667" spans="1:1" x14ac:dyDescent="0.2">
      <c r="A667" t="s">
        <v>671</v>
      </c>
    </row>
    <row r="668" spans="1:1" x14ac:dyDescent="0.2">
      <c r="A668" t="s">
        <v>672</v>
      </c>
    </row>
    <row r="669" spans="1:1" x14ac:dyDescent="0.2">
      <c r="A669" t="s">
        <v>673</v>
      </c>
    </row>
    <row r="670" spans="1:1" x14ac:dyDescent="0.2">
      <c r="A670" t="s">
        <v>674</v>
      </c>
    </row>
    <row r="671" spans="1:1" x14ac:dyDescent="0.2">
      <c r="A671" t="s">
        <v>675</v>
      </c>
    </row>
    <row r="672" spans="1:1" x14ac:dyDescent="0.2">
      <c r="A672" t="s">
        <v>676</v>
      </c>
    </row>
    <row r="673" spans="1:1" x14ac:dyDescent="0.2">
      <c r="A673" t="s">
        <v>677</v>
      </c>
    </row>
    <row r="674" spans="1:1" x14ac:dyDescent="0.2">
      <c r="A674" t="s">
        <v>678</v>
      </c>
    </row>
    <row r="675" spans="1:1" x14ac:dyDescent="0.2">
      <c r="A675" t="s">
        <v>679</v>
      </c>
    </row>
    <row r="676" spans="1:1" x14ac:dyDescent="0.2">
      <c r="A676" t="s">
        <v>680</v>
      </c>
    </row>
    <row r="677" spans="1:1" x14ac:dyDescent="0.2">
      <c r="A677" t="s">
        <v>681</v>
      </c>
    </row>
    <row r="678" spans="1:1" x14ac:dyDescent="0.2">
      <c r="A678" t="s">
        <v>682</v>
      </c>
    </row>
    <row r="679" spans="1:1" x14ac:dyDescent="0.2">
      <c r="A679" t="s">
        <v>683</v>
      </c>
    </row>
    <row r="680" spans="1:1" x14ac:dyDescent="0.2">
      <c r="A680" t="s">
        <v>684</v>
      </c>
    </row>
    <row r="681" spans="1:1" x14ac:dyDescent="0.2">
      <c r="A681" t="s">
        <v>685</v>
      </c>
    </row>
    <row r="682" spans="1:1" x14ac:dyDescent="0.2">
      <c r="A682" t="s">
        <v>686</v>
      </c>
    </row>
    <row r="683" spans="1:1" x14ac:dyDescent="0.2">
      <c r="A683" t="s">
        <v>687</v>
      </c>
    </row>
    <row r="684" spans="1:1" x14ac:dyDescent="0.2">
      <c r="A684" t="s">
        <v>688</v>
      </c>
    </row>
    <row r="685" spans="1:1" x14ac:dyDescent="0.2">
      <c r="A685" t="s">
        <v>689</v>
      </c>
    </row>
    <row r="686" spans="1:1" x14ac:dyDescent="0.2">
      <c r="A686" t="s">
        <v>690</v>
      </c>
    </row>
    <row r="687" spans="1:1" x14ac:dyDescent="0.2">
      <c r="A687" t="s">
        <v>691</v>
      </c>
    </row>
    <row r="688" spans="1:1" x14ac:dyDescent="0.2">
      <c r="A688" t="s">
        <v>692</v>
      </c>
    </row>
    <row r="689" spans="1:1" x14ac:dyDescent="0.2">
      <c r="A689" t="s">
        <v>693</v>
      </c>
    </row>
    <row r="690" spans="1:1" x14ac:dyDescent="0.2">
      <c r="A690" t="s">
        <v>694</v>
      </c>
    </row>
    <row r="691" spans="1:1" x14ac:dyDescent="0.2">
      <c r="A691" t="s">
        <v>695</v>
      </c>
    </row>
    <row r="692" spans="1:1" x14ac:dyDescent="0.2">
      <c r="A692" t="s">
        <v>696</v>
      </c>
    </row>
    <row r="693" spans="1:1" x14ac:dyDescent="0.2">
      <c r="A693" t="s">
        <v>697</v>
      </c>
    </row>
    <row r="694" spans="1:1" x14ac:dyDescent="0.2">
      <c r="A694" t="s">
        <v>698</v>
      </c>
    </row>
    <row r="695" spans="1:1" x14ac:dyDescent="0.2">
      <c r="A695" t="s">
        <v>699</v>
      </c>
    </row>
    <row r="696" spans="1:1" x14ac:dyDescent="0.2">
      <c r="A696" t="s">
        <v>700</v>
      </c>
    </row>
    <row r="697" spans="1:1" x14ac:dyDescent="0.2">
      <c r="A697" t="s">
        <v>701</v>
      </c>
    </row>
    <row r="698" spans="1:1" x14ac:dyDescent="0.2">
      <c r="A698" t="s">
        <v>702</v>
      </c>
    </row>
    <row r="699" spans="1:1" x14ac:dyDescent="0.2">
      <c r="A699" t="s">
        <v>703</v>
      </c>
    </row>
    <row r="700" spans="1:1" x14ac:dyDescent="0.2">
      <c r="A700" t="s">
        <v>704</v>
      </c>
    </row>
    <row r="701" spans="1:1" x14ac:dyDescent="0.2">
      <c r="A701" t="s">
        <v>705</v>
      </c>
    </row>
    <row r="702" spans="1:1" x14ac:dyDescent="0.2">
      <c r="A702" t="s">
        <v>706</v>
      </c>
    </row>
    <row r="703" spans="1:1" x14ac:dyDescent="0.2">
      <c r="A703" t="s">
        <v>707</v>
      </c>
    </row>
    <row r="704" spans="1:1" x14ac:dyDescent="0.2">
      <c r="A704" t="s">
        <v>708</v>
      </c>
    </row>
    <row r="705" spans="1:1" x14ac:dyDescent="0.2">
      <c r="A705" t="s">
        <v>709</v>
      </c>
    </row>
    <row r="706" spans="1:1" x14ac:dyDescent="0.2">
      <c r="A706" t="s">
        <v>710</v>
      </c>
    </row>
    <row r="707" spans="1:1" x14ac:dyDescent="0.2">
      <c r="A707" t="s">
        <v>711</v>
      </c>
    </row>
    <row r="708" spans="1:1" x14ac:dyDescent="0.2">
      <c r="A708" t="s">
        <v>712</v>
      </c>
    </row>
    <row r="709" spans="1:1" x14ac:dyDescent="0.2">
      <c r="A709" t="s">
        <v>713</v>
      </c>
    </row>
    <row r="710" spans="1:1" x14ac:dyDescent="0.2">
      <c r="A710" t="s">
        <v>714</v>
      </c>
    </row>
    <row r="711" spans="1:1" x14ac:dyDescent="0.2">
      <c r="A711" t="s">
        <v>715</v>
      </c>
    </row>
    <row r="712" spans="1:1" x14ac:dyDescent="0.2">
      <c r="A712" t="s">
        <v>716</v>
      </c>
    </row>
    <row r="713" spans="1:1" x14ac:dyDescent="0.2">
      <c r="A713" t="s">
        <v>717</v>
      </c>
    </row>
    <row r="714" spans="1:1" x14ac:dyDescent="0.2">
      <c r="A714" t="s">
        <v>718</v>
      </c>
    </row>
    <row r="715" spans="1:1" x14ac:dyDescent="0.2">
      <c r="A715" t="s">
        <v>719</v>
      </c>
    </row>
    <row r="716" spans="1:1" x14ac:dyDescent="0.2">
      <c r="A716" t="s">
        <v>720</v>
      </c>
    </row>
    <row r="717" spans="1:1" x14ac:dyDescent="0.2">
      <c r="A717" t="s">
        <v>721</v>
      </c>
    </row>
    <row r="718" spans="1:1" x14ac:dyDescent="0.2">
      <c r="A718" t="s">
        <v>722</v>
      </c>
    </row>
    <row r="719" spans="1:1" x14ac:dyDescent="0.2">
      <c r="A719" t="s">
        <v>723</v>
      </c>
    </row>
    <row r="720" spans="1:1" x14ac:dyDescent="0.2">
      <c r="A720" t="s">
        <v>724</v>
      </c>
    </row>
    <row r="721" spans="1:1" x14ac:dyDescent="0.2">
      <c r="A721" t="s">
        <v>725</v>
      </c>
    </row>
    <row r="722" spans="1:1" x14ac:dyDescent="0.2">
      <c r="A722" t="s">
        <v>726</v>
      </c>
    </row>
    <row r="723" spans="1:1" x14ac:dyDescent="0.2">
      <c r="A723" t="s">
        <v>727</v>
      </c>
    </row>
    <row r="724" spans="1:1" x14ac:dyDescent="0.2">
      <c r="A724" t="s">
        <v>728</v>
      </c>
    </row>
    <row r="725" spans="1:1" x14ac:dyDescent="0.2">
      <c r="A725" t="s">
        <v>729</v>
      </c>
    </row>
    <row r="726" spans="1:1" x14ac:dyDescent="0.2">
      <c r="A726" t="s">
        <v>730</v>
      </c>
    </row>
    <row r="727" spans="1:1" x14ac:dyDescent="0.2">
      <c r="A727" t="s">
        <v>731</v>
      </c>
    </row>
    <row r="728" spans="1:1" x14ac:dyDescent="0.2">
      <c r="A728" t="s">
        <v>732</v>
      </c>
    </row>
    <row r="729" spans="1:1" x14ac:dyDescent="0.2">
      <c r="A729" t="s">
        <v>733</v>
      </c>
    </row>
    <row r="730" spans="1:1" x14ac:dyDescent="0.2">
      <c r="A730" t="s">
        <v>734</v>
      </c>
    </row>
    <row r="731" spans="1:1" x14ac:dyDescent="0.2">
      <c r="A731" t="s">
        <v>735</v>
      </c>
    </row>
    <row r="732" spans="1:1" x14ac:dyDescent="0.2">
      <c r="A732" t="s">
        <v>736</v>
      </c>
    </row>
    <row r="733" spans="1:1" x14ac:dyDescent="0.2">
      <c r="A733" t="s">
        <v>737</v>
      </c>
    </row>
    <row r="734" spans="1:1" x14ac:dyDescent="0.2">
      <c r="A734" t="s">
        <v>738</v>
      </c>
    </row>
    <row r="735" spans="1:1" x14ac:dyDescent="0.2">
      <c r="A735" t="s">
        <v>739</v>
      </c>
    </row>
    <row r="736" spans="1:1" x14ac:dyDescent="0.2">
      <c r="A736" t="s">
        <v>740</v>
      </c>
    </row>
    <row r="737" spans="1:1" x14ac:dyDescent="0.2">
      <c r="A737" t="s">
        <v>741</v>
      </c>
    </row>
    <row r="738" spans="1:1" x14ac:dyDescent="0.2">
      <c r="A738" t="s">
        <v>742</v>
      </c>
    </row>
    <row r="739" spans="1:1" x14ac:dyDescent="0.2">
      <c r="A739" t="s">
        <v>743</v>
      </c>
    </row>
    <row r="740" spans="1:1" x14ac:dyDescent="0.2">
      <c r="A740" t="s">
        <v>744</v>
      </c>
    </row>
    <row r="741" spans="1:1" x14ac:dyDescent="0.2">
      <c r="A741" t="s">
        <v>745</v>
      </c>
    </row>
    <row r="742" spans="1:1" x14ac:dyDescent="0.2">
      <c r="A742" t="s">
        <v>746</v>
      </c>
    </row>
    <row r="743" spans="1:1" x14ac:dyDescent="0.2">
      <c r="A743" t="s">
        <v>747</v>
      </c>
    </row>
    <row r="744" spans="1:1" x14ac:dyDescent="0.2">
      <c r="A744" t="s">
        <v>748</v>
      </c>
    </row>
    <row r="745" spans="1:1" x14ac:dyDescent="0.2">
      <c r="A745" t="s">
        <v>749</v>
      </c>
    </row>
    <row r="746" spans="1:1" x14ac:dyDescent="0.2">
      <c r="A746" t="s">
        <v>750</v>
      </c>
    </row>
    <row r="747" spans="1:1" x14ac:dyDescent="0.2">
      <c r="A747" t="s">
        <v>751</v>
      </c>
    </row>
    <row r="748" spans="1:1" x14ac:dyDescent="0.2">
      <c r="A748" t="s">
        <v>752</v>
      </c>
    </row>
    <row r="749" spans="1:1" x14ac:dyDescent="0.2">
      <c r="A749" t="s">
        <v>753</v>
      </c>
    </row>
    <row r="750" spans="1:1" x14ac:dyDescent="0.2">
      <c r="A750" t="s">
        <v>754</v>
      </c>
    </row>
    <row r="751" spans="1:1" x14ac:dyDescent="0.2">
      <c r="A751" t="s">
        <v>755</v>
      </c>
    </row>
    <row r="752" spans="1:1" x14ac:dyDescent="0.2">
      <c r="A752" t="s">
        <v>756</v>
      </c>
    </row>
    <row r="753" spans="1:1" x14ac:dyDescent="0.2">
      <c r="A753" t="s">
        <v>757</v>
      </c>
    </row>
    <row r="754" spans="1:1" x14ac:dyDescent="0.2">
      <c r="A754" t="s">
        <v>758</v>
      </c>
    </row>
    <row r="755" spans="1:1" x14ac:dyDescent="0.2">
      <c r="A755" t="s">
        <v>759</v>
      </c>
    </row>
    <row r="756" spans="1:1" x14ac:dyDescent="0.2">
      <c r="A756" t="s">
        <v>760</v>
      </c>
    </row>
    <row r="757" spans="1:1" x14ac:dyDescent="0.2">
      <c r="A757" t="s">
        <v>761</v>
      </c>
    </row>
    <row r="758" spans="1:1" x14ac:dyDescent="0.2">
      <c r="A758" t="s">
        <v>762</v>
      </c>
    </row>
    <row r="759" spans="1:1" x14ac:dyDescent="0.2">
      <c r="A759" t="s">
        <v>763</v>
      </c>
    </row>
    <row r="760" spans="1:1" x14ac:dyDescent="0.2">
      <c r="A760" t="s">
        <v>764</v>
      </c>
    </row>
    <row r="761" spans="1:1" x14ac:dyDescent="0.2">
      <c r="A761" t="s">
        <v>765</v>
      </c>
    </row>
    <row r="762" spans="1:1" x14ac:dyDescent="0.2">
      <c r="A762" t="s">
        <v>766</v>
      </c>
    </row>
    <row r="763" spans="1:1" x14ac:dyDescent="0.2">
      <c r="A763" t="s">
        <v>767</v>
      </c>
    </row>
    <row r="764" spans="1:1" x14ac:dyDescent="0.2">
      <c r="A764" t="s">
        <v>768</v>
      </c>
    </row>
    <row r="765" spans="1:1" x14ac:dyDescent="0.2">
      <c r="A765" t="s">
        <v>769</v>
      </c>
    </row>
    <row r="766" spans="1:1" x14ac:dyDescent="0.2">
      <c r="A766" t="s">
        <v>770</v>
      </c>
    </row>
    <row r="767" spans="1:1" x14ac:dyDescent="0.2">
      <c r="A767" t="s">
        <v>771</v>
      </c>
    </row>
    <row r="768" spans="1:1" x14ac:dyDescent="0.2">
      <c r="A768" t="s">
        <v>772</v>
      </c>
    </row>
    <row r="769" spans="1:1" x14ac:dyDescent="0.2">
      <c r="A769" t="s">
        <v>773</v>
      </c>
    </row>
    <row r="770" spans="1:1" x14ac:dyDescent="0.2">
      <c r="A770" t="s">
        <v>774</v>
      </c>
    </row>
    <row r="771" spans="1:1" x14ac:dyDescent="0.2">
      <c r="A771" t="s">
        <v>775</v>
      </c>
    </row>
    <row r="772" spans="1:1" x14ac:dyDescent="0.2">
      <c r="A772" t="s">
        <v>776</v>
      </c>
    </row>
    <row r="773" spans="1:1" x14ac:dyDescent="0.2">
      <c r="A773" t="s">
        <v>777</v>
      </c>
    </row>
    <row r="774" spans="1:1" x14ac:dyDescent="0.2">
      <c r="A774" t="s">
        <v>778</v>
      </c>
    </row>
    <row r="775" spans="1:1" x14ac:dyDescent="0.2">
      <c r="A775" t="s">
        <v>779</v>
      </c>
    </row>
    <row r="776" spans="1:1" x14ac:dyDescent="0.2">
      <c r="A776" t="s">
        <v>780</v>
      </c>
    </row>
    <row r="777" spans="1:1" x14ac:dyDescent="0.2">
      <c r="A777" t="s">
        <v>781</v>
      </c>
    </row>
    <row r="778" spans="1:1" x14ac:dyDescent="0.2">
      <c r="A778" t="s">
        <v>782</v>
      </c>
    </row>
    <row r="779" spans="1:1" x14ac:dyDescent="0.2">
      <c r="A779" t="s">
        <v>783</v>
      </c>
    </row>
    <row r="780" spans="1:1" x14ac:dyDescent="0.2">
      <c r="A780" t="s">
        <v>784</v>
      </c>
    </row>
    <row r="781" spans="1:1" x14ac:dyDescent="0.2">
      <c r="A781" t="s">
        <v>785</v>
      </c>
    </row>
    <row r="782" spans="1:1" x14ac:dyDescent="0.2">
      <c r="A782" t="s">
        <v>786</v>
      </c>
    </row>
    <row r="783" spans="1:1" x14ac:dyDescent="0.2">
      <c r="A783" t="s">
        <v>787</v>
      </c>
    </row>
    <row r="784" spans="1:1" x14ac:dyDescent="0.2">
      <c r="A784" t="s">
        <v>788</v>
      </c>
    </row>
    <row r="785" spans="1:1" x14ac:dyDescent="0.2">
      <c r="A785" t="s">
        <v>789</v>
      </c>
    </row>
    <row r="786" spans="1:1" x14ac:dyDescent="0.2">
      <c r="A786" t="s">
        <v>790</v>
      </c>
    </row>
    <row r="787" spans="1:1" x14ac:dyDescent="0.2">
      <c r="A787" t="s">
        <v>791</v>
      </c>
    </row>
    <row r="788" spans="1:1" x14ac:dyDescent="0.2">
      <c r="A788" t="s">
        <v>792</v>
      </c>
    </row>
    <row r="789" spans="1:1" x14ac:dyDescent="0.2">
      <c r="A789" t="s">
        <v>793</v>
      </c>
    </row>
    <row r="790" spans="1:1" x14ac:dyDescent="0.2">
      <c r="A790" t="s">
        <v>794</v>
      </c>
    </row>
    <row r="791" spans="1:1" x14ac:dyDescent="0.2">
      <c r="A791" t="s">
        <v>795</v>
      </c>
    </row>
    <row r="792" spans="1:1" x14ac:dyDescent="0.2">
      <c r="A792" t="s">
        <v>796</v>
      </c>
    </row>
    <row r="793" spans="1:1" x14ac:dyDescent="0.2">
      <c r="A793" t="s">
        <v>797</v>
      </c>
    </row>
    <row r="794" spans="1:1" x14ac:dyDescent="0.2">
      <c r="A794" t="s">
        <v>798</v>
      </c>
    </row>
    <row r="795" spans="1:1" x14ac:dyDescent="0.2">
      <c r="A795" t="s">
        <v>799</v>
      </c>
    </row>
    <row r="796" spans="1:1" x14ac:dyDescent="0.2">
      <c r="A796" t="s">
        <v>800</v>
      </c>
    </row>
    <row r="797" spans="1:1" x14ac:dyDescent="0.2">
      <c r="A797" t="s">
        <v>801</v>
      </c>
    </row>
    <row r="798" spans="1:1" x14ac:dyDescent="0.2">
      <c r="A798" t="s">
        <v>802</v>
      </c>
    </row>
    <row r="799" spans="1:1" x14ac:dyDescent="0.2">
      <c r="A799" t="s">
        <v>803</v>
      </c>
    </row>
    <row r="800" spans="1:1" x14ac:dyDescent="0.2">
      <c r="A800" t="s">
        <v>804</v>
      </c>
    </row>
    <row r="801" spans="1:1" x14ac:dyDescent="0.2">
      <c r="A801" t="s">
        <v>805</v>
      </c>
    </row>
    <row r="802" spans="1:1" x14ac:dyDescent="0.2">
      <c r="A802" t="s">
        <v>806</v>
      </c>
    </row>
    <row r="803" spans="1:1" x14ac:dyDescent="0.2">
      <c r="A803" t="s">
        <v>807</v>
      </c>
    </row>
    <row r="804" spans="1:1" x14ac:dyDescent="0.2">
      <c r="A804" t="s">
        <v>808</v>
      </c>
    </row>
    <row r="805" spans="1:1" x14ac:dyDescent="0.2">
      <c r="A805" t="s">
        <v>809</v>
      </c>
    </row>
    <row r="806" spans="1:1" x14ac:dyDescent="0.2">
      <c r="A806" t="s">
        <v>810</v>
      </c>
    </row>
    <row r="807" spans="1:1" x14ac:dyDescent="0.2">
      <c r="A807" t="s">
        <v>811</v>
      </c>
    </row>
    <row r="808" spans="1:1" x14ac:dyDescent="0.2">
      <c r="A808" t="s">
        <v>812</v>
      </c>
    </row>
    <row r="809" spans="1:1" x14ac:dyDescent="0.2">
      <c r="A809" t="s">
        <v>813</v>
      </c>
    </row>
    <row r="810" spans="1:1" x14ac:dyDescent="0.2">
      <c r="A810" t="s">
        <v>814</v>
      </c>
    </row>
    <row r="811" spans="1:1" x14ac:dyDescent="0.2">
      <c r="A811" t="s">
        <v>815</v>
      </c>
    </row>
    <row r="812" spans="1:1" x14ac:dyDescent="0.2">
      <c r="A812" t="s">
        <v>816</v>
      </c>
    </row>
    <row r="813" spans="1:1" x14ac:dyDescent="0.2">
      <c r="A813" t="s">
        <v>817</v>
      </c>
    </row>
    <row r="814" spans="1:1" x14ac:dyDescent="0.2">
      <c r="A814" t="s">
        <v>818</v>
      </c>
    </row>
    <row r="815" spans="1:1" x14ac:dyDescent="0.2">
      <c r="A815" t="s">
        <v>819</v>
      </c>
    </row>
    <row r="816" spans="1:1" x14ac:dyDescent="0.2">
      <c r="A816" t="s">
        <v>820</v>
      </c>
    </row>
    <row r="817" spans="1:1" x14ac:dyDescent="0.2">
      <c r="A817" t="s">
        <v>821</v>
      </c>
    </row>
    <row r="818" spans="1:1" x14ac:dyDescent="0.2">
      <c r="A818" t="s">
        <v>822</v>
      </c>
    </row>
    <row r="819" spans="1:1" x14ac:dyDescent="0.2">
      <c r="A819" t="s">
        <v>823</v>
      </c>
    </row>
    <row r="820" spans="1:1" x14ac:dyDescent="0.2">
      <c r="A820" t="s">
        <v>824</v>
      </c>
    </row>
    <row r="821" spans="1:1" x14ac:dyDescent="0.2">
      <c r="A821" t="s">
        <v>825</v>
      </c>
    </row>
    <row r="822" spans="1:1" x14ac:dyDescent="0.2">
      <c r="A822" t="s">
        <v>826</v>
      </c>
    </row>
    <row r="823" spans="1:1" x14ac:dyDescent="0.2">
      <c r="A823" t="s">
        <v>827</v>
      </c>
    </row>
    <row r="824" spans="1:1" x14ac:dyDescent="0.2">
      <c r="A824" t="s">
        <v>828</v>
      </c>
    </row>
    <row r="825" spans="1:1" x14ac:dyDescent="0.2">
      <c r="A825" t="s">
        <v>829</v>
      </c>
    </row>
    <row r="826" spans="1:1" x14ac:dyDescent="0.2">
      <c r="A826" t="s">
        <v>830</v>
      </c>
    </row>
    <row r="827" spans="1:1" x14ac:dyDescent="0.2">
      <c r="A827" t="s">
        <v>831</v>
      </c>
    </row>
    <row r="828" spans="1:1" x14ac:dyDescent="0.2">
      <c r="A828" t="s">
        <v>832</v>
      </c>
    </row>
    <row r="829" spans="1:1" x14ac:dyDescent="0.2">
      <c r="A829" t="s">
        <v>833</v>
      </c>
    </row>
    <row r="830" spans="1:1" x14ac:dyDescent="0.2">
      <c r="A830" t="s">
        <v>834</v>
      </c>
    </row>
    <row r="831" spans="1:1" x14ac:dyDescent="0.2">
      <c r="A831" t="s">
        <v>835</v>
      </c>
    </row>
    <row r="832" spans="1:1" x14ac:dyDescent="0.2">
      <c r="A832" t="s">
        <v>836</v>
      </c>
    </row>
    <row r="833" spans="1:1" x14ac:dyDescent="0.2">
      <c r="A833" t="s">
        <v>837</v>
      </c>
    </row>
    <row r="834" spans="1:1" x14ac:dyDescent="0.2">
      <c r="A834" t="s">
        <v>838</v>
      </c>
    </row>
    <row r="835" spans="1:1" x14ac:dyDescent="0.2">
      <c r="A835" t="s">
        <v>839</v>
      </c>
    </row>
    <row r="836" spans="1:1" x14ac:dyDescent="0.2">
      <c r="A836" t="s">
        <v>840</v>
      </c>
    </row>
    <row r="837" spans="1:1" x14ac:dyDescent="0.2">
      <c r="A837" t="s">
        <v>841</v>
      </c>
    </row>
    <row r="838" spans="1:1" x14ac:dyDescent="0.2">
      <c r="A838" t="s">
        <v>842</v>
      </c>
    </row>
    <row r="839" spans="1:1" x14ac:dyDescent="0.2">
      <c r="A839" t="s">
        <v>843</v>
      </c>
    </row>
    <row r="840" spans="1:1" x14ac:dyDescent="0.2">
      <c r="A840" t="s">
        <v>844</v>
      </c>
    </row>
    <row r="841" spans="1:1" x14ac:dyDescent="0.2">
      <c r="A841" t="s">
        <v>845</v>
      </c>
    </row>
    <row r="842" spans="1:1" x14ac:dyDescent="0.2">
      <c r="A842" t="s">
        <v>846</v>
      </c>
    </row>
    <row r="843" spans="1:1" x14ac:dyDescent="0.2">
      <c r="A843" t="s">
        <v>847</v>
      </c>
    </row>
    <row r="844" spans="1:1" x14ac:dyDescent="0.2">
      <c r="A844" t="s">
        <v>848</v>
      </c>
    </row>
    <row r="845" spans="1:1" x14ac:dyDescent="0.2">
      <c r="A845" t="s">
        <v>849</v>
      </c>
    </row>
    <row r="846" spans="1:1" x14ac:dyDescent="0.2">
      <c r="A846" t="s">
        <v>850</v>
      </c>
    </row>
    <row r="847" spans="1:1" x14ac:dyDescent="0.2">
      <c r="A847" t="s">
        <v>851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854</v>
      </c>
    </row>
    <row r="851" spans="1:1" x14ac:dyDescent="0.2">
      <c r="A851" t="s">
        <v>855</v>
      </c>
    </row>
    <row r="852" spans="1:1" x14ac:dyDescent="0.2">
      <c r="A852" t="s">
        <v>856</v>
      </c>
    </row>
    <row r="853" spans="1:1" x14ac:dyDescent="0.2">
      <c r="A853" t="s">
        <v>857</v>
      </c>
    </row>
    <row r="854" spans="1:1" x14ac:dyDescent="0.2">
      <c r="A854" t="s">
        <v>858</v>
      </c>
    </row>
    <row r="855" spans="1:1" x14ac:dyDescent="0.2">
      <c r="A855" t="s">
        <v>859</v>
      </c>
    </row>
    <row r="856" spans="1:1" x14ac:dyDescent="0.2">
      <c r="A856" t="s">
        <v>860</v>
      </c>
    </row>
    <row r="857" spans="1:1" x14ac:dyDescent="0.2">
      <c r="A857" t="s">
        <v>861</v>
      </c>
    </row>
    <row r="858" spans="1:1" x14ac:dyDescent="0.2">
      <c r="A858" t="s">
        <v>862</v>
      </c>
    </row>
    <row r="859" spans="1:1" x14ac:dyDescent="0.2">
      <c r="A859" t="s">
        <v>863</v>
      </c>
    </row>
    <row r="860" spans="1:1" x14ac:dyDescent="0.2">
      <c r="A860" t="s">
        <v>864</v>
      </c>
    </row>
    <row r="861" spans="1:1" x14ac:dyDescent="0.2">
      <c r="A861" t="s">
        <v>865</v>
      </c>
    </row>
    <row r="862" spans="1:1" x14ac:dyDescent="0.2">
      <c r="A862" t="s">
        <v>866</v>
      </c>
    </row>
    <row r="863" spans="1:1" x14ac:dyDescent="0.2">
      <c r="A863" t="s">
        <v>867</v>
      </c>
    </row>
    <row r="864" spans="1:1" x14ac:dyDescent="0.2">
      <c r="A864" t="s">
        <v>868</v>
      </c>
    </row>
    <row r="865" spans="1:1" x14ac:dyDescent="0.2">
      <c r="A865" t="s">
        <v>869</v>
      </c>
    </row>
    <row r="866" spans="1:1" x14ac:dyDescent="0.2">
      <c r="A866" t="s">
        <v>870</v>
      </c>
    </row>
    <row r="867" spans="1:1" x14ac:dyDescent="0.2">
      <c r="A867" t="s">
        <v>871</v>
      </c>
    </row>
    <row r="868" spans="1:1" x14ac:dyDescent="0.2">
      <c r="A868" t="s">
        <v>872</v>
      </c>
    </row>
    <row r="869" spans="1:1" x14ac:dyDescent="0.2">
      <c r="A869" t="s">
        <v>873</v>
      </c>
    </row>
    <row r="870" spans="1:1" x14ac:dyDescent="0.2">
      <c r="A870" t="s">
        <v>874</v>
      </c>
    </row>
    <row r="871" spans="1:1" x14ac:dyDescent="0.2">
      <c r="A871" t="s">
        <v>875</v>
      </c>
    </row>
    <row r="872" spans="1:1" x14ac:dyDescent="0.2">
      <c r="A872" t="s">
        <v>876</v>
      </c>
    </row>
    <row r="873" spans="1:1" x14ac:dyDescent="0.2">
      <c r="A873" t="s">
        <v>877</v>
      </c>
    </row>
    <row r="874" spans="1:1" x14ac:dyDescent="0.2">
      <c r="A874" t="s">
        <v>878</v>
      </c>
    </row>
    <row r="875" spans="1:1" x14ac:dyDescent="0.2">
      <c r="A875" t="s">
        <v>879</v>
      </c>
    </row>
    <row r="876" spans="1:1" x14ac:dyDescent="0.2">
      <c r="A876" t="s">
        <v>880</v>
      </c>
    </row>
    <row r="877" spans="1:1" x14ac:dyDescent="0.2">
      <c r="A877" t="s">
        <v>881</v>
      </c>
    </row>
    <row r="878" spans="1:1" x14ac:dyDescent="0.2">
      <c r="A878" t="s">
        <v>882</v>
      </c>
    </row>
    <row r="879" spans="1:1" x14ac:dyDescent="0.2">
      <c r="A879" t="s">
        <v>883</v>
      </c>
    </row>
    <row r="880" spans="1:1" x14ac:dyDescent="0.2">
      <c r="A880" t="s">
        <v>884</v>
      </c>
    </row>
    <row r="881" spans="1:1" x14ac:dyDescent="0.2">
      <c r="A881" t="s">
        <v>885</v>
      </c>
    </row>
    <row r="882" spans="1:1" x14ac:dyDescent="0.2">
      <c r="A882" t="s">
        <v>886</v>
      </c>
    </row>
    <row r="883" spans="1:1" x14ac:dyDescent="0.2">
      <c r="A883" t="s">
        <v>887</v>
      </c>
    </row>
    <row r="884" spans="1:1" x14ac:dyDescent="0.2">
      <c r="A884" t="s">
        <v>888</v>
      </c>
    </row>
    <row r="885" spans="1:1" x14ac:dyDescent="0.2">
      <c r="A885" t="s">
        <v>889</v>
      </c>
    </row>
    <row r="886" spans="1:1" x14ac:dyDescent="0.2">
      <c r="A886" t="s">
        <v>890</v>
      </c>
    </row>
    <row r="887" spans="1:1" x14ac:dyDescent="0.2">
      <c r="A887" t="s">
        <v>891</v>
      </c>
    </row>
    <row r="888" spans="1:1" x14ac:dyDescent="0.2">
      <c r="A888" t="s">
        <v>892</v>
      </c>
    </row>
    <row r="889" spans="1:1" x14ac:dyDescent="0.2">
      <c r="A889" t="s">
        <v>893</v>
      </c>
    </row>
    <row r="890" spans="1:1" x14ac:dyDescent="0.2">
      <c r="A890" t="s">
        <v>894</v>
      </c>
    </row>
    <row r="891" spans="1:1" x14ac:dyDescent="0.2">
      <c r="A891" t="s">
        <v>895</v>
      </c>
    </row>
    <row r="892" spans="1:1" x14ac:dyDescent="0.2">
      <c r="A892" t="s">
        <v>896</v>
      </c>
    </row>
    <row r="893" spans="1:1" x14ac:dyDescent="0.2">
      <c r="A893" t="s">
        <v>897</v>
      </c>
    </row>
    <row r="894" spans="1:1" x14ac:dyDescent="0.2">
      <c r="A894" t="s">
        <v>898</v>
      </c>
    </row>
    <row r="895" spans="1:1" x14ac:dyDescent="0.2">
      <c r="A895" t="s">
        <v>899</v>
      </c>
    </row>
    <row r="896" spans="1:1" x14ac:dyDescent="0.2">
      <c r="A896" t="s">
        <v>900</v>
      </c>
    </row>
    <row r="897" spans="1:1" x14ac:dyDescent="0.2">
      <c r="A897" t="s">
        <v>901</v>
      </c>
    </row>
    <row r="898" spans="1:1" x14ac:dyDescent="0.2">
      <c r="A898" t="s">
        <v>902</v>
      </c>
    </row>
    <row r="899" spans="1:1" x14ac:dyDescent="0.2">
      <c r="A899" t="s">
        <v>903</v>
      </c>
    </row>
    <row r="900" spans="1:1" x14ac:dyDescent="0.2">
      <c r="A900" t="s">
        <v>904</v>
      </c>
    </row>
    <row r="901" spans="1:1" x14ac:dyDescent="0.2">
      <c r="A901" t="s">
        <v>905</v>
      </c>
    </row>
    <row r="902" spans="1:1" x14ac:dyDescent="0.2">
      <c r="A902" t="s">
        <v>906</v>
      </c>
    </row>
    <row r="903" spans="1:1" x14ac:dyDescent="0.2">
      <c r="A903" t="s">
        <v>907</v>
      </c>
    </row>
    <row r="904" spans="1:1" x14ac:dyDescent="0.2">
      <c r="A904" t="s">
        <v>908</v>
      </c>
    </row>
    <row r="905" spans="1:1" x14ac:dyDescent="0.2">
      <c r="A905" t="s">
        <v>909</v>
      </c>
    </row>
    <row r="906" spans="1:1" x14ac:dyDescent="0.2">
      <c r="A906" t="s">
        <v>910</v>
      </c>
    </row>
    <row r="907" spans="1:1" x14ac:dyDescent="0.2">
      <c r="A907" t="s">
        <v>911</v>
      </c>
    </row>
    <row r="908" spans="1:1" x14ac:dyDescent="0.2">
      <c r="A908" t="s">
        <v>912</v>
      </c>
    </row>
    <row r="909" spans="1:1" x14ac:dyDescent="0.2">
      <c r="A909" t="s">
        <v>913</v>
      </c>
    </row>
    <row r="910" spans="1:1" x14ac:dyDescent="0.2">
      <c r="A910" t="s">
        <v>914</v>
      </c>
    </row>
    <row r="911" spans="1:1" x14ac:dyDescent="0.2">
      <c r="A911" t="s">
        <v>915</v>
      </c>
    </row>
    <row r="912" spans="1:1" x14ac:dyDescent="0.2">
      <c r="A912" t="s">
        <v>916</v>
      </c>
    </row>
    <row r="913" spans="1:1" x14ac:dyDescent="0.2">
      <c r="A913" t="s">
        <v>917</v>
      </c>
    </row>
    <row r="914" spans="1:1" x14ac:dyDescent="0.2">
      <c r="A914" t="s">
        <v>918</v>
      </c>
    </row>
    <row r="915" spans="1:1" x14ac:dyDescent="0.2">
      <c r="A915" t="s">
        <v>919</v>
      </c>
    </row>
    <row r="916" spans="1:1" x14ac:dyDescent="0.2">
      <c r="A916" t="s">
        <v>920</v>
      </c>
    </row>
    <row r="917" spans="1:1" x14ac:dyDescent="0.2">
      <c r="A917" t="s">
        <v>921</v>
      </c>
    </row>
    <row r="918" spans="1:1" x14ac:dyDescent="0.2">
      <c r="A918" t="s">
        <v>922</v>
      </c>
    </row>
    <row r="919" spans="1:1" x14ac:dyDescent="0.2">
      <c r="A919" t="s">
        <v>923</v>
      </c>
    </row>
    <row r="920" spans="1:1" x14ac:dyDescent="0.2">
      <c r="A920" t="s">
        <v>924</v>
      </c>
    </row>
    <row r="921" spans="1:1" x14ac:dyDescent="0.2">
      <c r="A921" t="s">
        <v>925</v>
      </c>
    </row>
    <row r="922" spans="1:1" x14ac:dyDescent="0.2">
      <c r="A922" t="s">
        <v>926</v>
      </c>
    </row>
    <row r="923" spans="1:1" x14ac:dyDescent="0.2">
      <c r="A923" t="s">
        <v>927</v>
      </c>
    </row>
    <row r="924" spans="1:1" x14ac:dyDescent="0.2">
      <c r="A924" t="s">
        <v>928</v>
      </c>
    </row>
    <row r="925" spans="1:1" x14ac:dyDescent="0.2">
      <c r="A925" t="s">
        <v>929</v>
      </c>
    </row>
    <row r="926" spans="1:1" x14ac:dyDescent="0.2">
      <c r="A926" t="s">
        <v>930</v>
      </c>
    </row>
    <row r="927" spans="1:1" x14ac:dyDescent="0.2">
      <c r="A927" t="s">
        <v>931</v>
      </c>
    </row>
    <row r="928" spans="1:1" x14ac:dyDescent="0.2">
      <c r="A928" t="s">
        <v>932</v>
      </c>
    </row>
    <row r="929" spans="1:1" x14ac:dyDescent="0.2">
      <c r="A929" t="s">
        <v>933</v>
      </c>
    </row>
    <row r="930" spans="1:1" x14ac:dyDescent="0.2">
      <c r="A930" t="s">
        <v>934</v>
      </c>
    </row>
    <row r="931" spans="1:1" x14ac:dyDescent="0.2">
      <c r="A931" t="s">
        <v>935</v>
      </c>
    </row>
    <row r="932" spans="1:1" x14ac:dyDescent="0.2">
      <c r="A932" t="s">
        <v>936</v>
      </c>
    </row>
    <row r="933" spans="1:1" x14ac:dyDescent="0.2">
      <c r="A933" t="s">
        <v>937</v>
      </c>
    </row>
    <row r="934" spans="1:1" x14ac:dyDescent="0.2">
      <c r="A934" t="s">
        <v>938</v>
      </c>
    </row>
    <row r="935" spans="1:1" x14ac:dyDescent="0.2">
      <c r="A935" t="s">
        <v>939</v>
      </c>
    </row>
    <row r="936" spans="1:1" x14ac:dyDescent="0.2">
      <c r="A936" t="s">
        <v>940</v>
      </c>
    </row>
    <row r="937" spans="1:1" x14ac:dyDescent="0.2">
      <c r="A937" t="s">
        <v>941</v>
      </c>
    </row>
    <row r="938" spans="1:1" x14ac:dyDescent="0.2">
      <c r="A938" t="s">
        <v>942</v>
      </c>
    </row>
    <row r="939" spans="1:1" x14ac:dyDescent="0.2">
      <c r="A939" t="s">
        <v>943</v>
      </c>
    </row>
    <row r="940" spans="1:1" x14ac:dyDescent="0.2">
      <c r="A940" t="s">
        <v>944</v>
      </c>
    </row>
    <row r="941" spans="1:1" x14ac:dyDescent="0.2">
      <c r="A941" t="s">
        <v>945</v>
      </c>
    </row>
    <row r="942" spans="1:1" x14ac:dyDescent="0.2">
      <c r="A942" t="s">
        <v>946</v>
      </c>
    </row>
    <row r="943" spans="1:1" x14ac:dyDescent="0.2">
      <c r="A943" t="s">
        <v>947</v>
      </c>
    </row>
    <row r="944" spans="1:1" x14ac:dyDescent="0.2">
      <c r="A944" t="s">
        <v>948</v>
      </c>
    </row>
    <row r="945" spans="1:1" x14ac:dyDescent="0.2">
      <c r="A945" t="s">
        <v>949</v>
      </c>
    </row>
    <row r="946" spans="1:1" x14ac:dyDescent="0.2">
      <c r="A946" t="s">
        <v>950</v>
      </c>
    </row>
    <row r="947" spans="1:1" x14ac:dyDescent="0.2">
      <c r="A947" t="s">
        <v>951</v>
      </c>
    </row>
    <row r="948" spans="1:1" x14ac:dyDescent="0.2">
      <c r="A948" t="s">
        <v>952</v>
      </c>
    </row>
    <row r="949" spans="1:1" x14ac:dyDescent="0.2">
      <c r="A949" t="s">
        <v>953</v>
      </c>
    </row>
    <row r="950" spans="1:1" x14ac:dyDescent="0.2">
      <c r="A950" t="s">
        <v>954</v>
      </c>
    </row>
    <row r="951" spans="1:1" x14ac:dyDescent="0.2">
      <c r="A951" t="s">
        <v>955</v>
      </c>
    </row>
    <row r="952" spans="1:1" x14ac:dyDescent="0.2">
      <c r="A952" t="s">
        <v>956</v>
      </c>
    </row>
    <row r="953" spans="1:1" x14ac:dyDescent="0.2">
      <c r="A953" t="s">
        <v>957</v>
      </c>
    </row>
    <row r="954" spans="1:1" x14ac:dyDescent="0.2">
      <c r="A954" t="s">
        <v>958</v>
      </c>
    </row>
    <row r="955" spans="1:1" x14ac:dyDescent="0.2">
      <c r="A955" t="s">
        <v>959</v>
      </c>
    </row>
    <row r="956" spans="1:1" x14ac:dyDescent="0.2">
      <c r="A956" t="s">
        <v>960</v>
      </c>
    </row>
    <row r="957" spans="1:1" x14ac:dyDescent="0.2">
      <c r="A957" t="s">
        <v>961</v>
      </c>
    </row>
    <row r="958" spans="1:1" x14ac:dyDescent="0.2">
      <c r="A958" t="s">
        <v>962</v>
      </c>
    </row>
    <row r="959" spans="1:1" x14ac:dyDescent="0.2">
      <c r="A959" t="s">
        <v>963</v>
      </c>
    </row>
    <row r="960" spans="1:1" x14ac:dyDescent="0.2">
      <c r="A960" t="s">
        <v>964</v>
      </c>
    </row>
    <row r="961" spans="1:1" x14ac:dyDescent="0.2">
      <c r="A961" t="s">
        <v>965</v>
      </c>
    </row>
    <row r="962" spans="1:1" x14ac:dyDescent="0.2">
      <c r="A962" t="s">
        <v>966</v>
      </c>
    </row>
    <row r="963" spans="1:1" x14ac:dyDescent="0.2">
      <c r="A963" t="s">
        <v>967</v>
      </c>
    </row>
    <row r="964" spans="1:1" x14ac:dyDescent="0.2">
      <c r="A964" t="s">
        <v>968</v>
      </c>
    </row>
    <row r="965" spans="1:1" x14ac:dyDescent="0.2">
      <c r="A965" t="s">
        <v>969</v>
      </c>
    </row>
    <row r="966" spans="1:1" x14ac:dyDescent="0.2">
      <c r="A966" t="s">
        <v>970</v>
      </c>
    </row>
    <row r="967" spans="1:1" x14ac:dyDescent="0.2">
      <c r="A967" t="s">
        <v>971</v>
      </c>
    </row>
    <row r="968" spans="1:1" x14ac:dyDescent="0.2">
      <c r="A968" t="s">
        <v>972</v>
      </c>
    </row>
    <row r="969" spans="1:1" x14ac:dyDescent="0.2">
      <c r="A969" t="s">
        <v>973</v>
      </c>
    </row>
    <row r="970" spans="1:1" x14ac:dyDescent="0.2">
      <c r="A970" t="s">
        <v>974</v>
      </c>
    </row>
    <row r="971" spans="1:1" x14ac:dyDescent="0.2">
      <c r="A971" t="s">
        <v>975</v>
      </c>
    </row>
    <row r="972" spans="1:1" x14ac:dyDescent="0.2">
      <c r="A972" t="s">
        <v>976</v>
      </c>
    </row>
    <row r="973" spans="1:1" x14ac:dyDescent="0.2">
      <c r="A973" t="s">
        <v>977</v>
      </c>
    </row>
    <row r="974" spans="1:1" x14ac:dyDescent="0.2">
      <c r="A974" t="s">
        <v>978</v>
      </c>
    </row>
    <row r="975" spans="1:1" x14ac:dyDescent="0.2">
      <c r="A975" t="s">
        <v>979</v>
      </c>
    </row>
    <row r="976" spans="1:1" x14ac:dyDescent="0.2">
      <c r="A976" t="s">
        <v>980</v>
      </c>
    </row>
    <row r="977" spans="1:1" x14ac:dyDescent="0.2">
      <c r="A977" t="s">
        <v>981</v>
      </c>
    </row>
    <row r="978" spans="1:1" x14ac:dyDescent="0.2">
      <c r="A978" t="s">
        <v>982</v>
      </c>
    </row>
    <row r="979" spans="1:1" x14ac:dyDescent="0.2">
      <c r="A979" t="s">
        <v>983</v>
      </c>
    </row>
    <row r="980" spans="1:1" x14ac:dyDescent="0.2">
      <c r="A980" t="s">
        <v>984</v>
      </c>
    </row>
    <row r="981" spans="1:1" x14ac:dyDescent="0.2">
      <c r="A981" t="s">
        <v>985</v>
      </c>
    </row>
    <row r="982" spans="1:1" x14ac:dyDescent="0.2">
      <c r="A982" t="s">
        <v>986</v>
      </c>
    </row>
    <row r="983" spans="1:1" x14ac:dyDescent="0.2">
      <c r="A983" t="s">
        <v>987</v>
      </c>
    </row>
    <row r="984" spans="1:1" x14ac:dyDescent="0.2">
      <c r="A984" t="s">
        <v>988</v>
      </c>
    </row>
    <row r="985" spans="1:1" x14ac:dyDescent="0.2">
      <c r="A985" t="s">
        <v>989</v>
      </c>
    </row>
    <row r="986" spans="1:1" x14ac:dyDescent="0.2">
      <c r="A986" t="s">
        <v>990</v>
      </c>
    </row>
    <row r="987" spans="1:1" x14ac:dyDescent="0.2">
      <c r="A987" t="s">
        <v>991</v>
      </c>
    </row>
    <row r="988" spans="1:1" x14ac:dyDescent="0.2">
      <c r="A988" t="s">
        <v>992</v>
      </c>
    </row>
    <row r="989" spans="1:1" x14ac:dyDescent="0.2">
      <c r="A989" t="s">
        <v>993</v>
      </c>
    </row>
    <row r="990" spans="1:1" x14ac:dyDescent="0.2">
      <c r="A990" t="s">
        <v>994</v>
      </c>
    </row>
    <row r="991" spans="1:1" x14ac:dyDescent="0.2">
      <c r="A991" t="s">
        <v>995</v>
      </c>
    </row>
    <row r="992" spans="1:1" x14ac:dyDescent="0.2">
      <c r="A992" t="s">
        <v>996</v>
      </c>
    </row>
    <row r="993" spans="1:1" x14ac:dyDescent="0.2">
      <c r="A993" t="s">
        <v>997</v>
      </c>
    </row>
    <row r="994" spans="1:1" x14ac:dyDescent="0.2">
      <c r="A994" t="s">
        <v>998</v>
      </c>
    </row>
    <row r="995" spans="1:1" x14ac:dyDescent="0.2">
      <c r="A995" t="s">
        <v>999</v>
      </c>
    </row>
    <row r="996" spans="1:1" x14ac:dyDescent="0.2">
      <c r="A996" t="s">
        <v>1000</v>
      </c>
    </row>
    <row r="997" spans="1:1" x14ac:dyDescent="0.2">
      <c r="A997" t="s">
        <v>1001</v>
      </c>
    </row>
    <row r="998" spans="1:1" x14ac:dyDescent="0.2">
      <c r="A998" t="s">
        <v>1002</v>
      </c>
    </row>
    <row r="999" spans="1:1" x14ac:dyDescent="0.2">
      <c r="A999" t="s">
        <v>1003</v>
      </c>
    </row>
    <row r="1000" spans="1:1" x14ac:dyDescent="0.2">
      <c r="A1000" t="s">
        <v>1004</v>
      </c>
    </row>
    <row r="1001" spans="1:1" x14ac:dyDescent="0.2">
      <c r="A1001" t="s">
        <v>1005</v>
      </c>
    </row>
    <row r="1002" spans="1:1" x14ac:dyDescent="0.2">
      <c r="A1002" t="s">
        <v>1006</v>
      </c>
    </row>
    <row r="1003" spans="1:1" x14ac:dyDescent="0.2">
      <c r="A1003" t="s">
        <v>1007</v>
      </c>
    </row>
    <row r="1004" spans="1:1" x14ac:dyDescent="0.2">
      <c r="A1004" t="s">
        <v>1008</v>
      </c>
    </row>
    <row r="1005" spans="1:1" x14ac:dyDescent="0.2">
      <c r="A1005" t="s">
        <v>1009</v>
      </c>
    </row>
    <row r="1006" spans="1:1" x14ac:dyDescent="0.2">
      <c r="A1006" t="s">
        <v>1010</v>
      </c>
    </row>
    <row r="1007" spans="1:1" x14ac:dyDescent="0.2">
      <c r="A1007" t="s">
        <v>1011</v>
      </c>
    </row>
    <row r="1008" spans="1:1" x14ac:dyDescent="0.2">
      <c r="A1008" t="s">
        <v>1012</v>
      </c>
    </row>
    <row r="1009" spans="1:1" x14ac:dyDescent="0.2">
      <c r="A1009" t="s">
        <v>1013</v>
      </c>
    </row>
    <row r="1010" spans="1:1" x14ac:dyDescent="0.2">
      <c r="A1010" t="s">
        <v>1014</v>
      </c>
    </row>
    <row r="1011" spans="1:1" x14ac:dyDescent="0.2">
      <c r="A1011" t="s">
        <v>1015</v>
      </c>
    </row>
    <row r="1012" spans="1:1" x14ac:dyDescent="0.2">
      <c r="A1012" t="s">
        <v>1016</v>
      </c>
    </row>
    <row r="1013" spans="1:1" x14ac:dyDescent="0.2">
      <c r="A1013" t="s">
        <v>1017</v>
      </c>
    </row>
    <row r="1014" spans="1:1" x14ac:dyDescent="0.2">
      <c r="A1014" t="s">
        <v>1018</v>
      </c>
    </row>
    <row r="1015" spans="1:1" x14ac:dyDescent="0.2">
      <c r="A1015" t="s">
        <v>1019</v>
      </c>
    </row>
    <row r="1016" spans="1:1" x14ac:dyDescent="0.2">
      <c r="A1016" t="s">
        <v>1020</v>
      </c>
    </row>
    <row r="1017" spans="1:1" x14ac:dyDescent="0.2">
      <c r="A1017" t="s">
        <v>1021</v>
      </c>
    </row>
    <row r="1018" spans="1:1" x14ac:dyDescent="0.2">
      <c r="A1018" t="s">
        <v>1022</v>
      </c>
    </row>
    <row r="1019" spans="1:1" x14ac:dyDescent="0.2">
      <c r="A1019" t="s">
        <v>1023</v>
      </c>
    </row>
    <row r="1020" spans="1:1" x14ac:dyDescent="0.2">
      <c r="A1020" t="s">
        <v>1024</v>
      </c>
    </row>
    <row r="1021" spans="1:1" x14ac:dyDescent="0.2">
      <c r="A1021" t="s">
        <v>1025</v>
      </c>
    </row>
    <row r="1022" spans="1:1" x14ac:dyDescent="0.2">
      <c r="A1022" t="s">
        <v>1026</v>
      </c>
    </row>
    <row r="1023" spans="1:1" x14ac:dyDescent="0.2">
      <c r="A1023" t="s">
        <v>1027</v>
      </c>
    </row>
    <row r="1024" spans="1:1" x14ac:dyDescent="0.2">
      <c r="A1024" t="s">
        <v>1028</v>
      </c>
    </row>
    <row r="1025" spans="1:1" x14ac:dyDescent="0.2">
      <c r="A1025" t="s">
        <v>1029</v>
      </c>
    </row>
    <row r="1026" spans="1:1" x14ac:dyDescent="0.2">
      <c r="A1026" t="s">
        <v>1030</v>
      </c>
    </row>
    <row r="1027" spans="1:1" x14ac:dyDescent="0.2">
      <c r="A1027" t="s">
        <v>1031</v>
      </c>
    </row>
    <row r="1028" spans="1:1" x14ac:dyDescent="0.2">
      <c r="A1028" t="s">
        <v>1032</v>
      </c>
    </row>
    <row r="1029" spans="1:1" x14ac:dyDescent="0.2">
      <c r="A1029" t="s">
        <v>1033</v>
      </c>
    </row>
    <row r="1030" spans="1:1" x14ac:dyDescent="0.2">
      <c r="A1030" t="s">
        <v>1034</v>
      </c>
    </row>
    <row r="1031" spans="1:1" x14ac:dyDescent="0.2">
      <c r="A1031" t="s">
        <v>1035</v>
      </c>
    </row>
    <row r="1032" spans="1:1" x14ac:dyDescent="0.2">
      <c r="A1032" t="s">
        <v>1036</v>
      </c>
    </row>
    <row r="1033" spans="1:1" x14ac:dyDescent="0.2">
      <c r="A1033" t="s">
        <v>1037</v>
      </c>
    </row>
    <row r="1034" spans="1:1" x14ac:dyDescent="0.2">
      <c r="A1034" t="s">
        <v>1038</v>
      </c>
    </row>
    <row r="1035" spans="1:1" x14ac:dyDescent="0.2">
      <c r="A1035" t="s">
        <v>1039</v>
      </c>
    </row>
    <row r="1036" spans="1:1" x14ac:dyDescent="0.2">
      <c r="A1036" t="s">
        <v>1040</v>
      </c>
    </row>
    <row r="1037" spans="1:1" x14ac:dyDescent="0.2">
      <c r="A1037" t="s">
        <v>1041</v>
      </c>
    </row>
    <row r="1038" spans="1:1" x14ac:dyDescent="0.2">
      <c r="A1038" t="s">
        <v>1042</v>
      </c>
    </row>
    <row r="1039" spans="1:1" x14ac:dyDescent="0.2">
      <c r="A1039" t="s">
        <v>1043</v>
      </c>
    </row>
    <row r="1040" spans="1:1" x14ac:dyDescent="0.2">
      <c r="A1040" t="s">
        <v>1044</v>
      </c>
    </row>
    <row r="1041" spans="1:1" x14ac:dyDescent="0.2">
      <c r="A1041" t="s">
        <v>1045</v>
      </c>
    </row>
    <row r="1042" spans="1:1" x14ac:dyDescent="0.2">
      <c r="A1042" t="s">
        <v>1046</v>
      </c>
    </row>
    <row r="1043" spans="1:1" x14ac:dyDescent="0.2">
      <c r="A1043" t="s">
        <v>1047</v>
      </c>
    </row>
    <row r="1044" spans="1:1" x14ac:dyDescent="0.2">
      <c r="A1044" t="s">
        <v>1048</v>
      </c>
    </row>
    <row r="1045" spans="1:1" x14ac:dyDescent="0.2">
      <c r="A1045" t="s">
        <v>1049</v>
      </c>
    </row>
    <row r="1046" spans="1:1" x14ac:dyDescent="0.2">
      <c r="A1046" t="s">
        <v>1050</v>
      </c>
    </row>
    <row r="1047" spans="1:1" x14ac:dyDescent="0.2">
      <c r="A1047" t="s">
        <v>1051</v>
      </c>
    </row>
    <row r="1048" spans="1:1" x14ac:dyDescent="0.2">
      <c r="A1048" t="s">
        <v>1052</v>
      </c>
    </row>
    <row r="1049" spans="1:1" x14ac:dyDescent="0.2">
      <c r="A1049" t="s">
        <v>1053</v>
      </c>
    </row>
    <row r="1050" spans="1:1" x14ac:dyDescent="0.2">
      <c r="A1050" t="s">
        <v>1054</v>
      </c>
    </row>
    <row r="1051" spans="1:1" x14ac:dyDescent="0.2">
      <c r="A1051" t="s">
        <v>1055</v>
      </c>
    </row>
    <row r="1052" spans="1:1" x14ac:dyDescent="0.2">
      <c r="A1052" t="s">
        <v>1056</v>
      </c>
    </row>
    <row r="1053" spans="1:1" x14ac:dyDescent="0.2">
      <c r="A1053" t="s">
        <v>1057</v>
      </c>
    </row>
    <row r="1054" spans="1:1" x14ac:dyDescent="0.2">
      <c r="A1054" t="s">
        <v>1058</v>
      </c>
    </row>
    <row r="1055" spans="1:1" x14ac:dyDescent="0.2">
      <c r="A1055" t="s">
        <v>1059</v>
      </c>
    </row>
    <row r="1056" spans="1:1" x14ac:dyDescent="0.2">
      <c r="A1056" t="s">
        <v>1060</v>
      </c>
    </row>
    <row r="1057" spans="1:1" x14ac:dyDescent="0.2">
      <c r="A1057" t="s">
        <v>1061</v>
      </c>
    </row>
    <row r="1058" spans="1:1" x14ac:dyDescent="0.2">
      <c r="A1058" t="s">
        <v>1062</v>
      </c>
    </row>
    <row r="1059" spans="1:1" x14ac:dyDescent="0.2">
      <c r="A1059" t="s">
        <v>1063</v>
      </c>
    </row>
    <row r="1060" spans="1:1" x14ac:dyDescent="0.2">
      <c r="A1060" t="s">
        <v>1064</v>
      </c>
    </row>
    <row r="1061" spans="1:1" x14ac:dyDescent="0.2">
      <c r="A1061" t="s">
        <v>1065</v>
      </c>
    </row>
    <row r="1062" spans="1:1" x14ac:dyDescent="0.2">
      <c r="A1062" t="s">
        <v>1066</v>
      </c>
    </row>
    <row r="1063" spans="1:1" x14ac:dyDescent="0.2">
      <c r="A1063" t="s">
        <v>1067</v>
      </c>
    </row>
    <row r="1064" spans="1:1" x14ac:dyDescent="0.2">
      <c r="A1064" t="s">
        <v>1068</v>
      </c>
    </row>
    <row r="1065" spans="1:1" x14ac:dyDescent="0.2">
      <c r="A1065" t="s">
        <v>1069</v>
      </c>
    </row>
    <row r="1066" spans="1:1" x14ac:dyDescent="0.2">
      <c r="A1066" t="s">
        <v>1070</v>
      </c>
    </row>
    <row r="1067" spans="1:1" x14ac:dyDescent="0.2">
      <c r="A1067" t="s">
        <v>1071</v>
      </c>
    </row>
    <row r="1068" spans="1:1" x14ac:dyDescent="0.2">
      <c r="A1068" t="s">
        <v>1072</v>
      </c>
    </row>
    <row r="1069" spans="1:1" x14ac:dyDescent="0.2">
      <c r="A1069" t="s">
        <v>1073</v>
      </c>
    </row>
    <row r="1070" spans="1:1" x14ac:dyDescent="0.2">
      <c r="A1070" t="s">
        <v>1074</v>
      </c>
    </row>
    <row r="1071" spans="1:1" x14ac:dyDescent="0.2">
      <c r="A1071" t="s">
        <v>1075</v>
      </c>
    </row>
    <row r="1072" spans="1:1" x14ac:dyDescent="0.2">
      <c r="A1072" t="s">
        <v>1076</v>
      </c>
    </row>
    <row r="1073" spans="1:1" x14ac:dyDescent="0.2">
      <c r="A1073" t="s">
        <v>1077</v>
      </c>
    </row>
    <row r="1074" spans="1:1" x14ac:dyDescent="0.2">
      <c r="A1074" t="s">
        <v>1078</v>
      </c>
    </row>
    <row r="1075" spans="1:1" x14ac:dyDescent="0.2">
      <c r="A1075" t="s">
        <v>1079</v>
      </c>
    </row>
    <row r="1076" spans="1:1" x14ac:dyDescent="0.2">
      <c r="A1076" t="s">
        <v>1080</v>
      </c>
    </row>
    <row r="1077" spans="1:1" x14ac:dyDescent="0.2">
      <c r="A1077" t="s">
        <v>1081</v>
      </c>
    </row>
    <row r="1078" spans="1:1" x14ac:dyDescent="0.2">
      <c r="A1078" t="s">
        <v>1082</v>
      </c>
    </row>
    <row r="1079" spans="1:1" x14ac:dyDescent="0.2">
      <c r="A1079" t="s">
        <v>1083</v>
      </c>
    </row>
    <row r="1080" spans="1:1" x14ac:dyDescent="0.2">
      <c r="A1080" t="s">
        <v>1084</v>
      </c>
    </row>
    <row r="1081" spans="1:1" x14ac:dyDescent="0.2">
      <c r="A1081" t="s">
        <v>1085</v>
      </c>
    </row>
    <row r="1082" spans="1:1" x14ac:dyDescent="0.2">
      <c r="A1082" t="s">
        <v>1086</v>
      </c>
    </row>
    <row r="1083" spans="1:1" x14ac:dyDescent="0.2">
      <c r="A1083" t="s">
        <v>1087</v>
      </c>
    </row>
    <row r="1084" spans="1:1" x14ac:dyDescent="0.2">
      <c r="A1084" t="s">
        <v>1088</v>
      </c>
    </row>
    <row r="1085" spans="1:1" x14ac:dyDescent="0.2">
      <c r="A1085" t="s">
        <v>1089</v>
      </c>
    </row>
    <row r="1086" spans="1:1" x14ac:dyDescent="0.2">
      <c r="A1086" t="s">
        <v>1090</v>
      </c>
    </row>
    <row r="1087" spans="1:1" x14ac:dyDescent="0.2">
      <c r="A1087" t="s">
        <v>1091</v>
      </c>
    </row>
    <row r="1088" spans="1:1" x14ac:dyDescent="0.2">
      <c r="A1088" t="s">
        <v>1092</v>
      </c>
    </row>
    <row r="1089" spans="1:1" x14ac:dyDescent="0.2">
      <c r="A1089" t="s">
        <v>1093</v>
      </c>
    </row>
    <row r="1090" spans="1:1" x14ac:dyDescent="0.2">
      <c r="A1090" t="s">
        <v>1094</v>
      </c>
    </row>
    <row r="1091" spans="1:1" x14ac:dyDescent="0.2">
      <c r="A1091" t="s">
        <v>1095</v>
      </c>
    </row>
    <row r="1092" spans="1:1" x14ac:dyDescent="0.2">
      <c r="A1092" t="s">
        <v>1096</v>
      </c>
    </row>
    <row r="1093" spans="1:1" x14ac:dyDescent="0.2">
      <c r="A1093" t="s">
        <v>1097</v>
      </c>
    </row>
    <row r="1094" spans="1:1" x14ac:dyDescent="0.2">
      <c r="A1094" t="s">
        <v>1098</v>
      </c>
    </row>
    <row r="1095" spans="1:1" x14ac:dyDescent="0.2">
      <c r="A1095" t="s">
        <v>1099</v>
      </c>
    </row>
    <row r="1096" spans="1:1" x14ac:dyDescent="0.2">
      <c r="A1096" t="s">
        <v>1100</v>
      </c>
    </row>
    <row r="1097" spans="1:1" x14ac:dyDescent="0.2">
      <c r="A1097" t="s">
        <v>1101</v>
      </c>
    </row>
    <row r="1098" spans="1:1" x14ac:dyDescent="0.2">
      <c r="A1098" t="s">
        <v>1102</v>
      </c>
    </row>
    <row r="1099" spans="1:1" x14ac:dyDescent="0.2">
      <c r="A1099" t="s">
        <v>1103</v>
      </c>
    </row>
    <row r="1100" spans="1:1" x14ac:dyDescent="0.2">
      <c r="A1100" t="s">
        <v>1104</v>
      </c>
    </row>
    <row r="1101" spans="1:1" x14ac:dyDescent="0.2">
      <c r="A1101" t="s">
        <v>1105</v>
      </c>
    </row>
    <row r="1102" spans="1:1" x14ac:dyDescent="0.2">
      <c r="A1102" t="s">
        <v>1106</v>
      </c>
    </row>
    <row r="1103" spans="1:1" x14ac:dyDescent="0.2">
      <c r="A1103" t="s">
        <v>1107</v>
      </c>
    </row>
    <row r="1104" spans="1:1" x14ac:dyDescent="0.2">
      <c r="A1104" t="s">
        <v>1108</v>
      </c>
    </row>
    <row r="1105" spans="1:1" x14ac:dyDescent="0.2">
      <c r="A1105" t="s">
        <v>1109</v>
      </c>
    </row>
    <row r="1106" spans="1:1" x14ac:dyDescent="0.2">
      <c r="A1106" t="s">
        <v>1110</v>
      </c>
    </row>
    <row r="1107" spans="1:1" x14ac:dyDescent="0.2">
      <c r="A1107" t="s">
        <v>1111</v>
      </c>
    </row>
    <row r="1108" spans="1:1" x14ac:dyDescent="0.2">
      <c r="A1108" t="s">
        <v>1112</v>
      </c>
    </row>
    <row r="1109" spans="1:1" x14ac:dyDescent="0.2">
      <c r="A1109" t="s">
        <v>1113</v>
      </c>
    </row>
    <row r="1110" spans="1:1" x14ac:dyDescent="0.2">
      <c r="A1110" t="s">
        <v>1114</v>
      </c>
    </row>
    <row r="1111" spans="1:1" x14ac:dyDescent="0.2">
      <c r="A1111" t="s">
        <v>1115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1136</v>
      </c>
    </row>
    <row r="1133" spans="1:1" x14ac:dyDescent="0.2">
      <c r="A1133" t="s">
        <v>1137</v>
      </c>
    </row>
    <row r="1134" spans="1:1" x14ac:dyDescent="0.2">
      <c r="A1134" t="s">
        <v>1138</v>
      </c>
    </row>
    <row r="1135" spans="1:1" x14ac:dyDescent="0.2">
      <c r="A1135" t="s">
        <v>1139</v>
      </c>
    </row>
    <row r="1136" spans="1:1" x14ac:dyDescent="0.2">
      <c r="A1136" t="s">
        <v>1140</v>
      </c>
    </row>
    <row r="1137" spans="1:1" x14ac:dyDescent="0.2">
      <c r="A1137" t="s">
        <v>1141</v>
      </c>
    </row>
    <row r="1138" spans="1:1" x14ac:dyDescent="0.2">
      <c r="A1138" t="s">
        <v>1142</v>
      </c>
    </row>
    <row r="1139" spans="1:1" x14ac:dyDescent="0.2">
      <c r="A1139" t="s">
        <v>1143</v>
      </c>
    </row>
    <row r="1140" spans="1:1" x14ac:dyDescent="0.2">
      <c r="A1140" t="s">
        <v>1144</v>
      </c>
    </row>
    <row r="1141" spans="1:1" x14ac:dyDescent="0.2">
      <c r="A1141" t="s">
        <v>1145</v>
      </c>
    </row>
    <row r="1142" spans="1:1" x14ac:dyDescent="0.2">
      <c r="A1142" t="s">
        <v>1146</v>
      </c>
    </row>
    <row r="1143" spans="1:1" x14ac:dyDescent="0.2">
      <c r="A1143" t="s">
        <v>1147</v>
      </c>
    </row>
    <row r="1144" spans="1:1" x14ac:dyDescent="0.2">
      <c r="A1144" t="s">
        <v>1148</v>
      </c>
    </row>
    <row r="1145" spans="1:1" x14ac:dyDescent="0.2">
      <c r="A1145" t="s">
        <v>1149</v>
      </c>
    </row>
    <row r="1146" spans="1:1" x14ac:dyDescent="0.2">
      <c r="A1146" t="s">
        <v>1150</v>
      </c>
    </row>
    <row r="1147" spans="1:1" x14ac:dyDescent="0.2">
      <c r="A1147" t="s">
        <v>1151</v>
      </c>
    </row>
    <row r="1148" spans="1:1" x14ac:dyDescent="0.2">
      <c r="A1148" t="s">
        <v>1152</v>
      </c>
    </row>
    <row r="1149" spans="1:1" x14ac:dyDescent="0.2">
      <c r="A1149" t="s">
        <v>1153</v>
      </c>
    </row>
    <row r="1150" spans="1:1" x14ac:dyDescent="0.2">
      <c r="A1150" t="s">
        <v>1154</v>
      </c>
    </row>
    <row r="1151" spans="1:1" x14ac:dyDescent="0.2">
      <c r="A1151" t="s">
        <v>1155</v>
      </c>
    </row>
    <row r="1152" spans="1:1" x14ac:dyDescent="0.2">
      <c r="A1152" t="s">
        <v>1156</v>
      </c>
    </row>
    <row r="1153" spans="1:1" x14ac:dyDescent="0.2">
      <c r="A1153" t="s">
        <v>1157</v>
      </c>
    </row>
    <row r="1154" spans="1:1" x14ac:dyDescent="0.2">
      <c r="A1154" t="s">
        <v>1158</v>
      </c>
    </row>
    <row r="1155" spans="1:1" x14ac:dyDescent="0.2">
      <c r="A1155" t="s">
        <v>1159</v>
      </c>
    </row>
    <row r="1156" spans="1:1" x14ac:dyDescent="0.2">
      <c r="A1156" t="s">
        <v>1160</v>
      </c>
    </row>
    <row r="1157" spans="1:1" x14ac:dyDescent="0.2">
      <c r="A1157" t="s">
        <v>1161</v>
      </c>
    </row>
    <row r="1158" spans="1:1" x14ac:dyDescent="0.2">
      <c r="A1158" t="s">
        <v>1162</v>
      </c>
    </row>
    <row r="1159" spans="1:1" x14ac:dyDescent="0.2">
      <c r="A1159" t="s">
        <v>1163</v>
      </c>
    </row>
    <row r="1160" spans="1:1" x14ac:dyDescent="0.2">
      <c r="A1160" t="s">
        <v>1164</v>
      </c>
    </row>
    <row r="1161" spans="1:1" x14ac:dyDescent="0.2">
      <c r="A1161" t="s">
        <v>1165</v>
      </c>
    </row>
    <row r="1162" spans="1:1" x14ac:dyDescent="0.2">
      <c r="A1162" t="s">
        <v>1166</v>
      </c>
    </row>
    <row r="1163" spans="1:1" x14ac:dyDescent="0.2">
      <c r="A1163" t="s">
        <v>1167</v>
      </c>
    </row>
    <row r="1164" spans="1:1" x14ac:dyDescent="0.2">
      <c r="A1164" t="s">
        <v>1168</v>
      </c>
    </row>
    <row r="1165" spans="1:1" x14ac:dyDescent="0.2">
      <c r="A1165" t="s">
        <v>1169</v>
      </c>
    </row>
    <row r="1166" spans="1:1" x14ac:dyDescent="0.2">
      <c r="A1166" t="s">
        <v>1170</v>
      </c>
    </row>
    <row r="1167" spans="1:1" x14ac:dyDescent="0.2">
      <c r="A1167" t="s">
        <v>1171</v>
      </c>
    </row>
    <row r="1168" spans="1:1" x14ac:dyDescent="0.2">
      <c r="A1168" t="s">
        <v>1172</v>
      </c>
    </row>
    <row r="1169" spans="1:1" x14ac:dyDescent="0.2">
      <c r="A1169" t="s">
        <v>1173</v>
      </c>
    </row>
    <row r="1170" spans="1:1" x14ac:dyDescent="0.2">
      <c r="A1170" t="s">
        <v>1174</v>
      </c>
    </row>
    <row r="1171" spans="1:1" x14ac:dyDescent="0.2">
      <c r="A1171" t="s">
        <v>1175</v>
      </c>
    </row>
    <row r="1172" spans="1:1" x14ac:dyDescent="0.2">
      <c r="A1172" t="s">
        <v>1176</v>
      </c>
    </row>
    <row r="1173" spans="1:1" x14ac:dyDescent="0.2">
      <c r="A1173" t="s">
        <v>1177</v>
      </c>
    </row>
    <row r="1174" spans="1:1" x14ac:dyDescent="0.2">
      <c r="A1174" t="s">
        <v>1178</v>
      </c>
    </row>
    <row r="1175" spans="1:1" x14ac:dyDescent="0.2">
      <c r="A1175" t="s">
        <v>1179</v>
      </c>
    </row>
    <row r="1176" spans="1:1" x14ac:dyDescent="0.2">
      <c r="A1176" t="s">
        <v>1180</v>
      </c>
    </row>
    <row r="1177" spans="1:1" x14ac:dyDescent="0.2">
      <c r="A1177" t="s">
        <v>1181</v>
      </c>
    </row>
    <row r="1178" spans="1:1" x14ac:dyDescent="0.2">
      <c r="A1178" t="s">
        <v>1182</v>
      </c>
    </row>
    <row r="1179" spans="1:1" x14ac:dyDescent="0.2">
      <c r="A1179" t="s">
        <v>1183</v>
      </c>
    </row>
    <row r="1180" spans="1:1" x14ac:dyDescent="0.2">
      <c r="A1180" t="s">
        <v>1184</v>
      </c>
    </row>
    <row r="1181" spans="1:1" x14ac:dyDescent="0.2">
      <c r="A1181" t="s">
        <v>1185</v>
      </c>
    </row>
    <row r="1182" spans="1:1" x14ac:dyDescent="0.2">
      <c r="A1182" t="s">
        <v>1186</v>
      </c>
    </row>
    <row r="1183" spans="1:1" x14ac:dyDescent="0.2">
      <c r="A1183" t="s">
        <v>1187</v>
      </c>
    </row>
    <row r="1184" spans="1:1" x14ac:dyDescent="0.2">
      <c r="A1184" t="s">
        <v>1188</v>
      </c>
    </row>
    <row r="1185" spans="1:1" x14ac:dyDescent="0.2">
      <c r="A1185" t="s">
        <v>1189</v>
      </c>
    </row>
    <row r="1186" spans="1:1" x14ac:dyDescent="0.2">
      <c r="A1186" t="s">
        <v>1190</v>
      </c>
    </row>
    <row r="1187" spans="1:1" x14ac:dyDescent="0.2">
      <c r="A1187" t="s">
        <v>1191</v>
      </c>
    </row>
    <row r="1188" spans="1:1" x14ac:dyDescent="0.2">
      <c r="A1188" t="s">
        <v>1192</v>
      </c>
    </row>
    <row r="1189" spans="1:1" x14ac:dyDescent="0.2">
      <c r="A1189" t="s">
        <v>1193</v>
      </c>
    </row>
    <row r="1190" spans="1:1" x14ac:dyDescent="0.2">
      <c r="A1190" t="s">
        <v>1194</v>
      </c>
    </row>
    <row r="1191" spans="1:1" x14ac:dyDescent="0.2">
      <c r="A1191" t="s">
        <v>1195</v>
      </c>
    </row>
    <row r="1192" spans="1:1" x14ac:dyDescent="0.2">
      <c r="A1192" t="s">
        <v>1196</v>
      </c>
    </row>
    <row r="1193" spans="1:1" x14ac:dyDescent="0.2">
      <c r="A1193" t="s">
        <v>1197</v>
      </c>
    </row>
    <row r="1194" spans="1:1" x14ac:dyDescent="0.2">
      <c r="A1194" t="s">
        <v>1198</v>
      </c>
    </row>
    <row r="1195" spans="1:1" x14ac:dyDescent="0.2">
      <c r="A1195" t="s">
        <v>1199</v>
      </c>
    </row>
    <row r="1196" spans="1:1" x14ac:dyDescent="0.2">
      <c r="A1196" t="s">
        <v>1200</v>
      </c>
    </row>
    <row r="1197" spans="1:1" x14ac:dyDescent="0.2">
      <c r="A1197" t="s">
        <v>1201</v>
      </c>
    </row>
    <row r="1198" spans="1:1" x14ac:dyDescent="0.2">
      <c r="A1198" t="s">
        <v>1202</v>
      </c>
    </row>
    <row r="1199" spans="1:1" x14ac:dyDescent="0.2">
      <c r="A1199" t="s">
        <v>1203</v>
      </c>
    </row>
    <row r="1200" spans="1:1" x14ac:dyDescent="0.2">
      <c r="A1200" t="s">
        <v>1204</v>
      </c>
    </row>
    <row r="1201" spans="1:1" x14ac:dyDescent="0.2">
      <c r="A1201" t="s">
        <v>1205</v>
      </c>
    </row>
    <row r="1202" spans="1:1" x14ac:dyDescent="0.2">
      <c r="A1202" t="s">
        <v>1206</v>
      </c>
    </row>
    <row r="1203" spans="1:1" x14ac:dyDescent="0.2">
      <c r="A1203" t="s">
        <v>1207</v>
      </c>
    </row>
    <row r="1204" spans="1:1" x14ac:dyDescent="0.2">
      <c r="A1204" t="s">
        <v>1208</v>
      </c>
    </row>
    <row r="1205" spans="1:1" x14ac:dyDescent="0.2">
      <c r="A1205" t="s">
        <v>1209</v>
      </c>
    </row>
    <row r="1206" spans="1:1" x14ac:dyDescent="0.2">
      <c r="A1206" t="s">
        <v>1210</v>
      </c>
    </row>
    <row r="1207" spans="1:1" x14ac:dyDescent="0.2">
      <c r="A1207" t="s">
        <v>1211</v>
      </c>
    </row>
    <row r="1208" spans="1:1" x14ac:dyDescent="0.2">
      <c r="A1208" t="s">
        <v>1212</v>
      </c>
    </row>
    <row r="1209" spans="1:1" x14ac:dyDescent="0.2">
      <c r="A1209" t="s">
        <v>1213</v>
      </c>
    </row>
    <row r="1210" spans="1:1" x14ac:dyDescent="0.2">
      <c r="A1210" t="s">
        <v>1214</v>
      </c>
    </row>
    <row r="1211" spans="1:1" x14ac:dyDescent="0.2">
      <c r="A1211" t="s">
        <v>1215</v>
      </c>
    </row>
    <row r="1212" spans="1:1" x14ac:dyDescent="0.2">
      <c r="A1212" t="s">
        <v>1216</v>
      </c>
    </row>
    <row r="1213" spans="1:1" x14ac:dyDescent="0.2">
      <c r="A1213" t="s">
        <v>1217</v>
      </c>
    </row>
    <row r="1214" spans="1:1" x14ac:dyDescent="0.2">
      <c r="A1214" t="s">
        <v>1218</v>
      </c>
    </row>
    <row r="1215" spans="1:1" x14ac:dyDescent="0.2">
      <c r="A1215" t="s">
        <v>1219</v>
      </c>
    </row>
    <row r="1216" spans="1:1" x14ac:dyDescent="0.2">
      <c r="A1216" t="s">
        <v>1220</v>
      </c>
    </row>
    <row r="1217" spans="1:1" x14ac:dyDescent="0.2">
      <c r="A1217" t="s">
        <v>1221</v>
      </c>
    </row>
    <row r="1218" spans="1:1" x14ac:dyDescent="0.2">
      <c r="A1218" t="s">
        <v>1222</v>
      </c>
    </row>
    <row r="1219" spans="1:1" x14ac:dyDescent="0.2">
      <c r="A1219" t="s">
        <v>1223</v>
      </c>
    </row>
    <row r="1220" spans="1:1" x14ac:dyDescent="0.2">
      <c r="A1220" t="s">
        <v>1224</v>
      </c>
    </row>
    <row r="1221" spans="1:1" x14ac:dyDescent="0.2">
      <c r="A1221" t="s">
        <v>1225</v>
      </c>
    </row>
    <row r="1222" spans="1:1" x14ac:dyDescent="0.2">
      <c r="A1222" t="s">
        <v>1226</v>
      </c>
    </row>
    <row r="1223" spans="1:1" x14ac:dyDescent="0.2">
      <c r="A1223" t="s">
        <v>1227</v>
      </c>
    </row>
    <row r="1224" spans="1:1" x14ac:dyDescent="0.2">
      <c r="A1224" t="s">
        <v>1228</v>
      </c>
    </row>
    <row r="1225" spans="1:1" x14ac:dyDescent="0.2">
      <c r="A1225" t="s">
        <v>1229</v>
      </c>
    </row>
    <row r="1226" spans="1:1" x14ac:dyDescent="0.2">
      <c r="A1226" t="s">
        <v>1230</v>
      </c>
    </row>
    <row r="1227" spans="1:1" x14ac:dyDescent="0.2">
      <c r="A1227" t="s">
        <v>1231</v>
      </c>
    </row>
    <row r="1228" spans="1:1" x14ac:dyDescent="0.2">
      <c r="A1228" t="s">
        <v>1232</v>
      </c>
    </row>
    <row r="1229" spans="1:1" x14ac:dyDescent="0.2">
      <c r="A1229" t="s">
        <v>1233</v>
      </c>
    </row>
    <row r="1230" spans="1:1" x14ac:dyDescent="0.2">
      <c r="A1230" t="s">
        <v>1234</v>
      </c>
    </row>
    <row r="1231" spans="1:1" x14ac:dyDescent="0.2">
      <c r="A1231" t="s">
        <v>1235</v>
      </c>
    </row>
    <row r="1232" spans="1:1" x14ac:dyDescent="0.2">
      <c r="A1232" t="s">
        <v>1236</v>
      </c>
    </row>
    <row r="1233" spans="1:1" x14ac:dyDescent="0.2">
      <c r="A1233" t="s">
        <v>1237</v>
      </c>
    </row>
    <row r="1234" spans="1:1" x14ac:dyDescent="0.2">
      <c r="A1234" t="s">
        <v>1238</v>
      </c>
    </row>
    <row r="1235" spans="1:1" x14ac:dyDescent="0.2">
      <c r="A1235" t="s">
        <v>1239</v>
      </c>
    </row>
    <row r="1236" spans="1:1" x14ac:dyDescent="0.2">
      <c r="A1236" t="s">
        <v>1240</v>
      </c>
    </row>
    <row r="1237" spans="1:1" x14ac:dyDescent="0.2">
      <c r="A1237" t="s">
        <v>1241</v>
      </c>
    </row>
    <row r="1238" spans="1:1" x14ac:dyDescent="0.2">
      <c r="A1238" t="s">
        <v>1242</v>
      </c>
    </row>
    <row r="1239" spans="1:1" x14ac:dyDescent="0.2">
      <c r="A1239" t="s">
        <v>1243</v>
      </c>
    </row>
    <row r="1240" spans="1:1" x14ac:dyDescent="0.2">
      <c r="A1240" t="s">
        <v>1244</v>
      </c>
    </row>
    <row r="1241" spans="1:1" x14ac:dyDescent="0.2">
      <c r="A1241" t="s">
        <v>1245</v>
      </c>
    </row>
    <row r="1242" spans="1:1" x14ac:dyDescent="0.2">
      <c r="A1242" t="s">
        <v>1246</v>
      </c>
    </row>
    <row r="1243" spans="1:1" x14ac:dyDescent="0.2">
      <c r="A1243" t="s">
        <v>1247</v>
      </c>
    </row>
    <row r="1244" spans="1:1" x14ac:dyDescent="0.2">
      <c r="A1244" t="s">
        <v>1248</v>
      </c>
    </row>
    <row r="1245" spans="1:1" x14ac:dyDescent="0.2">
      <c r="A1245" t="s">
        <v>1249</v>
      </c>
    </row>
    <row r="1246" spans="1:1" x14ac:dyDescent="0.2">
      <c r="A1246" t="s">
        <v>1250</v>
      </c>
    </row>
    <row r="1247" spans="1:1" x14ac:dyDescent="0.2">
      <c r="A1247" t="s">
        <v>1251</v>
      </c>
    </row>
    <row r="1248" spans="1:1" x14ac:dyDescent="0.2">
      <c r="A1248" t="s">
        <v>1252</v>
      </c>
    </row>
    <row r="1249" spans="1:1" x14ac:dyDescent="0.2">
      <c r="A1249" t="s">
        <v>1253</v>
      </c>
    </row>
    <row r="1250" spans="1:1" x14ac:dyDescent="0.2">
      <c r="A1250" t="s">
        <v>1254</v>
      </c>
    </row>
    <row r="1251" spans="1:1" x14ac:dyDescent="0.2">
      <c r="A1251" t="s">
        <v>1255</v>
      </c>
    </row>
    <row r="1252" spans="1:1" x14ac:dyDescent="0.2">
      <c r="A1252" t="s">
        <v>1256</v>
      </c>
    </row>
    <row r="1253" spans="1:1" x14ac:dyDescent="0.2">
      <c r="A1253" t="s">
        <v>1257</v>
      </c>
    </row>
    <row r="1254" spans="1:1" x14ac:dyDescent="0.2">
      <c r="A1254" t="s">
        <v>1258</v>
      </c>
    </row>
    <row r="1255" spans="1:1" x14ac:dyDescent="0.2">
      <c r="A1255" t="s">
        <v>1259</v>
      </c>
    </row>
    <row r="1256" spans="1:1" x14ac:dyDescent="0.2">
      <c r="A1256" t="s">
        <v>1260</v>
      </c>
    </row>
    <row r="1257" spans="1:1" x14ac:dyDescent="0.2">
      <c r="A1257" t="s">
        <v>1261</v>
      </c>
    </row>
    <row r="1258" spans="1:1" x14ac:dyDescent="0.2">
      <c r="A1258" t="s">
        <v>1262</v>
      </c>
    </row>
    <row r="1259" spans="1:1" x14ac:dyDescent="0.2">
      <c r="A1259" t="s">
        <v>1263</v>
      </c>
    </row>
    <row r="1260" spans="1:1" x14ac:dyDescent="0.2">
      <c r="A1260" t="s">
        <v>1264</v>
      </c>
    </row>
    <row r="1261" spans="1:1" x14ac:dyDescent="0.2">
      <c r="A1261" t="s">
        <v>1265</v>
      </c>
    </row>
    <row r="1262" spans="1:1" x14ac:dyDescent="0.2">
      <c r="A1262" t="s">
        <v>1266</v>
      </c>
    </row>
    <row r="1263" spans="1:1" x14ac:dyDescent="0.2">
      <c r="A1263" t="s">
        <v>1267</v>
      </c>
    </row>
    <row r="1264" spans="1:1" x14ac:dyDescent="0.2">
      <c r="A1264" t="s">
        <v>1268</v>
      </c>
    </row>
    <row r="1265" spans="1:1" x14ac:dyDescent="0.2">
      <c r="A1265" t="s">
        <v>1269</v>
      </c>
    </row>
    <row r="1266" spans="1:1" x14ac:dyDescent="0.2">
      <c r="A1266" t="s">
        <v>1270</v>
      </c>
    </row>
    <row r="1267" spans="1:1" x14ac:dyDescent="0.2">
      <c r="A1267" t="s">
        <v>1271</v>
      </c>
    </row>
    <row r="1268" spans="1:1" x14ac:dyDescent="0.2">
      <c r="A1268" t="s">
        <v>1272</v>
      </c>
    </row>
    <row r="1269" spans="1:1" x14ac:dyDescent="0.2">
      <c r="A1269" t="s">
        <v>1273</v>
      </c>
    </row>
    <row r="1270" spans="1:1" x14ac:dyDescent="0.2">
      <c r="A1270" t="s">
        <v>1274</v>
      </c>
    </row>
    <row r="1271" spans="1:1" x14ac:dyDescent="0.2">
      <c r="A1271" t="s">
        <v>1275</v>
      </c>
    </row>
    <row r="1272" spans="1:1" x14ac:dyDescent="0.2">
      <c r="A1272" t="s">
        <v>1276</v>
      </c>
    </row>
    <row r="1273" spans="1:1" x14ac:dyDescent="0.2">
      <c r="A1273" t="s">
        <v>1277</v>
      </c>
    </row>
    <row r="1274" spans="1:1" x14ac:dyDescent="0.2">
      <c r="A1274" t="s">
        <v>1278</v>
      </c>
    </row>
    <row r="1275" spans="1:1" x14ac:dyDescent="0.2">
      <c r="A1275" t="s">
        <v>1279</v>
      </c>
    </row>
    <row r="1276" spans="1:1" x14ac:dyDescent="0.2">
      <c r="A1276" t="s">
        <v>1280</v>
      </c>
    </row>
    <row r="1277" spans="1:1" x14ac:dyDescent="0.2">
      <c r="A1277" t="s">
        <v>1281</v>
      </c>
    </row>
    <row r="1278" spans="1:1" x14ac:dyDescent="0.2">
      <c r="A1278" t="s">
        <v>1282</v>
      </c>
    </row>
    <row r="1279" spans="1:1" x14ac:dyDescent="0.2">
      <c r="A1279" t="s">
        <v>1283</v>
      </c>
    </row>
    <row r="1280" spans="1:1" x14ac:dyDescent="0.2">
      <c r="A1280" t="s">
        <v>1284</v>
      </c>
    </row>
    <row r="1281" spans="1:1" x14ac:dyDescent="0.2">
      <c r="A1281" t="s">
        <v>1285</v>
      </c>
    </row>
    <row r="1282" spans="1:1" x14ac:dyDescent="0.2">
      <c r="A1282" t="s">
        <v>1286</v>
      </c>
    </row>
    <row r="1283" spans="1:1" x14ac:dyDescent="0.2">
      <c r="A1283" t="s">
        <v>1287</v>
      </c>
    </row>
    <row r="1284" spans="1:1" x14ac:dyDescent="0.2">
      <c r="A1284" t="s">
        <v>1288</v>
      </c>
    </row>
    <row r="1285" spans="1:1" x14ac:dyDescent="0.2">
      <c r="A1285" t="s">
        <v>1289</v>
      </c>
    </row>
    <row r="1286" spans="1:1" x14ac:dyDescent="0.2">
      <c r="A1286" t="s">
        <v>1290</v>
      </c>
    </row>
    <row r="1287" spans="1:1" x14ac:dyDescent="0.2">
      <c r="A1287" t="s">
        <v>1291</v>
      </c>
    </row>
    <row r="1288" spans="1:1" x14ac:dyDescent="0.2">
      <c r="A1288" t="s">
        <v>1292</v>
      </c>
    </row>
    <row r="1289" spans="1:1" x14ac:dyDescent="0.2">
      <c r="A1289" t="s">
        <v>1293</v>
      </c>
    </row>
    <row r="1290" spans="1:1" x14ac:dyDescent="0.2">
      <c r="A1290" t="s">
        <v>1294</v>
      </c>
    </row>
    <row r="1291" spans="1:1" x14ac:dyDescent="0.2">
      <c r="A1291" t="s">
        <v>1295</v>
      </c>
    </row>
    <row r="1292" spans="1:1" x14ac:dyDescent="0.2">
      <c r="A1292" t="s">
        <v>1296</v>
      </c>
    </row>
    <row r="1293" spans="1:1" x14ac:dyDescent="0.2">
      <c r="A1293" t="s">
        <v>1297</v>
      </c>
    </row>
    <row r="1294" spans="1:1" x14ac:dyDescent="0.2">
      <c r="A1294" t="s">
        <v>1298</v>
      </c>
    </row>
    <row r="1295" spans="1:1" x14ac:dyDescent="0.2">
      <c r="A1295" t="s">
        <v>1299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C363-9290-0947-8C7F-549BEFB101A7}">
  <dimension ref="A1:J1342"/>
  <sheetViews>
    <sheetView workbookViewId="0">
      <selection activeCell="G26" sqref="G26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4438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1328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2710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1767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1542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2123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2715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2122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1774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2946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4014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3849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2047</v>
      </c>
    </row>
    <row r="37" spans="2:6" x14ac:dyDescent="0.2">
      <c r="B37" t="s">
        <v>2963</v>
      </c>
      <c r="C37" t="s">
        <v>2941</v>
      </c>
      <c r="D37">
        <v>23</v>
      </c>
      <c r="E37" t="s">
        <v>1782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1321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2111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1752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4439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4053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1749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1745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1743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1744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1748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1750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1751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4440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1760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4441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1670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3852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3339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1754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1675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1766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2721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1777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2051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1805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1762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2953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2043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3252</v>
      </c>
    </row>
    <row r="73" spans="2:6" x14ac:dyDescent="0.2">
      <c r="B73" t="s">
        <v>2945</v>
      </c>
      <c r="C73">
        <v>10</v>
      </c>
      <c r="D73" t="s">
        <v>2941</v>
      </c>
      <c r="E73">
        <v>59</v>
      </c>
      <c r="F73" t="s">
        <v>1811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1810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1808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2026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4442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1812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2717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2024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1815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1818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1824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1825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1823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1819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3701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2956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2016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1325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2019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1804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2018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1799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1795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1791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1788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1787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1786</v>
      </c>
    </row>
    <row r="101" spans="2:6" x14ac:dyDescent="0.2">
      <c r="B101" t="s">
        <v>2963</v>
      </c>
      <c r="C101" t="s">
        <v>2941</v>
      </c>
      <c r="D101">
        <v>87</v>
      </c>
      <c r="E101" t="s">
        <v>4443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1746</v>
      </c>
    </row>
    <row r="103" spans="2:6" x14ac:dyDescent="0.2">
      <c r="B103" t="s">
        <v>2976</v>
      </c>
      <c r="C103">
        <v>90</v>
      </c>
      <c r="D103" t="s">
        <v>2941</v>
      </c>
      <c r="E103">
        <v>89</v>
      </c>
      <c r="F103" t="s">
        <v>4084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1789</v>
      </c>
    </row>
    <row r="105" spans="2:6" x14ac:dyDescent="0.2">
      <c r="B105" t="s">
        <v>2945</v>
      </c>
      <c r="C105">
        <v>10</v>
      </c>
      <c r="D105" t="s">
        <v>2941</v>
      </c>
      <c r="E105">
        <v>91</v>
      </c>
      <c r="F105" t="s">
        <v>1790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1792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1650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1798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1802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1800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1801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1797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1771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2690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1753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1747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1724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2694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1685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1676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1679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2771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2022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2772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1686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1688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1691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1478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1697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1693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1690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2013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1682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4088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2008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2698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1677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1673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2006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2005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3255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2002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1998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1997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1665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1654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1652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1653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1655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1658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1660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1662</v>
      </c>
    </row>
    <row r="156" spans="2:6" x14ac:dyDescent="0.2">
      <c r="B156" t="s">
        <v>3004</v>
      </c>
      <c r="C156">
        <v>70</v>
      </c>
      <c r="D156" t="s">
        <v>2941</v>
      </c>
      <c r="E156">
        <v>142</v>
      </c>
      <c r="F156" t="s">
        <v>4091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1668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1669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1568</v>
      </c>
    </row>
    <row r="160" spans="2:6" x14ac:dyDescent="0.2">
      <c r="B160" t="s">
        <v>2945</v>
      </c>
      <c r="C160">
        <v>10</v>
      </c>
      <c r="D160" t="s">
        <v>2941</v>
      </c>
      <c r="E160">
        <v>146</v>
      </c>
      <c r="F160" t="s">
        <v>2784</v>
      </c>
    </row>
    <row r="161" spans="2:6" x14ac:dyDescent="0.2">
      <c r="B161" t="s">
        <v>3004</v>
      </c>
      <c r="C161">
        <v>70</v>
      </c>
      <c r="D161" t="s">
        <v>2941</v>
      </c>
      <c r="E161">
        <v>147</v>
      </c>
      <c r="F161" t="s">
        <v>4444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1672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1996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2000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4445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1642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1674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3090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1689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1999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1713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1721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1723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1651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2004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2001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2007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1728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1648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2010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2014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1735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1740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1738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2788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2028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1739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3660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1736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1732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1725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1720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1719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1709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1708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4446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1707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4187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1705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1704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3344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1319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2049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2053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2742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2970</v>
      </c>
    </row>
    <row r="207" spans="2:6" x14ac:dyDescent="0.2">
      <c r="B207" t="s">
        <v>2945</v>
      </c>
      <c r="C207">
        <v>10</v>
      </c>
      <c r="D207" t="s">
        <v>2941</v>
      </c>
      <c r="E207">
        <v>193</v>
      </c>
      <c r="F207" t="s">
        <v>2057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1717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2058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1727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1726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1741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3717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3351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1817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1886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1831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1928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1935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1934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1698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1820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1939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1940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2060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1943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2765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3262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2052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1945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3667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1946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1944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1988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3264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2048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2756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2757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1938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2791</v>
      </c>
    </row>
    <row r="242" spans="2:6" x14ac:dyDescent="0.2">
      <c r="B242" t="s">
        <v>2945</v>
      </c>
      <c r="C242">
        <v>10</v>
      </c>
      <c r="D242" t="s">
        <v>2941</v>
      </c>
      <c r="E242">
        <v>228</v>
      </c>
      <c r="F242" t="s">
        <v>1929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1927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4447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2760</v>
      </c>
    </row>
    <row r="246" spans="2:6" x14ac:dyDescent="0.2">
      <c r="B246" t="s">
        <v>2945</v>
      </c>
      <c r="C246">
        <v>10</v>
      </c>
      <c r="D246" t="s">
        <v>2941</v>
      </c>
      <c r="E246">
        <v>232</v>
      </c>
      <c r="F246" t="s">
        <v>2921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1919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1465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1918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1913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1914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1917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1916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1471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2725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1921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3355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1922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1360</v>
      </c>
    </row>
    <row r="260" spans="2:6" x14ac:dyDescent="0.2">
      <c r="B260" t="s">
        <v>2945</v>
      </c>
      <c r="C260">
        <v>10</v>
      </c>
      <c r="D260" t="s">
        <v>2941</v>
      </c>
      <c r="E260">
        <v>246</v>
      </c>
      <c r="F260" t="s">
        <v>1924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1548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1925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1931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1930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1883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1326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3268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1941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1953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1961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2984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1323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1796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1975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2822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4414</v>
      </c>
    </row>
    <row r="277" spans="2:6" x14ac:dyDescent="0.2">
      <c r="B277" t="s">
        <v>2976</v>
      </c>
      <c r="C277">
        <v>90</v>
      </c>
      <c r="D277" t="s">
        <v>2941</v>
      </c>
      <c r="E277">
        <v>263</v>
      </c>
      <c r="F277" t="s">
        <v>1976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1981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1987</v>
      </c>
    </row>
    <row r="280" spans="2:6" x14ac:dyDescent="0.2">
      <c r="B280" t="s">
        <v>2963</v>
      </c>
      <c r="C280" t="s">
        <v>2941</v>
      </c>
      <c r="D280">
        <v>266</v>
      </c>
      <c r="E280" t="s">
        <v>4249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1785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1986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1985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1983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1347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3481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2038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1973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1911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4448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1962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1769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1966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1964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1967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1959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1573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2050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1957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1958</v>
      </c>
    </row>
    <row r="302" spans="2:6" x14ac:dyDescent="0.2">
      <c r="B302" t="s">
        <v>2945</v>
      </c>
      <c r="C302">
        <v>10</v>
      </c>
      <c r="D302" t="s">
        <v>2941</v>
      </c>
      <c r="E302">
        <v>288</v>
      </c>
      <c r="F302" t="s">
        <v>3274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4449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2859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1926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1907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3116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1829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1895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1891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1881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1878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2735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1874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2121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1862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1856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1694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1851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3485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1846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2156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1841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2209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1633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1843</v>
      </c>
    </row>
    <row r="328" spans="2:6" x14ac:dyDescent="0.2">
      <c r="B328" t="s">
        <v>2976</v>
      </c>
      <c r="C328">
        <v>90</v>
      </c>
      <c r="D328" t="s">
        <v>2941</v>
      </c>
      <c r="E328">
        <v>314</v>
      </c>
      <c r="F328" t="s">
        <v>1638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2854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1838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1839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1835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1833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1844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2256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1852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1848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1850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2258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1879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1882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1885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2265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1896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2269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1837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1900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2268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1904</v>
      </c>
    </row>
    <row r="351" spans="2:6" x14ac:dyDescent="0.2">
      <c r="B351" t="s">
        <v>2972</v>
      </c>
      <c r="C351">
        <v>40</v>
      </c>
      <c r="D351" t="s">
        <v>2941</v>
      </c>
      <c r="E351">
        <v>337</v>
      </c>
      <c r="F351" t="s">
        <v>1903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1827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1908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1875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1840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2848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1867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1899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1898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1892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2254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1890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1889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4450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4451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3733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1887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2253</v>
      </c>
    </row>
    <row r="371" spans="2:6" x14ac:dyDescent="0.2">
      <c r="B371" t="s">
        <v>2945</v>
      </c>
      <c r="C371">
        <v>10</v>
      </c>
      <c r="D371" t="s">
        <v>2941</v>
      </c>
      <c r="E371">
        <v>357</v>
      </c>
      <c r="F371" t="s">
        <v>1859</v>
      </c>
    </row>
    <row r="372" spans="2:6" x14ac:dyDescent="0.2">
      <c r="B372" t="s">
        <v>3031</v>
      </c>
      <c r="C372">
        <v>20</v>
      </c>
      <c r="D372" t="s">
        <v>2941</v>
      </c>
      <c r="E372">
        <v>358</v>
      </c>
      <c r="F372" t="s">
        <v>1855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1832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1830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1806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1718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2251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1715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1700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1636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2245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1576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2236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1368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1419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3892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4452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1393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1337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1392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1365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1405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1409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1423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1412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3507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1418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1408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1404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1410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1422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1424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1435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1436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1430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1433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1425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3509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1447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2232</v>
      </c>
    </row>
    <row r="411" spans="2:6" x14ac:dyDescent="0.2">
      <c r="B411" t="s">
        <v>2945</v>
      </c>
      <c r="C411">
        <v>10</v>
      </c>
      <c r="D411" t="s">
        <v>2941</v>
      </c>
      <c r="E411">
        <v>397</v>
      </c>
      <c r="F411" t="s">
        <v>1444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1454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1451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1414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1448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2855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1441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1417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1453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1457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1452</v>
      </c>
    </row>
    <row r="422" spans="2:6" x14ac:dyDescent="0.2">
      <c r="B422" t="s">
        <v>2974</v>
      </c>
      <c r="C422">
        <v>80</v>
      </c>
      <c r="D422" t="s">
        <v>2941</v>
      </c>
      <c r="E422">
        <v>408</v>
      </c>
      <c r="F422" t="s">
        <v>1456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1388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1463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1455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1458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2244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1450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1429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1432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3863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1440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2630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1437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1442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1443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2247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1445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1439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1438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1397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1426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2864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3366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1411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1406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1396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3288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3673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1391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1387</v>
      </c>
    </row>
    <row r="452" spans="2:6" x14ac:dyDescent="0.2">
      <c r="B452" t="s">
        <v>2945</v>
      </c>
      <c r="C452">
        <v>10</v>
      </c>
      <c r="D452" t="s">
        <v>2941</v>
      </c>
      <c r="E452">
        <v>438</v>
      </c>
      <c r="F452" t="s">
        <v>1366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1384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1383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2647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1377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2659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2250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1371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1362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1369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4453</v>
      </c>
    </row>
    <row r="463" spans="2:6" x14ac:dyDescent="0.2">
      <c r="B463" t="s">
        <v>2945</v>
      </c>
      <c r="C463">
        <v>10</v>
      </c>
      <c r="D463" t="s">
        <v>2941</v>
      </c>
      <c r="E463">
        <v>449</v>
      </c>
      <c r="F463" t="s">
        <v>2678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1373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1361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1380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1381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1385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1372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2274</v>
      </c>
    </row>
    <row r="471" spans="2:6" x14ac:dyDescent="0.2">
      <c r="B471" t="s">
        <v>2945</v>
      </c>
      <c r="C471">
        <v>10</v>
      </c>
      <c r="D471" t="s">
        <v>2941</v>
      </c>
      <c r="E471">
        <v>457</v>
      </c>
      <c r="F471" t="s">
        <v>1374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2294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1390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1394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1403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1464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1466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1468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4454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4455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4456</v>
      </c>
    </row>
    <row r="482" spans="2:6" x14ac:dyDescent="0.2">
      <c r="B482" t="s">
        <v>2945</v>
      </c>
      <c r="C482">
        <v>10</v>
      </c>
      <c r="D482" t="s">
        <v>2941</v>
      </c>
      <c r="E482">
        <v>468</v>
      </c>
      <c r="F482" t="s">
        <v>4457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1526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1525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1534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1551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3369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4458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4459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1314</v>
      </c>
    </row>
    <row r="491" spans="2:6" x14ac:dyDescent="0.2">
      <c r="B491" t="s">
        <v>2983</v>
      </c>
      <c r="C491">
        <v>30</v>
      </c>
      <c r="D491" t="s">
        <v>2941</v>
      </c>
      <c r="E491">
        <v>477</v>
      </c>
      <c r="F491" t="s">
        <v>3370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2676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1559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1598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1601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2841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1600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1599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1594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1591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1577</v>
      </c>
    </row>
    <row r="502" spans="2:6" x14ac:dyDescent="0.2">
      <c r="B502" t="s">
        <v>2945</v>
      </c>
      <c r="C502">
        <v>10</v>
      </c>
      <c r="D502" t="s">
        <v>2941</v>
      </c>
      <c r="E502">
        <v>488</v>
      </c>
      <c r="F502" t="s">
        <v>2304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4460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1602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1586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1584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3015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1571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1580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1570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1596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1587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3743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1595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2865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2767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2308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1585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2687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1603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1604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1607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1612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2686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1617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1349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3294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4259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1461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1634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1635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1641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1364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1646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1645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1640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1637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1627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1630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1581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1623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1616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1621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1619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1579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2208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2657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2307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1624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2302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1622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1613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2295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1614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1611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1546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1609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1606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1588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1578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1554</v>
      </c>
    </row>
    <row r="568" spans="2:6" x14ac:dyDescent="0.2">
      <c r="B568" t="s">
        <v>2974</v>
      </c>
      <c r="C568">
        <v>80</v>
      </c>
      <c r="D568" t="s">
        <v>2941</v>
      </c>
      <c r="E568">
        <v>554</v>
      </c>
      <c r="F568" t="s">
        <v>1553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1545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2651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1550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1544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1543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1540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3681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1528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1529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1517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1523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1340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3022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1493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1512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1507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1504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1301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1503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2282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1500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1359</v>
      </c>
    </row>
    <row r="591" spans="2:6" x14ac:dyDescent="0.2">
      <c r="B591" t="s">
        <v>2965</v>
      </c>
      <c r="C591">
        <v>60</v>
      </c>
      <c r="D591" t="s">
        <v>2941</v>
      </c>
      <c r="E591">
        <v>577</v>
      </c>
      <c r="F591" t="s">
        <v>3746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1496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1492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1486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2177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1484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1488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1482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1481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1472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1490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1485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1483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1494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1470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2863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1498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1502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1508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3823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1516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4461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2286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1532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1535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1527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4462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1538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1533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1539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1348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2292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4463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1311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1487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1555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3752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1560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1563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1565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2281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1567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1564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1547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1515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1460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1536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1434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1524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1519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1522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1521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1518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2240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1473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1531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1530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1569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1661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1772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1873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1977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2065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2067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2143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2150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2196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1888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2246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2330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2313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2128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2390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2420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2419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2417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2416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2412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2410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2409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2408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2407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2405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3686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4464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2396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1989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2401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2398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2394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2393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2404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2406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1331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2888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2889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1659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2414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2422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2424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2429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2430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2427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2431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2166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4429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2445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3754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1316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2449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2452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2460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2171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2461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2458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2457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4465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2454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2453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2440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1310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2439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2438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2183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3183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2230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2434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2722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2436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2437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2426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2421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2179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2312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2161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2160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2364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1336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2350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3190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2342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2344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2874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4466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2343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2670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2340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3306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1302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2339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2338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2337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2332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2331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2329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1854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2327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2325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2319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2231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2316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2324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2323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1828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3310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2878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2328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2326</v>
      </c>
    </row>
    <row r="761" spans="2:6" x14ac:dyDescent="0.2">
      <c r="B761" t="s">
        <v>2945</v>
      </c>
      <c r="C761">
        <v>10</v>
      </c>
      <c r="D761" t="s">
        <v>2941</v>
      </c>
      <c r="E761">
        <v>747</v>
      </c>
      <c r="F761" t="s">
        <v>2335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2336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4002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2341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2351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2353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4156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2819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4157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2356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2361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2368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2371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2816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2164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3592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4467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3045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2379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2383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2152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2384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2820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2386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2382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2070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2374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2372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2367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2366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2003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2270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2358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2359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2357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2355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2262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2360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2272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2823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2363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1968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2373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2157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3762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2155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2084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2891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2378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4468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2389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2423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3313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4469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2425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1869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2469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2463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2518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2504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2095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2554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2555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2162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2556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2462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3051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4397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2172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2089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2912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2562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2181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2561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2553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1552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2549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2544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2204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1329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2543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2539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2318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2534</v>
      </c>
    </row>
    <row r="846" spans="2:6" x14ac:dyDescent="0.2">
      <c r="B846" t="s">
        <v>2945</v>
      </c>
      <c r="C846">
        <v>10</v>
      </c>
      <c r="D846" t="s">
        <v>2941</v>
      </c>
      <c r="E846">
        <v>832</v>
      </c>
      <c r="F846" t="s">
        <v>4470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2536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1711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3606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2540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4471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4208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2545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2217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2214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2451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2552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2560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2573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2576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2579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2909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1309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2580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2581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2905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1872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2582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2584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2586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2215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2587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2219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2696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2588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2220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2590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2377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1991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2375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2583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2578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2577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2571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2464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2225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2567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1974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2564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2565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2813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2467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2566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2569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2575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2574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2568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2551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2333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2228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2550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2533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2226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2517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2500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2499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2498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2483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2484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2485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2489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2490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2493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2388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2496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2497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2223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2495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1803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1400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2901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2488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2486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2482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4472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2480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2845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1558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2477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2473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2471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2466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2465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2468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2616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2470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2472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2211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2475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1386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2476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2200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2766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3059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2194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2380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1344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b">
        <v>1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2487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2491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2288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4076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2191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4473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2799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2501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2510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4474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4475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2833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2519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2188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2798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2521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2523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2524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2525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1699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2526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2528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2530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2529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4283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1949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2198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2516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2502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2507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2505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2203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2509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2508</v>
      </c>
    </row>
    <row r="983" spans="2:6" x14ac:dyDescent="0.2">
      <c r="B983" t="s">
        <v>2963</v>
      </c>
      <c r="C983" t="s">
        <v>2941</v>
      </c>
      <c r="D983">
        <v>969</v>
      </c>
      <c r="E983" t="s">
        <v>2513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2492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2432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2428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2348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2810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2039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3330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2314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2267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1816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2175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2092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2174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2093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2094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1954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2096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2099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2806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2103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2106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2104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2100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2102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3332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2087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2085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2083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1936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1937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2072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2074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2071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2126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1615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1932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2840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2073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2081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2080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2011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2803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2086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2088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2108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2110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2113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2115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2118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1379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1972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2124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1305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1979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2141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2142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2137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3334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2138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2136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1497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2134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2133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4437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2132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3249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4476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1681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1779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2707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4477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2114</v>
      </c>
    </row>
    <row r="1056" spans="2:6" x14ac:dyDescent="0.2">
      <c r="B1056" t="s">
        <v>3050</v>
      </c>
      <c r="C1056">
        <v>50</v>
      </c>
      <c r="D1056" t="s">
        <v>2941</v>
      </c>
      <c r="E1056">
        <v>1042</v>
      </c>
      <c r="F1056" t="s">
        <v>3409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1742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2079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2078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1757</v>
      </c>
    </row>
    <row r="1061" spans="2:6" x14ac:dyDescent="0.2">
      <c r="B1061" t="s">
        <v>2963</v>
      </c>
      <c r="C1061" t="s">
        <v>2941</v>
      </c>
      <c r="D1061">
        <v>1047</v>
      </c>
      <c r="E1061" t="s">
        <v>2720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2025</v>
      </c>
    </row>
    <row r="1063" spans="2:6" x14ac:dyDescent="0.2">
      <c r="B1063" t="s">
        <v>2976</v>
      </c>
      <c r="C1063">
        <v>90</v>
      </c>
      <c r="D1063" t="s">
        <v>2941</v>
      </c>
      <c r="E1063">
        <v>1049</v>
      </c>
      <c r="F1063" t="s">
        <v>2954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1956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1821</v>
      </c>
    </row>
    <row r="1066" spans="2:6" x14ac:dyDescent="0.2">
      <c r="B1066" t="s">
        <v>2945</v>
      </c>
      <c r="C1066">
        <v>10</v>
      </c>
      <c r="D1066" t="s">
        <v>2941</v>
      </c>
      <c r="E1066">
        <v>1052</v>
      </c>
      <c r="F1066" t="s">
        <v>3700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3416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4015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2702</v>
      </c>
    </row>
    <row r="1070" spans="2:6" x14ac:dyDescent="0.2">
      <c r="B1070" t="s">
        <v>2945</v>
      </c>
      <c r="C1070">
        <v>10</v>
      </c>
      <c r="D1070" t="s">
        <v>2941</v>
      </c>
      <c r="E1070">
        <v>1056</v>
      </c>
      <c r="F1070" t="s">
        <v>3254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1317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4478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3704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1683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2691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2021</v>
      </c>
    </row>
    <row r="1077" spans="2:6" x14ac:dyDescent="0.2">
      <c r="B1077" t="s">
        <v>2945</v>
      </c>
      <c r="C1077">
        <v>10</v>
      </c>
      <c r="D1077" t="s">
        <v>2941</v>
      </c>
      <c r="E1077">
        <v>1063</v>
      </c>
      <c r="F1077" t="s">
        <v>4479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3089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4480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3931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3256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3855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3712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1667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1995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3259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3440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1731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1695</v>
      </c>
    </row>
    <row r="1090" spans="2:6" x14ac:dyDescent="0.2">
      <c r="B1090" t="s">
        <v>2963</v>
      </c>
      <c r="C1090" t="s">
        <v>2941</v>
      </c>
      <c r="D1090">
        <v>1076</v>
      </c>
      <c r="E1090" t="s">
        <v>3446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1960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2749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3448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2753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1706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4481</v>
      </c>
    </row>
    <row r="1097" spans="2:6" x14ac:dyDescent="0.2">
      <c r="B1097" t="s">
        <v>2945</v>
      </c>
      <c r="C1097">
        <v>10</v>
      </c>
      <c r="D1097" t="s">
        <v>2941</v>
      </c>
      <c r="E1097">
        <v>1083</v>
      </c>
      <c r="F1097" t="s">
        <v>2056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3662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3858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4482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2971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4483</v>
      </c>
    </row>
    <row r="1103" spans="2:6" x14ac:dyDescent="0.2">
      <c r="B1103" t="s">
        <v>3050</v>
      </c>
      <c r="C1103">
        <v>50</v>
      </c>
      <c r="D1103" t="s">
        <v>2941</v>
      </c>
      <c r="E1103">
        <v>1089</v>
      </c>
      <c r="F1103" t="s">
        <v>3260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3101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4484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3261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4485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2776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1942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2759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2979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3937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2751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2928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2738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4190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1920</v>
      </c>
    </row>
    <row r="1118" spans="2:6" x14ac:dyDescent="0.2">
      <c r="B1118" t="s">
        <v>2945</v>
      </c>
      <c r="C1118">
        <v>10</v>
      </c>
      <c r="D1118" t="s">
        <v>2941</v>
      </c>
      <c r="E1118">
        <v>1104</v>
      </c>
      <c r="F1118" t="s">
        <v>3938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2031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2035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1912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4192</v>
      </c>
    </row>
    <row r="1123" spans="2:6" x14ac:dyDescent="0.2">
      <c r="B1123" t="s">
        <v>2945</v>
      </c>
      <c r="C1123">
        <v>10</v>
      </c>
      <c r="D1123" t="s">
        <v>2941</v>
      </c>
      <c r="E1123">
        <v>1109</v>
      </c>
      <c r="F1123" t="s">
        <v>3271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3272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4294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3480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1980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1332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4193</v>
      </c>
    </row>
    <row r="1130" spans="2:6" x14ac:dyDescent="0.2">
      <c r="B1130" t="s">
        <v>2945</v>
      </c>
      <c r="C1130">
        <v>10</v>
      </c>
      <c r="D1130" t="s">
        <v>2941</v>
      </c>
      <c r="E1130">
        <v>1116</v>
      </c>
      <c r="F1130" t="s">
        <v>3113</v>
      </c>
    </row>
    <row r="1131" spans="2:6" x14ac:dyDescent="0.2">
      <c r="B1131" t="s">
        <v>3050</v>
      </c>
      <c r="C1131">
        <v>50</v>
      </c>
      <c r="D1131" t="s">
        <v>2941</v>
      </c>
      <c r="E1131">
        <v>1117</v>
      </c>
      <c r="F1131" t="s">
        <v>1963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3275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1950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1884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1631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1857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1794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2736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1866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2737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1858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1702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4486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1849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4487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2199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1836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2732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2699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3277</v>
      </c>
    </row>
    <row r="1151" spans="2:6" x14ac:dyDescent="0.2">
      <c r="B1151" t="s">
        <v>2983</v>
      </c>
      <c r="C1151">
        <v>30</v>
      </c>
      <c r="D1151" t="s">
        <v>2941</v>
      </c>
      <c r="E1151">
        <v>1137</v>
      </c>
      <c r="F1151" t="s">
        <v>3279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1842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2655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2242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1860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1865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2644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2264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2643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2271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4488</v>
      </c>
    </row>
    <row r="1162" spans="2:6" x14ac:dyDescent="0.2">
      <c r="B1162" t="s">
        <v>2945</v>
      </c>
      <c r="C1162">
        <v>10</v>
      </c>
      <c r="D1162" t="s">
        <v>2941</v>
      </c>
      <c r="E1162">
        <v>1148</v>
      </c>
      <c r="F1162" t="s">
        <v>4489</v>
      </c>
    </row>
    <row r="1163" spans="2:6" x14ac:dyDescent="0.2">
      <c r="B1163" t="s">
        <v>2965</v>
      </c>
      <c r="C1163">
        <v>60</v>
      </c>
      <c r="D1163" t="s">
        <v>2941</v>
      </c>
      <c r="E1163">
        <v>1149</v>
      </c>
      <c r="F1163" t="s">
        <v>1901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3282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1990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1902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2640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2641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1894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2815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1893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2997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1680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1620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1537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3284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1407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4490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3812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1449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1315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1398</v>
      </c>
    </row>
    <row r="1183" spans="2:6" x14ac:dyDescent="0.2">
      <c r="B1183" t="s">
        <v>2945</v>
      </c>
      <c r="C1183">
        <v>10</v>
      </c>
      <c r="D1183" t="s">
        <v>2941</v>
      </c>
      <c r="E1183">
        <v>1169</v>
      </c>
      <c r="F1183" t="s">
        <v>4491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2621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2622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1342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1459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4492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2238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3363</v>
      </c>
    </row>
    <row r="1191" spans="2:6" x14ac:dyDescent="0.2">
      <c r="B1191" t="s">
        <v>2945</v>
      </c>
      <c r="C1191">
        <v>10</v>
      </c>
      <c r="D1191" t="s">
        <v>2941</v>
      </c>
      <c r="E1191">
        <v>1177</v>
      </c>
      <c r="F1191" t="s">
        <v>1462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3364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2241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2625</v>
      </c>
    </row>
    <row r="1195" spans="2:6" x14ac:dyDescent="0.2">
      <c r="B1195" t="s">
        <v>2974</v>
      </c>
      <c r="C1195">
        <v>80</v>
      </c>
      <c r="D1195" t="s">
        <v>2941</v>
      </c>
      <c r="E1195">
        <v>1181</v>
      </c>
      <c r="F1195" t="s">
        <v>4493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1420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1328</v>
      </c>
    </row>
    <row r="1198" spans="2:6" x14ac:dyDescent="0.2">
      <c r="B1198" t="s">
        <v>2963</v>
      </c>
      <c r="C1198" t="s">
        <v>2941</v>
      </c>
      <c r="D1198">
        <v>1184</v>
      </c>
      <c r="E1198" t="s">
        <v>4494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4495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4135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2673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2298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3292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1592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1626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1628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4496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2290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3020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3682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3820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4497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3161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4498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2277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2861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1491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4499</v>
      </c>
    </row>
    <row r="1219" spans="2:6" x14ac:dyDescent="0.2">
      <c r="B1219" t="s">
        <v>2963</v>
      </c>
      <c r="C1219" t="s">
        <v>2941</v>
      </c>
      <c r="D1219">
        <v>1205</v>
      </c>
      <c r="E1219" t="s">
        <v>2285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4500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1556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1562</v>
      </c>
    </row>
    <row r="1223" spans="2:6" x14ac:dyDescent="0.2">
      <c r="B1223" t="s">
        <v>2965</v>
      </c>
      <c r="C1223">
        <v>60</v>
      </c>
      <c r="D1223" t="s">
        <v>2941</v>
      </c>
      <c r="E1223">
        <v>1209</v>
      </c>
      <c r="F1223" t="s">
        <v>3173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1395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1510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3299</v>
      </c>
    </row>
    <row r="1227" spans="2:6" x14ac:dyDescent="0.2">
      <c r="B1227" t="s">
        <v>2976</v>
      </c>
      <c r="C1227">
        <v>90</v>
      </c>
      <c r="D1227" t="s">
        <v>2941</v>
      </c>
      <c r="E1227">
        <v>1213</v>
      </c>
      <c r="F1227" t="s">
        <v>4205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1574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2221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2400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2395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2169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2391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2435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3567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4268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4501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2459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4269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2872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2173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2178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2441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3755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2182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2870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4502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2801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3036</v>
      </c>
    </row>
    <row r="1250" spans="2:6" x14ac:dyDescent="0.2">
      <c r="B1250" t="s">
        <v>2983</v>
      </c>
      <c r="C1250">
        <v>30</v>
      </c>
      <c r="D1250" t="s">
        <v>2941</v>
      </c>
      <c r="E1250">
        <v>1236</v>
      </c>
      <c r="F1250" t="s">
        <v>3304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2399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2397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2869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2376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4503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2349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2352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2828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4504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2317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4505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2322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2146</v>
      </c>
    </row>
    <row r="1264" spans="2:6" x14ac:dyDescent="0.2">
      <c r="B1264" t="s">
        <v>2976</v>
      </c>
      <c r="C1264">
        <v>90</v>
      </c>
      <c r="D1264" t="s">
        <v>2941</v>
      </c>
      <c r="E1264">
        <v>1250</v>
      </c>
      <c r="F1264" t="s">
        <v>1313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2879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4506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2255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2369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2381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1333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2899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3046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4507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3833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2541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2154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2557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2558</v>
      </c>
    </row>
    <row r="1279" spans="2:6" x14ac:dyDescent="0.2">
      <c r="B1279" t="s">
        <v>2983</v>
      </c>
      <c r="C1279">
        <v>30</v>
      </c>
      <c r="D1279" t="s">
        <v>2941</v>
      </c>
      <c r="E1279">
        <v>1265</v>
      </c>
      <c r="F1279" t="s">
        <v>2807</v>
      </c>
    </row>
    <row r="1280" spans="2:6" x14ac:dyDescent="0.2">
      <c r="B1280" t="s">
        <v>2963</v>
      </c>
      <c r="C1280" t="s">
        <v>2941</v>
      </c>
      <c r="D1280">
        <v>1266</v>
      </c>
      <c r="E1280" t="s">
        <v>3316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2537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2538</v>
      </c>
    </row>
    <row r="1283" spans="2:6" x14ac:dyDescent="0.2">
      <c r="B1283" t="s">
        <v>2974</v>
      </c>
      <c r="C1283">
        <v>80</v>
      </c>
      <c r="D1283" t="s">
        <v>2941</v>
      </c>
      <c r="E1283">
        <v>1269</v>
      </c>
      <c r="F1283" t="s">
        <v>3218</v>
      </c>
    </row>
    <row r="1284" spans="2:6" x14ac:dyDescent="0.2">
      <c r="B1284" t="s">
        <v>2945</v>
      </c>
      <c r="C1284">
        <v>10</v>
      </c>
      <c r="D1284" t="s">
        <v>2941</v>
      </c>
      <c r="E1284">
        <v>1270</v>
      </c>
      <c r="F1284" t="s">
        <v>2443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2205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2844</v>
      </c>
    </row>
    <row r="1287" spans="2:6" x14ac:dyDescent="0.2">
      <c r="B1287" t="s">
        <v>2983</v>
      </c>
      <c r="C1287">
        <v>30</v>
      </c>
      <c r="D1287" t="s">
        <v>2941</v>
      </c>
      <c r="E1287">
        <v>1273</v>
      </c>
      <c r="F1287" t="s">
        <v>3318</v>
      </c>
    </row>
    <row r="1288" spans="2:6" x14ac:dyDescent="0.2">
      <c r="B1288" t="s">
        <v>2945</v>
      </c>
      <c r="C1288">
        <v>10</v>
      </c>
      <c r="D1288" t="s">
        <v>2941</v>
      </c>
      <c r="E1288">
        <v>1274</v>
      </c>
      <c r="F1288" t="s">
        <v>2548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3319</v>
      </c>
    </row>
    <row r="1290" spans="2:6" x14ac:dyDescent="0.2">
      <c r="B1290" t="s">
        <v>2963</v>
      </c>
      <c r="C1290" t="s">
        <v>2941</v>
      </c>
      <c r="D1290">
        <v>1276</v>
      </c>
      <c r="E1290" t="s">
        <v>3320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2229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2112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2615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4278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2897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2222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3323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2585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3839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2227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2572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2781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4238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2563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2904</v>
      </c>
    </row>
    <row r="1306" spans="2:6" x14ac:dyDescent="0.2">
      <c r="B1306" t="s">
        <v>2976</v>
      </c>
      <c r="C1306">
        <v>90</v>
      </c>
      <c r="D1306" t="s">
        <v>2941</v>
      </c>
      <c r="E1306">
        <v>1292</v>
      </c>
      <c r="F1306" t="s">
        <v>2139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3325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2478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2474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3841</v>
      </c>
    </row>
    <row r="1311" spans="2:6" x14ac:dyDescent="0.2">
      <c r="B1311" t="s">
        <v>2963</v>
      </c>
      <c r="C1311" t="s">
        <v>2941</v>
      </c>
      <c r="D1311">
        <v>1297</v>
      </c>
      <c r="E1311" t="s">
        <v>4508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3327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2515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3328</v>
      </c>
    </row>
    <row r="1315" spans="2:6" x14ac:dyDescent="0.2">
      <c r="B1315" t="s">
        <v>2972</v>
      </c>
      <c r="C1315">
        <v>40</v>
      </c>
      <c r="D1315" t="s">
        <v>2941</v>
      </c>
      <c r="E1315">
        <v>1301</v>
      </c>
      <c r="F1315" t="s">
        <v>3778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2193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2532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3781</v>
      </c>
    </row>
    <row r="1319" spans="2:6" x14ac:dyDescent="0.2">
      <c r="B1319" t="s">
        <v>3031</v>
      </c>
      <c r="C1319">
        <v>20</v>
      </c>
      <c r="D1319" t="s">
        <v>2941</v>
      </c>
      <c r="E1319">
        <v>1305</v>
      </c>
      <c r="F1319" t="s">
        <v>2192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2520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2512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2456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2832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3331</v>
      </c>
    </row>
    <row r="1325" spans="2:6" x14ac:dyDescent="0.2">
      <c r="B1325" t="s">
        <v>2972</v>
      </c>
      <c r="C1325">
        <v>40</v>
      </c>
      <c r="D1325" t="s">
        <v>2941</v>
      </c>
      <c r="E1325">
        <v>1311</v>
      </c>
      <c r="F1325" t="s">
        <v>4509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2098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4510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2077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1363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2202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4078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3067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3068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2097</v>
      </c>
    </row>
    <row r="1335" spans="2:6" x14ac:dyDescent="0.2">
      <c r="B1335" t="s">
        <v>2963</v>
      </c>
      <c r="C1335" t="s">
        <v>2941</v>
      </c>
      <c r="D1335">
        <v>1321</v>
      </c>
      <c r="E1335" t="s">
        <v>4511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4284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2135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2885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4051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2392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4512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2140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18BE3-4394-C248-B16D-E476D94FEFD5}">
  <dimension ref="A1:J1344"/>
  <sheetViews>
    <sheetView topLeftCell="A1281" workbookViewId="0">
      <selection activeCell="K12" sqref="K12"/>
    </sheetView>
  </sheetViews>
  <sheetFormatPr baseColWidth="10" defaultRowHeight="16" x14ac:dyDescent="0.2"/>
  <sheetData>
    <row r="1" spans="1:10" x14ac:dyDescent="0.2">
      <c r="A1" s="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4285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1330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2710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1730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2715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4286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2946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3654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1779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2707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1781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3849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2117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1782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1775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2114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1733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1764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1761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2109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1321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1758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4287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1752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2023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4053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1749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2948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1745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1743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1742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1744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1748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1750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1751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1756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1759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2079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1760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2078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1670</v>
      </c>
    </row>
    <row r="68" spans="2:6" x14ac:dyDescent="0.2">
      <c r="B68" t="s">
        <v>3031</v>
      </c>
      <c r="C68">
        <v>20</v>
      </c>
      <c r="D68" t="s">
        <v>2941</v>
      </c>
      <c r="E68">
        <v>54</v>
      </c>
      <c r="F68" t="s">
        <v>2718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1757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1754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2949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1675</v>
      </c>
    </row>
    <row r="73" spans="2:6" x14ac:dyDescent="0.2">
      <c r="B73" t="s">
        <v>2972</v>
      </c>
      <c r="C73">
        <v>40</v>
      </c>
      <c r="D73" t="s">
        <v>2941</v>
      </c>
      <c r="E73">
        <v>59</v>
      </c>
      <c r="F73" t="s">
        <v>1766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2721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1777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1805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1762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1811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1810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1807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1808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1812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1815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1818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1821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1824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1819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2956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1814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1809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2016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1325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2019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3416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1804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2018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1799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1795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1791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1788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1787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4015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1786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4288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1746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1317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1789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1790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1650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1798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1802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1800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1801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1771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2690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1753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1747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1724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4185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1685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1676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1679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2771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2022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2772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1686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1688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2691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1478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1697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1690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2013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1687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1682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2693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2698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1677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1673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1998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1665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4289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1652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1653</v>
      </c>
    </row>
    <row r="145" spans="2:6" x14ac:dyDescent="0.2">
      <c r="B145" t="s">
        <v>2945</v>
      </c>
      <c r="C145">
        <v>10</v>
      </c>
      <c r="D145" t="s">
        <v>2941</v>
      </c>
      <c r="E145">
        <v>131</v>
      </c>
      <c r="F145" t="s">
        <v>1655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1660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1662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4091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1668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1669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1568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1995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1672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1996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1642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1674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1689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1999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1713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1721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1651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4290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2001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2007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1728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1648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1695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2010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2014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1735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2964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1740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1738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2028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2748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4291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1739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1736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1732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1725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1720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1709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2790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1708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1707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1705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2046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1704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2743</v>
      </c>
    </row>
    <row r="191" spans="2:6" x14ac:dyDescent="0.2">
      <c r="B191" t="s">
        <v>2945</v>
      </c>
      <c r="C191">
        <v>10</v>
      </c>
      <c r="D191" t="s">
        <v>2941</v>
      </c>
      <c r="E191">
        <v>177</v>
      </c>
      <c r="F191" t="s">
        <v>1319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1706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2967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2741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2742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2745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3348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2970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2971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1717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1716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3260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1727</v>
      </c>
    </row>
    <row r="204" spans="2:6" x14ac:dyDescent="0.2">
      <c r="B204" t="s">
        <v>2945</v>
      </c>
      <c r="C204">
        <v>10</v>
      </c>
      <c r="D204" t="s">
        <v>2941</v>
      </c>
      <c r="E204">
        <v>190</v>
      </c>
      <c r="F204" t="s">
        <v>3886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3101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1853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1831</v>
      </c>
    </row>
    <row r="208" spans="2:6" x14ac:dyDescent="0.2">
      <c r="B208" t="s">
        <v>2983</v>
      </c>
      <c r="C208">
        <v>30</v>
      </c>
      <c r="D208" t="s">
        <v>2941</v>
      </c>
      <c r="E208">
        <v>194</v>
      </c>
      <c r="F208" t="s">
        <v>1928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1935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2061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1698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1820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1939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1940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2060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1943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4292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2765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2054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3262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1945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1946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1944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1988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3723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2048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2044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3107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2757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1938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1929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1927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2030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2980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3724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2921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1919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2751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1465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3469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1914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1917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2738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1916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1471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1920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2725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1921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2033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1360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1924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1925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1931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1930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1883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1941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1953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1323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4024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1796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3269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1975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2822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1981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2987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1987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1785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4293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1985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1983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4294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1347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3480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1978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1980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1973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1911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3114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1962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1963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1769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1966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1964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2042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1967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1573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2050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1957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1958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3358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3274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2082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2859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1926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1857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1829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1895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1891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1881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1878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1877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3808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1874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2736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2121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1862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2151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1858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1856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1694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4295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1851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1849</v>
      </c>
    </row>
    <row r="315" spans="2:6" x14ac:dyDescent="0.2">
      <c r="B315" t="s">
        <v>2974</v>
      </c>
      <c r="C315">
        <v>80</v>
      </c>
      <c r="D315" t="s">
        <v>2941</v>
      </c>
      <c r="E315">
        <v>301</v>
      </c>
      <c r="F315" t="s">
        <v>2709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1846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2156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1841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2209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1633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1843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1692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1838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2993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1839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1835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1833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2242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1844</v>
      </c>
    </row>
    <row r="330" spans="2:6" x14ac:dyDescent="0.2">
      <c r="B330" t="s">
        <v>2945</v>
      </c>
      <c r="C330">
        <v>10</v>
      </c>
      <c r="D330" t="s">
        <v>2941</v>
      </c>
      <c r="E330">
        <v>316</v>
      </c>
      <c r="F330" t="s">
        <v>2256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1852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1848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1850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2639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1860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4296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2258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1865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1879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2646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1870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1882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2264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1885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1896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2269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1837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1900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2268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1904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1903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1827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1908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1880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1876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1875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2654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1902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2640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1840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1867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4026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1899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1892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2254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1894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1890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1889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3942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1893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1887</v>
      </c>
    </row>
    <row r="373" spans="2:6" x14ac:dyDescent="0.2">
      <c r="B373" t="s">
        <v>3031</v>
      </c>
      <c r="C373">
        <v>20</v>
      </c>
      <c r="D373" t="s">
        <v>2941</v>
      </c>
      <c r="E373">
        <v>359</v>
      </c>
      <c r="F373" t="s">
        <v>2253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1871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1859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1855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1832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1830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1806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1718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1715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1700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2245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3132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1620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1576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1537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1499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1368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1419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1413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1393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1337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1392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1365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1405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1409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1423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1412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3507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1418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1408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1404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4297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3812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1410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1422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1424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1435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1436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1430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1433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1425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3001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3002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1447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2232</v>
      </c>
    </row>
    <row r="418" spans="2:6" x14ac:dyDescent="0.2">
      <c r="B418" t="s">
        <v>3031</v>
      </c>
      <c r="C418">
        <v>20</v>
      </c>
      <c r="D418" t="s">
        <v>2941</v>
      </c>
      <c r="E418">
        <v>404</v>
      </c>
      <c r="F418" t="s">
        <v>1444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1454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1451</v>
      </c>
    </row>
    <row r="421" spans="2:6" x14ac:dyDescent="0.2">
      <c r="B421" t="s">
        <v>2965</v>
      </c>
      <c r="C421">
        <v>60</v>
      </c>
      <c r="D421" t="s">
        <v>2941</v>
      </c>
      <c r="E421">
        <v>407</v>
      </c>
      <c r="F421" t="s">
        <v>1414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1448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1441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1417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1453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1457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1452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1456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1388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1459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2238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4298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1463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4196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4299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1458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4300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2244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1427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1450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1429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1432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1440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2630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1437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1443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2247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1401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1445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1439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1438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3287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1446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1397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1426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2864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1420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1406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1396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1391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1387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1366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1384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1383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1377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1370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4301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2250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1371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4302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3674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1369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1373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1378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1361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1380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1381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1905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1372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4303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2266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2274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1374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2287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2294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2297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1390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3007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1394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1403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1466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1468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1480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1525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3012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1551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1561</v>
      </c>
    </row>
    <row r="498" spans="2:6" x14ac:dyDescent="0.2">
      <c r="B498" t="s">
        <v>2945</v>
      </c>
      <c r="C498">
        <v>10</v>
      </c>
      <c r="D498" t="s">
        <v>2941</v>
      </c>
      <c r="E498">
        <v>484</v>
      </c>
      <c r="F498" t="s">
        <v>3369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2673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4304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1314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4305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2676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1559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1601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1599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1594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1591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1577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2298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3292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2304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1602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1586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1584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1571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1580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1570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1596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3743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1595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2767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1582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1583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2688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1590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1589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1592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1603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1604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1607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1612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3293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1617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1339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1618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1349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1625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1626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1461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1634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1635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1641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1364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1646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1645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3153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1640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4306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1637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1627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1630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1581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1623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1616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4307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1621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1619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1579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3678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2208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2657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2307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1624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2302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1622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1509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1613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2295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1614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1611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1546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1609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1606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1588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1578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1554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2652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1553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1545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1550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1543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3021</v>
      </c>
    </row>
    <row r="584" spans="2:6" x14ac:dyDescent="0.2">
      <c r="B584" t="s">
        <v>2945</v>
      </c>
      <c r="C584">
        <v>10</v>
      </c>
      <c r="D584" t="s">
        <v>2941</v>
      </c>
      <c r="E584">
        <v>570</v>
      </c>
      <c r="F584" t="s">
        <v>1540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1528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1529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1517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3159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1523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1340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4308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1493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1512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1507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4201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1504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1301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2661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1503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1500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1359</v>
      </c>
    </row>
    <row r="602" spans="2:6" x14ac:dyDescent="0.2">
      <c r="B602" t="s">
        <v>3031</v>
      </c>
      <c r="C602">
        <v>20</v>
      </c>
      <c r="D602" t="s">
        <v>2941</v>
      </c>
      <c r="E602">
        <v>588</v>
      </c>
      <c r="F602" t="s">
        <v>1495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1496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3821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1492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1486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2177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2861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1484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1488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4309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1481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1472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2674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1490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1485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1483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1494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1470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2863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2685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1498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1502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1516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2286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1532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1535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1527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1538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1533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1539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1348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2292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1311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1487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1555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1560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1563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1565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2281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1567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1564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1562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3173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1547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1515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1460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1536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1395</v>
      </c>
    </row>
    <row r="650" spans="2:6" x14ac:dyDescent="0.2">
      <c r="B650" t="s">
        <v>2963</v>
      </c>
      <c r="C650" t="s">
        <v>2941</v>
      </c>
      <c r="D650">
        <v>636</v>
      </c>
      <c r="E650" t="s">
        <v>1434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1524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2273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1519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1522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1521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1518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1513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1473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1531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1530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1569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2221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1661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1772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1873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1977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2065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2067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2143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2150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1888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2246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2330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2313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2128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2390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2420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2419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2418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2417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2416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2413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2412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2410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2409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2408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2407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2405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2400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2396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1989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2395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2401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2398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2169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2393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2391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2404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2406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2424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2429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2430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2431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2166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2435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2445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3867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3754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3568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1316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2449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2452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2872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2460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2171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2461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2458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3379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2457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2454</v>
      </c>
    </row>
    <row r="723" spans="2:6" x14ac:dyDescent="0.2">
      <c r="B723" t="s">
        <v>2965</v>
      </c>
      <c r="C723">
        <v>60</v>
      </c>
      <c r="D723" t="s">
        <v>2941</v>
      </c>
      <c r="E723">
        <v>709</v>
      </c>
      <c r="F723" t="s">
        <v>2453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2444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2440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2441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1310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2439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2438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2180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2183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2230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2434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2184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2182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2870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4310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2436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2433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2426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2421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3036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2210</v>
      </c>
    </row>
    <row r="744" spans="2:6" x14ac:dyDescent="0.2">
      <c r="B744" t="s">
        <v>2972</v>
      </c>
      <c r="C744">
        <v>40</v>
      </c>
      <c r="D744" t="s">
        <v>2941</v>
      </c>
      <c r="E744">
        <v>730</v>
      </c>
      <c r="F744" t="s">
        <v>2179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2312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2160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4311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2158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3578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2364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2354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2350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2349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2352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2344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4312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2874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2343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2340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4313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2339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4314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2338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2337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2332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2331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2329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2327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2144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2325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2319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2317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2316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1828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2320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3585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3196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2878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2328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2326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2336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2146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2341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2353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2879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2149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2356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2361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2368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2369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2371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2164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3045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2379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2383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2152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2384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4315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2899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2386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2382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2792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2070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2374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2372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2367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2366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2003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2270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2358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2359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2910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2357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2355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2262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2360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2272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2362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2373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2157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2084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3763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2891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2378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4316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2389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3208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3049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2423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3313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2425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1869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2469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2463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2518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2504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2541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3602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2554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2455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2555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2154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2556</v>
      </c>
    </row>
    <row r="844" spans="2:6" x14ac:dyDescent="0.2">
      <c r="B844" t="s">
        <v>2945</v>
      </c>
      <c r="C844">
        <v>10</v>
      </c>
      <c r="D844" t="s">
        <v>2941</v>
      </c>
      <c r="E844">
        <v>830</v>
      </c>
      <c r="F844" t="s">
        <v>2557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3051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2089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2912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2562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3212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2561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2558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2553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1552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2549</v>
      </c>
    </row>
    <row r="855" spans="2:6" x14ac:dyDescent="0.2">
      <c r="B855" t="s">
        <v>2945</v>
      </c>
      <c r="C855">
        <v>10</v>
      </c>
      <c r="D855" t="s">
        <v>2941</v>
      </c>
      <c r="E855">
        <v>841</v>
      </c>
      <c r="F855" t="s">
        <v>3388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2544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2204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1329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2543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2539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2534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3605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2536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1711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2537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2540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2205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2545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2217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2214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2548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2552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2560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2229</v>
      </c>
    </row>
    <row r="875" spans="2:6" x14ac:dyDescent="0.2">
      <c r="B875" t="s">
        <v>2963</v>
      </c>
      <c r="C875" t="s">
        <v>2941</v>
      </c>
      <c r="D875">
        <v>861</v>
      </c>
      <c r="E875" t="s">
        <v>2573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2576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2579</v>
      </c>
    </row>
    <row r="878" spans="2:6" x14ac:dyDescent="0.2">
      <c r="B878" t="s">
        <v>2945</v>
      </c>
      <c r="C878">
        <v>10</v>
      </c>
      <c r="D878" t="s">
        <v>2941</v>
      </c>
      <c r="E878">
        <v>864</v>
      </c>
      <c r="F878" t="s">
        <v>1309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2580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2581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2112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1872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2582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2584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2586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2215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2587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2219</v>
      </c>
    </row>
    <row r="889" spans="2:6" x14ac:dyDescent="0.2">
      <c r="B889" t="s">
        <v>3031</v>
      </c>
      <c r="C889">
        <v>20</v>
      </c>
      <c r="D889" t="s">
        <v>2941</v>
      </c>
      <c r="E889">
        <v>875</v>
      </c>
      <c r="F889" t="s">
        <v>2696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2897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3773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2220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2590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4317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1991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2375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2583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2578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2577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2571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2464</v>
      </c>
    </row>
    <row r="902" spans="2:6" x14ac:dyDescent="0.2">
      <c r="B902" t="s">
        <v>2945</v>
      </c>
      <c r="C902">
        <v>10</v>
      </c>
      <c r="D902" t="s">
        <v>2941</v>
      </c>
      <c r="E902">
        <v>888</v>
      </c>
      <c r="F902" t="s">
        <v>2567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1974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3391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2564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4318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2894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3324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2565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2813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2467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2566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2572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2575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3691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2574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2568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2563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2551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2333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2550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2533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2517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2500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2499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2498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2483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2484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2485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2489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2490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2493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2902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2388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2496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2139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2497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2223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2495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1803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2901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2488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2486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2482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2480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3626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1558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2477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2473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2471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2466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2465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2468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2472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2474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2211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2475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1386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2200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2197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2766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3232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2194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2380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b">
        <v>1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2487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2491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2288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2191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2501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2510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2833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2515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2519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2188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2187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2796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2521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2523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2524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2525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1699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2526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2528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2530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4319</v>
      </c>
    </row>
    <row r="987" spans="2:6" x14ac:dyDescent="0.2">
      <c r="B987" t="s">
        <v>2945</v>
      </c>
      <c r="C987">
        <v>10</v>
      </c>
      <c r="D987" t="s">
        <v>2941</v>
      </c>
      <c r="E987">
        <v>973</v>
      </c>
      <c r="F987" t="s">
        <v>2192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2529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4283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3063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1949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2198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2516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2512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2502</v>
      </c>
    </row>
    <row r="996" spans="2:6" x14ac:dyDescent="0.2">
      <c r="B996" t="s">
        <v>2963</v>
      </c>
      <c r="C996" t="s">
        <v>2941</v>
      </c>
      <c r="D996">
        <v>982</v>
      </c>
      <c r="E996" t="s">
        <v>2507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2505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2509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2508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2513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2492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2432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2832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2348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4320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2267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1816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2175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2811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2092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2174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2093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2094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1954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2096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2099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2806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2098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2103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2106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2104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2100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2102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2101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2087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2085</v>
      </c>
    </row>
    <row r="1027" spans="2:6" x14ac:dyDescent="0.2">
      <c r="B1027" t="s">
        <v>2945</v>
      </c>
      <c r="C1027">
        <v>10</v>
      </c>
      <c r="D1027" t="s">
        <v>2941</v>
      </c>
      <c r="E1027">
        <v>1013</v>
      </c>
      <c r="F1027" t="s">
        <v>4321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2083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1363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3066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1937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2072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2074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2071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1615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1932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2840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2073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2075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2081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2080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2011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2086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2088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2097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2108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2110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2113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3246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2115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2118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1379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1972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2124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1305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1979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4051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2392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2141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2142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2140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2137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2138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2136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1497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2134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2133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2132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3848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1770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2116</v>
      </c>
    </row>
    <row r="1072" spans="2:6" x14ac:dyDescent="0.2">
      <c r="B1072" t="s">
        <v>2945</v>
      </c>
      <c r="C1072">
        <v>10</v>
      </c>
      <c r="D1072" t="s">
        <v>2941</v>
      </c>
      <c r="E1072">
        <v>1058</v>
      </c>
      <c r="F1072" t="s">
        <v>3407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3852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2043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3252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4322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2015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4323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1823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1300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4324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3853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4325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1792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2697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1797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1647</v>
      </c>
    </row>
    <row r="1088" spans="2:6" x14ac:dyDescent="0.2">
      <c r="B1088" t="s">
        <v>3050</v>
      </c>
      <c r="C1088">
        <v>50</v>
      </c>
      <c r="D1088" t="s">
        <v>2941</v>
      </c>
      <c r="E1088">
        <v>1074</v>
      </c>
      <c r="F1088" t="s">
        <v>3422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4326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2017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1691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1693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2008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2006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3431</v>
      </c>
    </row>
    <row r="1096" spans="2:6" x14ac:dyDescent="0.2">
      <c r="B1096" t="s">
        <v>2976</v>
      </c>
      <c r="C1096">
        <v>90</v>
      </c>
      <c r="D1096" t="s">
        <v>2941</v>
      </c>
      <c r="E1096">
        <v>1082</v>
      </c>
      <c r="F1096" t="s">
        <v>4090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1992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2000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4327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1703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1729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4328</v>
      </c>
    </row>
    <row r="1103" spans="2:6" x14ac:dyDescent="0.2">
      <c r="B1103" t="s">
        <v>2983</v>
      </c>
      <c r="C1103">
        <v>30</v>
      </c>
      <c r="D1103" t="s">
        <v>2941</v>
      </c>
      <c r="E1103">
        <v>1089</v>
      </c>
      <c r="F1103" t="s">
        <v>3445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2731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3446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1951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1955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2027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2749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4329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4330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3661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4331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1719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1629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2053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2055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2056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1714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3458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2746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4332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4056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1710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1663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2734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4333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1817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4334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1886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4335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2978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3105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1942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2979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3466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2758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2791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1918</v>
      </c>
    </row>
    <row r="1140" spans="2:6" x14ac:dyDescent="0.2">
      <c r="B1140" t="s">
        <v>3031</v>
      </c>
      <c r="C1140">
        <v>20</v>
      </c>
      <c r="D1140" t="s">
        <v>2941</v>
      </c>
      <c r="E1140">
        <v>1126</v>
      </c>
      <c r="F1140" t="s">
        <v>4336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4190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2727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3471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3355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4337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1326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1961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2984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4338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2726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3476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2986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3111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4110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2038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4339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4057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4340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1950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1907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3116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1702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4341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4342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2733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1836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2699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2655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2265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3129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4343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1680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1636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2236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1476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1407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4344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2930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3509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1398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2624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3364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1442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3366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1411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3288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3673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4345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4346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1375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2594</v>
      </c>
    </row>
    <row r="1192" spans="2:6" x14ac:dyDescent="0.2">
      <c r="B1192" t="s">
        <v>2965</v>
      </c>
      <c r="C1192">
        <v>60</v>
      </c>
      <c r="D1192" t="s">
        <v>2941</v>
      </c>
      <c r="E1192">
        <v>1178</v>
      </c>
      <c r="F1192" t="s">
        <v>1362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1376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1385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3289</v>
      </c>
    </row>
    <row r="1196" spans="2:6" x14ac:dyDescent="0.2">
      <c r="B1196" t="s">
        <v>2945</v>
      </c>
      <c r="C1196">
        <v>10</v>
      </c>
      <c r="D1196" t="s">
        <v>2941</v>
      </c>
      <c r="E1196">
        <v>1182</v>
      </c>
      <c r="F1196" t="s">
        <v>2299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4347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1598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3532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4348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1600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1572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2865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1585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3151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3294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4259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4349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4350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1632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2283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1544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4351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3682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2860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4352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3164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1482</v>
      </c>
    </row>
    <row r="1219" spans="2:6" x14ac:dyDescent="0.2">
      <c r="B1219" t="s">
        <v>2945</v>
      </c>
      <c r="C1219">
        <v>10</v>
      </c>
      <c r="D1219" t="s">
        <v>2941</v>
      </c>
      <c r="E1219">
        <v>1205</v>
      </c>
      <c r="F1219" t="s">
        <v>4353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2284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1508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1556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4203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3685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2240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4354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2196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3177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4355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2403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3686</v>
      </c>
    </row>
    <row r="1232" spans="2:6" x14ac:dyDescent="0.2">
      <c r="B1232" t="s">
        <v>2974</v>
      </c>
      <c r="C1232">
        <v>80</v>
      </c>
      <c r="D1232" t="s">
        <v>2941</v>
      </c>
      <c r="E1232">
        <v>1218</v>
      </c>
      <c r="F1232" t="s">
        <v>4356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2394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1331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3566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2427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2346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3570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3033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2447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3183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3184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2801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3186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2397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2869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2293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2376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2370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4357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1336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3037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2342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2670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3038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1854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3911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4358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3308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4359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4071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2880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2322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2335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4360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3912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4156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3044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3592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1333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2385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4361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2611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2363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1968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4362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4363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2155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2906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3048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4364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2829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3213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2181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2318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2443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4365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3319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2911</v>
      </c>
    </row>
    <row r="1290" spans="2:6" x14ac:dyDescent="0.2">
      <c r="B1290" t="s">
        <v>2972</v>
      </c>
      <c r="C1290">
        <v>40</v>
      </c>
      <c r="D1290" t="s">
        <v>2941</v>
      </c>
      <c r="E1290">
        <v>1276</v>
      </c>
      <c r="F1290" t="s">
        <v>4366</v>
      </c>
    </row>
    <row r="1291" spans="2:6" x14ac:dyDescent="0.2">
      <c r="B1291" t="s">
        <v>2945</v>
      </c>
      <c r="C1291">
        <v>10</v>
      </c>
      <c r="D1291" t="s">
        <v>2941</v>
      </c>
      <c r="E1291">
        <v>1277</v>
      </c>
      <c r="F1291" t="s">
        <v>4367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4368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4369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3957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3321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2615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4044</v>
      </c>
    </row>
    <row r="1298" spans="2:6" x14ac:dyDescent="0.2">
      <c r="B1298" t="s">
        <v>2945</v>
      </c>
      <c r="C1298">
        <v>10</v>
      </c>
      <c r="D1298" t="s">
        <v>2941</v>
      </c>
      <c r="E1298">
        <v>1284</v>
      </c>
      <c r="F1298" t="s">
        <v>3220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2377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2898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3323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2585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2225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2227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4236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2226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1400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3627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2900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3326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3229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3841</v>
      </c>
    </row>
    <row r="1313" spans="2:6" x14ac:dyDescent="0.2">
      <c r="B1313" t="s">
        <v>2974</v>
      </c>
      <c r="C1313">
        <v>80</v>
      </c>
      <c r="D1313" t="s">
        <v>2941</v>
      </c>
      <c r="E1313">
        <v>1299</v>
      </c>
      <c r="F1313" t="s">
        <v>3059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3231</v>
      </c>
    </row>
    <row r="1315" spans="2:6" x14ac:dyDescent="0.2">
      <c r="B1315" t="s">
        <v>2940</v>
      </c>
      <c r="C1315">
        <v>0</v>
      </c>
      <c r="D1315" t="s">
        <v>2941</v>
      </c>
      <c r="E1315">
        <v>1301</v>
      </c>
      <c r="F1315" t="s">
        <v>4370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2805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3061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3328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4371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2190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2193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2532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3781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4372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3237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4373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2506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2456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2428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3240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2314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3241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2835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3331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4374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2207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2090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4375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3647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2077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4376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2135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2839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2068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59BB-561B-CD47-B0AD-4588C066DBE7}">
  <dimension ref="A1:J1375"/>
  <sheetViews>
    <sheetView workbookViewId="0">
      <selection activeCell="K8" sqref="K8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4215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1361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2974</v>
      </c>
      <c r="C17">
        <v>80</v>
      </c>
      <c r="D17" t="s">
        <v>2941</v>
      </c>
      <c r="E17">
        <v>3</v>
      </c>
      <c r="F17" t="s">
        <v>3402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>
        <v>44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1773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2130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1730</v>
      </c>
    </row>
    <row r="23" spans="2:6" x14ac:dyDescent="0.2">
      <c r="B23" t="s">
        <v>2945</v>
      </c>
      <c r="C23">
        <v>10</v>
      </c>
      <c r="D23" t="s">
        <v>2941</v>
      </c>
      <c r="E23">
        <v>9</v>
      </c>
      <c r="F23" t="s">
        <v>2125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1770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1765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1768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2116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2122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1774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1779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2117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1775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1733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1764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1761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1321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1758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1752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1749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2948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1743</v>
      </c>
    </row>
    <row r="45" spans="2:6" x14ac:dyDescent="0.2">
      <c r="B45" t="s">
        <v>3031</v>
      </c>
      <c r="C45">
        <v>20</v>
      </c>
      <c r="D45" t="s">
        <v>2941</v>
      </c>
      <c r="E45">
        <v>31</v>
      </c>
      <c r="F45" t="s">
        <v>1742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1744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1748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1750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1751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1756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2079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1760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3852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1757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1754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1766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1777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2051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3927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2953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1811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1810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1807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1808</v>
      </c>
    </row>
    <row r="70" spans="2:6" x14ac:dyDescent="0.2">
      <c r="B70" t="s">
        <v>3050</v>
      </c>
      <c r="C70">
        <v>50</v>
      </c>
      <c r="D70" t="s">
        <v>2941</v>
      </c>
      <c r="E70">
        <v>56</v>
      </c>
      <c r="F70" t="s">
        <v>2026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1812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1956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1815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1818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1821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1824</v>
      </c>
    </row>
    <row r="77" spans="2:6" x14ac:dyDescent="0.2">
      <c r="B77" t="s">
        <v>2945</v>
      </c>
      <c r="C77">
        <v>10</v>
      </c>
      <c r="D77" t="s">
        <v>2941</v>
      </c>
      <c r="E77">
        <v>63</v>
      </c>
      <c r="F77" t="s">
        <v>1825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1823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1819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1814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1809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2768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2019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1804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1300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1795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1791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1788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1787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1786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2769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3078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1746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1317</v>
      </c>
    </row>
    <row r="96" spans="2:6" x14ac:dyDescent="0.2">
      <c r="B96" t="s">
        <v>2976</v>
      </c>
      <c r="C96">
        <v>90</v>
      </c>
      <c r="D96" t="s">
        <v>2941</v>
      </c>
      <c r="E96">
        <v>82</v>
      </c>
      <c r="F96" t="s">
        <v>1789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1790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1650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4216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1798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1802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1800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1801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1771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1753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1747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1724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1701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4217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4185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3704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2694</v>
      </c>
    </row>
    <row r="114" spans="2:6" x14ac:dyDescent="0.2">
      <c r="B114" t="s">
        <v>3050</v>
      </c>
      <c r="C114">
        <v>50</v>
      </c>
      <c r="D114" t="s">
        <v>2941</v>
      </c>
      <c r="E114">
        <v>100</v>
      </c>
      <c r="F114" t="s">
        <v>1685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1676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1678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1679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1683</v>
      </c>
    </row>
    <row r="119" spans="2:6" x14ac:dyDescent="0.2">
      <c r="B119" t="s">
        <v>2945</v>
      </c>
      <c r="C119">
        <v>10</v>
      </c>
      <c r="D119" t="s">
        <v>2941</v>
      </c>
      <c r="E119">
        <v>105</v>
      </c>
      <c r="F119" t="s">
        <v>2773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1686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1688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2691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2021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1691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1478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1697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1693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1690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1682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2698</v>
      </c>
    </row>
    <row r="132" spans="2:6" x14ac:dyDescent="0.2">
      <c r="B132" t="s">
        <v>2963</v>
      </c>
      <c r="C132" t="s">
        <v>2941</v>
      </c>
      <c r="D132">
        <v>118</v>
      </c>
      <c r="E132" t="s">
        <v>1677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1673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2002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1998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1665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3431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1654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1652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3855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1653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1655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1660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1662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1668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1669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1568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1672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1642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1674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1689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1713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1721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1651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2001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2007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1728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1729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1648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1695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2010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2014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1735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1740</v>
      </c>
    </row>
    <row r="166" spans="2:6" x14ac:dyDescent="0.2">
      <c r="B166" t="s">
        <v>3031</v>
      </c>
      <c r="C166">
        <v>20</v>
      </c>
      <c r="D166" t="s">
        <v>2941</v>
      </c>
      <c r="E166">
        <v>152</v>
      </c>
      <c r="F166" t="s">
        <v>1738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1960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1951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1955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2028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2749</v>
      </c>
    </row>
    <row r="172" spans="2:6" x14ac:dyDescent="0.2">
      <c r="B172" t="s">
        <v>2945</v>
      </c>
      <c r="C172">
        <v>10</v>
      </c>
      <c r="D172" t="s">
        <v>2941</v>
      </c>
      <c r="E172">
        <v>158</v>
      </c>
      <c r="F172" t="s">
        <v>1739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1736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1732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1725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1720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1719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1709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1708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1707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1705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2046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1704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1319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1706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2787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2053</v>
      </c>
    </row>
    <row r="188" spans="2:6" x14ac:dyDescent="0.2">
      <c r="B188" t="s">
        <v>2945</v>
      </c>
      <c r="C188">
        <v>10</v>
      </c>
      <c r="D188" t="s">
        <v>2941</v>
      </c>
      <c r="E188">
        <v>174</v>
      </c>
      <c r="F188" t="s">
        <v>2967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2056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2786</v>
      </c>
    </row>
    <row r="191" spans="2:6" x14ac:dyDescent="0.2">
      <c r="B191" t="s">
        <v>2983</v>
      </c>
      <c r="C191">
        <v>30</v>
      </c>
      <c r="D191" t="s">
        <v>2941</v>
      </c>
      <c r="E191">
        <v>177</v>
      </c>
      <c r="F191" t="s">
        <v>4218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1717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1716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3260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1727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1726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4219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1663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4220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2779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1817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3719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1831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4221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1915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1935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2061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1934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1698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1820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1939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1940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1943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2765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3262</v>
      </c>
    </row>
    <row r="216" spans="2:6" x14ac:dyDescent="0.2">
      <c r="B216" t="s">
        <v>2945</v>
      </c>
      <c r="C216">
        <v>10</v>
      </c>
      <c r="D216" t="s">
        <v>2941</v>
      </c>
      <c r="E216">
        <v>202</v>
      </c>
      <c r="F216" t="s">
        <v>2052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1945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1948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1946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2978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1944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1988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1942</v>
      </c>
    </row>
    <row r="224" spans="2:6" x14ac:dyDescent="0.2">
      <c r="B224" t="s">
        <v>2976</v>
      </c>
      <c r="C224">
        <v>90</v>
      </c>
      <c r="D224" t="s">
        <v>2941</v>
      </c>
      <c r="E224">
        <v>210</v>
      </c>
      <c r="F224" t="s">
        <v>2979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1938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2758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2791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1929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1927</v>
      </c>
    </row>
    <row r="230" spans="2:6" x14ac:dyDescent="0.2">
      <c r="B230" t="s">
        <v>3031</v>
      </c>
      <c r="C230">
        <v>20</v>
      </c>
      <c r="D230" t="s">
        <v>2941</v>
      </c>
      <c r="E230">
        <v>216</v>
      </c>
      <c r="F230" t="s">
        <v>2030</v>
      </c>
    </row>
    <row r="231" spans="2:6" x14ac:dyDescent="0.2">
      <c r="B231" t="s">
        <v>2945</v>
      </c>
      <c r="C231">
        <v>10</v>
      </c>
      <c r="D231" t="s">
        <v>2941</v>
      </c>
      <c r="E231">
        <v>217</v>
      </c>
      <c r="F231" t="s">
        <v>3937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1919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1465</v>
      </c>
    </row>
    <row r="234" spans="2:6" x14ac:dyDescent="0.2">
      <c r="B234" t="s">
        <v>3031</v>
      </c>
      <c r="C234">
        <v>20</v>
      </c>
      <c r="D234" t="s">
        <v>2941</v>
      </c>
      <c r="E234">
        <v>220</v>
      </c>
      <c r="F234" t="s">
        <v>2928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1918</v>
      </c>
    </row>
    <row r="236" spans="2:6" x14ac:dyDescent="0.2">
      <c r="B236" t="s">
        <v>3050</v>
      </c>
      <c r="C236">
        <v>50</v>
      </c>
      <c r="D236" t="s">
        <v>2941</v>
      </c>
      <c r="E236">
        <v>222</v>
      </c>
      <c r="F236" t="s">
        <v>1914</v>
      </c>
    </row>
    <row r="237" spans="2:6" x14ac:dyDescent="0.2">
      <c r="B237" t="s">
        <v>2976</v>
      </c>
      <c r="C237">
        <v>90</v>
      </c>
      <c r="D237" t="s">
        <v>2941</v>
      </c>
      <c r="E237">
        <v>223</v>
      </c>
      <c r="F237" t="s">
        <v>1917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2738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2797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1916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1471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1920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2725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1921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1922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2033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1360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1924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1548</v>
      </c>
    </row>
    <row r="250" spans="2:6" x14ac:dyDescent="0.2">
      <c r="B250" t="s">
        <v>2974</v>
      </c>
      <c r="C250">
        <v>80</v>
      </c>
      <c r="D250" t="s">
        <v>2941</v>
      </c>
      <c r="E250">
        <v>236</v>
      </c>
      <c r="F250" t="s">
        <v>2035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1925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1931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1930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1883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1326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3108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1953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3109</v>
      </c>
    </row>
    <row r="259" spans="2:6" x14ac:dyDescent="0.2">
      <c r="B259" t="s">
        <v>2974</v>
      </c>
      <c r="C259">
        <v>80</v>
      </c>
      <c r="D259" t="s">
        <v>2941</v>
      </c>
      <c r="E259">
        <v>245</v>
      </c>
      <c r="F259" t="s">
        <v>3725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1961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1323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1975</v>
      </c>
    </row>
    <row r="263" spans="2:6" x14ac:dyDescent="0.2">
      <c r="B263" t="s">
        <v>2974</v>
      </c>
      <c r="C263">
        <v>80</v>
      </c>
      <c r="D263" t="s">
        <v>2941</v>
      </c>
      <c r="E263">
        <v>249</v>
      </c>
      <c r="F263" t="s">
        <v>1912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1981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1987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1985</v>
      </c>
    </row>
    <row r="267" spans="2:6" x14ac:dyDescent="0.2">
      <c r="B267" t="s">
        <v>2983</v>
      </c>
      <c r="C267">
        <v>30</v>
      </c>
      <c r="D267" t="s">
        <v>2941</v>
      </c>
      <c r="E267">
        <v>253</v>
      </c>
      <c r="F267" t="s">
        <v>1983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1347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1978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2038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1980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1911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3728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1962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1834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1769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1966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1964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1967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1959</v>
      </c>
    </row>
    <row r="281" spans="2:6" x14ac:dyDescent="0.2">
      <c r="B281" t="s">
        <v>2945</v>
      </c>
      <c r="C281">
        <v>10</v>
      </c>
      <c r="D281" t="s">
        <v>2941</v>
      </c>
      <c r="E281">
        <v>267</v>
      </c>
      <c r="F281" t="s">
        <v>1573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2050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1957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1958</v>
      </c>
    </row>
    <row r="285" spans="2:6" x14ac:dyDescent="0.2">
      <c r="B285" t="s">
        <v>2972</v>
      </c>
      <c r="C285">
        <v>40</v>
      </c>
      <c r="D285" t="s">
        <v>2941</v>
      </c>
      <c r="E285">
        <v>271</v>
      </c>
      <c r="F285" t="s">
        <v>2082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1950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1884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1926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1857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2091</v>
      </c>
    </row>
    <row r="291" spans="2:6" x14ac:dyDescent="0.2">
      <c r="B291" t="s">
        <v>2945</v>
      </c>
      <c r="C291">
        <v>10</v>
      </c>
      <c r="D291" t="s">
        <v>2941</v>
      </c>
      <c r="E291">
        <v>277</v>
      </c>
      <c r="F291" t="s">
        <v>1907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3116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1829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1895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1891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1881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1878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1874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1866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1862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1477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b">
        <v>0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1858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1856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1694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1851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3730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1849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1847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1846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1841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2199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1633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1843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1692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2733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2854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1838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1839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1835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1833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2242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1844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2256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1852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1848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1850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2639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1860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4222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2258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1879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3890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1870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1882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1885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2265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2271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1896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2269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2638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1837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1900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2268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3732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1904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1903</v>
      </c>
    </row>
    <row r="348" spans="2:6" x14ac:dyDescent="0.2">
      <c r="B348" t="s">
        <v>2972</v>
      </c>
      <c r="C348">
        <v>40</v>
      </c>
      <c r="D348" t="s">
        <v>2941</v>
      </c>
      <c r="E348">
        <v>334</v>
      </c>
      <c r="F348" t="s">
        <v>1827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1908</v>
      </c>
    </row>
    <row r="350" spans="2:6" x14ac:dyDescent="0.2">
      <c r="B350" t="s">
        <v>2974</v>
      </c>
      <c r="C350">
        <v>80</v>
      </c>
      <c r="D350" t="s">
        <v>2941</v>
      </c>
      <c r="E350">
        <v>336</v>
      </c>
      <c r="F350" t="s">
        <v>1880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1876</v>
      </c>
    </row>
    <row r="352" spans="2:6" x14ac:dyDescent="0.2">
      <c r="B352" t="s">
        <v>3031</v>
      </c>
      <c r="C352">
        <v>20</v>
      </c>
      <c r="D352" t="s">
        <v>2941</v>
      </c>
      <c r="E352">
        <v>338</v>
      </c>
      <c r="F352" t="s">
        <v>1875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2654</v>
      </c>
    </row>
    <row r="354" spans="2:6" x14ac:dyDescent="0.2">
      <c r="B354" t="s">
        <v>2945</v>
      </c>
      <c r="C354">
        <v>10</v>
      </c>
      <c r="D354" t="s">
        <v>2941</v>
      </c>
      <c r="E354">
        <v>340</v>
      </c>
      <c r="F354" t="s">
        <v>3493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1902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2640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1840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1867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1899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1898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1897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1892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2254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1894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1889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1893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1887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2997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1859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1855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1832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1830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1806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1718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2251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4223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1715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1680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1700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1636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2245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1620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1576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1537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2236</v>
      </c>
    </row>
    <row r="386" spans="2:6" x14ac:dyDescent="0.2">
      <c r="B386" t="s">
        <v>2945</v>
      </c>
      <c r="C386">
        <v>10</v>
      </c>
      <c r="D386" t="s">
        <v>2941</v>
      </c>
      <c r="E386">
        <v>372</v>
      </c>
      <c r="F386" t="s">
        <v>3891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1368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1419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1407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1413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1393</v>
      </c>
    </row>
    <row r="392" spans="2:6" x14ac:dyDescent="0.2">
      <c r="B392" t="s">
        <v>2963</v>
      </c>
      <c r="C392" t="s">
        <v>2941</v>
      </c>
      <c r="D392">
        <v>378</v>
      </c>
      <c r="E392" t="s">
        <v>3362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1337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4059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1358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4224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1392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1365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1405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1409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1423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1412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1418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1408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1404</v>
      </c>
    </row>
    <row r="406" spans="2:6" x14ac:dyDescent="0.2">
      <c r="B406" t="s">
        <v>2945</v>
      </c>
      <c r="C406">
        <v>10</v>
      </c>
      <c r="D406" t="s">
        <v>2941</v>
      </c>
      <c r="E406">
        <v>392</v>
      </c>
      <c r="F406" t="s">
        <v>4225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4226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1410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1422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1424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1435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1436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1430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1433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1425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3001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3286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1398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1447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1444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1454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1451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1414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1448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3139</v>
      </c>
    </row>
    <row r="426" spans="2:6" x14ac:dyDescent="0.2">
      <c r="B426" t="s">
        <v>2945</v>
      </c>
      <c r="C426">
        <v>10</v>
      </c>
      <c r="D426" t="s">
        <v>2941</v>
      </c>
      <c r="E426">
        <v>412</v>
      </c>
      <c r="F426" t="s">
        <v>2855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1441</v>
      </c>
    </row>
    <row r="428" spans="2:6" x14ac:dyDescent="0.2">
      <c r="B428" t="s">
        <v>3031</v>
      </c>
      <c r="C428">
        <v>20</v>
      </c>
      <c r="D428" t="s">
        <v>2941</v>
      </c>
      <c r="E428">
        <v>414</v>
      </c>
      <c r="F428" t="s">
        <v>1428</v>
      </c>
    </row>
    <row r="429" spans="2:6" x14ac:dyDescent="0.2">
      <c r="B429" t="s">
        <v>3031</v>
      </c>
      <c r="C429">
        <v>20</v>
      </c>
      <c r="D429" t="s">
        <v>2941</v>
      </c>
      <c r="E429">
        <v>415</v>
      </c>
      <c r="F429" t="s">
        <v>2621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1453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1457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1452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1388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1459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2238</v>
      </c>
    </row>
    <row r="436" spans="2:6" x14ac:dyDescent="0.2">
      <c r="B436" t="s">
        <v>2972</v>
      </c>
      <c r="C436">
        <v>40</v>
      </c>
      <c r="D436" t="s">
        <v>2941</v>
      </c>
      <c r="E436">
        <v>422</v>
      </c>
      <c r="F436" t="s">
        <v>4227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1463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1455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1462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1458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2625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1450</v>
      </c>
    </row>
    <row r="443" spans="2:6" x14ac:dyDescent="0.2">
      <c r="B443" t="s">
        <v>2963</v>
      </c>
      <c r="C443" t="s">
        <v>2941</v>
      </c>
      <c r="D443">
        <v>429</v>
      </c>
      <c r="E443" t="s">
        <v>2923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1429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1432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1440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3365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2630</v>
      </c>
    </row>
    <row r="449" spans="2:6" x14ac:dyDescent="0.2">
      <c r="B449" t="s">
        <v>3050</v>
      </c>
      <c r="C449">
        <v>50</v>
      </c>
      <c r="D449" t="s">
        <v>2941</v>
      </c>
      <c r="E449">
        <v>435</v>
      </c>
      <c r="F449" t="s">
        <v>1437</v>
      </c>
    </row>
    <row r="450" spans="2:6" x14ac:dyDescent="0.2">
      <c r="B450" t="s">
        <v>2945</v>
      </c>
      <c r="C450">
        <v>10</v>
      </c>
      <c r="D450" t="s">
        <v>2941</v>
      </c>
      <c r="E450">
        <v>436</v>
      </c>
      <c r="F450" t="s">
        <v>1442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1443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1445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1439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1438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3287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1397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1426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2864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1420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1411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4228</v>
      </c>
    </row>
    <row r="462" spans="2:6" x14ac:dyDescent="0.2">
      <c r="B462" t="s">
        <v>2974</v>
      </c>
      <c r="C462">
        <v>80</v>
      </c>
      <c r="D462" t="s">
        <v>2941</v>
      </c>
      <c r="E462">
        <v>448</v>
      </c>
      <c r="F462" t="s">
        <v>1406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2626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1396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2636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1391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1387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1366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1384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1383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1377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1371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3813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1362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1369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1373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1361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1380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1381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1385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1372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1374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1390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1394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1403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1464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1466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1468</v>
      </c>
    </row>
    <row r="489" spans="2:6" x14ac:dyDescent="0.2">
      <c r="B489" t="s">
        <v>3004</v>
      </c>
      <c r="C489">
        <v>70</v>
      </c>
      <c r="D489" t="s">
        <v>2941</v>
      </c>
      <c r="E489">
        <v>475</v>
      </c>
      <c r="F489" t="s">
        <v>2299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1526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1525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3865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1551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1561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2673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1314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2676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1559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1600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1599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1594</v>
      </c>
    </row>
    <row r="502" spans="2:6" x14ac:dyDescent="0.2">
      <c r="B502" t="s">
        <v>2945</v>
      </c>
      <c r="C502">
        <v>10</v>
      </c>
      <c r="D502" t="s">
        <v>2941</v>
      </c>
      <c r="E502">
        <v>488</v>
      </c>
      <c r="F502" t="s">
        <v>1591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1577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2298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1602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1586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1584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1572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1571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1580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1570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1596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1587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1595</v>
      </c>
    </row>
    <row r="515" spans="2:6" x14ac:dyDescent="0.2">
      <c r="B515" t="s">
        <v>2945</v>
      </c>
      <c r="C515">
        <v>10</v>
      </c>
      <c r="D515" t="s">
        <v>2941</v>
      </c>
      <c r="E515">
        <v>501</v>
      </c>
      <c r="F515" t="s">
        <v>2865</v>
      </c>
    </row>
    <row r="516" spans="2:6" x14ac:dyDescent="0.2">
      <c r="B516" t="s">
        <v>2945</v>
      </c>
      <c r="C516">
        <v>10</v>
      </c>
      <c r="D516" t="s">
        <v>2941</v>
      </c>
      <c r="E516">
        <v>502</v>
      </c>
      <c r="F516" t="s">
        <v>2767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1582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1583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2309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1585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1590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1589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1592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1603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1604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1607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1612</v>
      </c>
    </row>
    <row r="528" spans="2:6" x14ac:dyDescent="0.2">
      <c r="B528" t="s">
        <v>3004</v>
      </c>
      <c r="C528">
        <v>70</v>
      </c>
      <c r="D528" t="s">
        <v>2941</v>
      </c>
      <c r="E528">
        <v>514</v>
      </c>
      <c r="F528" t="s">
        <v>1617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1339</v>
      </c>
    </row>
    <row r="530" spans="2:6" x14ac:dyDescent="0.2">
      <c r="B530" t="s">
        <v>2945</v>
      </c>
      <c r="C530">
        <v>10</v>
      </c>
      <c r="D530" t="s">
        <v>2941</v>
      </c>
      <c r="E530">
        <v>516</v>
      </c>
      <c r="F530" t="s">
        <v>1618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1349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1625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1626</v>
      </c>
    </row>
    <row r="534" spans="2:6" x14ac:dyDescent="0.2">
      <c r="B534" t="s">
        <v>2945</v>
      </c>
      <c r="C534">
        <v>10</v>
      </c>
      <c r="D534" t="s">
        <v>2941</v>
      </c>
      <c r="E534">
        <v>520</v>
      </c>
      <c r="F534" t="s">
        <v>4063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1461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1634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1635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1641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1364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1646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1645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1640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1637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1632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1627</v>
      </c>
    </row>
    <row r="546" spans="2:6" x14ac:dyDescent="0.2">
      <c r="B546" t="s">
        <v>2974</v>
      </c>
      <c r="C546">
        <v>80</v>
      </c>
      <c r="D546" t="s">
        <v>2941</v>
      </c>
      <c r="E546">
        <v>532</v>
      </c>
      <c r="F546" t="s">
        <v>1630</v>
      </c>
    </row>
    <row r="547" spans="2:6" x14ac:dyDescent="0.2">
      <c r="B547" t="s">
        <v>2983</v>
      </c>
      <c r="C547">
        <v>30</v>
      </c>
      <c r="D547" t="s">
        <v>2941</v>
      </c>
      <c r="E547">
        <v>533</v>
      </c>
      <c r="F547" t="s">
        <v>1581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1623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1616</v>
      </c>
    </row>
    <row r="550" spans="2:6" x14ac:dyDescent="0.2">
      <c r="B550" t="s">
        <v>2945</v>
      </c>
      <c r="C550">
        <v>10</v>
      </c>
      <c r="D550" t="s">
        <v>2941</v>
      </c>
      <c r="E550">
        <v>536</v>
      </c>
      <c r="F550" t="s">
        <v>1621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4229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1619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1579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2208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2657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2307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1624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2302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3296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1622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3156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1613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2295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1614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1611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1546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1609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1606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1588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1554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1553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1545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1550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1544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1543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3019</v>
      </c>
    </row>
    <row r="577" spans="2:6" x14ac:dyDescent="0.2">
      <c r="B577" t="s">
        <v>3050</v>
      </c>
      <c r="C577">
        <v>50</v>
      </c>
      <c r="D577" t="s">
        <v>2941</v>
      </c>
      <c r="E577">
        <v>563</v>
      </c>
      <c r="F577" t="s">
        <v>3020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1540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1511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1528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1529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1517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1523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3682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1340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1512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1507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1504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1301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1503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1500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1359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2667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2860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1496</v>
      </c>
    </row>
    <row r="596" spans="2:6" x14ac:dyDescent="0.2">
      <c r="B596" t="s">
        <v>2972</v>
      </c>
      <c r="C596">
        <v>40</v>
      </c>
      <c r="D596" t="s">
        <v>2941</v>
      </c>
      <c r="E596">
        <v>582</v>
      </c>
      <c r="F596" t="s">
        <v>3821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1492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1486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2177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1484</v>
      </c>
    </row>
    <row r="601" spans="2:6" x14ac:dyDescent="0.2">
      <c r="B601" t="s">
        <v>2974</v>
      </c>
      <c r="C601">
        <v>80</v>
      </c>
      <c r="D601" t="s">
        <v>2941</v>
      </c>
      <c r="E601">
        <v>587</v>
      </c>
      <c r="F601" t="s">
        <v>3905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1488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1482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1481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1472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2674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1490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1485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1483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1494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1470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1491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1498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1502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1516</v>
      </c>
    </row>
    <row r="616" spans="2:6" x14ac:dyDescent="0.2">
      <c r="B616" t="s">
        <v>2963</v>
      </c>
      <c r="C616" t="s">
        <v>2941</v>
      </c>
      <c r="D616">
        <v>602</v>
      </c>
      <c r="E616" t="s">
        <v>2285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2286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1532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1527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1538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1533</v>
      </c>
    </row>
    <row r="622" spans="2:6" x14ac:dyDescent="0.2">
      <c r="B622" t="s">
        <v>2945</v>
      </c>
      <c r="C622">
        <v>10</v>
      </c>
      <c r="D622" t="s">
        <v>2941</v>
      </c>
      <c r="E622">
        <v>608</v>
      </c>
      <c r="F622" t="s">
        <v>1539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1348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2292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1311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1487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1555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1560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1563</v>
      </c>
    </row>
    <row r="630" spans="2:6" x14ac:dyDescent="0.2">
      <c r="B630" t="s">
        <v>2974</v>
      </c>
      <c r="C630">
        <v>80</v>
      </c>
      <c r="D630" t="s">
        <v>2941</v>
      </c>
      <c r="E630">
        <v>616</v>
      </c>
      <c r="F630" t="s">
        <v>3026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4230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1565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2281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1567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1564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1547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1515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1460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1536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1395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1434</v>
      </c>
    </row>
    <row r="642" spans="2:6" x14ac:dyDescent="0.2">
      <c r="B642" t="s">
        <v>3050</v>
      </c>
      <c r="C642">
        <v>50</v>
      </c>
      <c r="D642" t="s">
        <v>2941</v>
      </c>
      <c r="E642">
        <v>628</v>
      </c>
      <c r="F642" t="s">
        <v>1524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2273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1519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1522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1521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1518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1513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2260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2882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4231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1510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1473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1531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2884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1530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1569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2221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1661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1772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1873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1977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2065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2067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2143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2150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1888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2246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2330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2313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2128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2390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2420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2419</v>
      </c>
    </row>
    <row r="675" spans="2:6" x14ac:dyDescent="0.2">
      <c r="B675" t="s">
        <v>2972</v>
      </c>
      <c r="C675">
        <v>40</v>
      </c>
      <c r="D675" t="s">
        <v>2941</v>
      </c>
      <c r="E675">
        <v>661</v>
      </c>
      <c r="F675" t="s">
        <v>2417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2416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2413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2412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2410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2409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2408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2407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2405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4033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4232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2396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1989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2395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2401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2398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2169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2394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2393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2391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2404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2406</v>
      </c>
    </row>
    <row r="697" spans="2:6" x14ac:dyDescent="0.2">
      <c r="B697" t="s">
        <v>2974</v>
      </c>
      <c r="C697">
        <v>80</v>
      </c>
      <c r="D697" t="s">
        <v>2941</v>
      </c>
      <c r="E697">
        <v>683</v>
      </c>
      <c r="F697" t="s">
        <v>1331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2411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1659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2414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2424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2429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2883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2430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2431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2166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2435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2445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1316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2449</v>
      </c>
    </row>
    <row r="712" spans="2:6" x14ac:dyDescent="0.2">
      <c r="B712" t="s">
        <v>2974</v>
      </c>
      <c r="C712">
        <v>80</v>
      </c>
      <c r="D712" t="s">
        <v>2941</v>
      </c>
      <c r="E712">
        <v>698</v>
      </c>
      <c r="F712" t="s">
        <v>3032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2452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2459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2872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2460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2461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2458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2457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2454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2453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2440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2441</v>
      </c>
    </row>
    <row r="724" spans="2:6" x14ac:dyDescent="0.2">
      <c r="B724" t="s">
        <v>2945</v>
      </c>
      <c r="C724">
        <v>10</v>
      </c>
      <c r="D724" t="s">
        <v>2941</v>
      </c>
      <c r="E724">
        <v>710</v>
      </c>
      <c r="F724" t="s">
        <v>1310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2439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2438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1909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2230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4233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2434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2184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2182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2870</v>
      </c>
    </row>
    <row r="734" spans="2:6" x14ac:dyDescent="0.2">
      <c r="B734" t="s">
        <v>2983</v>
      </c>
      <c r="C734">
        <v>30</v>
      </c>
      <c r="D734" t="s">
        <v>2941</v>
      </c>
      <c r="E734">
        <v>720</v>
      </c>
      <c r="F734" t="s">
        <v>3184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2436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2437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2426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2421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3036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2312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2397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2387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3829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2293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2364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1336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2163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2354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2350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2349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2344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2874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2343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2340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3038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3306</v>
      </c>
    </row>
    <row r="757" spans="2:6" x14ac:dyDescent="0.2">
      <c r="B757" t="s">
        <v>2945</v>
      </c>
      <c r="C757">
        <v>10</v>
      </c>
      <c r="D757" t="s">
        <v>2941</v>
      </c>
      <c r="E757">
        <v>743</v>
      </c>
      <c r="F757" t="s">
        <v>2828</v>
      </c>
    </row>
    <row r="758" spans="2:6" x14ac:dyDescent="0.2">
      <c r="B758" t="s">
        <v>3031</v>
      </c>
      <c r="C758">
        <v>20</v>
      </c>
      <c r="D758" t="s">
        <v>2941</v>
      </c>
      <c r="E758">
        <v>744</v>
      </c>
      <c r="F758" t="s">
        <v>2339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2338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2147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2337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2332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2331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2329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1854</v>
      </c>
    </row>
    <row r="766" spans="2:6" x14ac:dyDescent="0.2">
      <c r="B766" t="s">
        <v>2972</v>
      </c>
      <c r="C766">
        <v>40</v>
      </c>
      <c r="D766" t="s">
        <v>2941</v>
      </c>
      <c r="E766">
        <v>752</v>
      </c>
      <c r="F766" t="s">
        <v>2327</v>
      </c>
    </row>
    <row r="767" spans="2:6" x14ac:dyDescent="0.2">
      <c r="B767" t="s">
        <v>2972</v>
      </c>
      <c r="C767">
        <v>40</v>
      </c>
      <c r="D767" t="s">
        <v>2941</v>
      </c>
      <c r="E767">
        <v>753</v>
      </c>
      <c r="F767" t="s">
        <v>3581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2144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2325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2319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3040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2145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2317</v>
      </c>
    </row>
    <row r="774" spans="2:6" x14ac:dyDescent="0.2">
      <c r="B774" t="s">
        <v>3031</v>
      </c>
      <c r="C774">
        <v>20</v>
      </c>
      <c r="D774" t="s">
        <v>2941</v>
      </c>
      <c r="E774">
        <v>760</v>
      </c>
      <c r="F774" t="s">
        <v>2316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2315</v>
      </c>
    </row>
    <row r="776" spans="2:6" x14ac:dyDescent="0.2">
      <c r="B776" t="s">
        <v>2945</v>
      </c>
      <c r="C776">
        <v>10</v>
      </c>
      <c r="D776" t="s">
        <v>2941</v>
      </c>
      <c r="E776">
        <v>762</v>
      </c>
      <c r="F776" t="s">
        <v>2321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2324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1737</v>
      </c>
    </row>
    <row r="779" spans="2:6" x14ac:dyDescent="0.2">
      <c r="B779" t="s">
        <v>2945</v>
      </c>
      <c r="C779">
        <v>10</v>
      </c>
      <c r="D779" t="s">
        <v>2941</v>
      </c>
      <c r="E779">
        <v>765</v>
      </c>
      <c r="F779" t="s">
        <v>2880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1828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2320</v>
      </c>
    </row>
    <row r="782" spans="2:6" x14ac:dyDescent="0.2">
      <c r="B782" t="s">
        <v>2945</v>
      </c>
      <c r="C782">
        <v>10</v>
      </c>
      <c r="D782" t="s">
        <v>2941</v>
      </c>
      <c r="E782">
        <v>768</v>
      </c>
      <c r="F782" t="s">
        <v>2821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2878</v>
      </c>
    </row>
    <row r="784" spans="2:6" x14ac:dyDescent="0.2">
      <c r="B784" t="s">
        <v>2945</v>
      </c>
      <c r="C784">
        <v>10</v>
      </c>
      <c r="D784" t="s">
        <v>2941</v>
      </c>
      <c r="E784">
        <v>770</v>
      </c>
      <c r="F784" t="s">
        <v>2328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2326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2335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2336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2341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2353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2255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3200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2819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2356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2368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2369</v>
      </c>
    </row>
    <row r="797" spans="2:6" x14ac:dyDescent="0.2">
      <c r="B797" t="s">
        <v>3031</v>
      </c>
      <c r="C797">
        <v>20</v>
      </c>
      <c r="D797" t="s">
        <v>2941</v>
      </c>
      <c r="E797">
        <v>783</v>
      </c>
      <c r="F797" t="s">
        <v>2881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2371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3044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2164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2818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3203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3045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2379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3871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2383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2152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4234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2384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2385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2820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2689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2003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2270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2358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2359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2357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2355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2262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2360</v>
      </c>
    </row>
    <row r="828" spans="2:6" x14ac:dyDescent="0.2">
      <c r="B828" t="s">
        <v>2945</v>
      </c>
      <c r="C828">
        <v>10</v>
      </c>
      <c r="D828" t="s">
        <v>2941</v>
      </c>
      <c r="E828">
        <v>814</v>
      </c>
      <c r="F828" t="s">
        <v>2272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2362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2823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1968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2157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3762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2824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2084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3763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2378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2389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3208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2423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2425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1869</v>
      </c>
    </row>
    <row r="844" spans="2:6" x14ac:dyDescent="0.2">
      <c r="B844" t="s">
        <v>2974</v>
      </c>
      <c r="C844">
        <v>80</v>
      </c>
      <c r="D844" t="s">
        <v>2941</v>
      </c>
      <c r="E844">
        <v>830</v>
      </c>
      <c r="F844" t="s">
        <v>2469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2463</v>
      </c>
    </row>
    <row r="846" spans="2:6" x14ac:dyDescent="0.2">
      <c r="B846" t="s">
        <v>2965</v>
      </c>
      <c r="C846">
        <v>60</v>
      </c>
      <c r="D846" t="s">
        <v>2941</v>
      </c>
      <c r="E846">
        <v>832</v>
      </c>
      <c r="F846" t="s">
        <v>2518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2504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2554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2154</v>
      </c>
    </row>
    <row r="852" spans="2:6" x14ac:dyDescent="0.2">
      <c r="B852" t="s">
        <v>2945</v>
      </c>
      <c r="C852">
        <v>10</v>
      </c>
      <c r="D852" t="s">
        <v>2941</v>
      </c>
      <c r="E852">
        <v>838</v>
      </c>
      <c r="F852" t="s">
        <v>2556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2557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4235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2089</v>
      </c>
    </row>
    <row r="856" spans="2:6" x14ac:dyDescent="0.2">
      <c r="B856" t="s">
        <v>2983</v>
      </c>
      <c r="C856">
        <v>30</v>
      </c>
      <c r="D856" t="s">
        <v>2941</v>
      </c>
      <c r="E856">
        <v>842</v>
      </c>
      <c r="F856" t="s">
        <v>2912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2562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2181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2837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2561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2558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2553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1552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2549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2544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2204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1329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2543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2539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2534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2536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1711</v>
      </c>
    </row>
    <row r="873" spans="2:6" x14ac:dyDescent="0.2">
      <c r="B873" t="s">
        <v>2945</v>
      </c>
      <c r="C873">
        <v>10</v>
      </c>
      <c r="D873" t="s">
        <v>2941</v>
      </c>
      <c r="E873">
        <v>859</v>
      </c>
      <c r="F873" t="s">
        <v>3606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2537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2538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2540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2205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2545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2843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2217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2214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2451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2552</v>
      </c>
    </row>
    <row r="884" spans="2:6" x14ac:dyDescent="0.2">
      <c r="B884" t="s">
        <v>2972</v>
      </c>
      <c r="C884">
        <v>40</v>
      </c>
      <c r="D884" t="s">
        <v>2941</v>
      </c>
      <c r="E884">
        <v>870</v>
      </c>
      <c r="F884" t="s">
        <v>2911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2560</v>
      </c>
    </row>
    <row r="886" spans="2:6" x14ac:dyDescent="0.2">
      <c r="B886" t="s">
        <v>3031</v>
      </c>
      <c r="C886">
        <v>20</v>
      </c>
      <c r="D886" t="s">
        <v>2941</v>
      </c>
      <c r="E886">
        <v>872</v>
      </c>
      <c r="F886" t="s">
        <v>2229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2573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2576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2579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1309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2580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2581</v>
      </c>
    </row>
    <row r="893" spans="2:6" x14ac:dyDescent="0.2">
      <c r="B893" t="s">
        <v>2983</v>
      </c>
      <c r="C893">
        <v>30</v>
      </c>
      <c r="D893" t="s">
        <v>2941</v>
      </c>
      <c r="E893">
        <v>879</v>
      </c>
      <c r="F893" t="s">
        <v>2905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1872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2582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2584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3321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2615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2586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2215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2587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2219</v>
      </c>
    </row>
    <row r="903" spans="2:6" x14ac:dyDescent="0.2">
      <c r="B903" t="s">
        <v>3031</v>
      </c>
      <c r="C903">
        <v>20</v>
      </c>
      <c r="D903" t="s">
        <v>2941</v>
      </c>
      <c r="E903">
        <v>889</v>
      </c>
      <c r="F903" t="s">
        <v>2897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2588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2220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2590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2377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2222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1991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2375</v>
      </c>
    </row>
    <row r="911" spans="2:6" x14ac:dyDescent="0.2">
      <c r="B911" t="s">
        <v>2945</v>
      </c>
      <c r="C911">
        <v>10</v>
      </c>
      <c r="D911" t="s">
        <v>2941</v>
      </c>
      <c r="E911">
        <v>897</v>
      </c>
      <c r="F911" t="s">
        <v>2585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2583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2578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2577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2571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2464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2567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1974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2564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2565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2813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2467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4236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2566</v>
      </c>
    </row>
    <row r="925" spans="2:6" x14ac:dyDescent="0.2">
      <c r="B925" t="s">
        <v>2945</v>
      </c>
      <c r="C925">
        <v>10</v>
      </c>
      <c r="D925" t="s">
        <v>2941</v>
      </c>
      <c r="E925">
        <v>911</v>
      </c>
      <c r="F925" t="s">
        <v>2572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4237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2575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3691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2574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2568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4238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2563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2551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2333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2550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2533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2226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2517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2500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2499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2498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2483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2484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2485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2489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2490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2493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2388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2496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2139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2497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2495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1803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1400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2901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2488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2486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2482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2218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2480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1558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2477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2473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2471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2466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3326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2465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2468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2470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2472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2474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2211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2475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1386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2808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2476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2200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2197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3841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2766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2194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2805</v>
      </c>
    </row>
    <row r="983" spans="2:6" x14ac:dyDescent="0.2">
      <c r="B983" t="s">
        <v>2945</v>
      </c>
      <c r="C983">
        <v>10</v>
      </c>
      <c r="D983" t="s">
        <v>2941</v>
      </c>
      <c r="E983">
        <v>969</v>
      </c>
      <c r="F983" t="s">
        <v>1344</v>
      </c>
    </row>
    <row r="984" spans="2:6" x14ac:dyDescent="0.2">
      <c r="B984" t="s">
        <v>3004</v>
      </c>
      <c r="C984">
        <v>70</v>
      </c>
      <c r="D984" t="s">
        <v>2941</v>
      </c>
      <c r="E984">
        <v>970</v>
      </c>
      <c r="F984" t="s">
        <v>4239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b">
        <v>1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2487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2491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2288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2191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2799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2501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2833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2519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2188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2796</v>
      </c>
    </row>
    <row r="996" spans="2:6" x14ac:dyDescent="0.2">
      <c r="B996" t="s">
        <v>2945</v>
      </c>
      <c r="C996">
        <v>10</v>
      </c>
      <c r="D996" t="s">
        <v>2941</v>
      </c>
      <c r="E996">
        <v>982</v>
      </c>
      <c r="F996" t="s">
        <v>2521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2523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2524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2525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1699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2526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2190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2528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3920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2530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2532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3921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2192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2529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1949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2198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2520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2516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2512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2502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2507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2505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2203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2509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2724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3922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2508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2513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2831</v>
      </c>
    </row>
    <row r="1025" spans="2:6" x14ac:dyDescent="0.2">
      <c r="B1025" t="s">
        <v>3031</v>
      </c>
      <c r="C1025">
        <v>20</v>
      </c>
      <c r="D1025" t="s">
        <v>2941</v>
      </c>
      <c r="E1025">
        <v>1011</v>
      </c>
      <c r="F1025" t="s">
        <v>2296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2492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2456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2432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2428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2348</v>
      </c>
    </row>
    <row r="1031" spans="2:6" x14ac:dyDescent="0.2">
      <c r="B1031" t="s">
        <v>2945</v>
      </c>
      <c r="C1031">
        <v>10</v>
      </c>
      <c r="D1031" t="s">
        <v>2941</v>
      </c>
      <c r="E1031">
        <v>1017</v>
      </c>
      <c r="F1031" t="s">
        <v>2810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2039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2267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2835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1816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2175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3331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2092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2174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2093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2094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1954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2096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2099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2806</v>
      </c>
    </row>
    <row r="1046" spans="2:6" x14ac:dyDescent="0.2">
      <c r="B1046" t="s">
        <v>3031</v>
      </c>
      <c r="C1046">
        <v>20</v>
      </c>
      <c r="D1046" t="s">
        <v>2941</v>
      </c>
      <c r="E1046">
        <v>1032</v>
      </c>
      <c r="F1046" t="s">
        <v>2098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2103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2106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2104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2100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2102</v>
      </c>
    </row>
    <row r="1052" spans="2:6" x14ac:dyDescent="0.2">
      <c r="B1052" t="s">
        <v>2963</v>
      </c>
      <c r="C1052" t="s">
        <v>2941</v>
      </c>
      <c r="D1052">
        <v>1038</v>
      </c>
      <c r="E1052" t="s">
        <v>2101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2090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2087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2085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2083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1363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1937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2072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2074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2071</v>
      </c>
    </row>
    <row r="1062" spans="2:6" x14ac:dyDescent="0.2">
      <c r="B1062" t="s">
        <v>3031</v>
      </c>
      <c r="C1062">
        <v>20</v>
      </c>
      <c r="D1062" t="s">
        <v>2941</v>
      </c>
      <c r="E1062">
        <v>1048</v>
      </c>
      <c r="F1062" t="s">
        <v>2127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2202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1615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1932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2073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2081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2080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2201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2011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3068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2803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2086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2088</v>
      </c>
    </row>
    <row r="1075" spans="2:6" x14ac:dyDescent="0.2">
      <c r="B1075" t="s">
        <v>2945</v>
      </c>
      <c r="C1075">
        <v>10</v>
      </c>
      <c r="D1075" t="s">
        <v>2941</v>
      </c>
      <c r="E1075">
        <v>1061</v>
      </c>
      <c r="F1075" t="s">
        <v>2108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2110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2113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2115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2118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1379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1972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2124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1305</v>
      </c>
    </row>
    <row r="1084" spans="2:6" x14ac:dyDescent="0.2">
      <c r="B1084" t="s">
        <v>3031</v>
      </c>
      <c r="C1084">
        <v>20</v>
      </c>
      <c r="D1084" t="s">
        <v>2941</v>
      </c>
      <c r="E1084">
        <v>1070</v>
      </c>
      <c r="F1084" t="s">
        <v>1979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2141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2142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2137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3334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2138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2136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2134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2133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2132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>
        <v>0</v>
      </c>
    </row>
    <row r="1095" spans="2:6" x14ac:dyDescent="0.2">
      <c r="B1095" t="s">
        <v>3031</v>
      </c>
      <c r="C1095">
        <v>20</v>
      </c>
      <c r="D1095" t="s">
        <v>2941</v>
      </c>
      <c r="E1095">
        <v>1081</v>
      </c>
      <c r="F1095">
        <v>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1767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3654</v>
      </c>
    </row>
    <row r="1098" spans="2:6" x14ac:dyDescent="0.2">
      <c r="B1098" t="s">
        <v>3004</v>
      </c>
      <c r="C1098">
        <v>70</v>
      </c>
      <c r="D1098" t="s">
        <v>2941</v>
      </c>
      <c r="E1098">
        <v>1084</v>
      </c>
      <c r="F1098" t="s">
        <v>4014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4240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2047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1782</v>
      </c>
    </row>
    <row r="1102" spans="2:6" x14ac:dyDescent="0.2">
      <c r="B1102" t="s">
        <v>2963</v>
      </c>
      <c r="C1102" t="s">
        <v>2941</v>
      </c>
      <c r="D1102">
        <v>1088</v>
      </c>
      <c r="E1102" t="s">
        <v>2947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2114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4053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4241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2949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3655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3072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2721</v>
      </c>
    </row>
    <row r="1110" spans="2:6" x14ac:dyDescent="0.2">
      <c r="B1110" t="s">
        <v>2963</v>
      </c>
      <c r="C1110" t="s">
        <v>2941</v>
      </c>
      <c r="D1110">
        <v>1096</v>
      </c>
      <c r="E1110" t="s">
        <v>3412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2043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2024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2956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2016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1325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2018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4015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1792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1647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2690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2022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3424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3931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2012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2008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2006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2005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1997</v>
      </c>
    </row>
    <row r="1129" spans="2:6" x14ac:dyDescent="0.2">
      <c r="B1129" t="s">
        <v>2945</v>
      </c>
      <c r="C1129">
        <v>10</v>
      </c>
      <c r="D1129" t="s">
        <v>2941</v>
      </c>
      <c r="E1129">
        <v>1115</v>
      </c>
      <c r="F1129" t="s">
        <v>3710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4242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1995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1996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2700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1999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1723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2004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1731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2788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4243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1734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4187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3716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2740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4244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2055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3662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2742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1714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2745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2057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3457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3886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2780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3261</v>
      </c>
    </row>
    <row r="1155" spans="2:6" x14ac:dyDescent="0.2">
      <c r="B1155" t="s">
        <v>3031</v>
      </c>
      <c r="C1155">
        <v>20</v>
      </c>
      <c r="D1155" t="s">
        <v>2941</v>
      </c>
      <c r="E1155">
        <v>1141</v>
      </c>
      <c r="F1155" t="s">
        <v>3804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1928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2060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2054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4245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2759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2756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4246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2044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2040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2757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1933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2034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4247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4248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2920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4023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2760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2751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1913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1941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1970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1796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4249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1785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1986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3806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3480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3481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4250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1963</v>
      </c>
    </row>
    <row r="1186" spans="2:6" x14ac:dyDescent="0.2">
      <c r="B1186" t="s">
        <v>2945</v>
      </c>
      <c r="C1186">
        <v>10</v>
      </c>
      <c r="D1186" t="s">
        <v>2941</v>
      </c>
      <c r="E1186">
        <v>1172</v>
      </c>
      <c r="F1186" t="s">
        <v>3274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2859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4251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1877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4252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2736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2121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2151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2209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1836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1842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3120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1865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2646</v>
      </c>
    </row>
    <row r="1200" spans="2:6" x14ac:dyDescent="0.2">
      <c r="B1200" t="s">
        <v>2945</v>
      </c>
      <c r="C1200">
        <v>10</v>
      </c>
      <c r="D1200" t="s">
        <v>2941</v>
      </c>
      <c r="E1200">
        <v>1186</v>
      </c>
      <c r="F1200" t="s">
        <v>1901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1906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2253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2852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3500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1476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1382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3503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3735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3507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3509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2232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1342</v>
      </c>
    </row>
    <row r="1213" spans="2:6" x14ac:dyDescent="0.2">
      <c r="B1213" t="s">
        <v>2945</v>
      </c>
      <c r="C1213">
        <v>10</v>
      </c>
      <c r="D1213" t="s">
        <v>2941</v>
      </c>
      <c r="E1213">
        <v>1199</v>
      </c>
      <c r="F1213" t="s">
        <v>1456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3895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2239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2244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2247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1446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3366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3673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4253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1328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1375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2250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2594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2678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2252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4254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1480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4255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3012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4256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2677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2867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1601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2841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3292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2304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3015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4257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3743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3294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1628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4258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2681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4259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4260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3372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1578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1399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2651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3021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3159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3820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4261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2282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3374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3552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1495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4262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2275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3164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3165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4263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2284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4264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2685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4032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1508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1535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4265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2240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1574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3826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2196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4068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4266</v>
      </c>
    </row>
    <row r="1278" spans="2:6" x14ac:dyDescent="0.2">
      <c r="B1278" t="s">
        <v>2945</v>
      </c>
      <c r="C1278">
        <v>10</v>
      </c>
      <c r="D1278" t="s">
        <v>2941</v>
      </c>
      <c r="E1278">
        <v>1264</v>
      </c>
      <c r="F1278" t="s">
        <v>3753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4267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2890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2427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2346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4268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3571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4269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2171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3033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3380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2447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2444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4153</v>
      </c>
    </row>
    <row r="1292" spans="2:6" x14ac:dyDescent="0.2">
      <c r="B1292" t="s">
        <v>2940</v>
      </c>
      <c r="C1292">
        <v>0</v>
      </c>
      <c r="D1292" t="s">
        <v>2941</v>
      </c>
      <c r="E1292">
        <v>1278</v>
      </c>
      <c r="F1292" t="s">
        <v>2183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4270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4271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4272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2179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2160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2376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2370</v>
      </c>
    </row>
    <row r="1300" spans="2:6" x14ac:dyDescent="0.2">
      <c r="B1300" t="s">
        <v>2945</v>
      </c>
      <c r="C1300">
        <v>10</v>
      </c>
      <c r="D1300" t="s">
        <v>2941</v>
      </c>
      <c r="E1300">
        <v>1286</v>
      </c>
      <c r="F1300" t="s">
        <v>3910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4273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3037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3190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2352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1302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4274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3383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3195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3196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2146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2351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2149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4158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2381</v>
      </c>
    </row>
    <row r="1315" spans="2:6" x14ac:dyDescent="0.2">
      <c r="B1315" t="s">
        <v>2963</v>
      </c>
      <c r="C1315" t="s">
        <v>2941</v>
      </c>
      <c r="D1315">
        <v>1301</v>
      </c>
      <c r="E1315" t="s">
        <v>4275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4276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3046</v>
      </c>
    </row>
    <row r="1318" spans="2:6" x14ac:dyDescent="0.2">
      <c r="B1318" t="s">
        <v>2940</v>
      </c>
      <c r="C1318">
        <v>0</v>
      </c>
      <c r="D1318" t="s">
        <v>2941</v>
      </c>
      <c r="E1318">
        <v>1304</v>
      </c>
      <c r="F1318" t="s">
        <v>4277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2910</v>
      </c>
    </row>
    <row r="1320" spans="2:6" x14ac:dyDescent="0.2">
      <c r="B1320" t="s">
        <v>2940</v>
      </c>
      <c r="C1320">
        <v>0</v>
      </c>
      <c r="D1320" t="s">
        <v>2941</v>
      </c>
      <c r="E1320">
        <v>1306</v>
      </c>
      <c r="F1320" t="s">
        <v>3955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2363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2906</v>
      </c>
    </row>
    <row r="1323" spans="2:6" x14ac:dyDescent="0.2">
      <c r="B1323" t="s">
        <v>2940</v>
      </c>
      <c r="C1323">
        <v>0</v>
      </c>
      <c r="D1323" t="s">
        <v>2941</v>
      </c>
      <c r="E1323">
        <v>1309</v>
      </c>
      <c r="F1323" t="s">
        <v>2891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3764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3313</v>
      </c>
    </row>
    <row r="1326" spans="2:6" x14ac:dyDescent="0.2">
      <c r="B1326" t="s">
        <v>2940</v>
      </c>
      <c r="C1326">
        <v>0</v>
      </c>
      <c r="D1326" t="s">
        <v>2941</v>
      </c>
      <c r="E1326">
        <v>1312</v>
      </c>
      <c r="F1326" t="s">
        <v>2162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3051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2172</v>
      </c>
    </row>
    <row r="1329" spans="2:6" x14ac:dyDescent="0.2">
      <c r="B1329" t="s">
        <v>2945</v>
      </c>
      <c r="C1329">
        <v>10</v>
      </c>
      <c r="D1329" t="s">
        <v>2941</v>
      </c>
      <c r="E1329">
        <v>1315</v>
      </c>
      <c r="F1329" t="s">
        <v>2448</v>
      </c>
    </row>
    <row r="1330" spans="2:6" x14ac:dyDescent="0.2">
      <c r="B1330" t="s">
        <v>2940</v>
      </c>
      <c r="C1330">
        <v>0</v>
      </c>
      <c r="D1330" t="s">
        <v>2941</v>
      </c>
      <c r="E1330">
        <v>1316</v>
      </c>
      <c r="F1330" t="s">
        <v>3052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2318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3053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4164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2443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2844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2548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2112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3957</v>
      </c>
    </row>
    <row r="1339" spans="2:6" x14ac:dyDescent="0.2">
      <c r="B1339" t="s">
        <v>2945</v>
      </c>
      <c r="C1339">
        <v>10</v>
      </c>
      <c r="D1339" t="s">
        <v>2941</v>
      </c>
      <c r="E1339">
        <v>1325</v>
      </c>
      <c r="F1339" t="s">
        <v>3771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3057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4278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4279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4210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4211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4280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2846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2569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2228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2902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2904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2223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3059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3231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3874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2804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3327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2510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2515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3061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4007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4048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4281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3781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4282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4283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3964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2522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3065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2832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2077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3243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1947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1936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4284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2140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AE54-48C7-9342-99FF-7A4F63EEDE01}">
  <dimension ref="A1:J1394"/>
  <sheetViews>
    <sheetView workbookViewId="0">
      <selection activeCell="H29" sqref="H29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4080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1380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2130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1765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1768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2119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1767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1542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2123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2116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1774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2946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1776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2707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2047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1782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1684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1775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1733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1764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1761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3070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1758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1752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1749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1745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1742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1744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1748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1750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1751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1756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1759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2079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1760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2078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1670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1757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1754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2949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4081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1766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2721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1777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1805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1762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2953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2720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2043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3252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1810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1808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1812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2717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2024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1815</v>
      </c>
    </row>
    <row r="75" spans="2:6" x14ac:dyDescent="0.2">
      <c r="B75" t="s">
        <v>2963</v>
      </c>
      <c r="C75" t="s">
        <v>2941</v>
      </c>
      <c r="D75">
        <v>61</v>
      </c>
      <c r="E75" t="s">
        <v>4082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1818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1821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1824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1823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1819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2956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1814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1809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2016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2019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4083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1804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2018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1799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1795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1791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1788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1787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1786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3794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1746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1317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4084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1789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1790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1650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1798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1802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1800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1801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1771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2690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1753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1747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1724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1685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1676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1678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1679</v>
      </c>
    </row>
    <row r="115" spans="2:6" x14ac:dyDescent="0.2">
      <c r="B115" t="s">
        <v>2945</v>
      </c>
      <c r="C115">
        <v>10</v>
      </c>
      <c r="D115" t="s">
        <v>2941</v>
      </c>
      <c r="E115">
        <v>101</v>
      </c>
      <c r="F115" t="s">
        <v>2961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2773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1686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4085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4086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1688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2017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1691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1478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1697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1693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1690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2013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4087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1687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3089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4088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2698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1673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2005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3255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1998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1665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1654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1652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1653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1655</v>
      </c>
    </row>
    <row r="142" spans="2:6" x14ac:dyDescent="0.2">
      <c r="B142" t="s">
        <v>3031</v>
      </c>
      <c r="C142">
        <v>20</v>
      </c>
      <c r="D142" t="s">
        <v>2941</v>
      </c>
      <c r="E142">
        <v>128</v>
      </c>
      <c r="F142" t="s">
        <v>4089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1658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1353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1660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1662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4090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4091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3342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1668</v>
      </c>
    </row>
    <row r="151" spans="2:6" x14ac:dyDescent="0.2">
      <c r="B151" t="s">
        <v>2940</v>
      </c>
      <c r="C151">
        <v>0</v>
      </c>
      <c r="D151" t="s">
        <v>2941</v>
      </c>
      <c r="E151">
        <v>137</v>
      </c>
      <c r="F151" t="s">
        <v>1669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1568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1992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1672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1996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3797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2000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1642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3257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4092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1674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1649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1689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1999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1713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1721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2001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1728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1729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1648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1695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2010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2014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1735</v>
      </c>
    </row>
    <row r="175" spans="2:6" x14ac:dyDescent="0.2">
      <c r="B175" t="s">
        <v>2945</v>
      </c>
      <c r="C175">
        <v>10</v>
      </c>
      <c r="D175" t="s">
        <v>2941</v>
      </c>
      <c r="E175">
        <v>161</v>
      </c>
      <c r="F175" t="s">
        <v>2964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1740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3442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3443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1738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4093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1955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2027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2749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4094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1736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1734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1732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1725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3092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1720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1709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1708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1707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1705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2046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3716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1704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1319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1706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2787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2053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2742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3347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1714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2971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4095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1717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2058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2973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1716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3260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1727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1726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1741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3351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1644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3101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1853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1663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3801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1826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1817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1886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1831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2063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1928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4096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1935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1934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1698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1820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1940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1943</v>
      </c>
    </row>
    <row r="234" spans="2:6" x14ac:dyDescent="0.2">
      <c r="B234" t="s">
        <v>2940</v>
      </c>
      <c r="C234">
        <v>0</v>
      </c>
      <c r="D234" t="s">
        <v>2941</v>
      </c>
      <c r="E234">
        <v>220</v>
      </c>
      <c r="F234" t="s">
        <v>4097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2059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2765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4098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3262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1945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1946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1944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1988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1942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2048</v>
      </c>
    </row>
    <row r="245" spans="2:6" x14ac:dyDescent="0.2">
      <c r="B245" t="s">
        <v>3050</v>
      </c>
      <c r="C245">
        <v>50</v>
      </c>
      <c r="D245" t="s">
        <v>2941</v>
      </c>
      <c r="E245">
        <v>231</v>
      </c>
      <c r="F245" t="s">
        <v>4099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2044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2755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1938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2758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1933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1929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1927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4100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2920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3887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3724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4101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4102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1919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1465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1914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1917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4103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4104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2738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1916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4105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1471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2727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3353</v>
      </c>
    </row>
    <row r="271" spans="2:6" x14ac:dyDescent="0.2">
      <c r="B271" t="s">
        <v>2940</v>
      </c>
      <c r="C271">
        <v>0</v>
      </c>
      <c r="D271" t="s">
        <v>2941</v>
      </c>
      <c r="E271">
        <v>257</v>
      </c>
      <c r="F271" t="s">
        <v>3471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1921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2929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1868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3265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1924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1548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1925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1931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1883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1326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3108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4106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1323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4024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1975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4107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1981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4108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3356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1987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1785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1986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1985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1983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1347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4109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1978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4110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1980</v>
      </c>
    </row>
    <row r="301" spans="2:6" x14ac:dyDescent="0.2">
      <c r="B301" t="s">
        <v>2965</v>
      </c>
      <c r="C301">
        <v>60</v>
      </c>
      <c r="D301" t="s">
        <v>2941</v>
      </c>
      <c r="E301">
        <v>287</v>
      </c>
      <c r="F301" t="s">
        <v>4111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1332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1911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1962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1963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1769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1966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1967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1959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2066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2050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1957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1958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3274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4112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2859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1631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1857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1794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2091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1907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1829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1895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1891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1881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1878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1877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2735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1874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2736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2121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1866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1862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1477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2151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1858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1856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1702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1694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1851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3730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3485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1849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2857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1847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1846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2156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1841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2199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4113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3276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2209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4114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2224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1633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1843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1692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2733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1836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1838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2732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1839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1835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3278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1833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1842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4115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2655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1844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2256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1852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1850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4116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2639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4117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2258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1865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1879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2645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1870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1882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2259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2644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4118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1885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2265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1896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2269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2638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1778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1837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1900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4119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1904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1903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1827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1908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1880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1876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1875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2261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2640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1840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2641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4120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4121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1899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1898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1897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1892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2254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1894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1890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1889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1893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1887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4122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1859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1832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1830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1806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1718</v>
      </c>
    </row>
    <row r="423" spans="2:6" x14ac:dyDescent="0.2">
      <c r="B423" t="s">
        <v>2945</v>
      </c>
      <c r="C423">
        <v>10</v>
      </c>
      <c r="D423" t="s">
        <v>2941</v>
      </c>
      <c r="E423">
        <v>409</v>
      </c>
      <c r="F423" t="s">
        <v>4123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1715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1680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1700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2245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3132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1576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1537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2236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1506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1499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1368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1419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1407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3134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4124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1393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3362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4125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4126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1337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1392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1365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1405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1409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1423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1412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1418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1408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1404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1410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1422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1424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4127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1435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1436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1433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1425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3001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1315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1398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3003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4128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1447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1444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1454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1451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1414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1793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1448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2620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1441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2621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1417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1453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1457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1452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1456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1388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2235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1459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1463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1455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1462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1458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4129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3364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2629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2244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1450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1429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1432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1440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3365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1437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1442</v>
      </c>
    </row>
    <row r="499" spans="2:6" x14ac:dyDescent="0.2">
      <c r="B499" t="s">
        <v>2974</v>
      </c>
      <c r="C499">
        <v>80</v>
      </c>
      <c r="D499" t="s">
        <v>2941</v>
      </c>
      <c r="E499">
        <v>485</v>
      </c>
      <c r="F499" t="s">
        <v>4130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2628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4131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1443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1445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1439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1438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3287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1397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1426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3366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1420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1411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1406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1396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4132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1328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1391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1366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1384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1383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1377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1375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1371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4133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3674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1362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1369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4134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1373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1361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1380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1381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1385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1905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1372</v>
      </c>
    </row>
    <row r="535" spans="2:6" x14ac:dyDescent="0.2">
      <c r="B535" t="s">
        <v>2945</v>
      </c>
      <c r="C535">
        <v>10</v>
      </c>
      <c r="D535" t="s">
        <v>2941</v>
      </c>
      <c r="E535">
        <v>521</v>
      </c>
      <c r="F535" t="s">
        <v>4135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1374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2287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2294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1390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3007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1394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1403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1468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1480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4136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1525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1551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1561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1314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2676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2867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1559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1601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1599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1594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1591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1577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4137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2298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1586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1584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3014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1572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1571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1580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1570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1596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1587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1595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1582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1583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2688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1585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1590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1589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1592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1603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1604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1607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1612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2311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1617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1339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1618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1349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1625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1626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3294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1628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2681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1461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1634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1635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1641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1364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1643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1646</v>
      </c>
    </row>
    <row r="598" spans="2:6" x14ac:dyDescent="0.2">
      <c r="B598" t="s">
        <v>2940</v>
      </c>
      <c r="C598">
        <v>0</v>
      </c>
      <c r="D598" t="s">
        <v>2941</v>
      </c>
      <c r="E598">
        <v>584</v>
      </c>
      <c r="F598" t="s">
        <v>3153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1640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1637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1632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1627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1630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1581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1616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4138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2656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1621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3295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1619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1579</v>
      </c>
    </row>
    <row r="612" spans="2:6" x14ac:dyDescent="0.2">
      <c r="B612" t="s">
        <v>2940</v>
      </c>
      <c r="C612">
        <v>0</v>
      </c>
      <c r="D612" t="s">
        <v>2941</v>
      </c>
      <c r="E612">
        <v>598</v>
      </c>
      <c r="F612" t="s">
        <v>3678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2208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2307</v>
      </c>
    </row>
    <row r="615" spans="2:6" x14ac:dyDescent="0.2">
      <c r="B615" t="s">
        <v>2945</v>
      </c>
      <c r="C615">
        <v>10</v>
      </c>
      <c r="D615" t="s">
        <v>2941</v>
      </c>
      <c r="E615">
        <v>601</v>
      </c>
      <c r="F615" t="s">
        <v>4139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1624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4140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1622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1613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3157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4141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3995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1614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1611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1546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4142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1609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1606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1588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1554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1553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1545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1550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1544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1543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4143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3020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3021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1540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1511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1528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1529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1517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1523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1340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3820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1512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1507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1504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1301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1503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2282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3374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1500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1359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2277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1496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1492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1486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4144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2177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1488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1481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1472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1490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1485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1483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2284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1494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4066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1470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2863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2685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1498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1502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3823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1516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2286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1532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1527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1538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1533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1348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2292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4145</v>
      </c>
    </row>
    <row r="686" spans="2:6" x14ac:dyDescent="0.2">
      <c r="B686" t="s">
        <v>2940</v>
      </c>
      <c r="C686">
        <v>0</v>
      </c>
      <c r="D686" t="s">
        <v>2941</v>
      </c>
      <c r="E686">
        <v>672</v>
      </c>
      <c r="F686" t="s">
        <v>1487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1555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1565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2281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1567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1564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1562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1547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1515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1460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1536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1395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1434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1524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1519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1522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1521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1518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1510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1473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1531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1530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1574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1569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1772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3826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1873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1977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2065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2067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2143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2150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3558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2246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2330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2313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2128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2390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2420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2419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2418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4146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2417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2416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2413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2412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2410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2409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2408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2407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2405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3562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2396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4147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1989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2401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2398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2393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2391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2404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4148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2406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2411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2888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3179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2414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2422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2424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2429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2430</v>
      </c>
    </row>
    <row r="756" spans="2:6" x14ac:dyDescent="0.2">
      <c r="B756" t="s">
        <v>3031</v>
      </c>
      <c r="C756">
        <v>20</v>
      </c>
      <c r="D756" t="s">
        <v>2941</v>
      </c>
      <c r="E756">
        <v>742</v>
      </c>
      <c r="F756" t="s">
        <v>4149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2427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2431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2166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2435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2445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4150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4151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1316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2449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3032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2452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4152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2460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2461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2173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2458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3033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2457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2454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2178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2453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2447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2444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2442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2440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1310</v>
      </c>
    </row>
    <row r="783" spans="2:6" x14ac:dyDescent="0.2">
      <c r="B783" t="s">
        <v>2945</v>
      </c>
      <c r="C783">
        <v>10</v>
      </c>
      <c r="D783" t="s">
        <v>2941</v>
      </c>
      <c r="E783">
        <v>769</v>
      </c>
      <c r="F783" t="s">
        <v>3755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2439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2438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1909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4153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3302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2230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2434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2182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3184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2436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2426</v>
      </c>
    </row>
    <row r="795" spans="2:6" x14ac:dyDescent="0.2">
      <c r="B795" t="s">
        <v>2945</v>
      </c>
      <c r="C795">
        <v>10</v>
      </c>
      <c r="D795" t="s">
        <v>2941</v>
      </c>
      <c r="E795">
        <v>781</v>
      </c>
      <c r="F795" t="s">
        <v>3036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2210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2179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2933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2312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2176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2397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3187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2161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2160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2376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2370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2364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2163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2354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2350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2349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2342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3869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2344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2874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2343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2340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3038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2828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2877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2338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2337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3307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2332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2331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2329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2327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2144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2325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2319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2145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2934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2317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2316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2315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2321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2324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2323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1828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3195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2328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2326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2335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3830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4154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1313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2341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2351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3831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4155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2353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4156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2819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3201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4157</v>
      </c>
    </row>
    <row r="856" spans="2:6" x14ac:dyDescent="0.2">
      <c r="B856" t="s">
        <v>2963</v>
      </c>
      <c r="C856" t="s">
        <v>2941</v>
      </c>
      <c r="D856">
        <v>842</v>
      </c>
      <c r="E856" t="s">
        <v>2356</v>
      </c>
    </row>
    <row r="857" spans="2:6" x14ac:dyDescent="0.2">
      <c r="B857" t="s">
        <v>2974</v>
      </c>
      <c r="C857">
        <v>80</v>
      </c>
      <c r="D857" t="s">
        <v>2941</v>
      </c>
      <c r="E857">
        <v>843</v>
      </c>
      <c r="F857" t="s">
        <v>3202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2361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3043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2371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2164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3203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4158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2379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2381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2383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4159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2152</v>
      </c>
    </row>
    <row r="869" spans="2:6" x14ac:dyDescent="0.2">
      <c r="B869" t="s">
        <v>2945</v>
      </c>
      <c r="C869">
        <v>10</v>
      </c>
      <c r="D869" t="s">
        <v>2941</v>
      </c>
      <c r="E869">
        <v>855</v>
      </c>
      <c r="F869" t="s">
        <v>2384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2385</v>
      </c>
    </row>
    <row r="871" spans="2:6" x14ac:dyDescent="0.2">
      <c r="B871" t="s">
        <v>2945</v>
      </c>
      <c r="C871">
        <v>10</v>
      </c>
      <c r="D871" t="s">
        <v>2941</v>
      </c>
      <c r="E871">
        <v>857</v>
      </c>
      <c r="F871" t="s">
        <v>2899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2386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2382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2070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2374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2372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3312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2367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2366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2365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2003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4160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2270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2358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2359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2357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2355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2262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2360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4161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2362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2823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1968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3761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2373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2824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2155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2084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3763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2891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2378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2825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2389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2423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3313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2425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1869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2469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2463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2518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2504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2541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4162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3602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2554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2455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2829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2555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2556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2557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3051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2089</v>
      </c>
    </row>
    <row r="923" spans="2:6" x14ac:dyDescent="0.2">
      <c r="B923" t="s">
        <v>2945</v>
      </c>
      <c r="C923">
        <v>10</v>
      </c>
      <c r="D923" t="s">
        <v>2941</v>
      </c>
      <c r="E923">
        <v>909</v>
      </c>
      <c r="F923" t="s">
        <v>2562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2181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4163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2561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2553</v>
      </c>
    </row>
    <row r="928" spans="2:6" x14ac:dyDescent="0.2">
      <c r="B928" t="s">
        <v>2945</v>
      </c>
      <c r="C928">
        <v>10</v>
      </c>
      <c r="D928" t="s">
        <v>2941</v>
      </c>
      <c r="E928">
        <v>914</v>
      </c>
      <c r="F928" t="s">
        <v>1552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2549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3388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2544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2204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1329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2543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2539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2318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2534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2536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1711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2537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2538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4164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2540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2443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2205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2216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2545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2217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3389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2214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2451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2552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4165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2560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3320</v>
      </c>
    </row>
    <row r="956" spans="2:6" x14ac:dyDescent="0.2">
      <c r="B956" t="s">
        <v>2940</v>
      </c>
      <c r="C956">
        <v>0</v>
      </c>
      <c r="D956" t="s">
        <v>2941</v>
      </c>
      <c r="E956">
        <v>942</v>
      </c>
      <c r="F956" t="s">
        <v>2229</v>
      </c>
    </row>
    <row r="957" spans="2:6" x14ac:dyDescent="0.2">
      <c r="B957" t="s">
        <v>2945</v>
      </c>
      <c r="C957">
        <v>10</v>
      </c>
      <c r="D957" t="s">
        <v>2941</v>
      </c>
      <c r="E957">
        <v>943</v>
      </c>
      <c r="F957" t="s">
        <v>2573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2576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2579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4166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1309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2580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2581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4167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3957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1872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2582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2584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4168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2615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2586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2215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4169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2587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2219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2897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4170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2220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2590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2377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3689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2222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3323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1991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2375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2585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4171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2583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2578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2577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2571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2464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2567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2227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2564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2565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2813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2467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4172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2572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2781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2574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2568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2563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2551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2333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2550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2533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2226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2517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4173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2500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2847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2499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2498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4174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2483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2484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2485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2489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2490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2493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2388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2496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2139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2497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2495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1803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2901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2488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2486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2482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2480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1558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2477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2473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3961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2471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2466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2465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2468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2470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2472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2474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2211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3841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4175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2766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3059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3231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2194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b">
        <v>1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3327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2487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4176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2491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2288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2191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2501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2519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2187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2521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4177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2523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2524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2525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1699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2526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2190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2528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2193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2530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2192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4178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2529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1949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1322</v>
      </c>
    </row>
    <row r="1079" spans="2:6" x14ac:dyDescent="0.2">
      <c r="B1079" t="s">
        <v>3031</v>
      </c>
      <c r="C1079">
        <v>20</v>
      </c>
      <c r="D1079" t="s">
        <v>2941</v>
      </c>
      <c r="E1079">
        <v>1065</v>
      </c>
      <c r="F1079" t="s">
        <v>2527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2198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2516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2512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2502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2507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2505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2509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3922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4179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2506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2513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2492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2456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2432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2428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2348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2810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3330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2314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2267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4180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2175</v>
      </c>
    </row>
    <row r="1102" spans="2:6" x14ac:dyDescent="0.2">
      <c r="B1102" t="s">
        <v>3004</v>
      </c>
      <c r="C1102">
        <v>70</v>
      </c>
      <c r="D1102" t="s">
        <v>2941</v>
      </c>
      <c r="E1102">
        <v>1088</v>
      </c>
      <c r="F1102" t="s">
        <v>3242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2092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2093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2094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1954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2096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2099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2098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2103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2106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2104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2100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2102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3332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2087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2085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2083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3397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1936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1363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1937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2072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2074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2071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1615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1932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3650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3067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2081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2080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2011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3068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2086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2088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3333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2108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2110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2113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2115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2118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1379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1972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2124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1305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4181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2141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2142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2137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2138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2136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2134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2133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2132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>
        <v>44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1773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1770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2122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1681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1781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2117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1321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3409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2708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3852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3339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2951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2051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1811</v>
      </c>
    </row>
    <row r="1170" spans="2:6" x14ac:dyDescent="0.2">
      <c r="B1170" t="s">
        <v>2976</v>
      </c>
      <c r="C1170">
        <v>90</v>
      </c>
      <c r="D1170" t="s">
        <v>2941</v>
      </c>
      <c r="E1170">
        <v>1156</v>
      </c>
      <c r="F1170" t="s">
        <v>2954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4182</v>
      </c>
    </row>
    <row r="1172" spans="2:6" x14ac:dyDescent="0.2">
      <c r="B1172" t="s">
        <v>3050</v>
      </c>
      <c r="C1172">
        <v>50</v>
      </c>
      <c r="D1172" t="s">
        <v>2941</v>
      </c>
      <c r="E1172">
        <v>1158</v>
      </c>
      <c r="F1172" t="s">
        <v>2955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1822</v>
      </c>
    </row>
    <row r="1174" spans="2:6" x14ac:dyDescent="0.2">
      <c r="B1174" t="s">
        <v>2945</v>
      </c>
      <c r="C1174">
        <v>10</v>
      </c>
      <c r="D1174" t="s">
        <v>2941</v>
      </c>
      <c r="E1174">
        <v>1160</v>
      </c>
      <c r="F1174" t="s">
        <v>2015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1825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4183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1325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3416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1792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1647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4184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4185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2694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2774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4186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2008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1677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2006</v>
      </c>
    </row>
    <row r="1189" spans="2:6" x14ac:dyDescent="0.2">
      <c r="B1189" t="s">
        <v>3031</v>
      </c>
      <c r="C1189">
        <v>20</v>
      </c>
      <c r="D1189" t="s">
        <v>2941</v>
      </c>
      <c r="E1189">
        <v>1175</v>
      </c>
      <c r="F1189" t="s">
        <v>1997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1657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3090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2004</v>
      </c>
    </row>
    <row r="1193" spans="2:6" x14ac:dyDescent="0.2">
      <c r="B1193" t="s">
        <v>3050</v>
      </c>
      <c r="C1193">
        <v>50</v>
      </c>
      <c r="D1193" t="s">
        <v>2941</v>
      </c>
      <c r="E1193">
        <v>1179</v>
      </c>
      <c r="F1193" t="s">
        <v>2007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1960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2028</v>
      </c>
    </row>
    <row r="1196" spans="2:6" x14ac:dyDescent="0.2">
      <c r="B1196" t="s">
        <v>3031</v>
      </c>
      <c r="C1196">
        <v>20</v>
      </c>
      <c r="D1196" t="s">
        <v>2941</v>
      </c>
      <c r="E1196">
        <v>1182</v>
      </c>
      <c r="F1196" t="s">
        <v>1739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4187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3346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2056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2057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2746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4056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3802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4188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3261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2061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1939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2060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3980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2054</v>
      </c>
    </row>
    <row r="1211" spans="2:6" x14ac:dyDescent="0.2">
      <c r="B1211" t="s">
        <v>2945</v>
      </c>
      <c r="C1211">
        <v>10</v>
      </c>
      <c r="D1211" t="s">
        <v>2941</v>
      </c>
      <c r="E1211">
        <v>1197</v>
      </c>
      <c r="F1211" t="s">
        <v>2052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4189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2757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4190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1920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2725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4191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1360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3805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2035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3267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1930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1941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1961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2984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1796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4192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4193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1964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1573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1950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2992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1638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2699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2994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2242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1848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1860</v>
      </c>
    </row>
    <row r="1239" spans="2:6" x14ac:dyDescent="0.2">
      <c r="B1239" t="s">
        <v>2940</v>
      </c>
      <c r="C1239">
        <v>0</v>
      </c>
      <c r="D1239" t="s">
        <v>2941</v>
      </c>
      <c r="E1239">
        <v>1225</v>
      </c>
      <c r="F1239" t="s">
        <v>2646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2271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1901</v>
      </c>
    </row>
    <row r="1242" spans="2:6" x14ac:dyDescent="0.2">
      <c r="B1242" t="s">
        <v>2983</v>
      </c>
      <c r="C1242">
        <v>30</v>
      </c>
      <c r="D1242" t="s">
        <v>2941</v>
      </c>
      <c r="E1242">
        <v>1228</v>
      </c>
      <c r="F1242" t="s">
        <v>2268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1902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1855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2251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1636</v>
      </c>
    </row>
    <row r="1247" spans="2:6" x14ac:dyDescent="0.2">
      <c r="B1247" t="s">
        <v>3031</v>
      </c>
      <c r="C1247">
        <v>20</v>
      </c>
      <c r="D1247" t="s">
        <v>2941</v>
      </c>
      <c r="E1247">
        <v>1233</v>
      </c>
      <c r="F1247" t="s">
        <v>1620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1476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4194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1413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4195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1358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2237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3507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1430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3509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2232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1428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2622</v>
      </c>
    </row>
    <row r="1260" spans="2:6" x14ac:dyDescent="0.2">
      <c r="B1260" t="s">
        <v>2983</v>
      </c>
      <c r="C1260">
        <v>30</v>
      </c>
      <c r="D1260" t="s">
        <v>2941</v>
      </c>
      <c r="E1260">
        <v>1246</v>
      </c>
      <c r="F1260" t="s">
        <v>2624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2238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4196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3991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2247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1401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1446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2864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2647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1370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2678</v>
      </c>
    </row>
    <row r="1271" spans="2:6" x14ac:dyDescent="0.2">
      <c r="B1271" t="s">
        <v>2974</v>
      </c>
      <c r="C1271">
        <v>80</v>
      </c>
      <c r="D1271" t="s">
        <v>2941</v>
      </c>
      <c r="E1271">
        <v>1257</v>
      </c>
      <c r="F1271" t="s">
        <v>1378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2675</v>
      </c>
    </row>
    <row r="1273" spans="2:6" x14ac:dyDescent="0.2">
      <c r="B1273" t="s">
        <v>3031</v>
      </c>
      <c r="C1273">
        <v>20</v>
      </c>
      <c r="D1273" t="s">
        <v>2941</v>
      </c>
      <c r="E1273">
        <v>1259</v>
      </c>
      <c r="F1273" t="s">
        <v>2297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2866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1466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4197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3369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2673</v>
      </c>
    </row>
    <row r="1279" spans="2:6" x14ac:dyDescent="0.2">
      <c r="B1279" t="s">
        <v>2945</v>
      </c>
      <c r="C1279">
        <v>10</v>
      </c>
      <c r="D1279" t="s">
        <v>2941</v>
      </c>
      <c r="E1279">
        <v>1265</v>
      </c>
      <c r="F1279" t="s">
        <v>2868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1600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3292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1602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3015</v>
      </c>
    </row>
    <row r="1284" spans="2:6" x14ac:dyDescent="0.2">
      <c r="B1284" t="s">
        <v>2940</v>
      </c>
      <c r="C1284">
        <v>0</v>
      </c>
      <c r="D1284" t="s">
        <v>2941</v>
      </c>
      <c r="E1284">
        <v>1270</v>
      </c>
      <c r="F1284" t="s">
        <v>3743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4198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2687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4199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2686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4200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1645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1623</v>
      </c>
    </row>
    <row r="1292" spans="2:6" x14ac:dyDescent="0.2">
      <c r="B1292" t="s">
        <v>2983</v>
      </c>
      <c r="C1292">
        <v>30</v>
      </c>
      <c r="D1292" t="s">
        <v>2941</v>
      </c>
      <c r="E1292">
        <v>1278</v>
      </c>
      <c r="F1292" t="s">
        <v>2657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3155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1578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2283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1493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3546</v>
      </c>
    </row>
    <row r="1298" spans="2:6" x14ac:dyDescent="0.2">
      <c r="B1298" t="s">
        <v>2940</v>
      </c>
      <c r="C1298">
        <v>0</v>
      </c>
      <c r="D1298" t="s">
        <v>2941</v>
      </c>
      <c r="E1298">
        <v>1284</v>
      </c>
      <c r="F1298" t="s">
        <v>4201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2662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3163</v>
      </c>
    </row>
    <row r="1301" spans="2:6" x14ac:dyDescent="0.2">
      <c r="B1301" t="s">
        <v>2945</v>
      </c>
      <c r="C1301">
        <v>10</v>
      </c>
      <c r="D1301" t="s">
        <v>2941</v>
      </c>
      <c r="E1301">
        <v>1287</v>
      </c>
      <c r="F1301" t="s">
        <v>1484</v>
      </c>
    </row>
    <row r="1302" spans="2:6" x14ac:dyDescent="0.2">
      <c r="B1302" t="s">
        <v>2940</v>
      </c>
      <c r="C1302">
        <v>0</v>
      </c>
      <c r="D1302" t="s">
        <v>2941</v>
      </c>
      <c r="E1302">
        <v>1288</v>
      </c>
      <c r="F1302" t="s">
        <v>2278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3554</v>
      </c>
    </row>
    <row r="1304" spans="2:6" x14ac:dyDescent="0.2">
      <c r="B1304" t="s">
        <v>2940</v>
      </c>
      <c r="C1304">
        <v>0</v>
      </c>
      <c r="D1304" t="s">
        <v>2941</v>
      </c>
      <c r="E1304">
        <v>1290</v>
      </c>
      <c r="F1304" t="s">
        <v>1491</v>
      </c>
    </row>
    <row r="1305" spans="2:6" x14ac:dyDescent="0.2">
      <c r="B1305" t="s">
        <v>2940</v>
      </c>
      <c r="C1305">
        <v>0</v>
      </c>
      <c r="D1305" t="s">
        <v>2941</v>
      </c>
      <c r="E1305">
        <v>1291</v>
      </c>
      <c r="F1305" t="s">
        <v>1539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1311</v>
      </c>
    </row>
    <row r="1307" spans="2:6" x14ac:dyDescent="0.2">
      <c r="B1307" t="s">
        <v>2945</v>
      </c>
      <c r="C1307">
        <v>10</v>
      </c>
      <c r="D1307" t="s">
        <v>2941</v>
      </c>
      <c r="E1307">
        <v>1293</v>
      </c>
      <c r="F1307" t="s">
        <v>4202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1560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2291</v>
      </c>
    </row>
    <row r="1310" spans="2:6" x14ac:dyDescent="0.2">
      <c r="B1310" t="s">
        <v>2940</v>
      </c>
      <c r="C1310">
        <v>0</v>
      </c>
      <c r="D1310" t="s">
        <v>2941</v>
      </c>
      <c r="E1310">
        <v>1296</v>
      </c>
      <c r="F1310" t="s">
        <v>4203</v>
      </c>
    </row>
    <row r="1311" spans="2:6" x14ac:dyDescent="0.2">
      <c r="B1311" t="s">
        <v>2940</v>
      </c>
      <c r="C1311">
        <v>0</v>
      </c>
      <c r="D1311" t="s">
        <v>2941</v>
      </c>
      <c r="E1311">
        <v>1297</v>
      </c>
      <c r="F1311" t="s">
        <v>1563</v>
      </c>
    </row>
    <row r="1312" spans="2:6" x14ac:dyDescent="0.2">
      <c r="B1312" t="s">
        <v>2940</v>
      </c>
      <c r="C1312">
        <v>0</v>
      </c>
      <c r="D1312" t="s">
        <v>2941</v>
      </c>
      <c r="E1312">
        <v>1298</v>
      </c>
      <c r="F1312" t="s">
        <v>4204</v>
      </c>
    </row>
    <row r="1313" spans="2:6" x14ac:dyDescent="0.2">
      <c r="B1313" t="s">
        <v>2940</v>
      </c>
      <c r="C1313">
        <v>0</v>
      </c>
      <c r="D1313" t="s">
        <v>2941</v>
      </c>
      <c r="E1313">
        <v>1299</v>
      </c>
      <c r="F1313" t="s">
        <v>1513</v>
      </c>
    </row>
    <row r="1314" spans="2:6" x14ac:dyDescent="0.2">
      <c r="B1314" t="s">
        <v>2940</v>
      </c>
      <c r="C1314">
        <v>0</v>
      </c>
      <c r="D1314" t="s">
        <v>2941</v>
      </c>
      <c r="E1314">
        <v>1300</v>
      </c>
      <c r="F1314" t="s">
        <v>4205</v>
      </c>
    </row>
    <row r="1315" spans="2:6" x14ac:dyDescent="0.2">
      <c r="B1315" t="s">
        <v>2945</v>
      </c>
      <c r="C1315">
        <v>10</v>
      </c>
      <c r="D1315" t="s">
        <v>2941</v>
      </c>
      <c r="E1315">
        <v>1301</v>
      </c>
      <c r="F1315" t="s">
        <v>1661</v>
      </c>
    </row>
    <row r="1316" spans="2:6" x14ac:dyDescent="0.2">
      <c r="B1316" t="s">
        <v>2940</v>
      </c>
      <c r="C1316">
        <v>0</v>
      </c>
      <c r="D1316" t="s">
        <v>2941</v>
      </c>
      <c r="E1316">
        <v>1302</v>
      </c>
      <c r="F1316" t="s">
        <v>1888</v>
      </c>
    </row>
    <row r="1317" spans="2:6" x14ac:dyDescent="0.2">
      <c r="B1317" t="s">
        <v>2940</v>
      </c>
      <c r="C1317">
        <v>0</v>
      </c>
      <c r="D1317" t="s">
        <v>2941</v>
      </c>
      <c r="E1317">
        <v>1303</v>
      </c>
      <c r="F1317" t="s">
        <v>4068</v>
      </c>
    </row>
    <row r="1318" spans="2:6" x14ac:dyDescent="0.2">
      <c r="B1318" t="s">
        <v>2945</v>
      </c>
      <c r="C1318">
        <v>10</v>
      </c>
      <c r="D1318" t="s">
        <v>2941</v>
      </c>
      <c r="E1318">
        <v>1304</v>
      </c>
      <c r="F1318" t="s">
        <v>2186</v>
      </c>
    </row>
    <row r="1319" spans="2:6" x14ac:dyDescent="0.2">
      <c r="B1319" t="s">
        <v>2940</v>
      </c>
      <c r="C1319">
        <v>0</v>
      </c>
      <c r="D1319" t="s">
        <v>2941</v>
      </c>
      <c r="E1319">
        <v>1305</v>
      </c>
      <c r="F1319" t="s">
        <v>2400</v>
      </c>
    </row>
    <row r="1320" spans="2:6" x14ac:dyDescent="0.2">
      <c r="B1320" t="s">
        <v>2945</v>
      </c>
      <c r="C1320">
        <v>10</v>
      </c>
      <c r="D1320" t="s">
        <v>2941</v>
      </c>
      <c r="E1320">
        <v>1306</v>
      </c>
      <c r="F1320" t="s">
        <v>3950</v>
      </c>
    </row>
    <row r="1321" spans="2:6" x14ac:dyDescent="0.2">
      <c r="B1321" t="s">
        <v>2940</v>
      </c>
      <c r="C1321">
        <v>0</v>
      </c>
      <c r="D1321" t="s">
        <v>2941</v>
      </c>
      <c r="E1321">
        <v>1307</v>
      </c>
      <c r="F1321" t="s">
        <v>2169</v>
      </c>
    </row>
    <row r="1322" spans="2:6" x14ac:dyDescent="0.2">
      <c r="B1322" t="s">
        <v>2940</v>
      </c>
      <c r="C1322">
        <v>0</v>
      </c>
      <c r="D1322" t="s">
        <v>2941</v>
      </c>
      <c r="E1322">
        <v>1308</v>
      </c>
      <c r="F1322" t="s">
        <v>2890</v>
      </c>
    </row>
    <row r="1323" spans="2:6" x14ac:dyDescent="0.2">
      <c r="B1323" t="s">
        <v>3031</v>
      </c>
      <c r="C1323">
        <v>20</v>
      </c>
      <c r="D1323" t="s">
        <v>2941</v>
      </c>
      <c r="E1323">
        <v>1309</v>
      </c>
      <c r="F1323" t="s">
        <v>3997</v>
      </c>
    </row>
    <row r="1324" spans="2:6" x14ac:dyDescent="0.2">
      <c r="B1324" t="s">
        <v>2940</v>
      </c>
      <c r="C1324">
        <v>0</v>
      </c>
      <c r="D1324" t="s">
        <v>2941</v>
      </c>
      <c r="E1324">
        <v>1310</v>
      </c>
      <c r="F1324" t="s">
        <v>2889</v>
      </c>
    </row>
    <row r="1325" spans="2:6" x14ac:dyDescent="0.2">
      <c r="B1325" t="s">
        <v>2940</v>
      </c>
      <c r="C1325">
        <v>0</v>
      </c>
      <c r="D1325" t="s">
        <v>2941</v>
      </c>
      <c r="E1325">
        <v>1311</v>
      </c>
      <c r="F1325" t="s">
        <v>3951</v>
      </c>
    </row>
    <row r="1326" spans="2:6" x14ac:dyDescent="0.2">
      <c r="B1326" t="s">
        <v>2945</v>
      </c>
      <c r="C1326">
        <v>10</v>
      </c>
      <c r="D1326" t="s">
        <v>2941</v>
      </c>
      <c r="E1326">
        <v>1312</v>
      </c>
      <c r="F1326" t="s">
        <v>2347</v>
      </c>
    </row>
    <row r="1327" spans="2:6" x14ac:dyDescent="0.2">
      <c r="B1327" t="s">
        <v>2940</v>
      </c>
      <c r="C1327">
        <v>0</v>
      </c>
      <c r="D1327" t="s">
        <v>2941</v>
      </c>
      <c r="E1327">
        <v>1313</v>
      </c>
      <c r="F1327" t="s">
        <v>2441</v>
      </c>
    </row>
    <row r="1328" spans="2:6" x14ac:dyDescent="0.2">
      <c r="B1328" t="s">
        <v>2940</v>
      </c>
      <c r="C1328">
        <v>0</v>
      </c>
      <c r="D1328" t="s">
        <v>2941</v>
      </c>
      <c r="E1328">
        <v>1314</v>
      </c>
      <c r="F1328" t="s">
        <v>2183</v>
      </c>
    </row>
    <row r="1329" spans="2:6" x14ac:dyDescent="0.2">
      <c r="B1329" t="s">
        <v>2940</v>
      </c>
      <c r="C1329">
        <v>0</v>
      </c>
      <c r="D1329" t="s">
        <v>2941</v>
      </c>
      <c r="E1329">
        <v>1315</v>
      </c>
      <c r="F1329" t="s">
        <v>2184</v>
      </c>
    </row>
    <row r="1330" spans="2:6" x14ac:dyDescent="0.2">
      <c r="B1330" t="s">
        <v>2945</v>
      </c>
      <c r="C1330">
        <v>10</v>
      </c>
      <c r="D1330" t="s">
        <v>2941</v>
      </c>
      <c r="E1330">
        <v>1316</v>
      </c>
      <c r="F1330" t="s">
        <v>2870</v>
      </c>
    </row>
    <row r="1331" spans="2:6" x14ac:dyDescent="0.2">
      <c r="B1331" t="s">
        <v>2940</v>
      </c>
      <c r="C1331">
        <v>0</v>
      </c>
      <c r="D1331" t="s">
        <v>2941</v>
      </c>
      <c r="E1331">
        <v>1317</v>
      </c>
      <c r="F1331" t="s">
        <v>2421</v>
      </c>
    </row>
    <row r="1332" spans="2:6" x14ac:dyDescent="0.2">
      <c r="B1332" t="s">
        <v>2940</v>
      </c>
      <c r="C1332">
        <v>0</v>
      </c>
      <c r="D1332" t="s">
        <v>2941</v>
      </c>
      <c r="E1332">
        <v>1318</v>
      </c>
      <c r="F1332" t="s">
        <v>2399</v>
      </c>
    </row>
    <row r="1333" spans="2:6" x14ac:dyDescent="0.2">
      <c r="B1333" t="s">
        <v>2940</v>
      </c>
      <c r="C1333">
        <v>0</v>
      </c>
      <c r="D1333" t="s">
        <v>2941</v>
      </c>
      <c r="E1333">
        <v>1319</v>
      </c>
      <c r="F1333" t="s">
        <v>2387</v>
      </c>
    </row>
    <row r="1334" spans="2:6" x14ac:dyDescent="0.2">
      <c r="B1334" t="s">
        <v>2940</v>
      </c>
      <c r="C1334">
        <v>0</v>
      </c>
      <c r="D1334" t="s">
        <v>2941</v>
      </c>
      <c r="E1334">
        <v>1320</v>
      </c>
      <c r="F1334" t="s">
        <v>1336</v>
      </c>
    </row>
    <row r="1335" spans="2:6" x14ac:dyDescent="0.2">
      <c r="B1335" t="s">
        <v>2940</v>
      </c>
      <c r="C1335">
        <v>0</v>
      </c>
      <c r="D1335" t="s">
        <v>2941</v>
      </c>
      <c r="E1335">
        <v>1321</v>
      </c>
      <c r="F1335" t="s">
        <v>2352</v>
      </c>
    </row>
    <row r="1336" spans="2:6" x14ac:dyDescent="0.2">
      <c r="B1336" t="s">
        <v>2940</v>
      </c>
      <c r="C1336">
        <v>0</v>
      </c>
      <c r="D1336" t="s">
        <v>2941</v>
      </c>
      <c r="E1336">
        <v>1322</v>
      </c>
      <c r="F1336" t="s">
        <v>4206</v>
      </c>
    </row>
    <row r="1337" spans="2:6" x14ac:dyDescent="0.2">
      <c r="B1337" t="s">
        <v>2940</v>
      </c>
      <c r="C1337">
        <v>0</v>
      </c>
      <c r="D1337" t="s">
        <v>2941</v>
      </c>
      <c r="E1337">
        <v>1323</v>
      </c>
      <c r="F1337" t="s">
        <v>2231</v>
      </c>
    </row>
    <row r="1338" spans="2:6" x14ac:dyDescent="0.2">
      <c r="B1338" t="s">
        <v>2940</v>
      </c>
      <c r="C1338">
        <v>0</v>
      </c>
      <c r="D1338" t="s">
        <v>2941</v>
      </c>
      <c r="E1338">
        <v>1324</v>
      </c>
      <c r="F1338" t="s">
        <v>2336</v>
      </c>
    </row>
    <row r="1339" spans="2:6" x14ac:dyDescent="0.2">
      <c r="B1339" t="s">
        <v>2940</v>
      </c>
      <c r="C1339">
        <v>0</v>
      </c>
      <c r="D1339" t="s">
        <v>2941</v>
      </c>
      <c r="E1339">
        <v>1325</v>
      </c>
      <c r="F1339" t="s">
        <v>2369</v>
      </c>
    </row>
    <row r="1340" spans="2:6" x14ac:dyDescent="0.2">
      <c r="B1340" t="s">
        <v>2940</v>
      </c>
      <c r="C1340">
        <v>0</v>
      </c>
      <c r="D1340" t="s">
        <v>2941</v>
      </c>
      <c r="E1340">
        <v>1326</v>
      </c>
      <c r="F1340" t="s">
        <v>4207</v>
      </c>
    </row>
    <row r="1341" spans="2:6" x14ac:dyDescent="0.2">
      <c r="B1341" t="s">
        <v>2940</v>
      </c>
      <c r="C1341">
        <v>0</v>
      </c>
      <c r="D1341" t="s">
        <v>2941</v>
      </c>
      <c r="E1341">
        <v>1327</v>
      </c>
      <c r="F1341" t="s">
        <v>2816</v>
      </c>
    </row>
    <row r="1342" spans="2:6" x14ac:dyDescent="0.2">
      <c r="B1342" t="s">
        <v>2940</v>
      </c>
      <c r="C1342">
        <v>0</v>
      </c>
      <c r="D1342" t="s">
        <v>2941</v>
      </c>
      <c r="E1342">
        <v>1328</v>
      </c>
      <c r="F1342" t="s">
        <v>3592</v>
      </c>
    </row>
    <row r="1343" spans="2:6" x14ac:dyDescent="0.2">
      <c r="B1343" t="s">
        <v>2940</v>
      </c>
      <c r="C1343">
        <v>0</v>
      </c>
      <c r="D1343" t="s">
        <v>2941</v>
      </c>
      <c r="E1343">
        <v>1329</v>
      </c>
      <c r="F1343" t="s">
        <v>3045</v>
      </c>
    </row>
    <row r="1344" spans="2:6" x14ac:dyDescent="0.2">
      <c r="B1344" t="s">
        <v>2940</v>
      </c>
      <c r="C1344">
        <v>0</v>
      </c>
      <c r="D1344" t="s">
        <v>2941</v>
      </c>
      <c r="E1344">
        <v>1330</v>
      </c>
      <c r="F1344" t="s">
        <v>2157</v>
      </c>
    </row>
    <row r="1345" spans="2:6" x14ac:dyDescent="0.2">
      <c r="B1345" t="s">
        <v>2940</v>
      </c>
      <c r="C1345">
        <v>0</v>
      </c>
      <c r="D1345" t="s">
        <v>2941</v>
      </c>
      <c r="E1345">
        <v>1331</v>
      </c>
      <c r="F1345" t="s">
        <v>2095</v>
      </c>
    </row>
    <row r="1346" spans="2:6" x14ac:dyDescent="0.2">
      <c r="B1346" t="s">
        <v>2940</v>
      </c>
      <c r="C1346">
        <v>0</v>
      </c>
      <c r="D1346" t="s">
        <v>2941</v>
      </c>
      <c r="E1346">
        <v>1332</v>
      </c>
      <c r="F1346" t="s">
        <v>2912</v>
      </c>
    </row>
    <row r="1347" spans="2:6" x14ac:dyDescent="0.2">
      <c r="B1347" t="s">
        <v>2940</v>
      </c>
      <c r="C1347">
        <v>0</v>
      </c>
      <c r="D1347" t="s">
        <v>2941</v>
      </c>
      <c r="E1347">
        <v>1333</v>
      </c>
      <c r="F1347" t="s">
        <v>2558</v>
      </c>
    </row>
    <row r="1348" spans="2:6" x14ac:dyDescent="0.2">
      <c r="B1348" t="s">
        <v>2940</v>
      </c>
      <c r="C1348">
        <v>0</v>
      </c>
      <c r="D1348" t="s">
        <v>2941</v>
      </c>
      <c r="E1348">
        <v>1334</v>
      </c>
      <c r="F1348" t="s">
        <v>4208</v>
      </c>
    </row>
    <row r="1349" spans="2:6" x14ac:dyDescent="0.2">
      <c r="B1349" t="s">
        <v>2940</v>
      </c>
      <c r="C1349">
        <v>0</v>
      </c>
      <c r="D1349" t="s">
        <v>2941</v>
      </c>
      <c r="E1349">
        <v>1335</v>
      </c>
      <c r="F1349" t="s">
        <v>3837</v>
      </c>
    </row>
    <row r="1350" spans="2:6" x14ac:dyDescent="0.2">
      <c r="B1350" t="s">
        <v>2940</v>
      </c>
      <c r="C1350">
        <v>0</v>
      </c>
      <c r="D1350" t="s">
        <v>2941</v>
      </c>
      <c r="E1350">
        <v>1336</v>
      </c>
      <c r="F1350" t="s">
        <v>4209</v>
      </c>
    </row>
    <row r="1351" spans="2:6" x14ac:dyDescent="0.2">
      <c r="B1351" t="s">
        <v>2940</v>
      </c>
      <c r="C1351">
        <v>0</v>
      </c>
      <c r="D1351" t="s">
        <v>2941</v>
      </c>
      <c r="E1351">
        <v>1337</v>
      </c>
      <c r="F1351" t="s">
        <v>3321</v>
      </c>
    </row>
    <row r="1352" spans="2:6" x14ac:dyDescent="0.2">
      <c r="B1352" t="s">
        <v>2940</v>
      </c>
      <c r="C1352">
        <v>0</v>
      </c>
      <c r="D1352" t="s">
        <v>2941</v>
      </c>
      <c r="E1352">
        <v>1338</v>
      </c>
      <c r="F1352" t="s">
        <v>2696</v>
      </c>
    </row>
    <row r="1353" spans="2:6" x14ac:dyDescent="0.2">
      <c r="B1353" t="s">
        <v>2940</v>
      </c>
      <c r="C1353">
        <v>0</v>
      </c>
      <c r="D1353" t="s">
        <v>2941</v>
      </c>
      <c r="E1353">
        <v>1339</v>
      </c>
      <c r="F1353" t="s">
        <v>3773</v>
      </c>
    </row>
    <row r="1354" spans="2:6" x14ac:dyDescent="0.2">
      <c r="B1354" t="s">
        <v>2940</v>
      </c>
      <c r="C1354">
        <v>0</v>
      </c>
      <c r="D1354" t="s">
        <v>2941</v>
      </c>
      <c r="E1354">
        <v>1340</v>
      </c>
      <c r="F1354" t="s">
        <v>4210</v>
      </c>
    </row>
    <row r="1355" spans="2:6" x14ac:dyDescent="0.2">
      <c r="B1355" t="s">
        <v>2940</v>
      </c>
      <c r="C1355">
        <v>0</v>
      </c>
      <c r="D1355" t="s">
        <v>2941</v>
      </c>
      <c r="E1355">
        <v>1341</v>
      </c>
      <c r="F1355" t="s">
        <v>4211</v>
      </c>
    </row>
    <row r="1356" spans="2:6" x14ac:dyDescent="0.2">
      <c r="B1356" t="s">
        <v>2940</v>
      </c>
      <c r="C1356">
        <v>0</v>
      </c>
      <c r="D1356" t="s">
        <v>2941</v>
      </c>
      <c r="E1356">
        <v>1342</v>
      </c>
      <c r="F1356" t="s">
        <v>2225</v>
      </c>
    </row>
    <row r="1357" spans="2:6" x14ac:dyDescent="0.2">
      <c r="B1357" t="s">
        <v>2940</v>
      </c>
      <c r="C1357">
        <v>0</v>
      </c>
      <c r="D1357" t="s">
        <v>2941</v>
      </c>
      <c r="E1357">
        <v>1343</v>
      </c>
      <c r="F1357" t="s">
        <v>1974</v>
      </c>
    </row>
    <row r="1358" spans="2:6" x14ac:dyDescent="0.2">
      <c r="B1358" t="s">
        <v>2940</v>
      </c>
      <c r="C1358">
        <v>0</v>
      </c>
      <c r="D1358" t="s">
        <v>2941</v>
      </c>
      <c r="E1358">
        <v>1344</v>
      </c>
      <c r="F1358" t="s">
        <v>2569</v>
      </c>
    </row>
    <row r="1359" spans="2:6" x14ac:dyDescent="0.2">
      <c r="B1359" t="s">
        <v>2940</v>
      </c>
      <c r="C1359">
        <v>0</v>
      </c>
      <c r="D1359" t="s">
        <v>2941</v>
      </c>
      <c r="E1359">
        <v>1345</v>
      </c>
      <c r="F1359" t="s">
        <v>2575</v>
      </c>
    </row>
    <row r="1360" spans="2:6" x14ac:dyDescent="0.2">
      <c r="B1360" t="s">
        <v>2940</v>
      </c>
      <c r="C1360">
        <v>0</v>
      </c>
      <c r="D1360" t="s">
        <v>2941</v>
      </c>
      <c r="E1360">
        <v>1346</v>
      </c>
      <c r="F1360" t="s">
        <v>2812</v>
      </c>
    </row>
    <row r="1361" spans="2:6" x14ac:dyDescent="0.2">
      <c r="B1361" t="s">
        <v>2940</v>
      </c>
      <c r="C1361">
        <v>0</v>
      </c>
      <c r="D1361" t="s">
        <v>2941</v>
      </c>
      <c r="E1361">
        <v>1347</v>
      </c>
      <c r="F1361" t="s">
        <v>1400</v>
      </c>
    </row>
    <row r="1362" spans="2:6" x14ac:dyDescent="0.2">
      <c r="B1362" t="s">
        <v>2940</v>
      </c>
      <c r="C1362">
        <v>0</v>
      </c>
      <c r="D1362" t="s">
        <v>2941</v>
      </c>
      <c r="E1362">
        <v>1348</v>
      </c>
      <c r="F1362" t="s">
        <v>2845</v>
      </c>
    </row>
    <row r="1363" spans="2:6" x14ac:dyDescent="0.2">
      <c r="B1363" t="s">
        <v>2940</v>
      </c>
      <c r="C1363">
        <v>0</v>
      </c>
      <c r="D1363" t="s">
        <v>2941</v>
      </c>
      <c r="E1363">
        <v>1349</v>
      </c>
      <c r="F1363" t="s">
        <v>3058</v>
      </c>
    </row>
    <row r="1364" spans="2:6" x14ac:dyDescent="0.2">
      <c r="B1364" t="s">
        <v>2940</v>
      </c>
      <c r="C1364">
        <v>0</v>
      </c>
      <c r="D1364" t="s">
        <v>2941</v>
      </c>
      <c r="E1364">
        <v>1350</v>
      </c>
      <c r="F1364" t="s">
        <v>2475</v>
      </c>
    </row>
    <row r="1365" spans="2:6" x14ac:dyDescent="0.2">
      <c r="B1365" t="s">
        <v>2940</v>
      </c>
      <c r="C1365">
        <v>0</v>
      </c>
      <c r="D1365" t="s">
        <v>2941</v>
      </c>
      <c r="E1365">
        <v>1351</v>
      </c>
      <c r="F1365" t="s">
        <v>1386</v>
      </c>
    </row>
    <row r="1366" spans="2:6" x14ac:dyDescent="0.2">
      <c r="B1366" t="s">
        <v>2940</v>
      </c>
      <c r="C1366">
        <v>0</v>
      </c>
      <c r="D1366" t="s">
        <v>2941</v>
      </c>
      <c r="E1366">
        <v>1352</v>
      </c>
      <c r="F1366" t="s">
        <v>2476</v>
      </c>
    </row>
    <row r="1367" spans="2:6" x14ac:dyDescent="0.2">
      <c r="B1367" t="s">
        <v>2940</v>
      </c>
      <c r="C1367">
        <v>0</v>
      </c>
      <c r="D1367" t="s">
        <v>2941</v>
      </c>
      <c r="E1367">
        <v>1353</v>
      </c>
      <c r="F1367" t="s">
        <v>4212</v>
      </c>
    </row>
    <row r="1368" spans="2:6" x14ac:dyDescent="0.2">
      <c r="B1368" t="s">
        <v>2940</v>
      </c>
      <c r="C1368">
        <v>0</v>
      </c>
      <c r="D1368" t="s">
        <v>2941</v>
      </c>
      <c r="E1368">
        <v>1354</v>
      </c>
      <c r="F1368" t="s">
        <v>2200</v>
      </c>
    </row>
    <row r="1369" spans="2:6" x14ac:dyDescent="0.2">
      <c r="B1369" t="s">
        <v>2940</v>
      </c>
      <c r="C1369">
        <v>0</v>
      </c>
      <c r="D1369" t="s">
        <v>2941</v>
      </c>
      <c r="E1369">
        <v>1355</v>
      </c>
      <c r="F1369" t="s">
        <v>2197</v>
      </c>
    </row>
    <row r="1370" spans="2:6" x14ac:dyDescent="0.2">
      <c r="B1370" t="s">
        <v>2940</v>
      </c>
      <c r="C1370">
        <v>0</v>
      </c>
      <c r="D1370" t="s">
        <v>2941</v>
      </c>
      <c r="E1370">
        <v>1356</v>
      </c>
      <c r="F1370" t="s">
        <v>2510</v>
      </c>
    </row>
    <row r="1371" spans="2:6" x14ac:dyDescent="0.2">
      <c r="B1371" t="s">
        <v>2940</v>
      </c>
      <c r="C1371">
        <v>0</v>
      </c>
      <c r="D1371" t="s">
        <v>2941</v>
      </c>
      <c r="E1371">
        <v>1357</v>
      </c>
      <c r="F1371" t="s">
        <v>2833</v>
      </c>
    </row>
    <row r="1372" spans="2:6" x14ac:dyDescent="0.2">
      <c r="B1372" t="s">
        <v>2940</v>
      </c>
      <c r="C1372">
        <v>0</v>
      </c>
      <c r="D1372" t="s">
        <v>2941</v>
      </c>
      <c r="E1372">
        <v>1358</v>
      </c>
      <c r="F1372" t="s">
        <v>4213</v>
      </c>
    </row>
    <row r="1373" spans="2:6" x14ac:dyDescent="0.2">
      <c r="B1373" t="s">
        <v>2940</v>
      </c>
      <c r="C1373">
        <v>0</v>
      </c>
      <c r="D1373" t="s">
        <v>2941</v>
      </c>
      <c r="E1373">
        <v>1359</v>
      </c>
      <c r="F1373" t="s">
        <v>2515</v>
      </c>
    </row>
    <row r="1374" spans="2:6" x14ac:dyDescent="0.2">
      <c r="B1374" t="s">
        <v>2940</v>
      </c>
      <c r="C1374">
        <v>0</v>
      </c>
      <c r="D1374" t="s">
        <v>2941</v>
      </c>
      <c r="E1374">
        <v>1360</v>
      </c>
      <c r="F1374" t="s">
        <v>2188</v>
      </c>
    </row>
    <row r="1375" spans="2:6" x14ac:dyDescent="0.2">
      <c r="B1375" t="s">
        <v>2940</v>
      </c>
      <c r="C1375">
        <v>0</v>
      </c>
      <c r="D1375" t="s">
        <v>2941</v>
      </c>
      <c r="E1375">
        <v>1361</v>
      </c>
      <c r="F1375" t="s">
        <v>4007</v>
      </c>
    </row>
    <row r="1376" spans="2:6" x14ac:dyDescent="0.2">
      <c r="B1376" t="s">
        <v>2940</v>
      </c>
      <c r="C1376">
        <v>0</v>
      </c>
      <c r="D1376" t="s">
        <v>2941</v>
      </c>
      <c r="E1376">
        <v>1362</v>
      </c>
      <c r="F1376" t="s">
        <v>2532</v>
      </c>
    </row>
    <row r="1377" spans="2:6" x14ac:dyDescent="0.2">
      <c r="B1377" t="s">
        <v>2940</v>
      </c>
      <c r="C1377">
        <v>0</v>
      </c>
      <c r="D1377" t="s">
        <v>2941</v>
      </c>
      <c r="E1377">
        <v>1363</v>
      </c>
      <c r="F1377" t="s">
        <v>2531</v>
      </c>
    </row>
    <row r="1378" spans="2:6" x14ac:dyDescent="0.2">
      <c r="B1378" t="s">
        <v>2940</v>
      </c>
      <c r="C1378">
        <v>0</v>
      </c>
      <c r="D1378" t="s">
        <v>2941</v>
      </c>
      <c r="E1378">
        <v>1364</v>
      </c>
      <c r="F1378" t="s">
        <v>2522</v>
      </c>
    </row>
    <row r="1379" spans="2:6" x14ac:dyDescent="0.2">
      <c r="B1379" t="s">
        <v>2940</v>
      </c>
      <c r="C1379">
        <v>0</v>
      </c>
      <c r="D1379" t="s">
        <v>2941</v>
      </c>
      <c r="E1379">
        <v>1365</v>
      </c>
      <c r="F1379" t="s">
        <v>2520</v>
      </c>
    </row>
    <row r="1380" spans="2:6" x14ac:dyDescent="0.2">
      <c r="B1380" t="s">
        <v>2940</v>
      </c>
      <c r="C1380">
        <v>0</v>
      </c>
      <c r="D1380" t="s">
        <v>2941</v>
      </c>
      <c r="E1380">
        <v>1366</v>
      </c>
      <c r="F1380" t="s">
        <v>4214</v>
      </c>
    </row>
    <row r="1381" spans="2:6" x14ac:dyDescent="0.2">
      <c r="B1381" t="s">
        <v>2945</v>
      </c>
      <c r="C1381">
        <v>10</v>
      </c>
      <c r="D1381" t="s">
        <v>2941</v>
      </c>
      <c r="E1381">
        <v>1367</v>
      </c>
      <c r="F1381" t="s">
        <v>2508</v>
      </c>
    </row>
    <row r="1382" spans="2:6" x14ac:dyDescent="0.2">
      <c r="B1382" t="s">
        <v>2940</v>
      </c>
      <c r="C1382">
        <v>0</v>
      </c>
      <c r="D1382" t="s">
        <v>2941</v>
      </c>
      <c r="E1382">
        <v>1368</v>
      </c>
      <c r="F1382" t="s">
        <v>2832</v>
      </c>
    </row>
    <row r="1383" spans="2:6" x14ac:dyDescent="0.2">
      <c r="B1383" t="s">
        <v>2940</v>
      </c>
      <c r="C1383">
        <v>0</v>
      </c>
      <c r="D1383" t="s">
        <v>2941</v>
      </c>
      <c r="E1383">
        <v>1369</v>
      </c>
      <c r="F1383" t="s">
        <v>1816</v>
      </c>
    </row>
    <row r="1384" spans="2:6" x14ac:dyDescent="0.2">
      <c r="B1384" t="s">
        <v>2940</v>
      </c>
      <c r="C1384">
        <v>0</v>
      </c>
      <c r="D1384" t="s">
        <v>2941</v>
      </c>
      <c r="E1384">
        <v>1370</v>
      </c>
      <c r="F1384" t="s">
        <v>2174</v>
      </c>
    </row>
    <row r="1385" spans="2:6" x14ac:dyDescent="0.2">
      <c r="B1385" t="s">
        <v>2940</v>
      </c>
      <c r="C1385">
        <v>0</v>
      </c>
      <c r="D1385" t="s">
        <v>2941</v>
      </c>
      <c r="E1385">
        <v>1371</v>
      </c>
      <c r="F1385" t="s">
        <v>2101</v>
      </c>
    </row>
    <row r="1386" spans="2:6" x14ac:dyDescent="0.2">
      <c r="B1386" t="s">
        <v>2940</v>
      </c>
      <c r="C1386">
        <v>0</v>
      </c>
      <c r="D1386" t="s">
        <v>2941</v>
      </c>
      <c r="E1386">
        <v>1372</v>
      </c>
      <c r="F1386" t="s">
        <v>2090</v>
      </c>
    </row>
    <row r="1387" spans="2:6" x14ac:dyDescent="0.2">
      <c r="B1387" t="s">
        <v>2940</v>
      </c>
      <c r="C1387">
        <v>0</v>
      </c>
      <c r="D1387" t="s">
        <v>2941</v>
      </c>
      <c r="E1387">
        <v>1373</v>
      </c>
      <c r="F1387" t="s">
        <v>2077</v>
      </c>
    </row>
    <row r="1388" spans="2:6" x14ac:dyDescent="0.2">
      <c r="B1388" t="s">
        <v>2940</v>
      </c>
      <c r="C1388">
        <v>0</v>
      </c>
      <c r="D1388" t="s">
        <v>2941</v>
      </c>
      <c r="E1388">
        <v>1374</v>
      </c>
      <c r="F1388" t="s">
        <v>2127</v>
      </c>
    </row>
    <row r="1389" spans="2:6" x14ac:dyDescent="0.2">
      <c r="B1389" t="s">
        <v>2940</v>
      </c>
      <c r="C1389">
        <v>0</v>
      </c>
      <c r="D1389" t="s">
        <v>2941</v>
      </c>
      <c r="E1389">
        <v>1375</v>
      </c>
      <c r="F1389" t="s">
        <v>3924</v>
      </c>
    </row>
    <row r="1390" spans="2:6" x14ac:dyDescent="0.2">
      <c r="B1390" t="s">
        <v>2940</v>
      </c>
      <c r="C1390">
        <v>0</v>
      </c>
      <c r="D1390" t="s">
        <v>2941</v>
      </c>
      <c r="E1390">
        <v>1376</v>
      </c>
      <c r="F1390" t="s">
        <v>4078</v>
      </c>
    </row>
    <row r="1391" spans="2:6" x14ac:dyDescent="0.2">
      <c r="B1391" t="s">
        <v>2940</v>
      </c>
      <c r="C1391">
        <v>0</v>
      </c>
      <c r="D1391" t="s">
        <v>2941</v>
      </c>
      <c r="E1391">
        <v>1377</v>
      </c>
      <c r="F1391" t="s">
        <v>2073</v>
      </c>
    </row>
    <row r="1392" spans="2:6" x14ac:dyDescent="0.2">
      <c r="B1392" t="s">
        <v>2940</v>
      </c>
      <c r="C1392">
        <v>0</v>
      </c>
      <c r="D1392" t="s">
        <v>2941</v>
      </c>
      <c r="E1392">
        <v>1378</v>
      </c>
      <c r="F1392" t="s">
        <v>2075</v>
      </c>
    </row>
    <row r="1393" spans="2:6" x14ac:dyDescent="0.2">
      <c r="B1393" t="s">
        <v>2940</v>
      </c>
      <c r="C1393">
        <v>0</v>
      </c>
      <c r="D1393" t="s">
        <v>2941</v>
      </c>
      <c r="E1393">
        <v>1379</v>
      </c>
      <c r="F1393" t="s">
        <v>1979</v>
      </c>
    </row>
    <row r="1394" spans="2:6" x14ac:dyDescent="0.2">
      <c r="B1394" t="s">
        <v>3031</v>
      </c>
      <c r="C1394">
        <v>20</v>
      </c>
      <c r="D1394" t="s">
        <v>2941</v>
      </c>
      <c r="E1394">
        <v>1380</v>
      </c>
      <c r="F1394" t="s">
        <v>2135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7381-5072-F648-B83C-430C6C2999C7}">
  <dimension ref="A2:G1268"/>
  <sheetViews>
    <sheetView topLeftCell="A1238" workbookViewId="0">
      <selection activeCell="I8" sqref="I8"/>
    </sheetView>
  </sheetViews>
  <sheetFormatPr baseColWidth="10" defaultRowHeight="16" x14ac:dyDescent="0.2"/>
  <sheetData>
    <row r="2" spans="1:7" x14ac:dyDescent="0.2">
      <c r="A2" t="s">
        <v>2592</v>
      </c>
      <c r="B2" t="s">
        <v>2610</v>
      </c>
      <c r="C2" t="s">
        <v>2611</v>
      </c>
      <c r="D2">
        <v>10</v>
      </c>
      <c r="E2" t="s">
        <v>2612</v>
      </c>
      <c r="F2" t="s">
        <v>2609</v>
      </c>
      <c r="G2" t="s">
        <v>2613</v>
      </c>
    </row>
    <row r="4" spans="1:7" x14ac:dyDescent="0.2">
      <c r="A4" t="s">
        <v>1521</v>
      </c>
      <c r="B4" t="s">
        <v>1473</v>
      </c>
      <c r="C4" t="s">
        <v>2938</v>
      </c>
      <c r="D4" t="s">
        <v>2939</v>
      </c>
      <c r="E4" t="s">
        <v>1303</v>
      </c>
    </row>
    <row r="5" spans="1:7" x14ac:dyDescent="0.2">
      <c r="B5" t="s">
        <v>2940</v>
      </c>
      <c r="C5">
        <v>0</v>
      </c>
      <c r="D5" t="s">
        <v>2941</v>
      </c>
      <c r="E5">
        <v>2</v>
      </c>
      <c r="F5">
        <v>1</v>
      </c>
    </row>
    <row r="6" spans="1:7" x14ac:dyDescent="0.2">
      <c r="B6" t="s">
        <v>2940</v>
      </c>
      <c r="C6">
        <v>0</v>
      </c>
      <c r="D6" t="s">
        <v>2941</v>
      </c>
      <c r="E6">
        <v>3</v>
      </c>
      <c r="F6">
        <v>2</v>
      </c>
    </row>
    <row r="7" spans="1:7" x14ac:dyDescent="0.2">
      <c r="B7" t="s">
        <v>2940</v>
      </c>
      <c r="C7">
        <v>0</v>
      </c>
      <c r="D7" t="s">
        <v>2941</v>
      </c>
      <c r="E7">
        <v>4</v>
      </c>
      <c r="F7">
        <v>3</v>
      </c>
    </row>
    <row r="8" spans="1:7" x14ac:dyDescent="0.2">
      <c r="B8" t="s">
        <v>2940</v>
      </c>
      <c r="C8">
        <v>0</v>
      </c>
      <c r="D8" t="s">
        <v>2941</v>
      </c>
      <c r="E8">
        <v>5</v>
      </c>
      <c r="F8">
        <v>4</v>
      </c>
    </row>
    <row r="9" spans="1:7" x14ac:dyDescent="0.2">
      <c r="B9" t="s">
        <v>2940</v>
      </c>
      <c r="C9">
        <v>0</v>
      </c>
      <c r="D9" t="s">
        <v>2941</v>
      </c>
      <c r="E9">
        <v>6</v>
      </c>
      <c r="F9" t="s">
        <v>1773</v>
      </c>
    </row>
    <row r="10" spans="1:7" x14ac:dyDescent="0.2">
      <c r="B10" t="s">
        <v>2940</v>
      </c>
      <c r="C10">
        <v>0</v>
      </c>
      <c r="D10" t="s">
        <v>2941</v>
      </c>
      <c r="E10">
        <v>7</v>
      </c>
      <c r="F10" t="s">
        <v>2130</v>
      </c>
    </row>
    <row r="11" spans="1:7" x14ac:dyDescent="0.2">
      <c r="B11" t="s">
        <v>2940</v>
      </c>
      <c r="C11">
        <v>0</v>
      </c>
      <c r="D11" t="s">
        <v>2941</v>
      </c>
      <c r="E11">
        <v>8</v>
      </c>
      <c r="F11" t="s">
        <v>2710</v>
      </c>
    </row>
    <row r="12" spans="1:7" x14ac:dyDescent="0.2">
      <c r="B12" t="s">
        <v>2940</v>
      </c>
      <c r="C12">
        <v>0</v>
      </c>
      <c r="D12" t="s">
        <v>2941</v>
      </c>
      <c r="E12">
        <v>9</v>
      </c>
      <c r="F12" t="s">
        <v>1730</v>
      </c>
    </row>
    <row r="13" spans="1:7" x14ac:dyDescent="0.2">
      <c r="B13" t="s">
        <v>2940</v>
      </c>
      <c r="C13">
        <v>0</v>
      </c>
      <c r="D13" t="s">
        <v>2941</v>
      </c>
      <c r="E13">
        <v>10</v>
      </c>
      <c r="F13" t="s">
        <v>1765</v>
      </c>
    </row>
    <row r="14" spans="1:7" x14ac:dyDescent="0.2">
      <c r="B14" t="s">
        <v>2940</v>
      </c>
      <c r="C14">
        <v>0</v>
      </c>
      <c r="D14" t="s">
        <v>2941</v>
      </c>
      <c r="E14">
        <v>11</v>
      </c>
      <c r="F14" t="s">
        <v>1768</v>
      </c>
    </row>
    <row r="15" spans="1:7" x14ac:dyDescent="0.2">
      <c r="B15" t="s">
        <v>2940</v>
      </c>
      <c r="C15">
        <v>0</v>
      </c>
      <c r="D15" t="s">
        <v>2941</v>
      </c>
      <c r="E15">
        <v>12</v>
      </c>
      <c r="F15" t="s">
        <v>1542</v>
      </c>
    </row>
    <row r="16" spans="1:7" x14ac:dyDescent="0.2">
      <c r="B16" t="s">
        <v>2940</v>
      </c>
      <c r="C16">
        <v>0</v>
      </c>
      <c r="D16" t="s">
        <v>2941</v>
      </c>
      <c r="E16">
        <v>13</v>
      </c>
      <c r="F16" t="s">
        <v>2123</v>
      </c>
    </row>
    <row r="17" spans="2:6" x14ac:dyDescent="0.2">
      <c r="B17" t="s">
        <v>2940</v>
      </c>
      <c r="C17">
        <v>0</v>
      </c>
      <c r="D17" t="s">
        <v>2941</v>
      </c>
      <c r="E17">
        <v>14</v>
      </c>
      <c r="F17" t="s">
        <v>1774</v>
      </c>
    </row>
    <row r="18" spans="2:6" x14ac:dyDescent="0.2">
      <c r="B18" t="s">
        <v>2940</v>
      </c>
      <c r="C18">
        <v>0</v>
      </c>
      <c r="D18" t="s">
        <v>2941</v>
      </c>
      <c r="E18">
        <v>15</v>
      </c>
      <c r="F18" t="s">
        <v>1681</v>
      </c>
    </row>
    <row r="19" spans="2:6" x14ac:dyDescent="0.2">
      <c r="B19" t="s">
        <v>2940</v>
      </c>
      <c r="C19">
        <v>0</v>
      </c>
      <c r="D19" t="s">
        <v>2941</v>
      </c>
      <c r="E19">
        <v>16</v>
      </c>
      <c r="F19" t="s">
        <v>1779</v>
      </c>
    </row>
    <row r="20" spans="2:6" x14ac:dyDescent="0.2">
      <c r="B20" t="s">
        <v>2940</v>
      </c>
      <c r="C20">
        <v>0</v>
      </c>
      <c r="D20" t="s">
        <v>2941</v>
      </c>
      <c r="E20">
        <v>17</v>
      </c>
      <c r="F20" t="s">
        <v>4014</v>
      </c>
    </row>
    <row r="21" spans="2:6" x14ac:dyDescent="0.2">
      <c r="B21" t="s">
        <v>3031</v>
      </c>
      <c r="C21">
        <v>20</v>
      </c>
      <c r="D21" t="s">
        <v>2941</v>
      </c>
      <c r="E21">
        <v>18</v>
      </c>
      <c r="F21" t="s">
        <v>2117</v>
      </c>
    </row>
    <row r="22" spans="2:6" x14ac:dyDescent="0.2">
      <c r="B22" t="s">
        <v>2940</v>
      </c>
      <c r="C22">
        <v>0</v>
      </c>
      <c r="D22" t="s">
        <v>2941</v>
      </c>
      <c r="E22">
        <v>19</v>
      </c>
      <c r="F22" t="s">
        <v>2047</v>
      </c>
    </row>
    <row r="23" spans="2:6" x14ac:dyDescent="0.2">
      <c r="B23" t="s">
        <v>2940</v>
      </c>
      <c r="C23">
        <v>0</v>
      </c>
      <c r="D23" t="s">
        <v>2941</v>
      </c>
      <c r="E23">
        <v>20</v>
      </c>
      <c r="F23" t="s">
        <v>1782</v>
      </c>
    </row>
    <row r="24" spans="2:6" x14ac:dyDescent="0.2">
      <c r="B24" t="s">
        <v>2940</v>
      </c>
      <c r="C24">
        <v>0</v>
      </c>
      <c r="D24" t="s">
        <v>2941</v>
      </c>
      <c r="E24">
        <v>21</v>
      </c>
      <c r="F24" t="s">
        <v>1775</v>
      </c>
    </row>
    <row r="25" spans="2:6" x14ac:dyDescent="0.2">
      <c r="B25" t="s">
        <v>2940</v>
      </c>
      <c r="C25">
        <v>0</v>
      </c>
      <c r="D25" t="s">
        <v>2941</v>
      </c>
      <c r="E25">
        <v>22</v>
      </c>
      <c r="F25" t="s">
        <v>1733</v>
      </c>
    </row>
    <row r="26" spans="2:6" x14ac:dyDescent="0.2">
      <c r="B26" t="s">
        <v>2940</v>
      </c>
      <c r="C26">
        <v>0</v>
      </c>
      <c r="D26" t="s">
        <v>2941</v>
      </c>
      <c r="E26">
        <v>23</v>
      </c>
      <c r="F26" t="s">
        <v>1764</v>
      </c>
    </row>
    <row r="27" spans="2:6" x14ac:dyDescent="0.2">
      <c r="B27" t="s">
        <v>2940</v>
      </c>
      <c r="C27">
        <v>0</v>
      </c>
      <c r="D27" t="s">
        <v>2941</v>
      </c>
      <c r="E27">
        <v>24</v>
      </c>
      <c r="F27" t="s">
        <v>1761</v>
      </c>
    </row>
    <row r="28" spans="2:6" x14ac:dyDescent="0.2">
      <c r="B28" t="s">
        <v>2940</v>
      </c>
      <c r="C28">
        <v>0</v>
      </c>
      <c r="D28" t="s">
        <v>2941</v>
      </c>
      <c r="E28">
        <v>25</v>
      </c>
      <c r="F28" t="s">
        <v>1321</v>
      </c>
    </row>
    <row r="29" spans="2:6" x14ac:dyDescent="0.2">
      <c r="B29" t="s">
        <v>2940</v>
      </c>
      <c r="C29">
        <v>0</v>
      </c>
      <c r="D29" t="s">
        <v>2941</v>
      </c>
      <c r="E29">
        <v>26</v>
      </c>
      <c r="F29" t="s">
        <v>2111</v>
      </c>
    </row>
    <row r="30" spans="2:6" x14ac:dyDescent="0.2">
      <c r="B30" t="s">
        <v>2940</v>
      </c>
      <c r="C30">
        <v>0</v>
      </c>
      <c r="D30" t="s">
        <v>2941</v>
      </c>
      <c r="E30">
        <v>27</v>
      </c>
      <c r="F30" t="s">
        <v>1752</v>
      </c>
    </row>
    <row r="31" spans="2:6" x14ac:dyDescent="0.2">
      <c r="B31" t="s">
        <v>2940</v>
      </c>
      <c r="C31">
        <v>0</v>
      </c>
      <c r="D31" t="s">
        <v>2941</v>
      </c>
      <c r="E31">
        <v>28</v>
      </c>
      <c r="F31" t="s">
        <v>1749</v>
      </c>
    </row>
    <row r="32" spans="2:6" x14ac:dyDescent="0.2">
      <c r="B32" t="s">
        <v>2940</v>
      </c>
      <c r="C32">
        <v>0</v>
      </c>
      <c r="D32" t="s">
        <v>2941</v>
      </c>
      <c r="E32">
        <v>29</v>
      </c>
      <c r="F32" t="s">
        <v>1745</v>
      </c>
    </row>
    <row r="33" spans="2:6" x14ac:dyDescent="0.2">
      <c r="B33" t="s">
        <v>2940</v>
      </c>
      <c r="C33">
        <v>0</v>
      </c>
      <c r="D33" t="s">
        <v>2941</v>
      </c>
      <c r="E33">
        <v>30</v>
      </c>
      <c r="F33" t="s">
        <v>1743</v>
      </c>
    </row>
    <row r="34" spans="2:6" x14ac:dyDescent="0.2">
      <c r="B34" t="s">
        <v>2940</v>
      </c>
      <c r="C34">
        <v>0</v>
      </c>
      <c r="D34" t="s">
        <v>2941</v>
      </c>
      <c r="E34">
        <v>31</v>
      </c>
      <c r="F34" t="s">
        <v>1742</v>
      </c>
    </row>
    <row r="35" spans="2:6" x14ac:dyDescent="0.2">
      <c r="B35" t="s">
        <v>2940</v>
      </c>
      <c r="C35">
        <v>0</v>
      </c>
      <c r="D35" t="s">
        <v>2941</v>
      </c>
      <c r="E35">
        <v>32</v>
      </c>
      <c r="F35" t="s">
        <v>1744</v>
      </c>
    </row>
    <row r="36" spans="2:6" x14ac:dyDescent="0.2">
      <c r="B36" t="s">
        <v>2940</v>
      </c>
      <c r="C36">
        <v>0</v>
      </c>
      <c r="D36" t="s">
        <v>2941</v>
      </c>
      <c r="E36">
        <v>33</v>
      </c>
      <c r="F36" t="s">
        <v>1748</v>
      </c>
    </row>
    <row r="37" spans="2:6" x14ac:dyDescent="0.2">
      <c r="B37" t="s">
        <v>3031</v>
      </c>
      <c r="C37">
        <v>20</v>
      </c>
      <c r="D37" t="s">
        <v>2941</v>
      </c>
      <c r="E37">
        <v>34</v>
      </c>
      <c r="F37" t="s">
        <v>1750</v>
      </c>
    </row>
    <row r="38" spans="2:6" x14ac:dyDescent="0.2">
      <c r="B38" t="s">
        <v>2940</v>
      </c>
      <c r="C38">
        <v>0</v>
      </c>
      <c r="D38" t="s">
        <v>2941</v>
      </c>
      <c r="E38">
        <v>35</v>
      </c>
      <c r="F38" t="s">
        <v>1751</v>
      </c>
    </row>
    <row r="39" spans="2:6" x14ac:dyDescent="0.2">
      <c r="B39" t="s">
        <v>2940</v>
      </c>
      <c r="C39">
        <v>0</v>
      </c>
      <c r="D39" t="s">
        <v>2941</v>
      </c>
      <c r="E39">
        <v>36</v>
      </c>
      <c r="F39" t="s">
        <v>1756</v>
      </c>
    </row>
    <row r="40" spans="2:6" x14ac:dyDescent="0.2">
      <c r="B40" t="s">
        <v>2940</v>
      </c>
      <c r="C40">
        <v>0</v>
      </c>
      <c r="D40" t="s">
        <v>2941</v>
      </c>
      <c r="E40">
        <v>37</v>
      </c>
      <c r="F40" t="s">
        <v>1759</v>
      </c>
    </row>
    <row r="41" spans="2:6" x14ac:dyDescent="0.2">
      <c r="B41" t="s">
        <v>2940</v>
      </c>
      <c r="C41">
        <v>0</v>
      </c>
      <c r="D41" t="s">
        <v>2941</v>
      </c>
      <c r="E41">
        <v>38</v>
      </c>
      <c r="F41" t="s">
        <v>1760</v>
      </c>
    </row>
    <row r="42" spans="2:6" x14ac:dyDescent="0.2">
      <c r="B42" t="s">
        <v>2940</v>
      </c>
      <c r="C42">
        <v>0</v>
      </c>
      <c r="D42" t="s">
        <v>2941</v>
      </c>
      <c r="E42">
        <v>39</v>
      </c>
      <c r="F42" t="s">
        <v>2078</v>
      </c>
    </row>
    <row r="43" spans="2:6" x14ac:dyDescent="0.2">
      <c r="B43" t="s">
        <v>2940</v>
      </c>
      <c r="C43">
        <v>0</v>
      </c>
      <c r="D43" t="s">
        <v>2941</v>
      </c>
      <c r="E43">
        <v>40</v>
      </c>
      <c r="F43" t="s">
        <v>1670</v>
      </c>
    </row>
    <row r="44" spans="2:6" x14ac:dyDescent="0.2">
      <c r="B44" t="s">
        <v>2940</v>
      </c>
      <c r="C44">
        <v>0</v>
      </c>
      <c r="D44" t="s">
        <v>2941</v>
      </c>
      <c r="E44">
        <v>41</v>
      </c>
      <c r="F44" t="s">
        <v>1757</v>
      </c>
    </row>
    <row r="45" spans="2:6" x14ac:dyDescent="0.2">
      <c r="B45" t="s">
        <v>2940</v>
      </c>
      <c r="C45">
        <v>0</v>
      </c>
      <c r="D45" t="s">
        <v>2941</v>
      </c>
      <c r="E45">
        <v>42</v>
      </c>
      <c r="F45" t="s">
        <v>3698</v>
      </c>
    </row>
    <row r="46" spans="2:6" x14ac:dyDescent="0.2">
      <c r="B46" t="s">
        <v>2940</v>
      </c>
      <c r="C46">
        <v>0</v>
      </c>
      <c r="D46" t="s">
        <v>2941</v>
      </c>
      <c r="E46">
        <v>43</v>
      </c>
      <c r="F46" t="s">
        <v>1754</v>
      </c>
    </row>
    <row r="47" spans="2:6" x14ac:dyDescent="0.2">
      <c r="B47" t="s">
        <v>2940</v>
      </c>
      <c r="C47">
        <v>0</v>
      </c>
      <c r="D47" t="s">
        <v>2941</v>
      </c>
      <c r="E47">
        <v>44</v>
      </c>
      <c r="F47" t="s">
        <v>2949</v>
      </c>
    </row>
    <row r="48" spans="2:6" x14ac:dyDescent="0.2">
      <c r="B48" t="s">
        <v>2940</v>
      </c>
      <c r="C48">
        <v>0</v>
      </c>
      <c r="D48" t="s">
        <v>2941</v>
      </c>
      <c r="E48">
        <v>45</v>
      </c>
      <c r="F48" t="s">
        <v>1675</v>
      </c>
    </row>
    <row r="49" spans="2:6" x14ac:dyDescent="0.2">
      <c r="B49" t="s">
        <v>2940</v>
      </c>
      <c r="C49">
        <v>0</v>
      </c>
      <c r="D49" t="s">
        <v>2941</v>
      </c>
      <c r="E49">
        <v>46</v>
      </c>
      <c r="F49" t="s">
        <v>1766</v>
      </c>
    </row>
    <row r="50" spans="2:6" x14ac:dyDescent="0.2">
      <c r="B50" t="s">
        <v>2940</v>
      </c>
      <c r="C50">
        <v>0</v>
      </c>
      <c r="D50" t="s">
        <v>2941</v>
      </c>
      <c r="E50">
        <v>47</v>
      </c>
      <c r="F50" t="s">
        <v>2721</v>
      </c>
    </row>
    <row r="51" spans="2:6" x14ac:dyDescent="0.2">
      <c r="B51" t="s">
        <v>2940</v>
      </c>
      <c r="C51">
        <v>0</v>
      </c>
      <c r="D51" t="s">
        <v>2941</v>
      </c>
      <c r="E51">
        <v>48</v>
      </c>
      <c r="F51" t="s">
        <v>1777</v>
      </c>
    </row>
    <row r="52" spans="2:6" x14ac:dyDescent="0.2">
      <c r="B52" t="s">
        <v>2940</v>
      </c>
      <c r="C52">
        <v>0</v>
      </c>
      <c r="D52" t="s">
        <v>2941</v>
      </c>
      <c r="E52">
        <v>49</v>
      </c>
      <c r="F52" t="s">
        <v>1805</v>
      </c>
    </row>
    <row r="53" spans="2:6" x14ac:dyDescent="0.2">
      <c r="B53" t="s">
        <v>2940</v>
      </c>
      <c r="C53">
        <v>0</v>
      </c>
      <c r="D53" t="s">
        <v>2941</v>
      </c>
      <c r="E53">
        <v>50</v>
      </c>
      <c r="F53" t="s">
        <v>1762</v>
      </c>
    </row>
    <row r="54" spans="2:6" x14ac:dyDescent="0.2">
      <c r="B54" t="s">
        <v>2940</v>
      </c>
      <c r="C54">
        <v>0</v>
      </c>
      <c r="D54" t="s">
        <v>2941</v>
      </c>
      <c r="E54">
        <v>51</v>
      </c>
      <c r="F54" t="s">
        <v>1810</v>
      </c>
    </row>
    <row r="55" spans="2:6" x14ac:dyDescent="0.2">
      <c r="B55" t="s">
        <v>2940</v>
      </c>
      <c r="C55">
        <v>0</v>
      </c>
      <c r="D55" t="s">
        <v>2941</v>
      </c>
      <c r="E55">
        <v>52</v>
      </c>
      <c r="F55" t="s">
        <v>1807</v>
      </c>
    </row>
    <row r="56" spans="2:6" x14ac:dyDescent="0.2">
      <c r="B56" t="s">
        <v>2940</v>
      </c>
      <c r="C56">
        <v>0</v>
      </c>
      <c r="D56" t="s">
        <v>2941</v>
      </c>
      <c r="E56">
        <v>53</v>
      </c>
      <c r="F56" t="s">
        <v>1808</v>
      </c>
    </row>
    <row r="57" spans="2:6" x14ac:dyDescent="0.2">
      <c r="B57" t="s">
        <v>2945</v>
      </c>
      <c r="C57">
        <v>10</v>
      </c>
      <c r="D57" t="s">
        <v>2941</v>
      </c>
      <c r="E57">
        <v>54</v>
      </c>
      <c r="F57" t="s">
        <v>1812</v>
      </c>
    </row>
    <row r="58" spans="2:6" x14ac:dyDescent="0.2">
      <c r="B58" t="s">
        <v>2940</v>
      </c>
      <c r="C58">
        <v>0</v>
      </c>
      <c r="D58" t="s">
        <v>2941</v>
      </c>
      <c r="E58">
        <v>55</v>
      </c>
      <c r="F58" t="s">
        <v>1815</v>
      </c>
    </row>
    <row r="59" spans="2:6" x14ac:dyDescent="0.2">
      <c r="B59" t="s">
        <v>2940</v>
      </c>
      <c r="C59">
        <v>0</v>
      </c>
      <c r="D59" t="s">
        <v>2941</v>
      </c>
      <c r="E59">
        <v>56</v>
      </c>
      <c r="F59" t="s">
        <v>1821</v>
      </c>
    </row>
    <row r="60" spans="2:6" x14ac:dyDescent="0.2">
      <c r="B60" t="s">
        <v>2940</v>
      </c>
      <c r="C60">
        <v>0</v>
      </c>
      <c r="D60" t="s">
        <v>2941</v>
      </c>
      <c r="E60">
        <v>57</v>
      </c>
      <c r="F60" t="s">
        <v>1824</v>
      </c>
    </row>
    <row r="61" spans="2:6" x14ac:dyDescent="0.2">
      <c r="B61" t="s">
        <v>2940</v>
      </c>
      <c r="C61">
        <v>0</v>
      </c>
      <c r="D61" t="s">
        <v>2941</v>
      </c>
      <c r="E61">
        <v>58</v>
      </c>
      <c r="F61" t="s">
        <v>1819</v>
      </c>
    </row>
    <row r="62" spans="2:6" x14ac:dyDescent="0.2">
      <c r="B62" t="s">
        <v>2940</v>
      </c>
      <c r="C62">
        <v>0</v>
      </c>
      <c r="D62" t="s">
        <v>2941</v>
      </c>
      <c r="E62">
        <v>59</v>
      </c>
      <c r="F62" t="s">
        <v>2956</v>
      </c>
    </row>
    <row r="63" spans="2:6" x14ac:dyDescent="0.2">
      <c r="B63" t="s">
        <v>2940</v>
      </c>
      <c r="C63">
        <v>0</v>
      </c>
      <c r="D63" t="s">
        <v>2941</v>
      </c>
      <c r="E63">
        <v>60</v>
      </c>
      <c r="F63" t="s">
        <v>1814</v>
      </c>
    </row>
    <row r="64" spans="2:6" x14ac:dyDescent="0.2">
      <c r="B64" t="s">
        <v>2940</v>
      </c>
      <c r="C64">
        <v>0</v>
      </c>
      <c r="D64" t="s">
        <v>2941</v>
      </c>
      <c r="E64">
        <v>61</v>
      </c>
      <c r="F64" t="s">
        <v>1809</v>
      </c>
    </row>
    <row r="65" spans="2:6" x14ac:dyDescent="0.2">
      <c r="B65" t="s">
        <v>2940</v>
      </c>
      <c r="C65">
        <v>0</v>
      </c>
      <c r="D65" t="s">
        <v>2941</v>
      </c>
      <c r="E65">
        <v>62</v>
      </c>
      <c r="F65" t="s">
        <v>2016</v>
      </c>
    </row>
    <row r="66" spans="2:6" x14ac:dyDescent="0.2">
      <c r="B66" t="s">
        <v>2940</v>
      </c>
      <c r="C66">
        <v>0</v>
      </c>
      <c r="D66" t="s">
        <v>2941</v>
      </c>
      <c r="E66">
        <v>63</v>
      </c>
      <c r="F66" t="s">
        <v>1804</v>
      </c>
    </row>
    <row r="67" spans="2:6" x14ac:dyDescent="0.2">
      <c r="B67" t="s">
        <v>2940</v>
      </c>
      <c r="C67">
        <v>0</v>
      </c>
      <c r="D67" t="s">
        <v>2941</v>
      </c>
      <c r="E67">
        <v>64</v>
      </c>
      <c r="F67" t="s">
        <v>1799</v>
      </c>
    </row>
    <row r="68" spans="2:6" x14ac:dyDescent="0.2">
      <c r="B68" t="s">
        <v>2940</v>
      </c>
      <c r="C68">
        <v>0</v>
      </c>
      <c r="D68" t="s">
        <v>2941</v>
      </c>
      <c r="E68">
        <v>65</v>
      </c>
      <c r="F68" t="s">
        <v>1795</v>
      </c>
    </row>
    <row r="69" spans="2:6" x14ac:dyDescent="0.2">
      <c r="B69" t="s">
        <v>2940</v>
      </c>
      <c r="C69">
        <v>0</v>
      </c>
      <c r="D69" t="s">
        <v>2941</v>
      </c>
      <c r="E69">
        <v>66</v>
      </c>
      <c r="F69" t="s">
        <v>1791</v>
      </c>
    </row>
    <row r="70" spans="2:6" x14ac:dyDescent="0.2">
      <c r="B70" t="s">
        <v>2940</v>
      </c>
      <c r="C70">
        <v>0</v>
      </c>
      <c r="D70" t="s">
        <v>2941</v>
      </c>
      <c r="E70">
        <v>67</v>
      </c>
      <c r="F70" t="s">
        <v>1788</v>
      </c>
    </row>
    <row r="71" spans="2:6" x14ac:dyDescent="0.2">
      <c r="B71" t="s">
        <v>2940</v>
      </c>
      <c r="C71">
        <v>0</v>
      </c>
      <c r="D71" t="s">
        <v>2941</v>
      </c>
      <c r="E71">
        <v>68</v>
      </c>
      <c r="F71" t="s">
        <v>1787</v>
      </c>
    </row>
    <row r="72" spans="2:6" x14ac:dyDescent="0.2">
      <c r="B72" t="s">
        <v>2940</v>
      </c>
      <c r="C72">
        <v>0</v>
      </c>
      <c r="D72" t="s">
        <v>2941</v>
      </c>
      <c r="E72">
        <v>69</v>
      </c>
      <c r="F72" t="s">
        <v>4015</v>
      </c>
    </row>
    <row r="73" spans="2:6" x14ac:dyDescent="0.2">
      <c r="B73" t="s">
        <v>2940</v>
      </c>
      <c r="C73">
        <v>0</v>
      </c>
      <c r="D73" t="s">
        <v>2941</v>
      </c>
      <c r="E73">
        <v>70</v>
      </c>
      <c r="F73" t="s">
        <v>1786</v>
      </c>
    </row>
    <row r="74" spans="2:6" x14ac:dyDescent="0.2">
      <c r="B74" t="s">
        <v>2940</v>
      </c>
      <c r="C74">
        <v>0</v>
      </c>
      <c r="D74" t="s">
        <v>2941</v>
      </c>
      <c r="E74">
        <v>71</v>
      </c>
      <c r="F74" t="s">
        <v>4016</v>
      </c>
    </row>
    <row r="75" spans="2:6" x14ac:dyDescent="0.2">
      <c r="B75" t="s">
        <v>2940</v>
      </c>
      <c r="C75">
        <v>0</v>
      </c>
      <c r="D75" t="s">
        <v>2941</v>
      </c>
      <c r="E75">
        <v>72</v>
      </c>
      <c r="F75" t="s">
        <v>4017</v>
      </c>
    </row>
    <row r="76" spans="2:6" x14ac:dyDescent="0.2">
      <c r="B76" t="s">
        <v>2940</v>
      </c>
      <c r="C76">
        <v>0</v>
      </c>
      <c r="D76" t="s">
        <v>2941</v>
      </c>
      <c r="E76">
        <v>73</v>
      </c>
      <c r="F76" t="s">
        <v>1746</v>
      </c>
    </row>
    <row r="77" spans="2:6" x14ac:dyDescent="0.2">
      <c r="B77" t="s">
        <v>2940</v>
      </c>
      <c r="C77">
        <v>0</v>
      </c>
      <c r="D77" t="s">
        <v>2941</v>
      </c>
      <c r="E77">
        <v>74</v>
      </c>
      <c r="F77" t="s">
        <v>1317</v>
      </c>
    </row>
    <row r="78" spans="2:6" x14ac:dyDescent="0.2">
      <c r="B78" t="s">
        <v>2940</v>
      </c>
      <c r="C78">
        <v>0</v>
      </c>
      <c r="D78" t="s">
        <v>2941</v>
      </c>
      <c r="E78">
        <v>75</v>
      </c>
      <c r="F78" t="s">
        <v>1789</v>
      </c>
    </row>
    <row r="79" spans="2:6" x14ac:dyDescent="0.2">
      <c r="B79" t="s">
        <v>2940</v>
      </c>
      <c r="C79">
        <v>0</v>
      </c>
      <c r="D79" t="s">
        <v>2941</v>
      </c>
      <c r="E79">
        <v>76</v>
      </c>
      <c r="F79" t="s">
        <v>1790</v>
      </c>
    </row>
    <row r="80" spans="2:6" x14ac:dyDescent="0.2">
      <c r="B80" t="s">
        <v>2940</v>
      </c>
      <c r="C80">
        <v>0</v>
      </c>
      <c r="D80" t="s">
        <v>2941</v>
      </c>
      <c r="E80">
        <v>77</v>
      </c>
      <c r="F80" t="s">
        <v>1792</v>
      </c>
    </row>
    <row r="81" spans="2:6" x14ac:dyDescent="0.2">
      <c r="B81" t="s">
        <v>2940</v>
      </c>
      <c r="C81">
        <v>0</v>
      </c>
      <c r="D81" t="s">
        <v>2941</v>
      </c>
      <c r="E81">
        <v>78</v>
      </c>
      <c r="F81" t="s">
        <v>1650</v>
      </c>
    </row>
    <row r="82" spans="2:6" x14ac:dyDescent="0.2">
      <c r="B82" t="s">
        <v>2940</v>
      </c>
      <c r="C82">
        <v>0</v>
      </c>
      <c r="D82" t="s">
        <v>2941</v>
      </c>
      <c r="E82">
        <v>79</v>
      </c>
      <c r="F82" t="s">
        <v>1798</v>
      </c>
    </row>
    <row r="83" spans="2:6" x14ac:dyDescent="0.2">
      <c r="B83" t="s">
        <v>2940</v>
      </c>
      <c r="C83">
        <v>0</v>
      </c>
      <c r="D83" t="s">
        <v>2941</v>
      </c>
      <c r="E83">
        <v>80</v>
      </c>
      <c r="F83" t="s">
        <v>1802</v>
      </c>
    </row>
    <row r="84" spans="2:6" x14ac:dyDescent="0.2">
      <c r="B84" t="s">
        <v>2940</v>
      </c>
      <c r="C84">
        <v>0</v>
      </c>
      <c r="D84" t="s">
        <v>2941</v>
      </c>
      <c r="E84">
        <v>81</v>
      </c>
      <c r="F84" t="s">
        <v>1800</v>
      </c>
    </row>
    <row r="85" spans="2:6" x14ac:dyDescent="0.2">
      <c r="B85" t="s">
        <v>2983</v>
      </c>
      <c r="C85">
        <v>30</v>
      </c>
      <c r="D85" t="s">
        <v>2941</v>
      </c>
      <c r="E85">
        <v>82</v>
      </c>
      <c r="F85" t="s">
        <v>1801</v>
      </c>
    </row>
    <row r="86" spans="2:6" x14ac:dyDescent="0.2">
      <c r="B86" t="s">
        <v>2940</v>
      </c>
      <c r="C86">
        <v>0</v>
      </c>
      <c r="D86" t="s">
        <v>2941</v>
      </c>
      <c r="E86">
        <v>83</v>
      </c>
      <c r="F86" t="s">
        <v>1771</v>
      </c>
    </row>
    <row r="87" spans="2:6" x14ac:dyDescent="0.2">
      <c r="B87" t="s">
        <v>2940</v>
      </c>
      <c r="C87">
        <v>0</v>
      </c>
      <c r="D87" t="s">
        <v>2941</v>
      </c>
      <c r="E87">
        <v>84</v>
      </c>
      <c r="F87" t="s">
        <v>1747</v>
      </c>
    </row>
    <row r="88" spans="2:6" x14ac:dyDescent="0.2">
      <c r="B88" t="s">
        <v>2940</v>
      </c>
      <c r="C88">
        <v>0</v>
      </c>
      <c r="D88" t="s">
        <v>2941</v>
      </c>
      <c r="E88">
        <v>85</v>
      </c>
      <c r="F88" t="s">
        <v>1724</v>
      </c>
    </row>
    <row r="89" spans="2:6" x14ac:dyDescent="0.2">
      <c r="B89" t="s">
        <v>2940</v>
      </c>
      <c r="C89">
        <v>0</v>
      </c>
      <c r="D89" t="s">
        <v>2941</v>
      </c>
      <c r="E89">
        <v>86</v>
      </c>
      <c r="F89" t="s">
        <v>1685</v>
      </c>
    </row>
    <row r="90" spans="2:6" x14ac:dyDescent="0.2">
      <c r="B90" t="s">
        <v>2940</v>
      </c>
      <c r="C90">
        <v>0</v>
      </c>
      <c r="D90" t="s">
        <v>2941</v>
      </c>
      <c r="E90">
        <v>87</v>
      </c>
      <c r="F90" t="s">
        <v>1676</v>
      </c>
    </row>
    <row r="91" spans="2:6" x14ac:dyDescent="0.2">
      <c r="B91" t="s">
        <v>2940</v>
      </c>
      <c r="C91">
        <v>0</v>
      </c>
      <c r="D91" t="s">
        <v>2941</v>
      </c>
      <c r="E91">
        <v>88</v>
      </c>
      <c r="F91" t="s">
        <v>1678</v>
      </c>
    </row>
    <row r="92" spans="2:6" x14ac:dyDescent="0.2">
      <c r="B92" t="s">
        <v>2940</v>
      </c>
      <c r="C92">
        <v>0</v>
      </c>
      <c r="D92" t="s">
        <v>2941</v>
      </c>
      <c r="E92">
        <v>89</v>
      </c>
      <c r="F92" t="s">
        <v>2961</v>
      </c>
    </row>
    <row r="93" spans="2:6" x14ac:dyDescent="0.2">
      <c r="B93" t="s">
        <v>2940</v>
      </c>
      <c r="C93">
        <v>0</v>
      </c>
      <c r="D93" t="s">
        <v>2941</v>
      </c>
      <c r="E93">
        <v>90</v>
      </c>
      <c r="F93" t="s">
        <v>2022</v>
      </c>
    </row>
    <row r="94" spans="2:6" x14ac:dyDescent="0.2">
      <c r="B94" t="s">
        <v>3031</v>
      </c>
      <c r="C94">
        <v>20</v>
      </c>
      <c r="D94" t="s">
        <v>2941</v>
      </c>
      <c r="E94">
        <v>91</v>
      </c>
      <c r="F94" t="s">
        <v>1686</v>
      </c>
    </row>
    <row r="95" spans="2:6" x14ac:dyDescent="0.2">
      <c r="B95" t="s">
        <v>2940</v>
      </c>
      <c r="C95">
        <v>0</v>
      </c>
      <c r="D95" t="s">
        <v>2941</v>
      </c>
      <c r="E95">
        <v>92</v>
      </c>
      <c r="F95" t="s">
        <v>1688</v>
      </c>
    </row>
    <row r="96" spans="2:6" x14ac:dyDescent="0.2">
      <c r="B96" t="s">
        <v>2940</v>
      </c>
      <c r="C96">
        <v>0</v>
      </c>
      <c r="D96" t="s">
        <v>2941</v>
      </c>
      <c r="E96">
        <v>93</v>
      </c>
      <c r="F96" t="s">
        <v>2691</v>
      </c>
    </row>
    <row r="97" spans="2:6" x14ac:dyDescent="0.2">
      <c r="B97" t="s">
        <v>2940</v>
      </c>
      <c r="C97">
        <v>0</v>
      </c>
      <c r="D97" t="s">
        <v>2941</v>
      </c>
      <c r="E97">
        <v>94</v>
      </c>
      <c r="F97" t="s">
        <v>2021</v>
      </c>
    </row>
    <row r="98" spans="2:6" x14ac:dyDescent="0.2">
      <c r="B98" t="s">
        <v>2940</v>
      </c>
      <c r="C98">
        <v>0</v>
      </c>
      <c r="D98" t="s">
        <v>2941</v>
      </c>
      <c r="E98">
        <v>95</v>
      </c>
      <c r="F98" t="s">
        <v>1691</v>
      </c>
    </row>
    <row r="99" spans="2:6" x14ac:dyDescent="0.2">
      <c r="B99" t="s">
        <v>2940</v>
      </c>
      <c r="C99">
        <v>0</v>
      </c>
      <c r="D99" t="s">
        <v>2941</v>
      </c>
      <c r="E99">
        <v>96</v>
      </c>
      <c r="F99" t="s">
        <v>1478</v>
      </c>
    </row>
    <row r="100" spans="2:6" x14ac:dyDescent="0.2">
      <c r="B100" t="s">
        <v>2940</v>
      </c>
      <c r="C100">
        <v>0</v>
      </c>
      <c r="D100" t="s">
        <v>2941</v>
      </c>
      <c r="E100">
        <v>97</v>
      </c>
      <c r="F100" t="s">
        <v>1697</v>
      </c>
    </row>
    <row r="101" spans="2:6" x14ac:dyDescent="0.2">
      <c r="B101" t="s">
        <v>2940</v>
      </c>
      <c r="C101">
        <v>0</v>
      </c>
      <c r="D101" t="s">
        <v>2941</v>
      </c>
      <c r="E101">
        <v>98</v>
      </c>
      <c r="F101" t="s">
        <v>1693</v>
      </c>
    </row>
    <row r="102" spans="2:6" x14ac:dyDescent="0.2">
      <c r="B102" t="s">
        <v>2940</v>
      </c>
      <c r="C102">
        <v>0</v>
      </c>
      <c r="D102" t="s">
        <v>2941</v>
      </c>
      <c r="E102">
        <v>99</v>
      </c>
      <c r="F102" t="s">
        <v>1690</v>
      </c>
    </row>
    <row r="103" spans="2:6" x14ac:dyDescent="0.2">
      <c r="B103" t="s">
        <v>2940</v>
      </c>
      <c r="C103">
        <v>0</v>
      </c>
      <c r="D103" t="s">
        <v>2941</v>
      </c>
      <c r="E103">
        <v>100</v>
      </c>
      <c r="F103" t="s">
        <v>1687</v>
      </c>
    </row>
    <row r="104" spans="2:6" x14ac:dyDescent="0.2">
      <c r="B104" t="s">
        <v>2940</v>
      </c>
      <c r="C104">
        <v>0</v>
      </c>
      <c r="D104" t="s">
        <v>2941</v>
      </c>
      <c r="E104">
        <v>101</v>
      </c>
      <c r="F104" t="s">
        <v>2698</v>
      </c>
    </row>
    <row r="105" spans="2:6" x14ac:dyDescent="0.2">
      <c r="B105" t="s">
        <v>2940</v>
      </c>
      <c r="C105">
        <v>0</v>
      </c>
      <c r="D105" t="s">
        <v>2941</v>
      </c>
      <c r="E105">
        <v>102</v>
      </c>
      <c r="F105" t="s">
        <v>1677</v>
      </c>
    </row>
    <row r="106" spans="2:6" x14ac:dyDescent="0.2">
      <c r="B106" t="s">
        <v>2940</v>
      </c>
      <c r="C106">
        <v>0</v>
      </c>
      <c r="D106" t="s">
        <v>2941</v>
      </c>
      <c r="E106">
        <v>103</v>
      </c>
      <c r="F106" t="s">
        <v>1673</v>
      </c>
    </row>
    <row r="107" spans="2:6" x14ac:dyDescent="0.2">
      <c r="B107" t="s">
        <v>2940</v>
      </c>
      <c r="C107">
        <v>0</v>
      </c>
      <c r="D107" t="s">
        <v>2941</v>
      </c>
      <c r="E107">
        <v>104</v>
      </c>
      <c r="F107" t="s">
        <v>2006</v>
      </c>
    </row>
    <row r="108" spans="2:6" x14ac:dyDescent="0.2">
      <c r="B108" t="s">
        <v>2940</v>
      </c>
      <c r="C108">
        <v>0</v>
      </c>
      <c r="D108" t="s">
        <v>2941</v>
      </c>
      <c r="E108">
        <v>105</v>
      </c>
      <c r="F108" t="s">
        <v>2005</v>
      </c>
    </row>
    <row r="109" spans="2:6" x14ac:dyDescent="0.2">
      <c r="B109" t="s">
        <v>2940</v>
      </c>
      <c r="C109">
        <v>0</v>
      </c>
      <c r="D109" t="s">
        <v>2941</v>
      </c>
      <c r="E109">
        <v>106</v>
      </c>
      <c r="F109" t="s">
        <v>1998</v>
      </c>
    </row>
    <row r="110" spans="2:6" x14ac:dyDescent="0.2">
      <c r="B110" t="s">
        <v>2940</v>
      </c>
      <c r="C110">
        <v>0</v>
      </c>
      <c r="D110" t="s">
        <v>2941</v>
      </c>
      <c r="E110">
        <v>107</v>
      </c>
      <c r="F110" t="s">
        <v>1997</v>
      </c>
    </row>
    <row r="111" spans="2:6" x14ac:dyDescent="0.2">
      <c r="B111" t="s">
        <v>2940</v>
      </c>
      <c r="C111">
        <v>0</v>
      </c>
      <c r="D111" t="s">
        <v>2941</v>
      </c>
      <c r="E111">
        <v>108</v>
      </c>
      <c r="F111" t="s">
        <v>1665</v>
      </c>
    </row>
    <row r="112" spans="2:6" x14ac:dyDescent="0.2">
      <c r="B112" t="s">
        <v>2940</v>
      </c>
      <c r="C112">
        <v>0</v>
      </c>
      <c r="D112" t="s">
        <v>2941</v>
      </c>
      <c r="E112">
        <v>109</v>
      </c>
      <c r="F112" t="s">
        <v>4018</v>
      </c>
    </row>
    <row r="113" spans="2:6" x14ac:dyDescent="0.2">
      <c r="B113" t="s">
        <v>2940</v>
      </c>
      <c r="C113">
        <v>0</v>
      </c>
      <c r="D113" t="s">
        <v>2941</v>
      </c>
      <c r="E113">
        <v>110</v>
      </c>
      <c r="F113" t="s">
        <v>1652</v>
      </c>
    </row>
    <row r="114" spans="2:6" x14ac:dyDescent="0.2">
      <c r="B114" t="s">
        <v>2940</v>
      </c>
      <c r="C114">
        <v>0</v>
      </c>
      <c r="D114" t="s">
        <v>2941</v>
      </c>
      <c r="E114">
        <v>111</v>
      </c>
      <c r="F114" t="s">
        <v>1653</v>
      </c>
    </row>
    <row r="115" spans="2:6" x14ac:dyDescent="0.2">
      <c r="B115" t="s">
        <v>2940</v>
      </c>
      <c r="C115">
        <v>0</v>
      </c>
      <c r="D115" t="s">
        <v>2941</v>
      </c>
      <c r="E115">
        <v>112</v>
      </c>
      <c r="F115" t="s">
        <v>1655</v>
      </c>
    </row>
    <row r="116" spans="2:6" x14ac:dyDescent="0.2">
      <c r="B116" t="s">
        <v>2940</v>
      </c>
      <c r="C116">
        <v>0</v>
      </c>
      <c r="D116" t="s">
        <v>2941</v>
      </c>
      <c r="E116">
        <v>113</v>
      </c>
      <c r="F116" t="s">
        <v>1658</v>
      </c>
    </row>
    <row r="117" spans="2:6" x14ac:dyDescent="0.2">
      <c r="B117" t="s">
        <v>2940</v>
      </c>
      <c r="C117">
        <v>0</v>
      </c>
      <c r="D117" t="s">
        <v>2941</v>
      </c>
      <c r="E117">
        <v>114</v>
      </c>
      <c r="F117" t="s">
        <v>1660</v>
      </c>
    </row>
    <row r="118" spans="2:6" x14ac:dyDescent="0.2">
      <c r="B118" t="s">
        <v>2940</v>
      </c>
      <c r="C118">
        <v>0</v>
      </c>
      <c r="D118" t="s">
        <v>2941</v>
      </c>
      <c r="E118">
        <v>115</v>
      </c>
      <c r="F118" t="s">
        <v>1662</v>
      </c>
    </row>
    <row r="119" spans="2:6" x14ac:dyDescent="0.2">
      <c r="B119" t="s">
        <v>2940</v>
      </c>
      <c r="C119">
        <v>0</v>
      </c>
      <c r="D119" t="s">
        <v>2941</v>
      </c>
      <c r="E119">
        <v>116</v>
      </c>
      <c r="F119" t="s">
        <v>1668</v>
      </c>
    </row>
    <row r="120" spans="2:6" x14ac:dyDescent="0.2">
      <c r="B120" t="s">
        <v>2940</v>
      </c>
      <c r="C120">
        <v>0</v>
      </c>
      <c r="D120" t="s">
        <v>2941</v>
      </c>
      <c r="E120">
        <v>117</v>
      </c>
      <c r="F120" t="s">
        <v>1669</v>
      </c>
    </row>
    <row r="121" spans="2:6" x14ac:dyDescent="0.2">
      <c r="B121" t="s">
        <v>2940</v>
      </c>
      <c r="C121">
        <v>0</v>
      </c>
      <c r="D121" t="s">
        <v>2941</v>
      </c>
      <c r="E121">
        <v>118</v>
      </c>
      <c r="F121" t="s">
        <v>1568</v>
      </c>
    </row>
    <row r="122" spans="2:6" x14ac:dyDescent="0.2">
      <c r="B122" t="s">
        <v>3031</v>
      </c>
      <c r="C122">
        <v>20</v>
      </c>
      <c r="D122" t="s">
        <v>2941</v>
      </c>
      <c r="E122">
        <v>119</v>
      </c>
      <c r="F122" t="s">
        <v>1995</v>
      </c>
    </row>
    <row r="123" spans="2:6" x14ac:dyDescent="0.2">
      <c r="B123" t="s">
        <v>2940</v>
      </c>
      <c r="C123">
        <v>0</v>
      </c>
      <c r="D123" t="s">
        <v>2941</v>
      </c>
      <c r="E123">
        <v>120</v>
      </c>
      <c r="F123" t="s">
        <v>1672</v>
      </c>
    </row>
    <row r="124" spans="2:6" x14ac:dyDescent="0.2">
      <c r="B124" t="s">
        <v>2940</v>
      </c>
      <c r="C124">
        <v>0</v>
      </c>
      <c r="D124" t="s">
        <v>2941</v>
      </c>
      <c r="E124">
        <v>121</v>
      </c>
      <c r="F124" t="s">
        <v>1996</v>
      </c>
    </row>
    <row r="125" spans="2:6" x14ac:dyDescent="0.2">
      <c r="B125" t="s">
        <v>2940</v>
      </c>
      <c r="C125">
        <v>0</v>
      </c>
      <c r="D125" t="s">
        <v>2941</v>
      </c>
      <c r="E125">
        <v>122</v>
      </c>
      <c r="F125" t="s">
        <v>1642</v>
      </c>
    </row>
    <row r="126" spans="2:6" x14ac:dyDescent="0.2">
      <c r="B126" t="s">
        <v>2940</v>
      </c>
      <c r="C126">
        <v>0</v>
      </c>
      <c r="D126" t="s">
        <v>2941</v>
      </c>
      <c r="E126">
        <v>123</v>
      </c>
      <c r="F126" t="s">
        <v>1674</v>
      </c>
    </row>
    <row r="127" spans="2:6" x14ac:dyDescent="0.2">
      <c r="B127" t="s">
        <v>2940</v>
      </c>
      <c r="C127">
        <v>0</v>
      </c>
      <c r="D127" t="s">
        <v>2941</v>
      </c>
      <c r="E127">
        <v>124</v>
      </c>
      <c r="F127" t="s">
        <v>1689</v>
      </c>
    </row>
    <row r="128" spans="2:6" x14ac:dyDescent="0.2">
      <c r="B128" t="s">
        <v>2940</v>
      </c>
      <c r="C128">
        <v>0</v>
      </c>
      <c r="D128" t="s">
        <v>2941</v>
      </c>
      <c r="E128">
        <v>125</v>
      </c>
      <c r="F128" t="s">
        <v>4019</v>
      </c>
    </row>
    <row r="129" spans="2:6" x14ac:dyDescent="0.2">
      <c r="B129" t="s">
        <v>2940</v>
      </c>
      <c r="C129">
        <v>0</v>
      </c>
      <c r="D129" t="s">
        <v>2941</v>
      </c>
      <c r="E129">
        <v>126</v>
      </c>
      <c r="F129" t="s">
        <v>1999</v>
      </c>
    </row>
    <row r="130" spans="2:6" x14ac:dyDescent="0.2">
      <c r="B130" t="s">
        <v>2940</v>
      </c>
      <c r="C130">
        <v>0</v>
      </c>
      <c r="D130" t="s">
        <v>2941</v>
      </c>
      <c r="E130">
        <v>127</v>
      </c>
      <c r="F130" t="s">
        <v>1713</v>
      </c>
    </row>
    <row r="131" spans="2:6" x14ac:dyDescent="0.2">
      <c r="B131" t="s">
        <v>2940</v>
      </c>
      <c r="C131">
        <v>0</v>
      </c>
      <c r="D131" t="s">
        <v>2941</v>
      </c>
      <c r="E131">
        <v>128</v>
      </c>
      <c r="F131" t="s">
        <v>1721</v>
      </c>
    </row>
    <row r="132" spans="2:6" x14ac:dyDescent="0.2">
      <c r="B132" t="s">
        <v>2940</v>
      </c>
      <c r="C132">
        <v>0</v>
      </c>
      <c r="D132" t="s">
        <v>2941</v>
      </c>
      <c r="E132">
        <v>129</v>
      </c>
      <c r="F132" t="s">
        <v>2001</v>
      </c>
    </row>
    <row r="133" spans="2:6" x14ac:dyDescent="0.2">
      <c r="B133" t="s">
        <v>2940</v>
      </c>
      <c r="C133">
        <v>0</v>
      </c>
      <c r="D133" t="s">
        <v>2941</v>
      </c>
      <c r="E133">
        <v>130</v>
      </c>
      <c r="F133" t="s">
        <v>1728</v>
      </c>
    </row>
    <row r="134" spans="2:6" x14ac:dyDescent="0.2">
      <c r="B134" t="s">
        <v>2940</v>
      </c>
      <c r="C134">
        <v>0</v>
      </c>
      <c r="D134" t="s">
        <v>2941</v>
      </c>
      <c r="E134">
        <v>131</v>
      </c>
      <c r="F134" t="s">
        <v>1648</v>
      </c>
    </row>
    <row r="135" spans="2:6" x14ac:dyDescent="0.2">
      <c r="B135" t="s">
        <v>2940</v>
      </c>
      <c r="C135">
        <v>0</v>
      </c>
      <c r="D135" t="s">
        <v>2941</v>
      </c>
      <c r="E135">
        <v>132</v>
      </c>
      <c r="F135" t="s">
        <v>1695</v>
      </c>
    </row>
    <row r="136" spans="2:6" x14ac:dyDescent="0.2">
      <c r="B136" t="s">
        <v>2940</v>
      </c>
      <c r="C136">
        <v>0</v>
      </c>
      <c r="D136" t="s">
        <v>2941</v>
      </c>
      <c r="E136">
        <v>133</v>
      </c>
      <c r="F136" t="s">
        <v>2010</v>
      </c>
    </row>
    <row r="137" spans="2:6" x14ac:dyDescent="0.2">
      <c r="B137" t="s">
        <v>2940</v>
      </c>
      <c r="C137">
        <v>0</v>
      </c>
      <c r="D137" t="s">
        <v>2941</v>
      </c>
      <c r="E137">
        <v>134</v>
      </c>
      <c r="F137" t="s">
        <v>2014</v>
      </c>
    </row>
    <row r="138" spans="2:6" x14ac:dyDescent="0.2">
      <c r="B138" t="s">
        <v>2940</v>
      </c>
      <c r="C138">
        <v>0</v>
      </c>
      <c r="D138" t="s">
        <v>2941</v>
      </c>
      <c r="E138">
        <v>135</v>
      </c>
      <c r="F138" t="s">
        <v>4020</v>
      </c>
    </row>
    <row r="139" spans="2:6" x14ac:dyDescent="0.2">
      <c r="B139" t="s">
        <v>2940</v>
      </c>
      <c r="C139">
        <v>0</v>
      </c>
      <c r="D139" t="s">
        <v>2941</v>
      </c>
      <c r="E139">
        <v>136</v>
      </c>
      <c r="F139" t="s">
        <v>1735</v>
      </c>
    </row>
    <row r="140" spans="2:6" x14ac:dyDescent="0.2">
      <c r="B140" t="s">
        <v>2940</v>
      </c>
      <c r="C140">
        <v>0</v>
      </c>
      <c r="D140" t="s">
        <v>2941</v>
      </c>
      <c r="E140">
        <v>137</v>
      </c>
      <c r="F140" t="s">
        <v>1740</v>
      </c>
    </row>
    <row r="141" spans="2:6" x14ac:dyDescent="0.2">
      <c r="B141" t="s">
        <v>2940</v>
      </c>
      <c r="C141">
        <v>0</v>
      </c>
      <c r="D141" t="s">
        <v>2941</v>
      </c>
      <c r="E141">
        <v>138</v>
      </c>
      <c r="F141" t="s">
        <v>1738</v>
      </c>
    </row>
    <row r="142" spans="2:6" x14ac:dyDescent="0.2">
      <c r="B142" t="s">
        <v>2940</v>
      </c>
      <c r="C142">
        <v>0</v>
      </c>
      <c r="D142" t="s">
        <v>2941</v>
      </c>
      <c r="E142">
        <v>139</v>
      </c>
      <c r="F142" t="s">
        <v>3446</v>
      </c>
    </row>
    <row r="143" spans="2:6" x14ac:dyDescent="0.2">
      <c r="B143" t="s">
        <v>2940</v>
      </c>
      <c r="C143">
        <v>0</v>
      </c>
      <c r="D143" t="s">
        <v>2941</v>
      </c>
      <c r="E143">
        <v>140</v>
      </c>
      <c r="F143" t="s">
        <v>1960</v>
      </c>
    </row>
    <row r="144" spans="2:6" x14ac:dyDescent="0.2">
      <c r="B144" t="s">
        <v>2940</v>
      </c>
      <c r="C144">
        <v>0</v>
      </c>
      <c r="D144" t="s">
        <v>2941</v>
      </c>
      <c r="E144">
        <v>141</v>
      </c>
      <c r="F144" t="s">
        <v>4021</v>
      </c>
    </row>
    <row r="145" spans="2:6" x14ac:dyDescent="0.2">
      <c r="B145" t="s">
        <v>2940</v>
      </c>
      <c r="C145">
        <v>0</v>
      </c>
      <c r="D145" t="s">
        <v>2941</v>
      </c>
      <c r="E145">
        <v>142</v>
      </c>
      <c r="F145" t="s">
        <v>2748</v>
      </c>
    </row>
    <row r="146" spans="2:6" x14ac:dyDescent="0.2">
      <c r="B146" t="s">
        <v>2945</v>
      </c>
      <c r="C146">
        <v>10</v>
      </c>
      <c r="D146" t="s">
        <v>2941</v>
      </c>
      <c r="E146">
        <v>143</v>
      </c>
      <c r="F146" t="s">
        <v>2036</v>
      </c>
    </row>
    <row r="147" spans="2:6" x14ac:dyDescent="0.2">
      <c r="B147" t="s">
        <v>2940</v>
      </c>
      <c r="C147">
        <v>0</v>
      </c>
      <c r="D147" t="s">
        <v>2941</v>
      </c>
      <c r="E147">
        <v>144</v>
      </c>
      <c r="F147" t="s">
        <v>1739</v>
      </c>
    </row>
    <row r="148" spans="2:6" x14ac:dyDescent="0.2">
      <c r="B148" t="s">
        <v>2940</v>
      </c>
      <c r="C148">
        <v>0</v>
      </c>
      <c r="D148" t="s">
        <v>2941</v>
      </c>
      <c r="E148">
        <v>145</v>
      </c>
      <c r="F148" t="s">
        <v>1736</v>
      </c>
    </row>
    <row r="149" spans="2:6" x14ac:dyDescent="0.2">
      <c r="B149" t="s">
        <v>2940</v>
      </c>
      <c r="C149">
        <v>0</v>
      </c>
      <c r="D149" t="s">
        <v>2941</v>
      </c>
      <c r="E149">
        <v>146</v>
      </c>
      <c r="F149" t="s">
        <v>1734</v>
      </c>
    </row>
    <row r="150" spans="2:6" x14ac:dyDescent="0.2">
      <c r="B150" t="s">
        <v>2940</v>
      </c>
      <c r="C150">
        <v>0</v>
      </c>
      <c r="D150" t="s">
        <v>2941</v>
      </c>
      <c r="E150">
        <v>147</v>
      </c>
      <c r="F150" t="s">
        <v>1732</v>
      </c>
    </row>
    <row r="151" spans="2:6" x14ac:dyDescent="0.2">
      <c r="B151" t="s">
        <v>2940</v>
      </c>
      <c r="C151">
        <v>0</v>
      </c>
      <c r="D151" t="s">
        <v>2941</v>
      </c>
      <c r="E151">
        <v>148</v>
      </c>
      <c r="F151" t="s">
        <v>1725</v>
      </c>
    </row>
    <row r="152" spans="2:6" x14ac:dyDescent="0.2">
      <c r="B152" t="s">
        <v>2940</v>
      </c>
      <c r="C152">
        <v>0</v>
      </c>
      <c r="D152" t="s">
        <v>2941</v>
      </c>
      <c r="E152">
        <v>149</v>
      </c>
      <c r="F152" t="s">
        <v>3092</v>
      </c>
    </row>
    <row r="153" spans="2:6" x14ac:dyDescent="0.2">
      <c r="B153" t="s">
        <v>2940</v>
      </c>
      <c r="C153">
        <v>0</v>
      </c>
      <c r="D153" t="s">
        <v>2941</v>
      </c>
      <c r="E153">
        <v>150</v>
      </c>
      <c r="F153" t="s">
        <v>1720</v>
      </c>
    </row>
    <row r="154" spans="2:6" x14ac:dyDescent="0.2">
      <c r="B154" t="s">
        <v>2940</v>
      </c>
      <c r="C154">
        <v>0</v>
      </c>
      <c r="D154" t="s">
        <v>2941</v>
      </c>
      <c r="E154">
        <v>151</v>
      </c>
      <c r="F154" t="s">
        <v>1709</v>
      </c>
    </row>
    <row r="155" spans="2:6" x14ac:dyDescent="0.2">
      <c r="B155" t="s">
        <v>2940</v>
      </c>
      <c r="C155">
        <v>0</v>
      </c>
      <c r="D155" t="s">
        <v>2941</v>
      </c>
      <c r="E155">
        <v>152</v>
      </c>
      <c r="F155" t="s">
        <v>1708</v>
      </c>
    </row>
    <row r="156" spans="2:6" x14ac:dyDescent="0.2">
      <c r="B156" t="s">
        <v>2940</v>
      </c>
      <c r="C156">
        <v>0</v>
      </c>
      <c r="D156" t="s">
        <v>2941</v>
      </c>
      <c r="E156">
        <v>153</v>
      </c>
      <c r="F156" t="s">
        <v>1707</v>
      </c>
    </row>
    <row r="157" spans="2:6" x14ac:dyDescent="0.2">
      <c r="B157" t="s">
        <v>2940</v>
      </c>
      <c r="C157">
        <v>0</v>
      </c>
      <c r="D157" t="s">
        <v>2941</v>
      </c>
      <c r="E157">
        <v>154</v>
      </c>
      <c r="F157" t="s">
        <v>1705</v>
      </c>
    </row>
    <row r="158" spans="2:6" x14ac:dyDescent="0.2">
      <c r="B158" t="s">
        <v>2940</v>
      </c>
      <c r="C158">
        <v>0</v>
      </c>
      <c r="D158" t="s">
        <v>2941</v>
      </c>
      <c r="E158">
        <v>155</v>
      </c>
      <c r="F158" t="s">
        <v>2046</v>
      </c>
    </row>
    <row r="159" spans="2:6" x14ac:dyDescent="0.2">
      <c r="B159" t="s">
        <v>2940</v>
      </c>
      <c r="C159">
        <v>0</v>
      </c>
      <c r="D159" t="s">
        <v>2941</v>
      </c>
      <c r="E159">
        <v>156</v>
      </c>
      <c r="F159" t="s">
        <v>1704</v>
      </c>
    </row>
    <row r="160" spans="2:6" x14ac:dyDescent="0.2">
      <c r="B160" t="s">
        <v>2940</v>
      </c>
      <c r="C160">
        <v>0</v>
      </c>
      <c r="D160" t="s">
        <v>2941</v>
      </c>
      <c r="E160">
        <v>157</v>
      </c>
      <c r="F160" t="s">
        <v>2743</v>
      </c>
    </row>
    <row r="161" spans="2:6" x14ac:dyDescent="0.2">
      <c r="B161" t="s">
        <v>2940</v>
      </c>
      <c r="C161">
        <v>0</v>
      </c>
      <c r="D161" t="s">
        <v>2941</v>
      </c>
      <c r="E161">
        <v>158</v>
      </c>
      <c r="F161" t="s">
        <v>3344</v>
      </c>
    </row>
    <row r="162" spans="2:6" x14ac:dyDescent="0.2">
      <c r="B162" t="s">
        <v>2945</v>
      </c>
      <c r="C162">
        <v>10</v>
      </c>
      <c r="D162" t="s">
        <v>2941</v>
      </c>
      <c r="E162">
        <v>159</v>
      </c>
      <c r="F162" t="s">
        <v>3885</v>
      </c>
    </row>
    <row r="163" spans="2:6" x14ac:dyDescent="0.2">
      <c r="B163" t="s">
        <v>2940</v>
      </c>
      <c r="C163">
        <v>0</v>
      </c>
      <c r="D163" t="s">
        <v>2941</v>
      </c>
      <c r="E163">
        <v>160</v>
      </c>
      <c r="F163" t="s">
        <v>1319</v>
      </c>
    </row>
    <row r="164" spans="2:6" x14ac:dyDescent="0.2">
      <c r="B164" t="s">
        <v>2940</v>
      </c>
      <c r="C164">
        <v>0</v>
      </c>
      <c r="D164" t="s">
        <v>2941</v>
      </c>
      <c r="E164">
        <v>161</v>
      </c>
      <c r="F164" t="s">
        <v>1706</v>
      </c>
    </row>
    <row r="165" spans="2:6" x14ac:dyDescent="0.2">
      <c r="B165" t="s">
        <v>2940</v>
      </c>
      <c r="C165">
        <v>0</v>
      </c>
      <c r="D165" t="s">
        <v>2941</v>
      </c>
      <c r="E165">
        <v>162</v>
      </c>
      <c r="F165" t="s">
        <v>2053</v>
      </c>
    </row>
    <row r="166" spans="2:6" x14ac:dyDescent="0.2">
      <c r="B166" t="s">
        <v>2940</v>
      </c>
      <c r="C166">
        <v>0</v>
      </c>
      <c r="D166" t="s">
        <v>2941</v>
      </c>
      <c r="E166">
        <v>163</v>
      </c>
      <c r="F166" t="s">
        <v>4022</v>
      </c>
    </row>
    <row r="167" spans="2:6" x14ac:dyDescent="0.2">
      <c r="B167" t="s">
        <v>2940</v>
      </c>
      <c r="C167">
        <v>0</v>
      </c>
      <c r="D167" t="s">
        <v>2941</v>
      </c>
      <c r="E167">
        <v>164</v>
      </c>
      <c r="F167" t="s">
        <v>2968</v>
      </c>
    </row>
    <row r="168" spans="2:6" x14ac:dyDescent="0.2">
      <c r="B168" t="s">
        <v>2940</v>
      </c>
      <c r="C168">
        <v>0</v>
      </c>
      <c r="D168" t="s">
        <v>2941</v>
      </c>
      <c r="E168">
        <v>165</v>
      </c>
      <c r="F168" t="s">
        <v>2742</v>
      </c>
    </row>
    <row r="169" spans="2:6" x14ac:dyDescent="0.2">
      <c r="B169" t="s">
        <v>2940</v>
      </c>
      <c r="C169">
        <v>0</v>
      </c>
      <c r="D169" t="s">
        <v>2941</v>
      </c>
      <c r="E169">
        <v>166</v>
      </c>
      <c r="F169" t="s">
        <v>1714</v>
      </c>
    </row>
    <row r="170" spans="2:6" x14ac:dyDescent="0.2">
      <c r="B170" t="s">
        <v>2940</v>
      </c>
      <c r="C170">
        <v>0</v>
      </c>
      <c r="D170" t="s">
        <v>2941</v>
      </c>
      <c r="E170">
        <v>167</v>
      </c>
      <c r="F170" t="s">
        <v>2970</v>
      </c>
    </row>
    <row r="171" spans="2:6" x14ac:dyDescent="0.2">
      <c r="B171" t="s">
        <v>2940</v>
      </c>
      <c r="C171">
        <v>0</v>
      </c>
      <c r="D171" t="s">
        <v>2941</v>
      </c>
      <c r="E171">
        <v>168</v>
      </c>
      <c r="F171" t="s">
        <v>1717</v>
      </c>
    </row>
    <row r="172" spans="2:6" x14ac:dyDescent="0.2">
      <c r="B172" t="s">
        <v>2940</v>
      </c>
      <c r="C172">
        <v>0</v>
      </c>
      <c r="D172" t="s">
        <v>2941</v>
      </c>
      <c r="E172">
        <v>169</v>
      </c>
      <c r="F172" t="s">
        <v>2973</v>
      </c>
    </row>
    <row r="173" spans="2:6" x14ac:dyDescent="0.2">
      <c r="B173" t="s">
        <v>2940</v>
      </c>
      <c r="C173">
        <v>0</v>
      </c>
      <c r="D173" t="s">
        <v>2941</v>
      </c>
      <c r="E173">
        <v>170</v>
      </c>
      <c r="F173" t="s">
        <v>1716</v>
      </c>
    </row>
    <row r="174" spans="2:6" x14ac:dyDescent="0.2">
      <c r="B174" t="s">
        <v>2940</v>
      </c>
      <c r="C174">
        <v>0</v>
      </c>
      <c r="D174" t="s">
        <v>2941</v>
      </c>
      <c r="E174">
        <v>171</v>
      </c>
      <c r="F174" t="s">
        <v>3935</v>
      </c>
    </row>
    <row r="175" spans="2:6" x14ac:dyDescent="0.2">
      <c r="B175" t="s">
        <v>2940</v>
      </c>
      <c r="C175">
        <v>0</v>
      </c>
      <c r="D175" t="s">
        <v>2941</v>
      </c>
      <c r="E175">
        <v>172</v>
      </c>
      <c r="F175" t="s">
        <v>1727</v>
      </c>
    </row>
    <row r="176" spans="2:6" x14ac:dyDescent="0.2">
      <c r="B176" t="s">
        <v>2940</v>
      </c>
      <c r="C176">
        <v>0</v>
      </c>
      <c r="D176" t="s">
        <v>2941</v>
      </c>
      <c r="E176">
        <v>173</v>
      </c>
      <c r="F176" t="s">
        <v>1726</v>
      </c>
    </row>
    <row r="177" spans="2:6" x14ac:dyDescent="0.2">
      <c r="B177" t="s">
        <v>2940</v>
      </c>
      <c r="C177">
        <v>0</v>
      </c>
      <c r="D177" t="s">
        <v>2941</v>
      </c>
      <c r="E177">
        <v>174</v>
      </c>
      <c r="F177" t="s">
        <v>1853</v>
      </c>
    </row>
    <row r="178" spans="2:6" x14ac:dyDescent="0.2">
      <c r="B178" t="s">
        <v>2940</v>
      </c>
      <c r="C178">
        <v>0</v>
      </c>
      <c r="D178" t="s">
        <v>2941</v>
      </c>
      <c r="E178">
        <v>175</v>
      </c>
      <c r="F178" t="s">
        <v>1663</v>
      </c>
    </row>
    <row r="179" spans="2:6" x14ac:dyDescent="0.2">
      <c r="B179" t="s">
        <v>2940</v>
      </c>
      <c r="C179">
        <v>0</v>
      </c>
      <c r="D179" t="s">
        <v>2941</v>
      </c>
      <c r="E179">
        <v>176</v>
      </c>
      <c r="F179" t="s">
        <v>2779</v>
      </c>
    </row>
    <row r="180" spans="2:6" x14ac:dyDescent="0.2">
      <c r="B180" t="s">
        <v>2940</v>
      </c>
      <c r="C180">
        <v>0</v>
      </c>
      <c r="D180" t="s">
        <v>2941</v>
      </c>
      <c r="E180">
        <v>177</v>
      </c>
      <c r="F180" t="s">
        <v>1817</v>
      </c>
    </row>
    <row r="181" spans="2:6" x14ac:dyDescent="0.2">
      <c r="B181" t="s">
        <v>2940</v>
      </c>
      <c r="C181">
        <v>0</v>
      </c>
      <c r="D181" t="s">
        <v>2941</v>
      </c>
      <c r="E181">
        <v>178</v>
      </c>
      <c r="F181" t="s">
        <v>1831</v>
      </c>
    </row>
    <row r="182" spans="2:6" x14ac:dyDescent="0.2">
      <c r="B182" t="s">
        <v>2940</v>
      </c>
      <c r="C182">
        <v>0</v>
      </c>
      <c r="D182" t="s">
        <v>2941</v>
      </c>
      <c r="E182">
        <v>179</v>
      </c>
      <c r="F182" t="s">
        <v>2062</v>
      </c>
    </row>
    <row r="183" spans="2:6" x14ac:dyDescent="0.2">
      <c r="B183" t="s">
        <v>2940</v>
      </c>
      <c r="C183">
        <v>0</v>
      </c>
      <c r="D183" t="s">
        <v>2941</v>
      </c>
      <c r="E183">
        <v>180</v>
      </c>
      <c r="F183" t="s">
        <v>1928</v>
      </c>
    </row>
    <row r="184" spans="2:6" x14ac:dyDescent="0.2">
      <c r="B184" t="s">
        <v>2940</v>
      </c>
      <c r="C184">
        <v>0</v>
      </c>
      <c r="D184" t="s">
        <v>2941</v>
      </c>
      <c r="E184">
        <v>181</v>
      </c>
      <c r="F184" t="s">
        <v>1935</v>
      </c>
    </row>
    <row r="185" spans="2:6" x14ac:dyDescent="0.2">
      <c r="B185" t="s">
        <v>2963</v>
      </c>
      <c r="C185" t="s">
        <v>2941</v>
      </c>
      <c r="D185">
        <v>182</v>
      </c>
      <c r="E185" t="s">
        <v>2061</v>
      </c>
    </row>
    <row r="186" spans="2:6" x14ac:dyDescent="0.2">
      <c r="B186" t="s">
        <v>2940</v>
      </c>
      <c r="C186">
        <v>0</v>
      </c>
      <c r="D186" t="s">
        <v>2941</v>
      </c>
      <c r="E186">
        <v>183</v>
      </c>
      <c r="F186" t="s">
        <v>1934</v>
      </c>
    </row>
    <row r="187" spans="2:6" x14ac:dyDescent="0.2">
      <c r="B187" t="s">
        <v>2940</v>
      </c>
      <c r="C187">
        <v>0</v>
      </c>
      <c r="D187" t="s">
        <v>2941</v>
      </c>
      <c r="E187">
        <v>184</v>
      </c>
      <c r="F187" t="s">
        <v>1698</v>
      </c>
    </row>
    <row r="188" spans="2:6" x14ac:dyDescent="0.2">
      <c r="B188" t="s">
        <v>2940</v>
      </c>
      <c r="C188">
        <v>0</v>
      </c>
      <c r="D188" t="s">
        <v>2941</v>
      </c>
      <c r="E188">
        <v>185</v>
      </c>
      <c r="F188" t="s">
        <v>1820</v>
      </c>
    </row>
    <row r="189" spans="2:6" x14ac:dyDescent="0.2">
      <c r="B189" t="s">
        <v>2940</v>
      </c>
      <c r="C189">
        <v>0</v>
      </c>
      <c r="D189" t="s">
        <v>2941</v>
      </c>
      <c r="E189">
        <v>186</v>
      </c>
      <c r="F189" t="s">
        <v>1939</v>
      </c>
    </row>
    <row r="190" spans="2:6" x14ac:dyDescent="0.2">
      <c r="B190" t="s">
        <v>2940</v>
      </c>
      <c r="C190">
        <v>0</v>
      </c>
      <c r="D190" t="s">
        <v>2941</v>
      </c>
      <c r="E190">
        <v>187</v>
      </c>
      <c r="F190" t="s">
        <v>1940</v>
      </c>
    </row>
    <row r="191" spans="2:6" x14ac:dyDescent="0.2">
      <c r="B191" t="s">
        <v>2940</v>
      </c>
      <c r="C191">
        <v>0</v>
      </c>
      <c r="D191" t="s">
        <v>2941</v>
      </c>
      <c r="E191">
        <v>188</v>
      </c>
      <c r="F191" t="s">
        <v>2744</v>
      </c>
    </row>
    <row r="192" spans="2:6" x14ac:dyDescent="0.2">
      <c r="B192" t="s">
        <v>2940</v>
      </c>
      <c r="C192">
        <v>0</v>
      </c>
      <c r="D192" t="s">
        <v>2941</v>
      </c>
      <c r="E192">
        <v>189</v>
      </c>
      <c r="F192" t="s">
        <v>2060</v>
      </c>
    </row>
    <row r="193" spans="2:6" x14ac:dyDescent="0.2">
      <c r="B193" t="s">
        <v>2940</v>
      </c>
      <c r="C193">
        <v>0</v>
      </c>
      <c r="D193" t="s">
        <v>2941</v>
      </c>
      <c r="E193">
        <v>190</v>
      </c>
      <c r="F193" t="s">
        <v>1943</v>
      </c>
    </row>
    <row r="194" spans="2:6" x14ac:dyDescent="0.2">
      <c r="B194" t="s">
        <v>2940</v>
      </c>
      <c r="C194">
        <v>0</v>
      </c>
      <c r="D194" t="s">
        <v>2941</v>
      </c>
      <c r="E194">
        <v>191</v>
      </c>
      <c r="F194" t="s">
        <v>2765</v>
      </c>
    </row>
    <row r="195" spans="2:6" x14ac:dyDescent="0.2">
      <c r="B195" t="s">
        <v>2940</v>
      </c>
      <c r="C195">
        <v>0</v>
      </c>
      <c r="D195" t="s">
        <v>2941</v>
      </c>
      <c r="E195">
        <v>192</v>
      </c>
      <c r="F195" t="s">
        <v>2054</v>
      </c>
    </row>
    <row r="196" spans="2:6" x14ac:dyDescent="0.2">
      <c r="B196" t="s">
        <v>2940</v>
      </c>
      <c r="C196">
        <v>0</v>
      </c>
      <c r="D196" t="s">
        <v>2941</v>
      </c>
      <c r="E196">
        <v>193</v>
      </c>
      <c r="F196" t="s">
        <v>3262</v>
      </c>
    </row>
    <row r="197" spans="2:6" x14ac:dyDescent="0.2">
      <c r="B197" t="s">
        <v>2940</v>
      </c>
      <c r="C197">
        <v>0</v>
      </c>
      <c r="D197" t="s">
        <v>2941</v>
      </c>
      <c r="E197">
        <v>194</v>
      </c>
      <c r="F197" t="s">
        <v>1945</v>
      </c>
    </row>
    <row r="198" spans="2:6" x14ac:dyDescent="0.2">
      <c r="B198" t="s">
        <v>2940</v>
      </c>
      <c r="C198">
        <v>0</v>
      </c>
      <c r="D198" t="s">
        <v>2941</v>
      </c>
      <c r="E198">
        <v>195</v>
      </c>
      <c r="F198" t="s">
        <v>1946</v>
      </c>
    </row>
    <row r="199" spans="2:6" x14ac:dyDescent="0.2">
      <c r="B199" t="s">
        <v>2940</v>
      </c>
      <c r="C199">
        <v>0</v>
      </c>
      <c r="D199" t="s">
        <v>2941</v>
      </c>
      <c r="E199">
        <v>196</v>
      </c>
      <c r="F199" t="s">
        <v>1944</v>
      </c>
    </row>
    <row r="200" spans="2:6" x14ac:dyDescent="0.2">
      <c r="B200" t="s">
        <v>2940</v>
      </c>
      <c r="C200">
        <v>0</v>
      </c>
      <c r="D200" t="s">
        <v>2941</v>
      </c>
      <c r="E200">
        <v>197</v>
      </c>
      <c r="F200" t="s">
        <v>1988</v>
      </c>
    </row>
    <row r="201" spans="2:6" x14ac:dyDescent="0.2">
      <c r="B201" t="s">
        <v>2940</v>
      </c>
      <c r="C201">
        <v>0</v>
      </c>
      <c r="D201" t="s">
        <v>2941</v>
      </c>
      <c r="E201">
        <v>198</v>
      </c>
      <c r="F201" t="s">
        <v>1942</v>
      </c>
    </row>
    <row r="202" spans="2:6" x14ac:dyDescent="0.2">
      <c r="B202" t="s">
        <v>2940</v>
      </c>
      <c r="C202">
        <v>0</v>
      </c>
      <c r="D202" t="s">
        <v>2941</v>
      </c>
      <c r="E202">
        <v>199</v>
      </c>
      <c r="F202" t="s">
        <v>2756</v>
      </c>
    </row>
    <row r="203" spans="2:6" x14ac:dyDescent="0.2">
      <c r="B203" t="s">
        <v>2940</v>
      </c>
      <c r="C203">
        <v>0</v>
      </c>
      <c r="D203" t="s">
        <v>2941</v>
      </c>
      <c r="E203">
        <v>200</v>
      </c>
      <c r="F203" t="s">
        <v>2044</v>
      </c>
    </row>
    <row r="204" spans="2:6" x14ac:dyDescent="0.2">
      <c r="B204" t="s">
        <v>2940</v>
      </c>
      <c r="C204">
        <v>0</v>
      </c>
      <c r="D204" t="s">
        <v>2941</v>
      </c>
      <c r="E204">
        <v>201</v>
      </c>
      <c r="F204" t="s">
        <v>1938</v>
      </c>
    </row>
    <row r="205" spans="2:6" x14ac:dyDescent="0.2">
      <c r="B205" t="s">
        <v>2940</v>
      </c>
      <c r="C205">
        <v>0</v>
      </c>
      <c r="D205" t="s">
        <v>2941</v>
      </c>
      <c r="E205">
        <v>202</v>
      </c>
      <c r="F205" t="s">
        <v>2758</v>
      </c>
    </row>
    <row r="206" spans="2:6" x14ac:dyDescent="0.2">
      <c r="B206" t="s">
        <v>2940</v>
      </c>
      <c r="C206">
        <v>0</v>
      </c>
      <c r="D206" t="s">
        <v>2941</v>
      </c>
      <c r="E206">
        <v>203</v>
      </c>
      <c r="F206" t="s">
        <v>1933</v>
      </c>
    </row>
    <row r="207" spans="2:6" x14ac:dyDescent="0.2">
      <c r="B207" t="s">
        <v>2940</v>
      </c>
      <c r="C207">
        <v>0</v>
      </c>
      <c r="D207" t="s">
        <v>2941</v>
      </c>
      <c r="E207">
        <v>204</v>
      </c>
      <c r="F207" t="s">
        <v>2791</v>
      </c>
    </row>
    <row r="208" spans="2:6" x14ac:dyDescent="0.2">
      <c r="B208" t="s">
        <v>2940</v>
      </c>
      <c r="C208">
        <v>0</v>
      </c>
      <c r="D208" t="s">
        <v>2941</v>
      </c>
      <c r="E208">
        <v>205</v>
      </c>
      <c r="F208" t="s">
        <v>1929</v>
      </c>
    </row>
    <row r="209" spans="2:6" x14ac:dyDescent="0.2">
      <c r="B209" t="s">
        <v>2940</v>
      </c>
      <c r="C209">
        <v>0</v>
      </c>
      <c r="D209" t="s">
        <v>2941</v>
      </c>
      <c r="E209">
        <v>206</v>
      </c>
      <c r="F209" t="s">
        <v>1927</v>
      </c>
    </row>
    <row r="210" spans="2:6" x14ac:dyDescent="0.2">
      <c r="B210" t="s">
        <v>2940</v>
      </c>
      <c r="C210">
        <v>0</v>
      </c>
      <c r="D210" t="s">
        <v>2941</v>
      </c>
      <c r="E210">
        <v>207</v>
      </c>
      <c r="F210" t="s">
        <v>2030</v>
      </c>
    </row>
    <row r="211" spans="2:6" x14ac:dyDescent="0.2">
      <c r="B211" t="s">
        <v>2940</v>
      </c>
      <c r="C211">
        <v>0</v>
      </c>
      <c r="D211" t="s">
        <v>2941</v>
      </c>
      <c r="E211">
        <v>208</v>
      </c>
      <c r="F211" t="s">
        <v>4023</v>
      </c>
    </row>
    <row r="212" spans="2:6" x14ac:dyDescent="0.2">
      <c r="B212" t="s">
        <v>2940</v>
      </c>
      <c r="C212">
        <v>0</v>
      </c>
      <c r="D212" t="s">
        <v>2941</v>
      </c>
      <c r="E212">
        <v>209</v>
      </c>
      <c r="F212" t="s">
        <v>2032</v>
      </c>
    </row>
    <row r="213" spans="2:6" x14ac:dyDescent="0.2">
      <c r="B213" t="s">
        <v>2940</v>
      </c>
      <c r="C213">
        <v>0</v>
      </c>
      <c r="D213" t="s">
        <v>2941</v>
      </c>
      <c r="E213">
        <v>210</v>
      </c>
      <c r="F213" t="s">
        <v>1919</v>
      </c>
    </row>
    <row r="214" spans="2:6" x14ac:dyDescent="0.2">
      <c r="B214" t="s">
        <v>2940</v>
      </c>
      <c r="C214">
        <v>0</v>
      </c>
      <c r="D214" t="s">
        <v>2941</v>
      </c>
      <c r="E214">
        <v>211</v>
      </c>
      <c r="F214" t="s">
        <v>1465</v>
      </c>
    </row>
    <row r="215" spans="2:6" x14ac:dyDescent="0.2">
      <c r="B215" t="s">
        <v>2983</v>
      </c>
      <c r="C215">
        <v>30</v>
      </c>
      <c r="D215" t="s">
        <v>2941</v>
      </c>
      <c r="E215">
        <v>212</v>
      </c>
      <c r="F215" t="s">
        <v>1913</v>
      </c>
    </row>
    <row r="216" spans="2:6" x14ac:dyDescent="0.2">
      <c r="B216" t="s">
        <v>2940</v>
      </c>
      <c r="C216">
        <v>0</v>
      </c>
      <c r="D216" t="s">
        <v>2941</v>
      </c>
      <c r="E216">
        <v>213</v>
      </c>
      <c r="F216" t="s">
        <v>1914</v>
      </c>
    </row>
    <row r="217" spans="2:6" x14ac:dyDescent="0.2">
      <c r="B217" t="s">
        <v>2940</v>
      </c>
      <c r="C217">
        <v>0</v>
      </c>
      <c r="D217" t="s">
        <v>2941</v>
      </c>
      <c r="E217">
        <v>214</v>
      </c>
      <c r="F217" t="s">
        <v>1917</v>
      </c>
    </row>
    <row r="218" spans="2:6" x14ac:dyDescent="0.2">
      <c r="B218" t="s">
        <v>2940</v>
      </c>
      <c r="C218">
        <v>0</v>
      </c>
      <c r="D218" t="s">
        <v>2941</v>
      </c>
      <c r="E218">
        <v>215</v>
      </c>
      <c r="F218" t="s">
        <v>2738</v>
      </c>
    </row>
    <row r="219" spans="2:6" x14ac:dyDescent="0.2">
      <c r="B219" t="s">
        <v>2940</v>
      </c>
      <c r="C219">
        <v>0</v>
      </c>
      <c r="D219" t="s">
        <v>2941</v>
      </c>
      <c r="E219">
        <v>216</v>
      </c>
      <c r="F219" t="s">
        <v>1916</v>
      </c>
    </row>
    <row r="220" spans="2:6" x14ac:dyDescent="0.2">
      <c r="B220" t="s">
        <v>2940</v>
      </c>
      <c r="C220">
        <v>0</v>
      </c>
      <c r="D220" t="s">
        <v>2941</v>
      </c>
      <c r="E220">
        <v>217</v>
      </c>
      <c r="F220" t="s">
        <v>1471</v>
      </c>
    </row>
    <row r="221" spans="2:6" x14ac:dyDescent="0.2">
      <c r="B221" t="s">
        <v>2940</v>
      </c>
      <c r="C221">
        <v>0</v>
      </c>
      <c r="D221" t="s">
        <v>2941</v>
      </c>
      <c r="E221">
        <v>218</v>
      </c>
      <c r="F221" t="s">
        <v>1920</v>
      </c>
    </row>
    <row r="222" spans="2:6" x14ac:dyDescent="0.2">
      <c r="B222" t="s">
        <v>2940</v>
      </c>
      <c r="C222">
        <v>0</v>
      </c>
      <c r="D222" t="s">
        <v>2941</v>
      </c>
      <c r="E222">
        <v>219</v>
      </c>
      <c r="F222" t="s">
        <v>2727</v>
      </c>
    </row>
    <row r="223" spans="2:6" x14ac:dyDescent="0.2">
      <c r="B223" t="s">
        <v>2940</v>
      </c>
      <c r="C223">
        <v>0</v>
      </c>
      <c r="D223" t="s">
        <v>2941</v>
      </c>
      <c r="E223">
        <v>220</v>
      </c>
      <c r="F223" t="s">
        <v>2725</v>
      </c>
    </row>
    <row r="224" spans="2:6" x14ac:dyDescent="0.2">
      <c r="B224" t="s">
        <v>2940</v>
      </c>
      <c r="C224">
        <v>0</v>
      </c>
      <c r="D224" t="s">
        <v>2941</v>
      </c>
      <c r="E224">
        <v>221</v>
      </c>
      <c r="F224" t="s">
        <v>1921</v>
      </c>
    </row>
    <row r="225" spans="2:6" x14ac:dyDescent="0.2">
      <c r="B225" t="s">
        <v>2940</v>
      </c>
      <c r="C225">
        <v>0</v>
      </c>
      <c r="D225" t="s">
        <v>2941</v>
      </c>
      <c r="E225">
        <v>222</v>
      </c>
      <c r="F225" t="s">
        <v>1360</v>
      </c>
    </row>
    <row r="226" spans="2:6" x14ac:dyDescent="0.2">
      <c r="B226" t="s">
        <v>2940</v>
      </c>
      <c r="C226">
        <v>0</v>
      </c>
      <c r="D226" t="s">
        <v>2941</v>
      </c>
      <c r="E226">
        <v>223</v>
      </c>
      <c r="F226" t="s">
        <v>1924</v>
      </c>
    </row>
    <row r="227" spans="2:6" x14ac:dyDescent="0.2">
      <c r="B227" t="s">
        <v>2940</v>
      </c>
      <c r="C227">
        <v>0</v>
      </c>
      <c r="D227" t="s">
        <v>2941</v>
      </c>
      <c r="E227">
        <v>224</v>
      </c>
      <c r="F227" t="s">
        <v>1548</v>
      </c>
    </row>
    <row r="228" spans="2:6" x14ac:dyDescent="0.2">
      <c r="B228" t="s">
        <v>2940</v>
      </c>
      <c r="C228">
        <v>0</v>
      </c>
      <c r="D228" t="s">
        <v>2941</v>
      </c>
      <c r="E228">
        <v>225</v>
      </c>
      <c r="F228" t="s">
        <v>1925</v>
      </c>
    </row>
    <row r="229" spans="2:6" x14ac:dyDescent="0.2">
      <c r="B229" t="s">
        <v>2940</v>
      </c>
      <c r="C229">
        <v>0</v>
      </c>
      <c r="D229" t="s">
        <v>2941</v>
      </c>
      <c r="E229">
        <v>226</v>
      </c>
      <c r="F229" t="s">
        <v>1931</v>
      </c>
    </row>
    <row r="230" spans="2:6" x14ac:dyDescent="0.2">
      <c r="B230" t="s">
        <v>2940</v>
      </c>
      <c r="C230">
        <v>0</v>
      </c>
      <c r="D230" t="s">
        <v>2941</v>
      </c>
      <c r="E230">
        <v>227</v>
      </c>
      <c r="F230" t="s">
        <v>1883</v>
      </c>
    </row>
    <row r="231" spans="2:6" x14ac:dyDescent="0.2">
      <c r="B231" t="s">
        <v>2940</v>
      </c>
      <c r="C231">
        <v>0</v>
      </c>
      <c r="D231" t="s">
        <v>2941</v>
      </c>
      <c r="E231">
        <v>228</v>
      </c>
      <c r="F231" t="s">
        <v>1326</v>
      </c>
    </row>
    <row r="232" spans="2:6" x14ac:dyDescent="0.2">
      <c r="B232" t="s">
        <v>2940</v>
      </c>
      <c r="C232">
        <v>0</v>
      </c>
      <c r="D232" t="s">
        <v>2941</v>
      </c>
      <c r="E232">
        <v>229</v>
      </c>
      <c r="F232" t="s">
        <v>1941</v>
      </c>
    </row>
    <row r="233" spans="2:6" x14ac:dyDescent="0.2">
      <c r="B233" t="s">
        <v>2940</v>
      </c>
      <c r="C233">
        <v>0</v>
      </c>
      <c r="D233" t="s">
        <v>2941</v>
      </c>
      <c r="E233">
        <v>230</v>
      </c>
      <c r="F233" t="s">
        <v>1953</v>
      </c>
    </row>
    <row r="234" spans="2:6" x14ac:dyDescent="0.2">
      <c r="B234" t="s">
        <v>2945</v>
      </c>
      <c r="C234">
        <v>10</v>
      </c>
      <c r="D234" t="s">
        <v>2941</v>
      </c>
      <c r="E234">
        <v>231</v>
      </c>
      <c r="F234" t="s">
        <v>1961</v>
      </c>
    </row>
    <row r="235" spans="2:6" x14ac:dyDescent="0.2">
      <c r="B235" t="s">
        <v>2940</v>
      </c>
      <c r="C235">
        <v>0</v>
      </c>
      <c r="D235" t="s">
        <v>2941</v>
      </c>
      <c r="E235">
        <v>232</v>
      </c>
      <c r="F235" t="s">
        <v>1323</v>
      </c>
    </row>
    <row r="236" spans="2:6" x14ac:dyDescent="0.2">
      <c r="B236" t="s">
        <v>2940</v>
      </c>
      <c r="C236">
        <v>0</v>
      </c>
      <c r="D236" t="s">
        <v>2941</v>
      </c>
      <c r="E236">
        <v>233</v>
      </c>
      <c r="F236" t="s">
        <v>4024</v>
      </c>
    </row>
    <row r="237" spans="2:6" x14ac:dyDescent="0.2">
      <c r="B237" t="s">
        <v>2940</v>
      </c>
      <c r="C237">
        <v>0</v>
      </c>
      <c r="D237" t="s">
        <v>2941</v>
      </c>
      <c r="E237">
        <v>234</v>
      </c>
      <c r="F237" t="s">
        <v>1796</v>
      </c>
    </row>
    <row r="238" spans="2:6" x14ac:dyDescent="0.2">
      <c r="B238" t="s">
        <v>2940</v>
      </c>
      <c r="C238">
        <v>0</v>
      </c>
      <c r="D238" t="s">
        <v>2941</v>
      </c>
      <c r="E238">
        <v>235</v>
      </c>
      <c r="F238" t="s">
        <v>1975</v>
      </c>
    </row>
    <row r="239" spans="2:6" x14ac:dyDescent="0.2">
      <c r="B239" t="s">
        <v>2940</v>
      </c>
      <c r="C239">
        <v>0</v>
      </c>
      <c r="D239" t="s">
        <v>2941</v>
      </c>
      <c r="E239">
        <v>236</v>
      </c>
      <c r="F239" t="s">
        <v>1981</v>
      </c>
    </row>
    <row r="240" spans="2:6" x14ac:dyDescent="0.2">
      <c r="B240" t="s">
        <v>2940</v>
      </c>
      <c r="C240">
        <v>0</v>
      </c>
      <c r="D240" t="s">
        <v>2941</v>
      </c>
      <c r="E240">
        <v>237</v>
      </c>
      <c r="F240" t="s">
        <v>2987</v>
      </c>
    </row>
    <row r="241" spans="2:6" x14ac:dyDescent="0.2">
      <c r="B241" t="s">
        <v>3031</v>
      </c>
      <c r="C241">
        <v>20</v>
      </c>
      <c r="D241" t="s">
        <v>2941</v>
      </c>
      <c r="E241">
        <v>238</v>
      </c>
      <c r="F241" t="s">
        <v>1987</v>
      </c>
    </row>
    <row r="242" spans="2:6" x14ac:dyDescent="0.2">
      <c r="B242" t="s">
        <v>2940</v>
      </c>
      <c r="C242">
        <v>0</v>
      </c>
      <c r="D242" t="s">
        <v>2941</v>
      </c>
      <c r="E242">
        <v>239</v>
      </c>
      <c r="F242" t="s">
        <v>1985</v>
      </c>
    </row>
    <row r="243" spans="2:6" x14ac:dyDescent="0.2">
      <c r="B243" t="s">
        <v>2940</v>
      </c>
      <c r="C243">
        <v>0</v>
      </c>
      <c r="D243" t="s">
        <v>2941</v>
      </c>
      <c r="E243">
        <v>240</v>
      </c>
      <c r="F243" t="s">
        <v>1983</v>
      </c>
    </row>
    <row r="244" spans="2:6" x14ac:dyDescent="0.2">
      <c r="B244" t="s">
        <v>2940</v>
      </c>
      <c r="C244">
        <v>0</v>
      </c>
      <c r="D244" t="s">
        <v>2941</v>
      </c>
      <c r="E244">
        <v>241</v>
      </c>
      <c r="F244" t="s">
        <v>1347</v>
      </c>
    </row>
    <row r="245" spans="2:6" x14ac:dyDescent="0.2">
      <c r="B245" t="s">
        <v>2940</v>
      </c>
      <c r="C245">
        <v>0</v>
      </c>
      <c r="D245" t="s">
        <v>2941</v>
      </c>
      <c r="E245">
        <v>242</v>
      </c>
      <c r="F245" t="s">
        <v>1978</v>
      </c>
    </row>
    <row r="246" spans="2:6" x14ac:dyDescent="0.2">
      <c r="B246" t="s">
        <v>2940</v>
      </c>
      <c r="C246">
        <v>0</v>
      </c>
      <c r="D246" t="s">
        <v>2941</v>
      </c>
      <c r="E246">
        <v>243</v>
      </c>
      <c r="F246" t="s">
        <v>1980</v>
      </c>
    </row>
    <row r="247" spans="2:6" x14ac:dyDescent="0.2">
      <c r="B247" t="s">
        <v>2940</v>
      </c>
      <c r="C247">
        <v>0</v>
      </c>
      <c r="D247" t="s">
        <v>2941</v>
      </c>
      <c r="E247">
        <v>244</v>
      </c>
      <c r="F247" t="s">
        <v>1973</v>
      </c>
    </row>
    <row r="248" spans="2:6" x14ac:dyDescent="0.2">
      <c r="B248" t="s">
        <v>2940</v>
      </c>
      <c r="C248">
        <v>0</v>
      </c>
      <c r="D248" t="s">
        <v>2941</v>
      </c>
      <c r="E248">
        <v>245</v>
      </c>
      <c r="F248" t="s">
        <v>1911</v>
      </c>
    </row>
    <row r="249" spans="2:6" x14ac:dyDescent="0.2">
      <c r="B249" t="s">
        <v>2940</v>
      </c>
      <c r="C249">
        <v>0</v>
      </c>
      <c r="D249" t="s">
        <v>2941</v>
      </c>
      <c r="E249">
        <v>246</v>
      </c>
      <c r="F249" t="s">
        <v>1962</v>
      </c>
    </row>
    <row r="250" spans="2:6" x14ac:dyDescent="0.2">
      <c r="B250" t="s">
        <v>2940</v>
      </c>
      <c r="C250">
        <v>0</v>
      </c>
      <c r="D250" t="s">
        <v>2941</v>
      </c>
      <c r="E250">
        <v>247</v>
      </c>
      <c r="F250" t="s">
        <v>1963</v>
      </c>
    </row>
    <row r="251" spans="2:6" x14ac:dyDescent="0.2">
      <c r="B251" t="s">
        <v>2940</v>
      </c>
      <c r="C251">
        <v>0</v>
      </c>
      <c r="D251" t="s">
        <v>2941</v>
      </c>
      <c r="E251">
        <v>248</v>
      </c>
      <c r="F251" t="s">
        <v>1769</v>
      </c>
    </row>
    <row r="252" spans="2:6" x14ac:dyDescent="0.2">
      <c r="B252" t="s">
        <v>2940</v>
      </c>
      <c r="C252">
        <v>0</v>
      </c>
      <c r="D252" t="s">
        <v>2941</v>
      </c>
      <c r="E252">
        <v>249</v>
      </c>
      <c r="F252" t="s">
        <v>1966</v>
      </c>
    </row>
    <row r="253" spans="2:6" x14ac:dyDescent="0.2">
      <c r="B253" t="s">
        <v>2940</v>
      </c>
      <c r="C253">
        <v>0</v>
      </c>
      <c r="D253" t="s">
        <v>2941</v>
      </c>
      <c r="E253">
        <v>250</v>
      </c>
      <c r="F253" t="s">
        <v>1964</v>
      </c>
    </row>
    <row r="254" spans="2:6" x14ac:dyDescent="0.2">
      <c r="B254" t="s">
        <v>2940</v>
      </c>
      <c r="C254">
        <v>0</v>
      </c>
      <c r="D254" t="s">
        <v>2941</v>
      </c>
      <c r="E254">
        <v>251</v>
      </c>
      <c r="F254" t="s">
        <v>1967</v>
      </c>
    </row>
    <row r="255" spans="2:6" x14ac:dyDescent="0.2">
      <c r="B255" t="s">
        <v>2940</v>
      </c>
      <c r="C255">
        <v>0</v>
      </c>
      <c r="D255" t="s">
        <v>2941</v>
      </c>
      <c r="E255">
        <v>252</v>
      </c>
      <c r="F255" t="s">
        <v>2050</v>
      </c>
    </row>
    <row r="256" spans="2:6" x14ac:dyDescent="0.2">
      <c r="B256" t="s">
        <v>2940</v>
      </c>
      <c r="C256">
        <v>0</v>
      </c>
      <c r="D256" t="s">
        <v>2941</v>
      </c>
      <c r="E256">
        <v>253</v>
      </c>
      <c r="F256" t="s">
        <v>1957</v>
      </c>
    </row>
    <row r="257" spans="2:6" x14ac:dyDescent="0.2">
      <c r="B257" t="s">
        <v>2940</v>
      </c>
      <c r="C257">
        <v>0</v>
      </c>
      <c r="D257" t="s">
        <v>2941</v>
      </c>
      <c r="E257">
        <v>254</v>
      </c>
      <c r="F257" t="s">
        <v>1958</v>
      </c>
    </row>
    <row r="258" spans="2:6" x14ac:dyDescent="0.2">
      <c r="B258" t="s">
        <v>2940</v>
      </c>
      <c r="C258">
        <v>0</v>
      </c>
      <c r="D258" t="s">
        <v>2941</v>
      </c>
      <c r="E258">
        <v>255</v>
      </c>
      <c r="F258" t="s">
        <v>4025</v>
      </c>
    </row>
    <row r="259" spans="2:6" x14ac:dyDescent="0.2">
      <c r="B259" t="s">
        <v>2940</v>
      </c>
      <c r="C259">
        <v>0</v>
      </c>
      <c r="D259" t="s">
        <v>2941</v>
      </c>
      <c r="E259">
        <v>256</v>
      </c>
      <c r="F259" t="s">
        <v>2082</v>
      </c>
    </row>
    <row r="260" spans="2:6" x14ac:dyDescent="0.2">
      <c r="B260" t="s">
        <v>2940</v>
      </c>
      <c r="C260">
        <v>0</v>
      </c>
      <c r="D260" t="s">
        <v>2941</v>
      </c>
      <c r="E260">
        <v>257</v>
      </c>
      <c r="F260" t="s">
        <v>1950</v>
      </c>
    </row>
    <row r="261" spans="2:6" x14ac:dyDescent="0.2">
      <c r="B261" t="s">
        <v>2940</v>
      </c>
      <c r="C261">
        <v>0</v>
      </c>
      <c r="D261" t="s">
        <v>2941</v>
      </c>
      <c r="E261">
        <v>258</v>
      </c>
      <c r="F261" t="s">
        <v>1926</v>
      </c>
    </row>
    <row r="262" spans="2:6" x14ac:dyDescent="0.2">
      <c r="B262" t="s">
        <v>2940</v>
      </c>
      <c r="C262">
        <v>0</v>
      </c>
      <c r="D262" t="s">
        <v>2941</v>
      </c>
      <c r="E262">
        <v>259</v>
      </c>
      <c r="F262" t="s">
        <v>1857</v>
      </c>
    </row>
    <row r="263" spans="2:6" x14ac:dyDescent="0.2">
      <c r="B263" t="s">
        <v>2940</v>
      </c>
      <c r="C263">
        <v>0</v>
      </c>
      <c r="D263" t="s">
        <v>2941</v>
      </c>
      <c r="E263">
        <v>260</v>
      </c>
      <c r="F263" t="s">
        <v>2091</v>
      </c>
    </row>
    <row r="264" spans="2:6" x14ac:dyDescent="0.2">
      <c r="B264" t="s">
        <v>2940</v>
      </c>
      <c r="C264">
        <v>0</v>
      </c>
      <c r="D264" t="s">
        <v>2941</v>
      </c>
      <c r="E264">
        <v>261</v>
      </c>
      <c r="F264" t="s">
        <v>1829</v>
      </c>
    </row>
    <row r="265" spans="2:6" x14ac:dyDescent="0.2">
      <c r="B265" t="s">
        <v>2940</v>
      </c>
      <c r="C265">
        <v>0</v>
      </c>
      <c r="D265" t="s">
        <v>2941</v>
      </c>
      <c r="E265">
        <v>262</v>
      </c>
      <c r="F265" t="s">
        <v>1895</v>
      </c>
    </row>
    <row r="266" spans="2:6" x14ac:dyDescent="0.2">
      <c r="B266" t="s">
        <v>2940</v>
      </c>
      <c r="C266">
        <v>0</v>
      </c>
      <c r="D266" t="s">
        <v>2941</v>
      </c>
      <c r="E266">
        <v>263</v>
      </c>
      <c r="F266" t="s">
        <v>1891</v>
      </c>
    </row>
    <row r="267" spans="2:6" x14ac:dyDescent="0.2">
      <c r="B267" t="s">
        <v>2940</v>
      </c>
      <c r="C267">
        <v>0</v>
      </c>
      <c r="D267" t="s">
        <v>2941</v>
      </c>
      <c r="E267">
        <v>264</v>
      </c>
      <c r="F267" t="s">
        <v>1881</v>
      </c>
    </row>
    <row r="268" spans="2:6" x14ac:dyDescent="0.2">
      <c r="B268" t="s">
        <v>2940</v>
      </c>
      <c r="C268">
        <v>0</v>
      </c>
      <c r="D268" t="s">
        <v>2941</v>
      </c>
      <c r="E268">
        <v>265</v>
      </c>
      <c r="F268" t="s">
        <v>1878</v>
      </c>
    </row>
    <row r="269" spans="2:6" x14ac:dyDescent="0.2">
      <c r="B269" t="s">
        <v>2940</v>
      </c>
      <c r="C269">
        <v>0</v>
      </c>
      <c r="D269" t="s">
        <v>2941</v>
      </c>
      <c r="E269">
        <v>266</v>
      </c>
      <c r="F269" t="s">
        <v>1813</v>
      </c>
    </row>
    <row r="270" spans="2:6" x14ac:dyDescent="0.2">
      <c r="B270" t="s">
        <v>2940</v>
      </c>
      <c r="C270">
        <v>0</v>
      </c>
      <c r="D270" t="s">
        <v>2941</v>
      </c>
      <c r="E270">
        <v>267</v>
      </c>
      <c r="F270" t="s">
        <v>1874</v>
      </c>
    </row>
    <row r="271" spans="2:6" x14ac:dyDescent="0.2">
      <c r="B271" t="s">
        <v>2940</v>
      </c>
      <c r="C271">
        <v>0</v>
      </c>
      <c r="D271" t="s">
        <v>2941</v>
      </c>
      <c r="E271">
        <v>268</v>
      </c>
      <c r="F271" t="s">
        <v>2736</v>
      </c>
    </row>
    <row r="272" spans="2:6" x14ac:dyDescent="0.2">
      <c r="B272" t="s">
        <v>2940</v>
      </c>
      <c r="C272">
        <v>0</v>
      </c>
      <c r="D272" t="s">
        <v>2941</v>
      </c>
      <c r="E272">
        <v>269</v>
      </c>
      <c r="F272" t="s">
        <v>2737</v>
      </c>
    </row>
    <row r="273" spans="2:6" x14ac:dyDescent="0.2">
      <c r="B273" t="s">
        <v>2940</v>
      </c>
      <c r="C273">
        <v>0</v>
      </c>
      <c r="D273" t="s">
        <v>2941</v>
      </c>
      <c r="E273">
        <v>270</v>
      </c>
      <c r="F273" t="s">
        <v>1862</v>
      </c>
    </row>
    <row r="274" spans="2:6" x14ac:dyDescent="0.2">
      <c r="B274" t="s">
        <v>2940</v>
      </c>
      <c r="C274">
        <v>0</v>
      </c>
      <c r="D274" t="s">
        <v>2941</v>
      </c>
      <c r="E274">
        <v>271</v>
      </c>
      <c r="F274" t="s">
        <v>2151</v>
      </c>
    </row>
    <row r="275" spans="2:6" x14ac:dyDescent="0.2">
      <c r="B275" t="s">
        <v>2940</v>
      </c>
      <c r="C275">
        <v>0</v>
      </c>
      <c r="D275" t="s">
        <v>2941</v>
      </c>
      <c r="E275">
        <v>272</v>
      </c>
      <c r="F275" t="s">
        <v>1861</v>
      </c>
    </row>
    <row r="276" spans="2:6" x14ac:dyDescent="0.2">
      <c r="B276" t="s">
        <v>2940</v>
      </c>
      <c r="C276">
        <v>0</v>
      </c>
      <c r="D276" t="s">
        <v>2941</v>
      </c>
      <c r="E276">
        <v>273</v>
      </c>
      <c r="F276" t="s">
        <v>1858</v>
      </c>
    </row>
    <row r="277" spans="2:6" x14ac:dyDescent="0.2">
      <c r="B277" t="s">
        <v>2940</v>
      </c>
      <c r="C277">
        <v>0</v>
      </c>
      <c r="D277" t="s">
        <v>2941</v>
      </c>
      <c r="E277">
        <v>274</v>
      </c>
      <c r="F277" t="s">
        <v>1856</v>
      </c>
    </row>
    <row r="278" spans="2:6" x14ac:dyDescent="0.2">
      <c r="B278" t="s">
        <v>2940</v>
      </c>
      <c r="C278">
        <v>0</v>
      </c>
      <c r="D278" t="s">
        <v>2941</v>
      </c>
      <c r="E278">
        <v>275</v>
      </c>
      <c r="F278" t="s">
        <v>1694</v>
      </c>
    </row>
    <row r="279" spans="2:6" x14ac:dyDescent="0.2">
      <c r="B279" t="s">
        <v>2940</v>
      </c>
      <c r="C279">
        <v>0</v>
      </c>
      <c r="D279" t="s">
        <v>2941</v>
      </c>
      <c r="E279">
        <v>276</v>
      </c>
      <c r="F279" t="s">
        <v>1851</v>
      </c>
    </row>
    <row r="280" spans="2:6" x14ac:dyDescent="0.2">
      <c r="B280" t="s">
        <v>2963</v>
      </c>
      <c r="C280" t="s">
        <v>2941</v>
      </c>
      <c r="D280">
        <v>277</v>
      </c>
      <c r="E280" t="s">
        <v>3730</v>
      </c>
    </row>
    <row r="281" spans="2:6" x14ac:dyDescent="0.2">
      <c r="B281" t="s">
        <v>2940</v>
      </c>
      <c r="C281">
        <v>0</v>
      </c>
      <c r="D281" t="s">
        <v>2941</v>
      </c>
      <c r="E281">
        <v>278</v>
      </c>
      <c r="F281" t="s">
        <v>3485</v>
      </c>
    </row>
    <row r="282" spans="2:6" x14ac:dyDescent="0.2">
      <c r="B282" t="s">
        <v>2940</v>
      </c>
      <c r="C282">
        <v>0</v>
      </c>
      <c r="D282" t="s">
        <v>2941</v>
      </c>
      <c r="E282">
        <v>279</v>
      </c>
      <c r="F282" t="s">
        <v>1849</v>
      </c>
    </row>
    <row r="283" spans="2:6" x14ac:dyDescent="0.2">
      <c r="B283" t="s">
        <v>2940</v>
      </c>
      <c r="C283">
        <v>0</v>
      </c>
      <c r="D283" t="s">
        <v>2941</v>
      </c>
      <c r="E283">
        <v>280</v>
      </c>
      <c r="F283" t="s">
        <v>2709</v>
      </c>
    </row>
    <row r="284" spans="2:6" x14ac:dyDescent="0.2">
      <c r="B284" t="s">
        <v>2940</v>
      </c>
      <c r="C284">
        <v>0</v>
      </c>
      <c r="D284" t="s">
        <v>2941</v>
      </c>
      <c r="E284">
        <v>281</v>
      </c>
      <c r="F284" t="s">
        <v>1847</v>
      </c>
    </row>
    <row r="285" spans="2:6" x14ac:dyDescent="0.2">
      <c r="B285" t="s">
        <v>2940</v>
      </c>
      <c r="C285">
        <v>0</v>
      </c>
      <c r="D285" t="s">
        <v>2941</v>
      </c>
      <c r="E285">
        <v>282</v>
      </c>
      <c r="F285" t="s">
        <v>1846</v>
      </c>
    </row>
    <row r="286" spans="2:6" x14ac:dyDescent="0.2">
      <c r="B286" t="s">
        <v>2940</v>
      </c>
      <c r="C286">
        <v>0</v>
      </c>
      <c r="D286" t="s">
        <v>2941</v>
      </c>
      <c r="E286">
        <v>283</v>
      </c>
      <c r="F286" t="s">
        <v>2156</v>
      </c>
    </row>
    <row r="287" spans="2:6" x14ac:dyDescent="0.2">
      <c r="B287" t="s">
        <v>2940</v>
      </c>
      <c r="C287">
        <v>0</v>
      </c>
      <c r="D287" t="s">
        <v>2941</v>
      </c>
      <c r="E287">
        <v>284</v>
      </c>
      <c r="F287" t="s">
        <v>2199</v>
      </c>
    </row>
    <row r="288" spans="2:6" x14ac:dyDescent="0.2">
      <c r="B288" t="s">
        <v>2940</v>
      </c>
      <c r="C288">
        <v>0</v>
      </c>
      <c r="D288" t="s">
        <v>2941</v>
      </c>
      <c r="E288">
        <v>285</v>
      </c>
      <c r="F288" t="s">
        <v>2992</v>
      </c>
    </row>
    <row r="289" spans="2:6" x14ac:dyDescent="0.2">
      <c r="B289" t="s">
        <v>2940</v>
      </c>
      <c r="C289">
        <v>0</v>
      </c>
      <c r="D289" t="s">
        <v>2941</v>
      </c>
      <c r="E289">
        <v>286</v>
      </c>
      <c r="F289" t="s">
        <v>2922</v>
      </c>
    </row>
    <row r="290" spans="2:6" x14ac:dyDescent="0.2">
      <c r="B290" t="s">
        <v>2940</v>
      </c>
      <c r="C290">
        <v>0</v>
      </c>
      <c r="D290" t="s">
        <v>2941</v>
      </c>
      <c r="E290">
        <v>287</v>
      </c>
      <c r="F290" t="s">
        <v>1633</v>
      </c>
    </row>
    <row r="291" spans="2:6" x14ac:dyDescent="0.2">
      <c r="B291" t="s">
        <v>2940</v>
      </c>
      <c r="C291">
        <v>0</v>
      </c>
      <c r="D291" t="s">
        <v>2941</v>
      </c>
      <c r="E291">
        <v>288</v>
      </c>
      <c r="F291" t="s">
        <v>1843</v>
      </c>
    </row>
    <row r="292" spans="2:6" x14ac:dyDescent="0.2">
      <c r="B292" t="s">
        <v>2940</v>
      </c>
      <c r="C292">
        <v>0</v>
      </c>
      <c r="D292" t="s">
        <v>2941</v>
      </c>
      <c r="E292">
        <v>289</v>
      </c>
      <c r="F292" t="s">
        <v>1692</v>
      </c>
    </row>
    <row r="293" spans="2:6" x14ac:dyDescent="0.2">
      <c r="B293" t="s">
        <v>2940</v>
      </c>
      <c r="C293">
        <v>0</v>
      </c>
      <c r="D293" t="s">
        <v>2941</v>
      </c>
      <c r="E293">
        <v>290</v>
      </c>
      <c r="F293" t="s">
        <v>1638</v>
      </c>
    </row>
    <row r="294" spans="2:6" x14ac:dyDescent="0.2">
      <c r="B294" t="s">
        <v>2940</v>
      </c>
      <c r="C294">
        <v>0</v>
      </c>
      <c r="D294" t="s">
        <v>2941</v>
      </c>
      <c r="E294">
        <v>291</v>
      </c>
      <c r="F294" t="s">
        <v>2733</v>
      </c>
    </row>
    <row r="295" spans="2:6" x14ac:dyDescent="0.2">
      <c r="B295" t="s">
        <v>2940</v>
      </c>
      <c r="C295">
        <v>0</v>
      </c>
      <c r="D295" t="s">
        <v>2941</v>
      </c>
      <c r="E295">
        <v>292</v>
      </c>
      <c r="F295" t="s">
        <v>1836</v>
      </c>
    </row>
    <row r="296" spans="2:6" x14ac:dyDescent="0.2">
      <c r="B296" t="s">
        <v>2940</v>
      </c>
      <c r="C296">
        <v>0</v>
      </c>
      <c r="D296" t="s">
        <v>2941</v>
      </c>
      <c r="E296">
        <v>293</v>
      </c>
      <c r="F296" t="s">
        <v>1838</v>
      </c>
    </row>
    <row r="297" spans="2:6" x14ac:dyDescent="0.2">
      <c r="B297" t="s">
        <v>2940</v>
      </c>
      <c r="C297">
        <v>0</v>
      </c>
      <c r="D297" t="s">
        <v>2941</v>
      </c>
      <c r="E297">
        <v>294</v>
      </c>
      <c r="F297" t="s">
        <v>1839</v>
      </c>
    </row>
    <row r="298" spans="2:6" x14ac:dyDescent="0.2">
      <c r="B298" t="s">
        <v>2940</v>
      </c>
      <c r="C298">
        <v>0</v>
      </c>
      <c r="D298" t="s">
        <v>2941</v>
      </c>
      <c r="E298">
        <v>295</v>
      </c>
      <c r="F298" t="s">
        <v>1835</v>
      </c>
    </row>
    <row r="299" spans="2:6" x14ac:dyDescent="0.2">
      <c r="B299" t="s">
        <v>2940</v>
      </c>
      <c r="C299">
        <v>0</v>
      </c>
      <c r="D299" t="s">
        <v>2941</v>
      </c>
      <c r="E299">
        <v>296</v>
      </c>
      <c r="F299" t="s">
        <v>2699</v>
      </c>
    </row>
    <row r="300" spans="2:6" x14ac:dyDescent="0.2">
      <c r="B300" t="s">
        <v>2940</v>
      </c>
      <c r="C300">
        <v>0</v>
      </c>
      <c r="D300" t="s">
        <v>2941</v>
      </c>
      <c r="E300">
        <v>297</v>
      </c>
      <c r="F300" t="s">
        <v>1833</v>
      </c>
    </row>
    <row r="301" spans="2:6" x14ac:dyDescent="0.2">
      <c r="B301" t="s">
        <v>2940</v>
      </c>
      <c r="C301">
        <v>0</v>
      </c>
      <c r="D301" t="s">
        <v>2941</v>
      </c>
      <c r="E301">
        <v>298</v>
      </c>
      <c r="F301" t="s">
        <v>2242</v>
      </c>
    </row>
    <row r="302" spans="2:6" x14ac:dyDescent="0.2">
      <c r="B302" t="s">
        <v>2940</v>
      </c>
      <c r="C302">
        <v>0</v>
      </c>
      <c r="D302" t="s">
        <v>2941</v>
      </c>
      <c r="E302">
        <v>299</v>
      </c>
      <c r="F302" t="s">
        <v>1844</v>
      </c>
    </row>
    <row r="303" spans="2:6" x14ac:dyDescent="0.2">
      <c r="B303" t="s">
        <v>2940</v>
      </c>
      <c r="C303">
        <v>0</v>
      </c>
      <c r="D303" t="s">
        <v>2941</v>
      </c>
      <c r="E303">
        <v>300</v>
      </c>
      <c r="F303" t="s">
        <v>2256</v>
      </c>
    </row>
    <row r="304" spans="2:6" x14ac:dyDescent="0.2">
      <c r="B304" t="s">
        <v>2940</v>
      </c>
      <c r="C304">
        <v>0</v>
      </c>
      <c r="D304" t="s">
        <v>2941</v>
      </c>
      <c r="E304">
        <v>301</v>
      </c>
      <c r="F304" t="s">
        <v>1852</v>
      </c>
    </row>
    <row r="305" spans="2:6" x14ac:dyDescent="0.2">
      <c r="B305" t="s">
        <v>2940</v>
      </c>
      <c r="C305">
        <v>0</v>
      </c>
      <c r="D305" t="s">
        <v>2941</v>
      </c>
      <c r="E305">
        <v>302</v>
      </c>
      <c r="F305" t="s">
        <v>1848</v>
      </c>
    </row>
    <row r="306" spans="2:6" x14ac:dyDescent="0.2">
      <c r="B306" t="s">
        <v>2940</v>
      </c>
      <c r="C306">
        <v>0</v>
      </c>
      <c r="D306" t="s">
        <v>2941</v>
      </c>
      <c r="E306">
        <v>303</v>
      </c>
      <c r="F306" t="s">
        <v>1850</v>
      </c>
    </row>
    <row r="307" spans="2:6" x14ac:dyDescent="0.2">
      <c r="B307" t="s">
        <v>2940</v>
      </c>
      <c r="C307">
        <v>0</v>
      </c>
      <c r="D307" t="s">
        <v>2941</v>
      </c>
      <c r="E307">
        <v>304</v>
      </c>
      <c r="F307" t="s">
        <v>1860</v>
      </c>
    </row>
    <row r="308" spans="2:6" x14ac:dyDescent="0.2">
      <c r="B308" t="s">
        <v>2940</v>
      </c>
      <c r="C308">
        <v>0</v>
      </c>
      <c r="D308" t="s">
        <v>2941</v>
      </c>
      <c r="E308">
        <v>305</v>
      </c>
      <c r="F308" t="s">
        <v>2257</v>
      </c>
    </row>
    <row r="309" spans="2:6" x14ac:dyDescent="0.2">
      <c r="B309" t="s">
        <v>2940</v>
      </c>
      <c r="C309">
        <v>0</v>
      </c>
      <c r="D309" t="s">
        <v>2941</v>
      </c>
      <c r="E309">
        <v>306</v>
      </c>
      <c r="F309" t="s">
        <v>2258</v>
      </c>
    </row>
    <row r="310" spans="2:6" x14ac:dyDescent="0.2">
      <c r="B310" t="s">
        <v>2940</v>
      </c>
      <c r="C310">
        <v>0</v>
      </c>
      <c r="D310" t="s">
        <v>2941</v>
      </c>
      <c r="E310">
        <v>307</v>
      </c>
      <c r="F310" t="s">
        <v>1879</v>
      </c>
    </row>
    <row r="311" spans="2:6" x14ac:dyDescent="0.2">
      <c r="B311" t="s">
        <v>2940</v>
      </c>
      <c r="C311">
        <v>0</v>
      </c>
      <c r="D311" t="s">
        <v>2941</v>
      </c>
      <c r="E311">
        <v>308</v>
      </c>
      <c r="F311" t="s">
        <v>2646</v>
      </c>
    </row>
    <row r="312" spans="2:6" x14ac:dyDescent="0.2">
      <c r="B312" t="s">
        <v>2940</v>
      </c>
      <c r="C312">
        <v>0</v>
      </c>
      <c r="D312" t="s">
        <v>2941</v>
      </c>
      <c r="E312">
        <v>309</v>
      </c>
      <c r="F312" t="s">
        <v>1870</v>
      </c>
    </row>
    <row r="313" spans="2:6" x14ac:dyDescent="0.2">
      <c r="B313" t="s">
        <v>2940</v>
      </c>
      <c r="C313">
        <v>0</v>
      </c>
      <c r="D313" t="s">
        <v>2941</v>
      </c>
      <c r="E313">
        <v>310</v>
      </c>
      <c r="F313" t="s">
        <v>1882</v>
      </c>
    </row>
    <row r="314" spans="2:6" x14ac:dyDescent="0.2">
      <c r="B314" t="s">
        <v>2940</v>
      </c>
      <c r="C314">
        <v>0</v>
      </c>
      <c r="D314" t="s">
        <v>2941</v>
      </c>
      <c r="E314">
        <v>311</v>
      </c>
      <c r="F314" t="s">
        <v>2644</v>
      </c>
    </row>
    <row r="315" spans="2:6" x14ac:dyDescent="0.2">
      <c r="B315" t="s">
        <v>2940</v>
      </c>
      <c r="C315">
        <v>0</v>
      </c>
      <c r="D315" t="s">
        <v>2941</v>
      </c>
      <c r="E315">
        <v>312</v>
      </c>
      <c r="F315" t="s">
        <v>1885</v>
      </c>
    </row>
    <row r="316" spans="2:6" x14ac:dyDescent="0.2">
      <c r="B316" t="s">
        <v>2940</v>
      </c>
      <c r="C316">
        <v>0</v>
      </c>
      <c r="D316" t="s">
        <v>2941</v>
      </c>
      <c r="E316">
        <v>313</v>
      </c>
      <c r="F316" t="s">
        <v>2265</v>
      </c>
    </row>
    <row r="317" spans="2:6" x14ac:dyDescent="0.2">
      <c r="B317" t="s">
        <v>2940</v>
      </c>
      <c r="C317">
        <v>0</v>
      </c>
      <c r="D317" t="s">
        <v>2941</v>
      </c>
      <c r="E317">
        <v>314</v>
      </c>
      <c r="F317" t="s">
        <v>2271</v>
      </c>
    </row>
    <row r="318" spans="2:6" x14ac:dyDescent="0.2">
      <c r="B318" t="s">
        <v>2940</v>
      </c>
      <c r="C318">
        <v>0</v>
      </c>
      <c r="D318" t="s">
        <v>2941</v>
      </c>
      <c r="E318">
        <v>315</v>
      </c>
      <c r="F318" t="s">
        <v>1896</v>
      </c>
    </row>
    <row r="319" spans="2:6" x14ac:dyDescent="0.2">
      <c r="B319" t="s">
        <v>2940</v>
      </c>
      <c r="C319">
        <v>0</v>
      </c>
      <c r="D319" t="s">
        <v>2941</v>
      </c>
      <c r="E319">
        <v>316</v>
      </c>
      <c r="F319" t="s">
        <v>2269</v>
      </c>
    </row>
    <row r="320" spans="2:6" x14ac:dyDescent="0.2">
      <c r="B320" t="s">
        <v>2940</v>
      </c>
      <c r="C320">
        <v>0</v>
      </c>
      <c r="D320" t="s">
        <v>2941</v>
      </c>
      <c r="E320">
        <v>317</v>
      </c>
      <c r="F320" t="s">
        <v>1778</v>
      </c>
    </row>
    <row r="321" spans="2:6" x14ac:dyDescent="0.2">
      <c r="B321" t="s">
        <v>2940</v>
      </c>
      <c r="C321">
        <v>0</v>
      </c>
      <c r="D321" t="s">
        <v>2941</v>
      </c>
      <c r="E321">
        <v>318</v>
      </c>
      <c r="F321" t="s">
        <v>1837</v>
      </c>
    </row>
    <row r="322" spans="2:6" x14ac:dyDescent="0.2">
      <c r="B322" t="s">
        <v>2940</v>
      </c>
      <c r="C322">
        <v>0</v>
      </c>
      <c r="D322" t="s">
        <v>2941</v>
      </c>
      <c r="E322">
        <v>319</v>
      </c>
      <c r="F322" t="s">
        <v>1900</v>
      </c>
    </row>
    <row r="323" spans="2:6" x14ac:dyDescent="0.2">
      <c r="B323" t="s">
        <v>3031</v>
      </c>
      <c r="C323">
        <v>20</v>
      </c>
      <c r="D323" t="s">
        <v>2941</v>
      </c>
      <c r="E323">
        <v>320</v>
      </c>
      <c r="F323" t="s">
        <v>1901</v>
      </c>
    </row>
    <row r="324" spans="2:6" x14ac:dyDescent="0.2">
      <c r="B324" t="s">
        <v>2940</v>
      </c>
      <c r="C324">
        <v>0</v>
      </c>
      <c r="D324" t="s">
        <v>2941</v>
      </c>
      <c r="E324">
        <v>321</v>
      </c>
      <c r="F324" t="s">
        <v>1904</v>
      </c>
    </row>
    <row r="325" spans="2:6" x14ac:dyDescent="0.2">
      <c r="B325" t="s">
        <v>2940</v>
      </c>
      <c r="C325">
        <v>0</v>
      </c>
      <c r="D325" t="s">
        <v>2941</v>
      </c>
      <c r="E325">
        <v>322</v>
      </c>
      <c r="F325" t="s">
        <v>1903</v>
      </c>
    </row>
    <row r="326" spans="2:6" x14ac:dyDescent="0.2">
      <c r="B326" t="s">
        <v>2940</v>
      </c>
      <c r="C326">
        <v>0</v>
      </c>
      <c r="D326" t="s">
        <v>2941</v>
      </c>
      <c r="E326">
        <v>323</v>
      </c>
      <c r="F326" t="s">
        <v>1827</v>
      </c>
    </row>
    <row r="327" spans="2:6" x14ac:dyDescent="0.2">
      <c r="B327" t="s">
        <v>2940</v>
      </c>
      <c r="C327">
        <v>0</v>
      </c>
      <c r="D327" t="s">
        <v>2941</v>
      </c>
      <c r="E327">
        <v>324</v>
      </c>
      <c r="F327" t="s">
        <v>1908</v>
      </c>
    </row>
    <row r="328" spans="2:6" x14ac:dyDescent="0.2">
      <c r="B328" t="s">
        <v>2940</v>
      </c>
      <c r="C328">
        <v>0</v>
      </c>
      <c r="D328" t="s">
        <v>2941</v>
      </c>
      <c r="E328">
        <v>325</v>
      </c>
      <c r="F328" t="s">
        <v>1880</v>
      </c>
    </row>
    <row r="329" spans="2:6" x14ac:dyDescent="0.2">
      <c r="B329" t="s">
        <v>2940</v>
      </c>
      <c r="C329">
        <v>0</v>
      </c>
      <c r="D329" t="s">
        <v>2941</v>
      </c>
      <c r="E329">
        <v>326</v>
      </c>
      <c r="F329" t="s">
        <v>1876</v>
      </c>
    </row>
    <row r="330" spans="2:6" x14ac:dyDescent="0.2">
      <c r="B330" t="s">
        <v>2940</v>
      </c>
      <c r="C330">
        <v>0</v>
      </c>
      <c r="D330" t="s">
        <v>2941</v>
      </c>
      <c r="E330">
        <v>327</v>
      </c>
      <c r="F330" t="s">
        <v>1875</v>
      </c>
    </row>
    <row r="331" spans="2:6" x14ac:dyDescent="0.2">
      <c r="B331" t="s">
        <v>2940</v>
      </c>
      <c r="C331">
        <v>0</v>
      </c>
      <c r="D331" t="s">
        <v>2941</v>
      </c>
      <c r="E331">
        <v>328</v>
      </c>
      <c r="F331" t="s">
        <v>2640</v>
      </c>
    </row>
    <row r="332" spans="2:6" x14ac:dyDescent="0.2">
      <c r="B332" t="s">
        <v>2940</v>
      </c>
      <c r="C332">
        <v>0</v>
      </c>
      <c r="D332" t="s">
        <v>2941</v>
      </c>
      <c r="E332">
        <v>329</v>
      </c>
      <c r="F332" t="s">
        <v>1840</v>
      </c>
    </row>
    <row r="333" spans="2:6" x14ac:dyDescent="0.2">
      <c r="B333" t="s">
        <v>2940</v>
      </c>
      <c r="C333">
        <v>0</v>
      </c>
      <c r="D333" t="s">
        <v>2941</v>
      </c>
      <c r="E333">
        <v>330</v>
      </c>
      <c r="F333" t="s">
        <v>2848</v>
      </c>
    </row>
    <row r="334" spans="2:6" x14ac:dyDescent="0.2">
      <c r="B334" t="s">
        <v>2940</v>
      </c>
      <c r="C334">
        <v>0</v>
      </c>
      <c r="D334" t="s">
        <v>2941</v>
      </c>
      <c r="E334">
        <v>331</v>
      </c>
      <c r="F334" t="s">
        <v>1867</v>
      </c>
    </row>
    <row r="335" spans="2:6" x14ac:dyDescent="0.2">
      <c r="B335" t="s">
        <v>2940</v>
      </c>
      <c r="C335">
        <v>0</v>
      </c>
      <c r="D335" t="s">
        <v>2941</v>
      </c>
      <c r="E335">
        <v>332</v>
      </c>
      <c r="F335" t="s">
        <v>4026</v>
      </c>
    </row>
    <row r="336" spans="2:6" x14ac:dyDescent="0.2">
      <c r="B336" t="s">
        <v>2945</v>
      </c>
      <c r="C336">
        <v>10</v>
      </c>
      <c r="D336" t="s">
        <v>2941</v>
      </c>
      <c r="E336">
        <v>333</v>
      </c>
      <c r="F336" t="s">
        <v>1899</v>
      </c>
    </row>
    <row r="337" spans="2:6" x14ac:dyDescent="0.2">
      <c r="B337" t="s">
        <v>2940</v>
      </c>
      <c r="C337">
        <v>0</v>
      </c>
      <c r="D337" t="s">
        <v>2941</v>
      </c>
      <c r="E337">
        <v>334</v>
      </c>
      <c r="F337" t="s">
        <v>1898</v>
      </c>
    </row>
    <row r="338" spans="2:6" x14ac:dyDescent="0.2">
      <c r="B338" t="s">
        <v>2940</v>
      </c>
      <c r="C338">
        <v>0</v>
      </c>
      <c r="D338" t="s">
        <v>2941</v>
      </c>
      <c r="E338">
        <v>335</v>
      </c>
      <c r="F338" t="s">
        <v>1892</v>
      </c>
    </row>
    <row r="339" spans="2:6" x14ac:dyDescent="0.2">
      <c r="B339" t="s">
        <v>2940</v>
      </c>
      <c r="C339">
        <v>0</v>
      </c>
      <c r="D339" t="s">
        <v>2941</v>
      </c>
      <c r="E339">
        <v>336</v>
      </c>
      <c r="F339" t="s">
        <v>2254</v>
      </c>
    </row>
    <row r="340" spans="2:6" x14ac:dyDescent="0.2">
      <c r="B340" t="s">
        <v>2940</v>
      </c>
      <c r="C340">
        <v>0</v>
      </c>
      <c r="D340" t="s">
        <v>2941</v>
      </c>
      <c r="E340">
        <v>337</v>
      </c>
      <c r="F340" t="s">
        <v>1894</v>
      </c>
    </row>
    <row r="341" spans="2:6" x14ac:dyDescent="0.2">
      <c r="B341" t="s">
        <v>2940</v>
      </c>
      <c r="C341">
        <v>0</v>
      </c>
      <c r="D341" t="s">
        <v>2941</v>
      </c>
      <c r="E341">
        <v>338</v>
      </c>
      <c r="F341" t="s">
        <v>1890</v>
      </c>
    </row>
    <row r="342" spans="2:6" x14ac:dyDescent="0.2">
      <c r="B342" t="s">
        <v>2940</v>
      </c>
      <c r="C342">
        <v>0</v>
      </c>
      <c r="D342" t="s">
        <v>2941</v>
      </c>
      <c r="E342">
        <v>339</v>
      </c>
      <c r="F342" t="s">
        <v>1889</v>
      </c>
    </row>
    <row r="343" spans="2:6" x14ac:dyDescent="0.2">
      <c r="B343" t="s">
        <v>2940</v>
      </c>
      <c r="C343">
        <v>0</v>
      </c>
      <c r="D343" t="s">
        <v>2941</v>
      </c>
      <c r="E343">
        <v>340</v>
      </c>
      <c r="F343" t="s">
        <v>3942</v>
      </c>
    </row>
    <row r="344" spans="2:6" x14ac:dyDescent="0.2">
      <c r="B344" t="s">
        <v>2940</v>
      </c>
      <c r="C344">
        <v>0</v>
      </c>
      <c r="D344" t="s">
        <v>2941</v>
      </c>
      <c r="E344">
        <v>341</v>
      </c>
      <c r="F344" t="s">
        <v>1887</v>
      </c>
    </row>
    <row r="345" spans="2:6" x14ac:dyDescent="0.2">
      <c r="B345" t="s">
        <v>2940</v>
      </c>
      <c r="C345">
        <v>0</v>
      </c>
      <c r="D345" t="s">
        <v>2941</v>
      </c>
      <c r="E345">
        <v>342</v>
      </c>
      <c r="F345" t="s">
        <v>2997</v>
      </c>
    </row>
    <row r="346" spans="2:6" x14ac:dyDescent="0.2">
      <c r="B346" t="s">
        <v>2940</v>
      </c>
      <c r="C346">
        <v>0</v>
      </c>
      <c r="D346" t="s">
        <v>2941</v>
      </c>
      <c r="E346">
        <v>343</v>
      </c>
      <c r="F346" t="s">
        <v>1859</v>
      </c>
    </row>
    <row r="347" spans="2:6" x14ac:dyDescent="0.2">
      <c r="B347" t="s">
        <v>2940</v>
      </c>
      <c r="C347">
        <v>0</v>
      </c>
      <c r="D347" t="s">
        <v>2941</v>
      </c>
      <c r="E347">
        <v>344</v>
      </c>
      <c r="F347" t="s">
        <v>1832</v>
      </c>
    </row>
    <row r="348" spans="2:6" x14ac:dyDescent="0.2">
      <c r="B348" t="s">
        <v>2940</v>
      </c>
      <c r="C348">
        <v>0</v>
      </c>
      <c r="D348" t="s">
        <v>2941</v>
      </c>
      <c r="E348">
        <v>345</v>
      </c>
      <c r="F348" t="s">
        <v>1830</v>
      </c>
    </row>
    <row r="349" spans="2:6" x14ac:dyDescent="0.2">
      <c r="B349" t="s">
        <v>2940</v>
      </c>
      <c r="C349">
        <v>0</v>
      </c>
      <c r="D349" t="s">
        <v>2941</v>
      </c>
      <c r="E349">
        <v>346</v>
      </c>
      <c r="F349" t="s">
        <v>1806</v>
      </c>
    </row>
    <row r="350" spans="2:6" x14ac:dyDescent="0.2">
      <c r="B350" t="s">
        <v>2940</v>
      </c>
      <c r="C350">
        <v>0</v>
      </c>
      <c r="D350" t="s">
        <v>2941</v>
      </c>
      <c r="E350">
        <v>347</v>
      </c>
      <c r="F350" t="s">
        <v>1718</v>
      </c>
    </row>
    <row r="351" spans="2:6" x14ac:dyDescent="0.2">
      <c r="B351" t="s">
        <v>2940</v>
      </c>
      <c r="C351">
        <v>0</v>
      </c>
      <c r="D351" t="s">
        <v>2941</v>
      </c>
      <c r="E351">
        <v>348</v>
      </c>
      <c r="F351" t="s">
        <v>1715</v>
      </c>
    </row>
    <row r="352" spans="2:6" x14ac:dyDescent="0.2">
      <c r="B352" t="s">
        <v>2940</v>
      </c>
      <c r="C352">
        <v>0</v>
      </c>
      <c r="D352" t="s">
        <v>2941</v>
      </c>
      <c r="E352">
        <v>349</v>
      </c>
      <c r="F352" t="s">
        <v>1680</v>
      </c>
    </row>
    <row r="353" spans="2:6" x14ac:dyDescent="0.2">
      <c r="B353" t="s">
        <v>2940</v>
      </c>
      <c r="C353">
        <v>0</v>
      </c>
      <c r="D353" t="s">
        <v>2941</v>
      </c>
      <c r="E353">
        <v>350</v>
      </c>
      <c r="F353" t="s">
        <v>1700</v>
      </c>
    </row>
    <row r="354" spans="2:6" x14ac:dyDescent="0.2">
      <c r="B354" t="s">
        <v>2940</v>
      </c>
      <c r="C354">
        <v>0</v>
      </c>
      <c r="D354" t="s">
        <v>2941</v>
      </c>
      <c r="E354">
        <v>351</v>
      </c>
      <c r="F354" t="s">
        <v>1636</v>
      </c>
    </row>
    <row r="355" spans="2:6" x14ac:dyDescent="0.2">
      <c r="B355" t="s">
        <v>2940</v>
      </c>
      <c r="C355">
        <v>0</v>
      </c>
      <c r="D355" t="s">
        <v>2941</v>
      </c>
      <c r="E355">
        <v>352</v>
      </c>
      <c r="F355" t="s">
        <v>3132</v>
      </c>
    </row>
    <row r="356" spans="2:6" x14ac:dyDescent="0.2">
      <c r="B356" t="s">
        <v>2940</v>
      </c>
      <c r="C356">
        <v>0</v>
      </c>
      <c r="D356" t="s">
        <v>2941</v>
      </c>
      <c r="E356">
        <v>353</v>
      </c>
      <c r="F356" t="s">
        <v>1620</v>
      </c>
    </row>
    <row r="357" spans="2:6" x14ac:dyDescent="0.2">
      <c r="B357" t="s">
        <v>2940</v>
      </c>
      <c r="C357">
        <v>0</v>
      </c>
      <c r="D357" t="s">
        <v>2941</v>
      </c>
      <c r="E357">
        <v>354</v>
      </c>
      <c r="F357" t="s">
        <v>1576</v>
      </c>
    </row>
    <row r="358" spans="2:6" x14ac:dyDescent="0.2">
      <c r="B358" t="s">
        <v>2940</v>
      </c>
      <c r="C358">
        <v>0</v>
      </c>
      <c r="D358" t="s">
        <v>2941</v>
      </c>
      <c r="E358">
        <v>355</v>
      </c>
      <c r="F358" t="s">
        <v>1499</v>
      </c>
    </row>
    <row r="359" spans="2:6" x14ac:dyDescent="0.2">
      <c r="B359" t="s">
        <v>2940</v>
      </c>
      <c r="C359">
        <v>0</v>
      </c>
      <c r="D359" t="s">
        <v>2941</v>
      </c>
      <c r="E359">
        <v>356</v>
      </c>
      <c r="F359" t="s">
        <v>1368</v>
      </c>
    </row>
    <row r="360" spans="2:6" x14ac:dyDescent="0.2">
      <c r="B360" t="s">
        <v>2940</v>
      </c>
      <c r="C360">
        <v>0</v>
      </c>
      <c r="D360" t="s">
        <v>2941</v>
      </c>
      <c r="E360">
        <v>357</v>
      </c>
      <c r="F360" t="s">
        <v>1419</v>
      </c>
    </row>
    <row r="361" spans="2:6" x14ac:dyDescent="0.2">
      <c r="B361" t="s">
        <v>2940</v>
      </c>
      <c r="C361">
        <v>0</v>
      </c>
      <c r="D361" t="s">
        <v>2941</v>
      </c>
      <c r="E361">
        <v>358</v>
      </c>
      <c r="F361" t="s">
        <v>1413</v>
      </c>
    </row>
    <row r="362" spans="2:6" x14ac:dyDescent="0.2">
      <c r="B362" t="s">
        <v>2940</v>
      </c>
      <c r="C362">
        <v>0</v>
      </c>
      <c r="D362" t="s">
        <v>2941</v>
      </c>
      <c r="E362">
        <v>359</v>
      </c>
      <c r="F362" t="s">
        <v>1337</v>
      </c>
    </row>
    <row r="363" spans="2:6" x14ac:dyDescent="0.2">
      <c r="B363" t="s">
        <v>2940</v>
      </c>
      <c r="C363">
        <v>0</v>
      </c>
      <c r="D363" t="s">
        <v>2941</v>
      </c>
      <c r="E363">
        <v>360</v>
      </c>
      <c r="F363" t="s">
        <v>1358</v>
      </c>
    </row>
    <row r="364" spans="2:6" x14ac:dyDescent="0.2">
      <c r="B364" t="s">
        <v>2940</v>
      </c>
      <c r="C364">
        <v>0</v>
      </c>
      <c r="D364" t="s">
        <v>2941</v>
      </c>
      <c r="E364">
        <v>361</v>
      </c>
      <c r="F364" t="s">
        <v>1392</v>
      </c>
    </row>
    <row r="365" spans="2:6" x14ac:dyDescent="0.2">
      <c r="B365" t="s">
        <v>2940</v>
      </c>
      <c r="C365">
        <v>0</v>
      </c>
      <c r="D365" t="s">
        <v>2941</v>
      </c>
      <c r="E365">
        <v>362</v>
      </c>
      <c r="F365" t="s">
        <v>1365</v>
      </c>
    </row>
    <row r="366" spans="2:6" x14ac:dyDescent="0.2">
      <c r="B366" t="s">
        <v>2940</v>
      </c>
      <c r="C366">
        <v>0</v>
      </c>
      <c r="D366" t="s">
        <v>2941</v>
      </c>
      <c r="E366">
        <v>363</v>
      </c>
      <c r="F366" t="s">
        <v>1405</v>
      </c>
    </row>
    <row r="367" spans="2:6" x14ac:dyDescent="0.2">
      <c r="B367" t="s">
        <v>2940</v>
      </c>
      <c r="C367">
        <v>0</v>
      </c>
      <c r="D367" t="s">
        <v>2941</v>
      </c>
      <c r="E367">
        <v>364</v>
      </c>
      <c r="F367" t="s">
        <v>1409</v>
      </c>
    </row>
    <row r="368" spans="2:6" x14ac:dyDescent="0.2">
      <c r="B368" t="s">
        <v>2940</v>
      </c>
      <c r="C368">
        <v>0</v>
      </c>
      <c r="D368" t="s">
        <v>2941</v>
      </c>
      <c r="E368">
        <v>365</v>
      </c>
      <c r="F368" t="s">
        <v>1423</v>
      </c>
    </row>
    <row r="369" spans="2:6" x14ac:dyDescent="0.2">
      <c r="B369" t="s">
        <v>2940</v>
      </c>
      <c r="C369">
        <v>0</v>
      </c>
      <c r="D369" t="s">
        <v>2941</v>
      </c>
      <c r="E369">
        <v>366</v>
      </c>
      <c r="F369" t="s">
        <v>1412</v>
      </c>
    </row>
    <row r="370" spans="2:6" x14ac:dyDescent="0.2">
      <c r="B370" t="s">
        <v>2940</v>
      </c>
      <c r="C370">
        <v>0</v>
      </c>
      <c r="D370" t="s">
        <v>2941</v>
      </c>
      <c r="E370">
        <v>367</v>
      </c>
      <c r="F370" t="s">
        <v>1418</v>
      </c>
    </row>
    <row r="371" spans="2:6" x14ac:dyDescent="0.2">
      <c r="B371" t="s">
        <v>2940</v>
      </c>
      <c r="C371">
        <v>0</v>
      </c>
      <c r="D371" t="s">
        <v>2941</v>
      </c>
      <c r="E371">
        <v>368</v>
      </c>
      <c r="F371" t="s">
        <v>1408</v>
      </c>
    </row>
    <row r="372" spans="2:6" x14ac:dyDescent="0.2">
      <c r="B372" t="s">
        <v>2940</v>
      </c>
      <c r="C372">
        <v>0</v>
      </c>
      <c r="D372" t="s">
        <v>2941</v>
      </c>
      <c r="E372">
        <v>369</v>
      </c>
      <c r="F372" t="s">
        <v>1404</v>
      </c>
    </row>
    <row r="373" spans="2:6" x14ac:dyDescent="0.2">
      <c r="B373" t="s">
        <v>2940</v>
      </c>
      <c r="C373">
        <v>0</v>
      </c>
      <c r="D373" t="s">
        <v>2941</v>
      </c>
      <c r="E373">
        <v>370</v>
      </c>
      <c r="F373" t="s">
        <v>1410</v>
      </c>
    </row>
    <row r="374" spans="2:6" x14ac:dyDescent="0.2">
      <c r="B374" t="s">
        <v>2940</v>
      </c>
      <c r="C374">
        <v>0</v>
      </c>
      <c r="D374" t="s">
        <v>2941</v>
      </c>
      <c r="E374">
        <v>371</v>
      </c>
      <c r="F374" t="s">
        <v>1422</v>
      </c>
    </row>
    <row r="375" spans="2:6" x14ac:dyDescent="0.2">
      <c r="B375" t="s">
        <v>2940</v>
      </c>
      <c r="C375">
        <v>0</v>
      </c>
      <c r="D375" t="s">
        <v>2941</v>
      </c>
      <c r="E375">
        <v>372</v>
      </c>
      <c r="F375" t="s">
        <v>1424</v>
      </c>
    </row>
    <row r="376" spans="2:6" x14ac:dyDescent="0.2">
      <c r="B376" t="s">
        <v>2940</v>
      </c>
      <c r="C376">
        <v>0</v>
      </c>
      <c r="D376" t="s">
        <v>2941</v>
      </c>
      <c r="E376">
        <v>373</v>
      </c>
      <c r="F376" t="s">
        <v>1435</v>
      </c>
    </row>
    <row r="377" spans="2:6" x14ac:dyDescent="0.2">
      <c r="B377" t="s">
        <v>2940</v>
      </c>
      <c r="C377">
        <v>0</v>
      </c>
      <c r="D377" t="s">
        <v>2941</v>
      </c>
      <c r="E377">
        <v>374</v>
      </c>
      <c r="F377" t="s">
        <v>1436</v>
      </c>
    </row>
    <row r="378" spans="2:6" x14ac:dyDescent="0.2">
      <c r="B378" t="s">
        <v>2940</v>
      </c>
      <c r="C378">
        <v>0</v>
      </c>
      <c r="D378" t="s">
        <v>2941</v>
      </c>
      <c r="E378">
        <v>375</v>
      </c>
      <c r="F378" t="s">
        <v>1433</v>
      </c>
    </row>
    <row r="379" spans="2:6" x14ac:dyDescent="0.2">
      <c r="B379" t="s">
        <v>2940</v>
      </c>
      <c r="C379">
        <v>0</v>
      </c>
      <c r="D379" t="s">
        <v>2941</v>
      </c>
      <c r="E379">
        <v>376</v>
      </c>
      <c r="F379" t="s">
        <v>1425</v>
      </c>
    </row>
    <row r="380" spans="2:6" x14ac:dyDescent="0.2">
      <c r="B380" t="s">
        <v>2940</v>
      </c>
      <c r="C380">
        <v>0</v>
      </c>
      <c r="D380" t="s">
        <v>2941</v>
      </c>
      <c r="E380">
        <v>377</v>
      </c>
      <c r="F380" t="s">
        <v>3001</v>
      </c>
    </row>
    <row r="381" spans="2:6" x14ac:dyDescent="0.2">
      <c r="B381" t="s">
        <v>2940</v>
      </c>
      <c r="C381">
        <v>0</v>
      </c>
      <c r="D381" t="s">
        <v>2941</v>
      </c>
      <c r="E381">
        <v>378</v>
      </c>
      <c r="F381" t="s">
        <v>3509</v>
      </c>
    </row>
    <row r="382" spans="2:6" x14ac:dyDescent="0.2">
      <c r="B382" t="s">
        <v>2940</v>
      </c>
      <c r="C382">
        <v>0</v>
      </c>
      <c r="D382" t="s">
        <v>2941</v>
      </c>
      <c r="E382">
        <v>379</v>
      </c>
      <c r="F382" t="s">
        <v>1447</v>
      </c>
    </row>
    <row r="383" spans="2:6" x14ac:dyDescent="0.2">
      <c r="B383" t="s">
        <v>2940</v>
      </c>
      <c r="C383">
        <v>0</v>
      </c>
      <c r="D383" t="s">
        <v>2941</v>
      </c>
      <c r="E383">
        <v>380</v>
      </c>
      <c r="F383" t="s">
        <v>2232</v>
      </c>
    </row>
    <row r="384" spans="2:6" x14ac:dyDescent="0.2">
      <c r="B384" t="s">
        <v>2940</v>
      </c>
      <c r="C384">
        <v>0</v>
      </c>
      <c r="D384" t="s">
        <v>2941</v>
      </c>
      <c r="E384">
        <v>381</v>
      </c>
      <c r="F384" t="s">
        <v>1444</v>
      </c>
    </row>
    <row r="385" spans="2:6" x14ac:dyDescent="0.2">
      <c r="B385" t="s">
        <v>2940</v>
      </c>
      <c r="C385">
        <v>0</v>
      </c>
      <c r="D385" t="s">
        <v>2941</v>
      </c>
      <c r="E385">
        <v>382</v>
      </c>
      <c r="F385" t="s">
        <v>1454</v>
      </c>
    </row>
    <row r="386" spans="2:6" x14ac:dyDescent="0.2">
      <c r="B386" t="s">
        <v>2940</v>
      </c>
      <c r="C386">
        <v>0</v>
      </c>
      <c r="D386" t="s">
        <v>2941</v>
      </c>
      <c r="E386">
        <v>383</v>
      </c>
      <c r="F386" t="s">
        <v>1451</v>
      </c>
    </row>
    <row r="387" spans="2:6" x14ac:dyDescent="0.2">
      <c r="B387" t="s">
        <v>2940</v>
      </c>
      <c r="C387">
        <v>0</v>
      </c>
      <c r="D387" t="s">
        <v>2941</v>
      </c>
      <c r="E387">
        <v>384</v>
      </c>
      <c r="F387" t="s">
        <v>1414</v>
      </c>
    </row>
    <row r="388" spans="2:6" x14ac:dyDescent="0.2">
      <c r="B388" t="s">
        <v>2940</v>
      </c>
      <c r="C388">
        <v>0</v>
      </c>
      <c r="D388" t="s">
        <v>2941</v>
      </c>
      <c r="E388">
        <v>385</v>
      </c>
      <c r="F388" t="s">
        <v>1448</v>
      </c>
    </row>
    <row r="389" spans="2:6" x14ac:dyDescent="0.2">
      <c r="B389" t="s">
        <v>2940</v>
      </c>
      <c r="C389">
        <v>0</v>
      </c>
      <c r="D389" t="s">
        <v>2941</v>
      </c>
      <c r="E389">
        <v>386</v>
      </c>
      <c r="F389" t="s">
        <v>1441</v>
      </c>
    </row>
    <row r="390" spans="2:6" x14ac:dyDescent="0.2">
      <c r="B390" t="s">
        <v>2940</v>
      </c>
      <c r="C390">
        <v>0</v>
      </c>
      <c r="D390" t="s">
        <v>2941</v>
      </c>
      <c r="E390">
        <v>387</v>
      </c>
      <c r="F390" t="s">
        <v>1428</v>
      </c>
    </row>
    <row r="391" spans="2:6" x14ac:dyDescent="0.2">
      <c r="B391" t="s">
        <v>2940</v>
      </c>
      <c r="C391">
        <v>0</v>
      </c>
      <c r="D391" t="s">
        <v>2941</v>
      </c>
      <c r="E391">
        <v>388</v>
      </c>
      <c r="F391" t="s">
        <v>1453</v>
      </c>
    </row>
    <row r="392" spans="2:6" x14ac:dyDescent="0.2">
      <c r="B392" t="s">
        <v>2940</v>
      </c>
      <c r="C392">
        <v>0</v>
      </c>
      <c r="D392" t="s">
        <v>2941</v>
      </c>
      <c r="E392">
        <v>389</v>
      </c>
      <c r="F392" t="s">
        <v>1457</v>
      </c>
    </row>
    <row r="393" spans="2:6" x14ac:dyDescent="0.2">
      <c r="B393" t="s">
        <v>2940</v>
      </c>
      <c r="C393">
        <v>0</v>
      </c>
      <c r="D393" t="s">
        <v>2941</v>
      </c>
      <c r="E393">
        <v>390</v>
      </c>
      <c r="F393" t="s">
        <v>1452</v>
      </c>
    </row>
    <row r="394" spans="2:6" x14ac:dyDescent="0.2">
      <c r="B394" t="s">
        <v>2940</v>
      </c>
      <c r="C394">
        <v>0</v>
      </c>
      <c r="D394" t="s">
        <v>2941</v>
      </c>
      <c r="E394">
        <v>391</v>
      </c>
      <c r="F394" t="s">
        <v>1456</v>
      </c>
    </row>
    <row r="395" spans="2:6" x14ac:dyDescent="0.2">
      <c r="B395" t="s">
        <v>2940</v>
      </c>
      <c r="C395">
        <v>0</v>
      </c>
      <c r="D395" t="s">
        <v>2941</v>
      </c>
      <c r="E395">
        <v>392</v>
      </c>
      <c r="F395" t="s">
        <v>1388</v>
      </c>
    </row>
    <row r="396" spans="2:6" x14ac:dyDescent="0.2">
      <c r="B396" t="s">
        <v>2940</v>
      </c>
      <c r="C396">
        <v>0</v>
      </c>
      <c r="D396" t="s">
        <v>2941</v>
      </c>
      <c r="E396">
        <v>393</v>
      </c>
      <c r="F396" t="s">
        <v>1459</v>
      </c>
    </row>
    <row r="397" spans="2:6" x14ac:dyDescent="0.2">
      <c r="B397" t="s">
        <v>2940</v>
      </c>
      <c r="C397">
        <v>0</v>
      </c>
      <c r="D397" t="s">
        <v>2941</v>
      </c>
      <c r="E397">
        <v>394</v>
      </c>
      <c r="F397" t="s">
        <v>3141</v>
      </c>
    </row>
    <row r="398" spans="2:6" x14ac:dyDescent="0.2">
      <c r="B398" t="s">
        <v>2940</v>
      </c>
      <c r="C398">
        <v>0</v>
      </c>
      <c r="D398" t="s">
        <v>2941</v>
      </c>
      <c r="E398">
        <v>395</v>
      </c>
      <c r="F398" t="s">
        <v>2238</v>
      </c>
    </row>
    <row r="399" spans="2:6" x14ac:dyDescent="0.2">
      <c r="B399" t="s">
        <v>2940</v>
      </c>
      <c r="C399">
        <v>0</v>
      </c>
      <c r="D399" t="s">
        <v>2941</v>
      </c>
      <c r="E399">
        <v>396</v>
      </c>
      <c r="F399" t="s">
        <v>1463</v>
      </c>
    </row>
    <row r="400" spans="2:6" x14ac:dyDescent="0.2">
      <c r="B400" t="s">
        <v>2940</v>
      </c>
      <c r="C400">
        <v>0</v>
      </c>
      <c r="D400" t="s">
        <v>2941</v>
      </c>
      <c r="E400">
        <v>397</v>
      </c>
      <c r="F400" t="s">
        <v>1462</v>
      </c>
    </row>
    <row r="401" spans="2:6" x14ac:dyDescent="0.2">
      <c r="B401" t="s">
        <v>2940</v>
      </c>
      <c r="C401">
        <v>0</v>
      </c>
      <c r="D401" t="s">
        <v>2941</v>
      </c>
      <c r="E401">
        <v>398</v>
      </c>
      <c r="F401" t="s">
        <v>1458</v>
      </c>
    </row>
    <row r="402" spans="2:6" x14ac:dyDescent="0.2">
      <c r="B402" t="s">
        <v>2940</v>
      </c>
      <c r="C402">
        <v>0</v>
      </c>
      <c r="D402" t="s">
        <v>2941</v>
      </c>
      <c r="E402">
        <v>399</v>
      </c>
      <c r="F402" t="s">
        <v>2244</v>
      </c>
    </row>
    <row r="403" spans="2:6" x14ac:dyDescent="0.2">
      <c r="B403" t="s">
        <v>2940</v>
      </c>
      <c r="C403">
        <v>0</v>
      </c>
      <c r="D403" t="s">
        <v>2941</v>
      </c>
      <c r="E403">
        <v>400</v>
      </c>
      <c r="F403" t="s">
        <v>1427</v>
      </c>
    </row>
    <row r="404" spans="2:6" x14ac:dyDescent="0.2">
      <c r="B404" t="s">
        <v>2940</v>
      </c>
      <c r="C404">
        <v>0</v>
      </c>
      <c r="D404" t="s">
        <v>2941</v>
      </c>
      <c r="E404">
        <v>401</v>
      </c>
      <c r="F404" t="s">
        <v>1450</v>
      </c>
    </row>
    <row r="405" spans="2:6" x14ac:dyDescent="0.2">
      <c r="B405" t="s">
        <v>2940</v>
      </c>
      <c r="C405">
        <v>0</v>
      </c>
      <c r="D405" t="s">
        <v>2941</v>
      </c>
      <c r="E405">
        <v>402</v>
      </c>
      <c r="F405" t="s">
        <v>1429</v>
      </c>
    </row>
    <row r="406" spans="2:6" x14ac:dyDescent="0.2">
      <c r="B406" t="s">
        <v>2940</v>
      </c>
      <c r="C406">
        <v>0</v>
      </c>
      <c r="D406" t="s">
        <v>2941</v>
      </c>
      <c r="E406">
        <v>403</v>
      </c>
      <c r="F406" t="s">
        <v>1432</v>
      </c>
    </row>
    <row r="407" spans="2:6" x14ac:dyDescent="0.2">
      <c r="B407" t="s">
        <v>2945</v>
      </c>
      <c r="C407">
        <v>10</v>
      </c>
      <c r="D407" t="s">
        <v>2941</v>
      </c>
      <c r="E407">
        <v>404</v>
      </c>
      <c r="F407" t="s">
        <v>1440</v>
      </c>
    </row>
    <row r="408" spans="2:6" x14ac:dyDescent="0.2">
      <c r="B408" t="s">
        <v>2940</v>
      </c>
      <c r="C408">
        <v>0</v>
      </c>
      <c r="D408" t="s">
        <v>2941</v>
      </c>
      <c r="E408">
        <v>405</v>
      </c>
      <c r="F408" t="s">
        <v>2630</v>
      </c>
    </row>
    <row r="409" spans="2:6" x14ac:dyDescent="0.2">
      <c r="B409" t="s">
        <v>2940</v>
      </c>
      <c r="C409">
        <v>0</v>
      </c>
      <c r="D409" t="s">
        <v>2941</v>
      </c>
      <c r="E409">
        <v>406</v>
      </c>
      <c r="F409" t="s">
        <v>1437</v>
      </c>
    </row>
    <row r="410" spans="2:6" x14ac:dyDescent="0.2">
      <c r="B410" t="s">
        <v>2940</v>
      </c>
      <c r="C410">
        <v>0</v>
      </c>
      <c r="D410" t="s">
        <v>2941</v>
      </c>
      <c r="E410">
        <v>407</v>
      </c>
      <c r="F410" t="s">
        <v>4027</v>
      </c>
    </row>
    <row r="411" spans="2:6" x14ac:dyDescent="0.2">
      <c r="B411" t="s">
        <v>2945</v>
      </c>
      <c r="C411">
        <v>10</v>
      </c>
      <c r="D411" t="s">
        <v>2941</v>
      </c>
      <c r="E411">
        <v>408</v>
      </c>
      <c r="F411" t="s">
        <v>4028</v>
      </c>
    </row>
    <row r="412" spans="2:6" x14ac:dyDescent="0.2">
      <c r="B412" t="s">
        <v>2940</v>
      </c>
      <c r="C412">
        <v>0</v>
      </c>
      <c r="D412" t="s">
        <v>2941</v>
      </c>
      <c r="E412">
        <v>409</v>
      </c>
      <c r="F412" t="s">
        <v>1443</v>
      </c>
    </row>
    <row r="413" spans="2:6" x14ac:dyDescent="0.2">
      <c r="B413" t="s">
        <v>2940</v>
      </c>
      <c r="C413">
        <v>0</v>
      </c>
      <c r="D413" t="s">
        <v>2941</v>
      </c>
      <c r="E413">
        <v>410</v>
      </c>
      <c r="F413" t="s">
        <v>2247</v>
      </c>
    </row>
    <row r="414" spans="2:6" x14ac:dyDescent="0.2">
      <c r="B414" t="s">
        <v>2940</v>
      </c>
      <c r="C414">
        <v>0</v>
      </c>
      <c r="D414" t="s">
        <v>2941</v>
      </c>
      <c r="E414">
        <v>411</v>
      </c>
      <c r="F414" t="s">
        <v>1445</v>
      </c>
    </row>
    <row r="415" spans="2:6" x14ac:dyDescent="0.2">
      <c r="B415" t="s">
        <v>2940</v>
      </c>
      <c r="C415">
        <v>0</v>
      </c>
      <c r="D415" t="s">
        <v>2941</v>
      </c>
      <c r="E415">
        <v>412</v>
      </c>
      <c r="F415" t="s">
        <v>1438</v>
      </c>
    </row>
    <row r="416" spans="2:6" x14ac:dyDescent="0.2">
      <c r="B416" t="s">
        <v>2945</v>
      </c>
      <c r="C416">
        <v>10</v>
      </c>
      <c r="D416" t="s">
        <v>2941</v>
      </c>
      <c r="E416">
        <v>413</v>
      </c>
      <c r="F416" t="s">
        <v>1446</v>
      </c>
    </row>
    <row r="417" spans="2:6" x14ac:dyDescent="0.2">
      <c r="B417" t="s">
        <v>2940</v>
      </c>
      <c r="C417">
        <v>0</v>
      </c>
      <c r="D417" t="s">
        <v>2941</v>
      </c>
      <c r="E417">
        <v>414</v>
      </c>
      <c r="F417" t="s">
        <v>1397</v>
      </c>
    </row>
    <row r="418" spans="2:6" x14ac:dyDescent="0.2">
      <c r="B418" t="s">
        <v>2940</v>
      </c>
      <c r="C418">
        <v>0</v>
      </c>
      <c r="D418" t="s">
        <v>2941</v>
      </c>
      <c r="E418">
        <v>415</v>
      </c>
      <c r="F418" t="s">
        <v>1426</v>
      </c>
    </row>
    <row r="419" spans="2:6" x14ac:dyDescent="0.2">
      <c r="B419" t="s">
        <v>2940</v>
      </c>
      <c r="C419">
        <v>0</v>
      </c>
      <c r="D419" t="s">
        <v>2941</v>
      </c>
      <c r="E419">
        <v>416</v>
      </c>
      <c r="F419" t="s">
        <v>3366</v>
      </c>
    </row>
    <row r="420" spans="2:6" x14ac:dyDescent="0.2">
      <c r="B420" t="s">
        <v>2940</v>
      </c>
      <c r="C420">
        <v>0</v>
      </c>
      <c r="D420" t="s">
        <v>2941</v>
      </c>
      <c r="E420">
        <v>417</v>
      </c>
      <c r="F420" t="s">
        <v>1420</v>
      </c>
    </row>
    <row r="421" spans="2:6" x14ac:dyDescent="0.2">
      <c r="B421" t="s">
        <v>2940</v>
      </c>
      <c r="C421">
        <v>0</v>
      </c>
      <c r="D421" t="s">
        <v>2941</v>
      </c>
      <c r="E421">
        <v>418</v>
      </c>
      <c r="F421" t="s">
        <v>1411</v>
      </c>
    </row>
    <row r="422" spans="2:6" x14ac:dyDescent="0.2">
      <c r="B422" t="s">
        <v>2940</v>
      </c>
      <c r="C422">
        <v>0</v>
      </c>
      <c r="D422" t="s">
        <v>2941</v>
      </c>
      <c r="E422">
        <v>419</v>
      </c>
      <c r="F422" t="s">
        <v>1406</v>
      </c>
    </row>
    <row r="423" spans="2:6" x14ac:dyDescent="0.2">
      <c r="B423" t="s">
        <v>2940</v>
      </c>
      <c r="C423">
        <v>0</v>
      </c>
      <c r="D423" t="s">
        <v>2941</v>
      </c>
      <c r="E423">
        <v>420</v>
      </c>
      <c r="F423" t="s">
        <v>1396</v>
      </c>
    </row>
    <row r="424" spans="2:6" x14ac:dyDescent="0.2">
      <c r="B424" t="s">
        <v>2940</v>
      </c>
      <c r="C424">
        <v>0</v>
      </c>
      <c r="D424" t="s">
        <v>2941</v>
      </c>
      <c r="E424">
        <v>421</v>
      </c>
      <c r="F424" t="s">
        <v>1328</v>
      </c>
    </row>
    <row r="425" spans="2:6" x14ac:dyDescent="0.2">
      <c r="B425" t="s">
        <v>2940</v>
      </c>
      <c r="C425">
        <v>0</v>
      </c>
      <c r="D425" t="s">
        <v>2941</v>
      </c>
      <c r="E425">
        <v>422</v>
      </c>
      <c r="F425" t="s">
        <v>1366</v>
      </c>
    </row>
    <row r="426" spans="2:6" x14ac:dyDescent="0.2">
      <c r="B426" t="s">
        <v>2940</v>
      </c>
      <c r="C426">
        <v>0</v>
      </c>
      <c r="D426" t="s">
        <v>2941</v>
      </c>
      <c r="E426">
        <v>423</v>
      </c>
      <c r="F426" t="s">
        <v>1384</v>
      </c>
    </row>
    <row r="427" spans="2:6" x14ac:dyDescent="0.2">
      <c r="B427" t="s">
        <v>2940</v>
      </c>
      <c r="C427">
        <v>0</v>
      </c>
      <c r="D427" t="s">
        <v>2941</v>
      </c>
      <c r="E427">
        <v>424</v>
      </c>
      <c r="F427" t="s">
        <v>1383</v>
      </c>
    </row>
    <row r="428" spans="2:6" x14ac:dyDescent="0.2">
      <c r="B428" t="s">
        <v>2940</v>
      </c>
      <c r="C428">
        <v>0</v>
      </c>
      <c r="D428" t="s">
        <v>2941</v>
      </c>
      <c r="E428">
        <v>425</v>
      </c>
      <c r="F428" t="s">
        <v>1377</v>
      </c>
    </row>
    <row r="429" spans="2:6" x14ac:dyDescent="0.2">
      <c r="B429" t="s">
        <v>2940</v>
      </c>
      <c r="C429">
        <v>0</v>
      </c>
      <c r="D429" t="s">
        <v>2941</v>
      </c>
      <c r="E429">
        <v>426</v>
      </c>
      <c r="F429" t="s">
        <v>1375</v>
      </c>
    </row>
    <row r="430" spans="2:6" x14ac:dyDescent="0.2">
      <c r="B430" t="s">
        <v>2940</v>
      </c>
      <c r="C430">
        <v>0</v>
      </c>
      <c r="D430" t="s">
        <v>2941</v>
      </c>
      <c r="E430">
        <v>427</v>
      </c>
      <c r="F430" t="s">
        <v>1370</v>
      </c>
    </row>
    <row r="431" spans="2:6" x14ac:dyDescent="0.2">
      <c r="B431" t="s">
        <v>2940</v>
      </c>
      <c r="C431">
        <v>0</v>
      </c>
      <c r="D431" t="s">
        <v>2941</v>
      </c>
      <c r="E431">
        <v>428</v>
      </c>
      <c r="F431" t="s">
        <v>1371</v>
      </c>
    </row>
    <row r="432" spans="2:6" x14ac:dyDescent="0.2">
      <c r="B432" t="s">
        <v>2940</v>
      </c>
      <c r="C432">
        <v>0</v>
      </c>
      <c r="D432" t="s">
        <v>2941</v>
      </c>
      <c r="E432">
        <v>429</v>
      </c>
      <c r="F432" t="s">
        <v>1362</v>
      </c>
    </row>
    <row r="433" spans="2:6" x14ac:dyDescent="0.2">
      <c r="B433" t="s">
        <v>2940</v>
      </c>
      <c r="C433">
        <v>0</v>
      </c>
      <c r="D433" t="s">
        <v>2941</v>
      </c>
      <c r="E433">
        <v>430</v>
      </c>
      <c r="F433" t="s">
        <v>1369</v>
      </c>
    </row>
    <row r="434" spans="2:6" x14ac:dyDescent="0.2">
      <c r="B434" t="s">
        <v>2940</v>
      </c>
      <c r="C434">
        <v>0</v>
      </c>
      <c r="D434" t="s">
        <v>2941</v>
      </c>
      <c r="E434">
        <v>431</v>
      </c>
      <c r="F434" t="s">
        <v>2678</v>
      </c>
    </row>
    <row r="435" spans="2:6" x14ac:dyDescent="0.2">
      <c r="B435" t="s">
        <v>2940</v>
      </c>
      <c r="C435">
        <v>0</v>
      </c>
      <c r="D435" t="s">
        <v>2941</v>
      </c>
      <c r="E435">
        <v>432</v>
      </c>
      <c r="F435" t="s">
        <v>1373</v>
      </c>
    </row>
    <row r="436" spans="2:6" x14ac:dyDescent="0.2">
      <c r="B436" t="s">
        <v>2940</v>
      </c>
      <c r="C436">
        <v>0</v>
      </c>
      <c r="D436" t="s">
        <v>2941</v>
      </c>
      <c r="E436">
        <v>433</v>
      </c>
      <c r="F436" t="s">
        <v>1361</v>
      </c>
    </row>
    <row r="437" spans="2:6" x14ac:dyDescent="0.2">
      <c r="B437" t="s">
        <v>2940</v>
      </c>
      <c r="C437">
        <v>0</v>
      </c>
      <c r="D437" t="s">
        <v>2941</v>
      </c>
      <c r="E437">
        <v>434</v>
      </c>
      <c r="F437" t="s">
        <v>1380</v>
      </c>
    </row>
    <row r="438" spans="2:6" x14ac:dyDescent="0.2">
      <c r="B438" t="s">
        <v>2940</v>
      </c>
      <c r="C438">
        <v>0</v>
      </c>
      <c r="D438" t="s">
        <v>2941</v>
      </c>
      <c r="E438">
        <v>435</v>
      </c>
      <c r="F438" t="s">
        <v>1381</v>
      </c>
    </row>
    <row r="439" spans="2:6" x14ac:dyDescent="0.2">
      <c r="B439" t="s">
        <v>2940</v>
      </c>
      <c r="C439">
        <v>0</v>
      </c>
      <c r="D439" t="s">
        <v>2941</v>
      </c>
      <c r="E439">
        <v>436</v>
      </c>
      <c r="F439" t="s">
        <v>1372</v>
      </c>
    </row>
    <row r="440" spans="2:6" x14ac:dyDescent="0.2">
      <c r="B440" t="s">
        <v>2940</v>
      </c>
      <c r="C440">
        <v>0</v>
      </c>
      <c r="D440" t="s">
        <v>2941</v>
      </c>
      <c r="E440">
        <v>437</v>
      </c>
      <c r="F440" t="s">
        <v>2274</v>
      </c>
    </row>
    <row r="441" spans="2:6" x14ac:dyDescent="0.2">
      <c r="B441" t="s">
        <v>2940</v>
      </c>
      <c r="C441">
        <v>0</v>
      </c>
      <c r="D441" t="s">
        <v>2941</v>
      </c>
      <c r="E441">
        <v>438</v>
      </c>
      <c r="F441" t="s">
        <v>1374</v>
      </c>
    </row>
    <row r="442" spans="2:6" x14ac:dyDescent="0.2">
      <c r="B442" t="s">
        <v>2940</v>
      </c>
      <c r="C442">
        <v>0</v>
      </c>
      <c r="D442" t="s">
        <v>2941</v>
      </c>
      <c r="E442">
        <v>439</v>
      </c>
      <c r="F442" t="s">
        <v>1390</v>
      </c>
    </row>
    <row r="443" spans="2:6" x14ac:dyDescent="0.2">
      <c r="B443" t="s">
        <v>2940</v>
      </c>
      <c r="C443">
        <v>0</v>
      </c>
      <c r="D443" t="s">
        <v>2941</v>
      </c>
      <c r="E443">
        <v>440</v>
      </c>
      <c r="F443" t="s">
        <v>1394</v>
      </c>
    </row>
    <row r="444" spans="2:6" x14ac:dyDescent="0.2">
      <c r="B444" t="s">
        <v>2940</v>
      </c>
      <c r="C444">
        <v>0</v>
      </c>
      <c r="D444" t="s">
        <v>2941</v>
      </c>
      <c r="E444">
        <v>441</v>
      </c>
      <c r="F444" t="s">
        <v>1403</v>
      </c>
    </row>
    <row r="445" spans="2:6" x14ac:dyDescent="0.2">
      <c r="B445" t="s">
        <v>2940</v>
      </c>
      <c r="C445">
        <v>0</v>
      </c>
      <c r="D445" t="s">
        <v>2941</v>
      </c>
      <c r="E445">
        <v>442</v>
      </c>
      <c r="F445" t="s">
        <v>1468</v>
      </c>
    </row>
    <row r="446" spans="2:6" x14ac:dyDescent="0.2">
      <c r="B446" t="s">
        <v>2940</v>
      </c>
      <c r="C446">
        <v>0</v>
      </c>
      <c r="D446" t="s">
        <v>2941</v>
      </c>
      <c r="E446">
        <v>443</v>
      </c>
      <c r="F446" t="s">
        <v>1480</v>
      </c>
    </row>
    <row r="447" spans="2:6" x14ac:dyDescent="0.2">
      <c r="B447" t="s">
        <v>2940</v>
      </c>
      <c r="C447">
        <v>0</v>
      </c>
      <c r="D447" t="s">
        <v>2941</v>
      </c>
      <c r="E447">
        <v>444</v>
      </c>
      <c r="F447" t="s">
        <v>1525</v>
      </c>
    </row>
    <row r="448" spans="2:6" x14ac:dyDescent="0.2">
      <c r="B448" t="s">
        <v>2940</v>
      </c>
      <c r="C448">
        <v>0</v>
      </c>
      <c r="D448" t="s">
        <v>2941</v>
      </c>
      <c r="E448">
        <v>445</v>
      </c>
      <c r="F448" t="s">
        <v>1551</v>
      </c>
    </row>
    <row r="449" spans="2:6" x14ac:dyDescent="0.2">
      <c r="B449" t="s">
        <v>2940</v>
      </c>
      <c r="C449">
        <v>0</v>
      </c>
      <c r="D449" t="s">
        <v>2941</v>
      </c>
      <c r="E449">
        <v>446</v>
      </c>
      <c r="F449" t="s">
        <v>1561</v>
      </c>
    </row>
    <row r="450" spans="2:6" x14ac:dyDescent="0.2">
      <c r="B450" t="s">
        <v>2940</v>
      </c>
      <c r="C450">
        <v>0</v>
      </c>
      <c r="D450" t="s">
        <v>2941</v>
      </c>
      <c r="E450">
        <v>447</v>
      </c>
      <c r="F450" t="s">
        <v>1467</v>
      </c>
    </row>
    <row r="451" spans="2:6" x14ac:dyDescent="0.2">
      <c r="B451" t="s">
        <v>2940</v>
      </c>
      <c r="C451">
        <v>0</v>
      </c>
      <c r="D451" t="s">
        <v>2941</v>
      </c>
      <c r="E451">
        <v>448</v>
      </c>
      <c r="F451" t="s">
        <v>1559</v>
      </c>
    </row>
    <row r="452" spans="2:6" x14ac:dyDescent="0.2">
      <c r="B452" t="s">
        <v>2940</v>
      </c>
      <c r="C452">
        <v>0</v>
      </c>
      <c r="D452" t="s">
        <v>2941</v>
      </c>
      <c r="E452">
        <v>449</v>
      </c>
      <c r="F452" t="s">
        <v>1601</v>
      </c>
    </row>
    <row r="453" spans="2:6" x14ac:dyDescent="0.2">
      <c r="B453" t="s">
        <v>2940</v>
      </c>
      <c r="C453">
        <v>0</v>
      </c>
      <c r="D453" t="s">
        <v>2941</v>
      </c>
      <c r="E453">
        <v>450</v>
      </c>
      <c r="F453" t="s">
        <v>1600</v>
      </c>
    </row>
    <row r="454" spans="2:6" x14ac:dyDescent="0.2">
      <c r="B454" t="s">
        <v>2940</v>
      </c>
      <c r="C454">
        <v>0</v>
      </c>
      <c r="D454" t="s">
        <v>2941</v>
      </c>
      <c r="E454">
        <v>451</v>
      </c>
      <c r="F454" t="s">
        <v>1599</v>
      </c>
    </row>
    <row r="455" spans="2:6" x14ac:dyDescent="0.2">
      <c r="B455" t="s">
        <v>2940</v>
      </c>
      <c r="C455">
        <v>0</v>
      </c>
      <c r="D455" t="s">
        <v>2941</v>
      </c>
      <c r="E455">
        <v>452</v>
      </c>
      <c r="F455" t="s">
        <v>1594</v>
      </c>
    </row>
    <row r="456" spans="2:6" x14ac:dyDescent="0.2">
      <c r="B456" t="s">
        <v>2940</v>
      </c>
      <c r="C456">
        <v>0</v>
      </c>
      <c r="D456" t="s">
        <v>2941</v>
      </c>
      <c r="E456">
        <v>453</v>
      </c>
      <c r="F456" t="s">
        <v>1591</v>
      </c>
    </row>
    <row r="457" spans="2:6" x14ac:dyDescent="0.2">
      <c r="B457" t="s">
        <v>2940</v>
      </c>
      <c r="C457">
        <v>0</v>
      </c>
      <c r="D457" t="s">
        <v>2941</v>
      </c>
      <c r="E457">
        <v>454</v>
      </c>
      <c r="F457" t="s">
        <v>1577</v>
      </c>
    </row>
    <row r="458" spans="2:6" x14ac:dyDescent="0.2">
      <c r="B458" t="s">
        <v>2940</v>
      </c>
      <c r="C458">
        <v>0</v>
      </c>
      <c r="D458" t="s">
        <v>2941</v>
      </c>
      <c r="E458">
        <v>455</v>
      </c>
      <c r="F458" t="s">
        <v>2298</v>
      </c>
    </row>
    <row r="459" spans="2:6" x14ac:dyDescent="0.2">
      <c r="B459" t="s">
        <v>2940</v>
      </c>
      <c r="C459">
        <v>0</v>
      </c>
      <c r="D459" t="s">
        <v>2941</v>
      </c>
      <c r="E459">
        <v>456</v>
      </c>
      <c r="F459" t="s">
        <v>3292</v>
      </c>
    </row>
    <row r="460" spans="2:6" x14ac:dyDescent="0.2">
      <c r="B460" t="s">
        <v>2940</v>
      </c>
      <c r="C460">
        <v>0</v>
      </c>
      <c r="D460" t="s">
        <v>2941</v>
      </c>
      <c r="E460">
        <v>457</v>
      </c>
      <c r="F460" t="s">
        <v>2300</v>
      </c>
    </row>
    <row r="461" spans="2:6" x14ac:dyDescent="0.2">
      <c r="B461" t="s">
        <v>2940</v>
      </c>
      <c r="C461">
        <v>0</v>
      </c>
      <c r="D461" t="s">
        <v>2941</v>
      </c>
      <c r="E461">
        <v>458</v>
      </c>
      <c r="F461" t="s">
        <v>1602</v>
      </c>
    </row>
    <row r="462" spans="2:6" x14ac:dyDescent="0.2">
      <c r="B462" t="s">
        <v>2940</v>
      </c>
      <c r="C462">
        <v>0</v>
      </c>
      <c r="D462" t="s">
        <v>2941</v>
      </c>
      <c r="E462">
        <v>459</v>
      </c>
      <c r="F462" t="s">
        <v>1586</v>
      </c>
    </row>
    <row r="463" spans="2:6" x14ac:dyDescent="0.2">
      <c r="B463" t="s">
        <v>2940</v>
      </c>
      <c r="C463">
        <v>0</v>
      </c>
      <c r="D463" t="s">
        <v>2941</v>
      </c>
      <c r="E463">
        <v>460</v>
      </c>
      <c r="F463" t="s">
        <v>1584</v>
      </c>
    </row>
    <row r="464" spans="2:6" x14ac:dyDescent="0.2">
      <c r="B464" t="s">
        <v>2940</v>
      </c>
      <c r="C464">
        <v>0</v>
      </c>
      <c r="D464" t="s">
        <v>2941</v>
      </c>
      <c r="E464">
        <v>461</v>
      </c>
      <c r="F464" t="s">
        <v>1572</v>
      </c>
    </row>
    <row r="465" spans="2:6" x14ac:dyDescent="0.2">
      <c r="B465" t="s">
        <v>2945</v>
      </c>
      <c r="C465">
        <v>10</v>
      </c>
      <c r="D465" t="s">
        <v>2941</v>
      </c>
      <c r="E465">
        <v>462</v>
      </c>
      <c r="F465" t="s">
        <v>3015</v>
      </c>
    </row>
    <row r="466" spans="2:6" x14ac:dyDescent="0.2">
      <c r="B466" t="s">
        <v>2940</v>
      </c>
      <c r="C466">
        <v>0</v>
      </c>
      <c r="D466" t="s">
        <v>2941</v>
      </c>
      <c r="E466">
        <v>463</v>
      </c>
      <c r="F466" t="s">
        <v>1571</v>
      </c>
    </row>
    <row r="467" spans="2:6" x14ac:dyDescent="0.2">
      <c r="B467" t="s">
        <v>2940</v>
      </c>
      <c r="C467">
        <v>0</v>
      </c>
      <c r="D467" t="s">
        <v>2941</v>
      </c>
      <c r="E467">
        <v>464</v>
      </c>
      <c r="F467" t="s">
        <v>1580</v>
      </c>
    </row>
    <row r="468" spans="2:6" x14ac:dyDescent="0.2">
      <c r="B468" t="s">
        <v>2940</v>
      </c>
      <c r="C468">
        <v>0</v>
      </c>
      <c r="D468" t="s">
        <v>2941</v>
      </c>
      <c r="E468">
        <v>465</v>
      </c>
      <c r="F468" t="s">
        <v>1570</v>
      </c>
    </row>
    <row r="469" spans="2:6" x14ac:dyDescent="0.2">
      <c r="B469" t="s">
        <v>2940</v>
      </c>
      <c r="C469">
        <v>0</v>
      </c>
      <c r="D469" t="s">
        <v>2941</v>
      </c>
      <c r="E469">
        <v>466</v>
      </c>
      <c r="F469" t="s">
        <v>1596</v>
      </c>
    </row>
    <row r="470" spans="2:6" x14ac:dyDescent="0.2">
      <c r="B470" t="s">
        <v>2940</v>
      </c>
      <c r="C470">
        <v>0</v>
      </c>
      <c r="D470" t="s">
        <v>2941</v>
      </c>
      <c r="E470">
        <v>467</v>
      </c>
      <c r="F470" t="s">
        <v>1587</v>
      </c>
    </row>
    <row r="471" spans="2:6" x14ac:dyDescent="0.2">
      <c r="B471" t="s">
        <v>2940</v>
      </c>
      <c r="C471">
        <v>0</v>
      </c>
      <c r="D471" t="s">
        <v>2941</v>
      </c>
      <c r="E471">
        <v>468</v>
      </c>
      <c r="F471" t="s">
        <v>1595</v>
      </c>
    </row>
    <row r="472" spans="2:6" x14ac:dyDescent="0.2">
      <c r="B472" t="s">
        <v>2940</v>
      </c>
      <c r="C472">
        <v>0</v>
      </c>
      <c r="D472" t="s">
        <v>2941</v>
      </c>
      <c r="E472">
        <v>469</v>
      </c>
      <c r="F472" t="s">
        <v>1582</v>
      </c>
    </row>
    <row r="473" spans="2:6" x14ac:dyDescent="0.2">
      <c r="B473" t="s">
        <v>2945</v>
      </c>
      <c r="C473">
        <v>10</v>
      </c>
      <c r="D473" t="s">
        <v>2941</v>
      </c>
      <c r="E473">
        <v>470</v>
      </c>
      <c r="F473" t="s">
        <v>1583</v>
      </c>
    </row>
    <row r="474" spans="2:6" x14ac:dyDescent="0.2">
      <c r="B474" t="s">
        <v>2940</v>
      </c>
      <c r="C474">
        <v>0</v>
      </c>
      <c r="D474" t="s">
        <v>2941</v>
      </c>
      <c r="E474">
        <v>471</v>
      </c>
      <c r="F474" t="s">
        <v>1590</v>
      </c>
    </row>
    <row r="475" spans="2:6" x14ac:dyDescent="0.2">
      <c r="B475" t="s">
        <v>2940</v>
      </c>
      <c r="C475">
        <v>0</v>
      </c>
      <c r="D475" t="s">
        <v>2941</v>
      </c>
      <c r="E475">
        <v>472</v>
      </c>
      <c r="F475" t="s">
        <v>1589</v>
      </c>
    </row>
    <row r="476" spans="2:6" x14ac:dyDescent="0.2">
      <c r="B476" t="s">
        <v>2940</v>
      </c>
      <c r="C476">
        <v>0</v>
      </c>
      <c r="D476" t="s">
        <v>2941</v>
      </c>
      <c r="E476">
        <v>473</v>
      </c>
      <c r="F476" t="s">
        <v>1592</v>
      </c>
    </row>
    <row r="477" spans="2:6" x14ac:dyDescent="0.2">
      <c r="B477" t="s">
        <v>2940</v>
      </c>
      <c r="C477">
        <v>0</v>
      </c>
      <c r="D477" t="s">
        <v>2941</v>
      </c>
      <c r="E477">
        <v>474</v>
      </c>
      <c r="F477" t="s">
        <v>2687</v>
      </c>
    </row>
    <row r="478" spans="2:6" x14ac:dyDescent="0.2">
      <c r="B478" t="s">
        <v>2940</v>
      </c>
      <c r="C478">
        <v>0</v>
      </c>
      <c r="D478" t="s">
        <v>2941</v>
      </c>
      <c r="E478">
        <v>475</v>
      </c>
      <c r="F478" t="s">
        <v>1603</v>
      </c>
    </row>
    <row r="479" spans="2:6" x14ac:dyDescent="0.2">
      <c r="B479" t="s">
        <v>2940</v>
      </c>
      <c r="C479">
        <v>0</v>
      </c>
      <c r="D479" t="s">
        <v>2941</v>
      </c>
      <c r="E479">
        <v>476</v>
      </c>
      <c r="F479" t="s">
        <v>1604</v>
      </c>
    </row>
    <row r="480" spans="2:6" x14ac:dyDescent="0.2">
      <c r="B480" t="s">
        <v>2940</v>
      </c>
      <c r="C480">
        <v>0</v>
      </c>
      <c r="D480" t="s">
        <v>2941</v>
      </c>
      <c r="E480">
        <v>477</v>
      </c>
      <c r="F480" t="s">
        <v>1607</v>
      </c>
    </row>
    <row r="481" spans="2:6" x14ac:dyDescent="0.2">
      <c r="B481" t="s">
        <v>2940</v>
      </c>
      <c r="C481">
        <v>0</v>
      </c>
      <c r="D481" t="s">
        <v>2941</v>
      </c>
      <c r="E481">
        <v>478</v>
      </c>
      <c r="F481" t="s">
        <v>1612</v>
      </c>
    </row>
    <row r="482" spans="2:6" x14ac:dyDescent="0.2">
      <c r="B482" t="s">
        <v>2940</v>
      </c>
      <c r="C482">
        <v>0</v>
      </c>
      <c r="D482" t="s">
        <v>2941</v>
      </c>
      <c r="E482">
        <v>479</v>
      </c>
      <c r="F482" t="s">
        <v>2686</v>
      </c>
    </row>
    <row r="483" spans="2:6" x14ac:dyDescent="0.2">
      <c r="B483" t="s">
        <v>3004</v>
      </c>
      <c r="C483">
        <v>70</v>
      </c>
      <c r="D483" t="s">
        <v>2941</v>
      </c>
      <c r="E483">
        <v>480</v>
      </c>
      <c r="F483" t="s">
        <v>3817</v>
      </c>
    </row>
    <row r="484" spans="2:6" x14ac:dyDescent="0.2">
      <c r="B484" t="s">
        <v>2945</v>
      </c>
      <c r="C484">
        <v>10</v>
      </c>
      <c r="D484" t="s">
        <v>2941</v>
      </c>
      <c r="E484">
        <v>481</v>
      </c>
      <c r="F484" t="s">
        <v>2311</v>
      </c>
    </row>
    <row r="485" spans="2:6" x14ac:dyDescent="0.2">
      <c r="B485" t="s">
        <v>2940</v>
      </c>
      <c r="C485">
        <v>0</v>
      </c>
      <c r="D485" t="s">
        <v>2941</v>
      </c>
      <c r="E485">
        <v>482</v>
      </c>
      <c r="F485" t="s">
        <v>1617</v>
      </c>
    </row>
    <row r="486" spans="2:6" x14ac:dyDescent="0.2">
      <c r="B486" t="s">
        <v>2940</v>
      </c>
      <c r="C486">
        <v>0</v>
      </c>
      <c r="D486" t="s">
        <v>2941</v>
      </c>
      <c r="E486">
        <v>483</v>
      </c>
      <c r="F486" t="s">
        <v>1339</v>
      </c>
    </row>
    <row r="487" spans="2:6" x14ac:dyDescent="0.2">
      <c r="B487" t="s">
        <v>2940</v>
      </c>
      <c r="C487">
        <v>0</v>
      </c>
      <c r="D487" t="s">
        <v>2941</v>
      </c>
      <c r="E487">
        <v>484</v>
      </c>
      <c r="F487" t="s">
        <v>1618</v>
      </c>
    </row>
    <row r="488" spans="2:6" x14ac:dyDescent="0.2">
      <c r="B488" t="s">
        <v>2940</v>
      </c>
      <c r="C488">
        <v>0</v>
      </c>
      <c r="D488" t="s">
        <v>2941</v>
      </c>
      <c r="E488">
        <v>485</v>
      </c>
      <c r="F488" t="s">
        <v>1349</v>
      </c>
    </row>
    <row r="489" spans="2:6" x14ac:dyDescent="0.2">
      <c r="B489" t="s">
        <v>2940</v>
      </c>
      <c r="C489">
        <v>0</v>
      </c>
      <c r="D489" t="s">
        <v>2941</v>
      </c>
      <c r="E489">
        <v>486</v>
      </c>
      <c r="F489" t="s">
        <v>1625</v>
      </c>
    </row>
    <row r="490" spans="2:6" x14ac:dyDescent="0.2">
      <c r="B490" t="s">
        <v>2940</v>
      </c>
      <c r="C490">
        <v>0</v>
      </c>
      <c r="D490" t="s">
        <v>2941</v>
      </c>
      <c r="E490">
        <v>487</v>
      </c>
      <c r="F490" t="s">
        <v>1626</v>
      </c>
    </row>
    <row r="491" spans="2:6" x14ac:dyDescent="0.2">
      <c r="B491" t="s">
        <v>2940</v>
      </c>
      <c r="C491">
        <v>0</v>
      </c>
      <c r="D491" t="s">
        <v>2941</v>
      </c>
      <c r="E491">
        <v>488</v>
      </c>
      <c r="F491" t="s">
        <v>3294</v>
      </c>
    </row>
    <row r="492" spans="2:6" x14ac:dyDescent="0.2">
      <c r="B492" t="s">
        <v>2940</v>
      </c>
      <c r="C492">
        <v>0</v>
      </c>
      <c r="D492" t="s">
        <v>2941</v>
      </c>
      <c r="E492">
        <v>489</v>
      </c>
      <c r="F492" t="s">
        <v>1628</v>
      </c>
    </row>
    <row r="493" spans="2:6" x14ac:dyDescent="0.2">
      <c r="B493" t="s">
        <v>2940</v>
      </c>
      <c r="C493">
        <v>0</v>
      </c>
      <c r="D493" t="s">
        <v>2941</v>
      </c>
      <c r="E493">
        <v>490</v>
      </c>
      <c r="F493" t="s">
        <v>2681</v>
      </c>
    </row>
    <row r="494" spans="2:6" x14ac:dyDescent="0.2">
      <c r="B494" t="s">
        <v>2940</v>
      </c>
      <c r="C494">
        <v>0</v>
      </c>
      <c r="D494" t="s">
        <v>2941</v>
      </c>
      <c r="E494">
        <v>491</v>
      </c>
      <c r="F494" t="s">
        <v>1461</v>
      </c>
    </row>
    <row r="495" spans="2:6" x14ac:dyDescent="0.2">
      <c r="B495" t="s">
        <v>2940</v>
      </c>
      <c r="C495">
        <v>0</v>
      </c>
      <c r="D495" t="s">
        <v>2941</v>
      </c>
      <c r="E495">
        <v>492</v>
      </c>
      <c r="F495" t="s">
        <v>1634</v>
      </c>
    </row>
    <row r="496" spans="2:6" x14ac:dyDescent="0.2">
      <c r="B496" t="s">
        <v>2940</v>
      </c>
      <c r="C496">
        <v>0</v>
      </c>
      <c r="D496" t="s">
        <v>2941</v>
      </c>
      <c r="E496">
        <v>493</v>
      </c>
      <c r="F496" t="s">
        <v>1635</v>
      </c>
    </row>
    <row r="497" spans="2:6" x14ac:dyDescent="0.2">
      <c r="B497" t="s">
        <v>2940</v>
      </c>
      <c r="C497">
        <v>0</v>
      </c>
      <c r="D497" t="s">
        <v>2941</v>
      </c>
      <c r="E497">
        <v>494</v>
      </c>
      <c r="F497" t="s">
        <v>1641</v>
      </c>
    </row>
    <row r="498" spans="2:6" x14ac:dyDescent="0.2">
      <c r="B498" t="s">
        <v>2940</v>
      </c>
      <c r="C498">
        <v>0</v>
      </c>
      <c r="D498" t="s">
        <v>2941</v>
      </c>
      <c r="E498">
        <v>495</v>
      </c>
      <c r="F498" t="s">
        <v>1364</v>
      </c>
    </row>
    <row r="499" spans="2:6" x14ac:dyDescent="0.2">
      <c r="B499" t="s">
        <v>2940</v>
      </c>
      <c r="C499">
        <v>0</v>
      </c>
      <c r="D499" t="s">
        <v>2941</v>
      </c>
      <c r="E499">
        <v>496</v>
      </c>
      <c r="F499" t="s">
        <v>1646</v>
      </c>
    </row>
    <row r="500" spans="2:6" x14ac:dyDescent="0.2">
      <c r="B500" t="s">
        <v>2940</v>
      </c>
      <c r="C500">
        <v>0</v>
      </c>
      <c r="D500" t="s">
        <v>2941</v>
      </c>
      <c r="E500">
        <v>497</v>
      </c>
      <c r="F500" t="s">
        <v>1645</v>
      </c>
    </row>
    <row r="501" spans="2:6" x14ac:dyDescent="0.2">
      <c r="B501" t="s">
        <v>2940</v>
      </c>
      <c r="C501">
        <v>0</v>
      </c>
      <c r="D501" t="s">
        <v>2941</v>
      </c>
      <c r="E501">
        <v>498</v>
      </c>
      <c r="F501" t="s">
        <v>1640</v>
      </c>
    </row>
    <row r="502" spans="2:6" x14ac:dyDescent="0.2">
      <c r="B502" t="s">
        <v>2940</v>
      </c>
      <c r="C502">
        <v>0</v>
      </c>
      <c r="D502" t="s">
        <v>2941</v>
      </c>
      <c r="E502">
        <v>499</v>
      </c>
      <c r="F502" t="s">
        <v>1637</v>
      </c>
    </row>
    <row r="503" spans="2:6" x14ac:dyDescent="0.2">
      <c r="B503" t="s">
        <v>2940</v>
      </c>
      <c r="C503">
        <v>0</v>
      </c>
      <c r="D503" t="s">
        <v>2941</v>
      </c>
      <c r="E503">
        <v>500</v>
      </c>
      <c r="F503" t="s">
        <v>1627</v>
      </c>
    </row>
    <row r="504" spans="2:6" x14ac:dyDescent="0.2">
      <c r="B504" t="s">
        <v>2940</v>
      </c>
      <c r="C504">
        <v>0</v>
      </c>
      <c r="D504" t="s">
        <v>2941</v>
      </c>
      <c r="E504">
        <v>501</v>
      </c>
      <c r="F504" t="s">
        <v>1630</v>
      </c>
    </row>
    <row r="505" spans="2:6" x14ac:dyDescent="0.2">
      <c r="B505" t="s">
        <v>2940</v>
      </c>
      <c r="C505">
        <v>0</v>
      </c>
      <c r="D505" t="s">
        <v>2941</v>
      </c>
      <c r="E505">
        <v>502</v>
      </c>
      <c r="F505" t="s">
        <v>1581</v>
      </c>
    </row>
    <row r="506" spans="2:6" x14ac:dyDescent="0.2">
      <c r="B506" t="s">
        <v>2940</v>
      </c>
      <c r="C506">
        <v>0</v>
      </c>
      <c r="D506" t="s">
        <v>2941</v>
      </c>
      <c r="E506">
        <v>503</v>
      </c>
      <c r="F506" t="s">
        <v>1616</v>
      </c>
    </row>
    <row r="507" spans="2:6" x14ac:dyDescent="0.2">
      <c r="B507" t="s">
        <v>2940</v>
      </c>
      <c r="C507">
        <v>0</v>
      </c>
      <c r="D507" t="s">
        <v>2941</v>
      </c>
      <c r="E507">
        <v>504</v>
      </c>
      <c r="F507" t="s">
        <v>1621</v>
      </c>
    </row>
    <row r="508" spans="2:6" x14ac:dyDescent="0.2">
      <c r="B508" t="s">
        <v>2940</v>
      </c>
      <c r="C508">
        <v>0</v>
      </c>
      <c r="D508" t="s">
        <v>2941</v>
      </c>
      <c r="E508">
        <v>505</v>
      </c>
      <c r="F508" t="s">
        <v>1619</v>
      </c>
    </row>
    <row r="509" spans="2:6" x14ac:dyDescent="0.2">
      <c r="B509" t="s">
        <v>2940</v>
      </c>
      <c r="C509">
        <v>0</v>
      </c>
      <c r="D509" t="s">
        <v>2941</v>
      </c>
      <c r="E509">
        <v>506</v>
      </c>
      <c r="F509" t="s">
        <v>3678</v>
      </c>
    </row>
    <row r="510" spans="2:6" x14ac:dyDescent="0.2">
      <c r="B510" t="s">
        <v>2940</v>
      </c>
      <c r="C510">
        <v>0</v>
      </c>
      <c r="D510" t="s">
        <v>2941</v>
      </c>
      <c r="E510">
        <v>507</v>
      </c>
      <c r="F510" t="s">
        <v>2208</v>
      </c>
    </row>
    <row r="511" spans="2:6" x14ac:dyDescent="0.2">
      <c r="B511" t="s">
        <v>2940</v>
      </c>
      <c r="C511">
        <v>0</v>
      </c>
      <c r="D511" t="s">
        <v>2941</v>
      </c>
      <c r="E511">
        <v>508</v>
      </c>
      <c r="F511" t="s">
        <v>2307</v>
      </c>
    </row>
    <row r="512" spans="2:6" x14ac:dyDescent="0.2">
      <c r="B512" t="s">
        <v>2940</v>
      </c>
      <c r="C512">
        <v>0</v>
      </c>
      <c r="D512" t="s">
        <v>2941</v>
      </c>
      <c r="E512">
        <v>509</v>
      </c>
      <c r="F512" t="s">
        <v>1624</v>
      </c>
    </row>
    <row r="513" spans="2:6" x14ac:dyDescent="0.2">
      <c r="B513" t="s">
        <v>2940</v>
      </c>
      <c r="C513">
        <v>0</v>
      </c>
      <c r="D513" t="s">
        <v>2941</v>
      </c>
      <c r="E513">
        <v>510</v>
      </c>
      <c r="F513" t="s">
        <v>1622</v>
      </c>
    </row>
    <row r="514" spans="2:6" x14ac:dyDescent="0.2">
      <c r="B514" t="s">
        <v>2940</v>
      </c>
      <c r="C514">
        <v>0</v>
      </c>
      <c r="D514" t="s">
        <v>2941</v>
      </c>
      <c r="E514">
        <v>511</v>
      </c>
      <c r="F514" t="s">
        <v>4029</v>
      </c>
    </row>
    <row r="515" spans="2:6" x14ac:dyDescent="0.2">
      <c r="B515" t="s">
        <v>2940</v>
      </c>
      <c r="C515">
        <v>0</v>
      </c>
      <c r="D515" t="s">
        <v>2941</v>
      </c>
      <c r="E515">
        <v>512</v>
      </c>
      <c r="F515" t="s">
        <v>4030</v>
      </c>
    </row>
    <row r="516" spans="2:6" x14ac:dyDescent="0.2">
      <c r="B516" t="s">
        <v>2940</v>
      </c>
      <c r="C516">
        <v>0</v>
      </c>
      <c r="D516" t="s">
        <v>2941</v>
      </c>
      <c r="E516">
        <v>513</v>
      </c>
      <c r="F516" t="s">
        <v>1613</v>
      </c>
    </row>
    <row r="517" spans="2:6" x14ac:dyDescent="0.2">
      <c r="B517" t="s">
        <v>2940</v>
      </c>
      <c r="C517">
        <v>0</v>
      </c>
      <c r="D517" t="s">
        <v>2941</v>
      </c>
      <c r="E517">
        <v>514</v>
      </c>
      <c r="F517" t="s">
        <v>2295</v>
      </c>
    </row>
    <row r="518" spans="2:6" x14ac:dyDescent="0.2">
      <c r="B518" t="s">
        <v>2940</v>
      </c>
      <c r="C518">
        <v>0</v>
      </c>
      <c r="D518" t="s">
        <v>2941</v>
      </c>
      <c r="E518">
        <v>515</v>
      </c>
      <c r="F518" t="s">
        <v>1614</v>
      </c>
    </row>
    <row r="519" spans="2:6" x14ac:dyDescent="0.2">
      <c r="B519" t="s">
        <v>2940</v>
      </c>
      <c r="C519">
        <v>0</v>
      </c>
      <c r="D519" t="s">
        <v>2941</v>
      </c>
      <c r="E519">
        <v>516</v>
      </c>
      <c r="F519" t="s">
        <v>1611</v>
      </c>
    </row>
    <row r="520" spans="2:6" x14ac:dyDescent="0.2">
      <c r="B520" t="s">
        <v>2940</v>
      </c>
      <c r="C520">
        <v>0</v>
      </c>
      <c r="D520" t="s">
        <v>2941</v>
      </c>
      <c r="E520">
        <v>517</v>
      </c>
      <c r="F520" t="s">
        <v>1546</v>
      </c>
    </row>
    <row r="521" spans="2:6" x14ac:dyDescent="0.2">
      <c r="B521" t="s">
        <v>2940</v>
      </c>
      <c r="C521">
        <v>0</v>
      </c>
      <c r="D521" t="s">
        <v>2941</v>
      </c>
      <c r="E521">
        <v>518</v>
      </c>
      <c r="F521" t="s">
        <v>1609</v>
      </c>
    </row>
    <row r="522" spans="2:6" x14ac:dyDescent="0.2">
      <c r="B522" t="s">
        <v>2940</v>
      </c>
      <c r="C522">
        <v>0</v>
      </c>
      <c r="D522" t="s">
        <v>2941</v>
      </c>
      <c r="E522">
        <v>519</v>
      </c>
      <c r="F522" t="s">
        <v>1606</v>
      </c>
    </row>
    <row r="523" spans="2:6" x14ac:dyDescent="0.2">
      <c r="B523" t="s">
        <v>2940</v>
      </c>
      <c r="C523">
        <v>0</v>
      </c>
      <c r="D523" t="s">
        <v>2941</v>
      </c>
      <c r="E523">
        <v>520</v>
      </c>
      <c r="F523" t="s">
        <v>1588</v>
      </c>
    </row>
    <row r="524" spans="2:6" x14ac:dyDescent="0.2">
      <c r="B524" t="s">
        <v>2940</v>
      </c>
      <c r="C524">
        <v>0</v>
      </c>
      <c r="D524" t="s">
        <v>2941</v>
      </c>
      <c r="E524">
        <v>521</v>
      </c>
      <c r="F524" t="s">
        <v>1578</v>
      </c>
    </row>
    <row r="525" spans="2:6" x14ac:dyDescent="0.2">
      <c r="B525" t="s">
        <v>2940</v>
      </c>
      <c r="C525">
        <v>0</v>
      </c>
      <c r="D525" t="s">
        <v>2941</v>
      </c>
      <c r="E525">
        <v>522</v>
      </c>
      <c r="F525" t="s">
        <v>1554</v>
      </c>
    </row>
    <row r="526" spans="2:6" x14ac:dyDescent="0.2">
      <c r="B526" t="s">
        <v>3031</v>
      </c>
      <c r="C526">
        <v>20</v>
      </c>
      <c r="D526" t="s">
        <v>2941</v>
      </c>
      <c r="E526">
        <v>523</v>
      </c>
      <c r="F526" t="s">
        <v>3018</v>
      </c>
    </row>
    <row r="527" spans="2:6" x14ac:dyDescent="0.2">
      <c r="B527" t="s">
        <v>2940</v>
      </c>
      <c r="C527">
        <v>0</v>
      </c>
      <c r="D527" t="s">
        <v>2941</v>
      </c>
      <c r="E527">
        <v>524</v>
      </c>
      <c r="F527" t="s">
        <v>1553</v>
      </c>
    </row>
    <row r="528" spans="2:6" x14ac:dyDescent="0.2">
      <c r="B528" t="s">
        <v>2940</v>
      </c>
      <c r="C528">
        <v>0</v>
      </c>
      <c r="D528" t="s">
        <v>2941</v>
      </c>
      <c r="E528">
        <v>525</v>
      </c>
      <c r="F528" t="s">
        <v>1545</v>
      </c>
    </row>
    <row r="529" spans="2:6" x14ac:dyDescent="0.2">
      <c r="B529" t="s">
        <v>2940</v>
      </c>
      <c r="C529">
        <v>0</v>
      </c>
      <c r="D529" t="s">
        <v>2941</v>
      </c>
      <c r="E529">
        <v>526</v>
      </c>
      <c r="F529" t="s">
        <v>2651</v>
      </c>
    </row>
    <row r="530" spans="2:6" x14ac:dyDescent="0.2">
      <c r="B530" t="s">
        <v>2940</v>
      </c>
      <c r="C530">
        <v>0</v>
      </c>
      <c r="D530" t="s">
        <v>2941</v>
      </c>
      <c r="E530">
        <v>527</v>
      </c>
      <c r="F530" t="s">
        <v>1550</v>
      </c>
    </row>
    <row r="531" spans="2:6" x14ac:dyDescent="0.2">
      <c r="B531" t="s">
        <v>2940</v>
      </c>
      <c r="C531">
        <v>0</v>
      </c>
      <c r="D531" t="s">
        <v>2941</v>
      </c>
      <c r="E531">
        <v>528</v>
      </c>
      <c r="F531" t="s">
        <v>3544</v>
      </c>
    </row>
    <row r="532" spans="2:6" x14ac:dyDescent="0.2">
      <c r="B532" t="s">
        <v>2940</v>
      </c>
      <c r="C532">
        <v>0</v>
      </c>
      <c r="D532" t="s">
        <v>2941</v>
      </c>
      <c r="E532">
        <v>529</v>
      </c>
      <c r="F532" t="s">
        <v>1544</v>
      </c>
    </row>
    <row r="533" spans="2:6" x14ac:dyDescent="0.2">
      <c r="B533" t="s">
        <v>2940</v>
      </c>
      <c r="C533">
        <v>0</v>
      </c>
      <c r="D533" t="s">
        <v>2941</v>
      </c>
      <c r="E533">
        <v>530</v>
      </c>
      <c r="F533" t="s">
        <v>1543</v>
      </c>
    </row>
    <row r="534" spans="2:6" x14ac:dyDescent="0.2">
      <c r="B534" t="s">
        <v>2940</v>
      </c>
      <c r="C534">
        <v>0</v>
      </c>
      <c r="D534" t="s">
        <v>2941</v>
      </c>
      <c r="E534">
        <v>531</v>
      </c>
      <c r="F534" t="s">
        <v>3020</v>
      </c>
    </row>
    <row r="535" spans="2:6" x14ac:dyDescent="0.2">
      <c r="B535" t="s">
        <v>2940</v>
      </c>
      <c r="C535">
        <v>0</v>
      </c>
      <c r="D535" t="s">
        <v>2941</v>
      </c>
      <c r="E535">
        <v>532</v>
      </c>
      <c r="F535" t="s">
        <v>3021</v>
      </c>
    </row>
    <row r="536" spans="2:6" x14ac:dyDescent="0.2">
      <c r="B536" t="s">
        <v>2940</v>
      </c>
      <c r="C536">
        <v>0</v>
      </c>
      <c r="D536" t="s">
        <v>2941</v>
      </c>
      <c r="E536">
        <v>533</v>
      </c>
      <c r="F536" t="s">
        <v>1540</v>
      </c>
    </row>
    <row r="537" spans="2:6" x14ac:dyDescent="0.2">
      <c r="B537" t="s">
        <v>2940</v>
      </c>
      <c r="C537">
        <v>0</v>
      </c>
      <c r="D537" t="s">
        <v>2941</v>
      </c>
      <c r="E537">
        <v>534</v>
      </c>
      <c r="F537" t="s">
        <v>1528</v>
      </c>
    </row>
    <row r="538" spans="2:6" x14ac:dyDescent="0.2">
      <c r="B538" t="s">
        <v>2940</v>
      </c>
      <c r="C538">
        <v>0</v>
      </c>
      <c r="D538" t="s">
        <v>2941</v>
      </c>
      <c r="E538">
        <v>535</v>
      </c>
      <c r="F538" t="s">
        <v>1529</v>
      </c>
    </row>
    <row r="539" spans="2:6" x14ac:dyDescent="0.2">
      <c r="B539" t="s">
        <v>2940</v>
      </c>
      <c r="C539">
        <v>0</v>
      </c>
      <c r="D539" t="s">
        <v>2941</v>
      </c>
      <c r="E539">
        <v>536</v>
      </c>
      <c r="F539" t="s">
        <v>1523</v>
      </c>
    </row>
    <row r="540" spans="2:6" x14ac:dyDescent="0.2">
      <c r="B540" t="s">
        <v>2940</v>
      </c>
      <c r="C540">
        <v>0</v>
      </c>
      <c r="D540" t="s">
        <v>2941</v>
      </c>
      <c r="E540">
        <v>537</v>
      </c>
      <c r="F540" t="s">
        <v>1340</v>
      </c>
    </row>
    <row r="541" spans="2:6" x14ac:dyDescent="0.2">
      <c r="B541" t="s">
        <v>2940</v>
      </c>
      <c r="C541">
        <v>0</v>
      </c>
      <c r="D541" t="s">
        <v>2941</v>
      </c>
      <c r="E541">
        <v>538</v>
      </c>
      <c r="F541" t="s">
        <v>1512</v>
      </c>
    </row>
    <row r="542" spans="2:6" x14ac:dyDescent="0.2">
      <c r="B542" t="s">
        <v>2940</v>
      </c>
      <c r="C542">
        <v>0</v>
      </c>
      <c r="D542" t="s">
        <v>2941</v>
      </c>
      <c r="E542">
        <v>539</v>
      </c>
      <c r="F542" t="s">
        <v>1507</v>
      </c>
    </row>
    <row r="543" spans="2:6" x14ac:dyDescent="0.2">
      <c r="B543" t="s">
        <v>2983</v>
      </c>
      <c r="C543">
        <v>30</v>
      </c>
      <c r="D543" t="s">
        <v>2941</v>
      </c>
      <c r="E543">
        <v>540</v>
      </c>
      <c r="F543" t="s">
        <v>1504</v>
      </c>
    </row>
    <row r="544" spans="2:6" x14ac:dyDescent="0.2">
      <c r="B544" t="s">
        <v>2940</v>
      </c>
      <c r="C544">
        <v>0</v>
      </c>
      <c r="D544" t="s">
        <v>2941</v>
      </c>
      <c r="E544">
        <v>541</v>
      </c>
      <c r="F544" t="s">
        <v>1301</v>
      </c>
    </row>
    <row r="545" spans="2:6" x14ac:dyDescent="0.2">
      <c r="B545" t="s">
        <v>2940</v>
      </c>
      <c r="C545">
        <v>0</v>
      </c>
      <c r="D545" t="s">
        <v>2941</v>
      </c>
      <c r="E545">
        <v>542</v>
      </c>
      <c r="F545" t="s">
        <v>1503</v>
      </c>
    </row>
    <row r="546" spans="2:6" x14ac:dyDescent="0.2">
      <c r="B546" t="s">
        <v>2940</v>
      </c>
      <c r="C546">
        <v>0</v>
      </c>
      <c r="D546" t="s">
        <v>2941</v>
      </c>
      <c r="E546">
        <v>543</v>
      </c>
      <c r="F546" t="s">
        <v>2282</v>
      </c>
    </row>
    <row r="547" spans="2:6" x14ac:dyDescent="0.2">
      <c r="B547" t="s">
        <v>2940</v>
      </c>
      <c r="C547">
        <v>0</v>
      </c>
      <c r="D547" t="s">
        <v>2941</v>
      </c>
      <c r="E547">
        <v>544</v>
      </c>
      <c r="F547" t="s">
        <v>4031</v>
      </c>
    </row>
    <row r="548" spans="2:6" x14ac:dyDescent="0.2">
      <c r="B548" t="s">
        <v>2940</v>
      </c>
      <c r="C548">
        <v>0</v>
      </c>
      <c r="D548" t="s">
        <v>2941</v>
      </c>
      <c r="E548">
        <v>545</v>
      </c>
      <c r="F548" t="s">
        <v>1500</v>
      </c>
    </row>
    <row r="549" spans="2:6" x14ac:dyDescent="0.2">
      <c r="B549" t="s">
        <v>2940</v>
      </c>
      <c r="C549">
        <v>0</v>
      </c>
      <c r="D549" t="s">
        <v>2941</v>
      </c>
      <c r="E549">
        <v>546</v>
      </c>
      <c r="F549" t="s">
        <v>3161</v>
      </c>
    </row>
    <row r="550" spans="2:6" x14ac:dyDescent="0.2">
      <c r="B550" t="s">
        <v>2940</v>
      </c>
      <c r="C550">
        <v>0</v>
      </c>
      <c r="D550" t="s">
        <v>2941</v>
      </c>
      <c r="E550">
        <v>547</v>
      </c>
      <c r="F550" t="s">
        <v>1359</v>
      </c>
    </row>
    <row r="551" spans="2:6" x14ac:dyDescent="0.2">
      <c r="B551" t="s">
        <v>2940</v>
      </c>
      <c r="C551">
        <v>0</v>
      </c>
      <c r="D551" t="s">
        <v>2941</v>
      </c>
      <c r="E551">
        <v>548</v>
      </c>
      <c r="F551" t="s">
        <v>2667</v>
      </c>
    </row>
    <row r="552" spans="2:6" x14ac:dyDescent="0.2">
      <c r="B552" t="s">
        <v>2940</v>
      </c>
      <c r="C552">
        <v>0</v>
      </c>
      <c r="D552" t="s">
        <v>2941</v>
      </c>
      <c r="E552">
        <v>549</v>
      </c>
      <c r="F552" t="s">
        <v>1495</v>
      </c>
    </row>
    <row r="553" spans="2:6" x14ac:dyDescent="0.2">
      <c r="B553" t="s">
        <v>2940</v>
      </c>
      <c r="C553">
        <v>0</v>
      </c>
      <c r="D553" t="s">
        <v>2941</v>
      </c>
      <c r="E553">
        <v>550</v>
      </c>
      <c r="F553" t="s">
        <v>1496</v>
      </c>
    </row>
    <row r="554" spans="2:6" x14ac:dyDescent="0.2">
      <c r="B554" t="s">
        <v>2940</v>
      </c>
      <c r="C554">
        <v>0</v>
      </c>
      <c r="D554" t="s">
        <v>2941</v>
      </c>
      <c r="E554">
        <v>551</v>
      </c>
      <c r="F554" t="s">
        <v>2276</v>
      </c>
    </row>
    <row r="555" spans="2:6" x14ac:dyDescent="0.2">
      <c r="B555" t="s">
        <v>2940</v>
      </c>
      <c r="C555">
        <v>0</v>
      </c>
      <c r="D555" t="s">
        <v>2941</v>
      </c>
      <c r="E555">
        <v>552</v>
      </c>
      <c r="F555" t="s">
        <v>1492</v>
      </c>
    </row>
    <row r="556" spans="2:6" x14ac:dyDescent="0.2">
      <c r="B556" t="s">
        <v>2940</v>
      </c>
      <c r="C556">
        <v>0</v>
      </c>
      <c r="D556" t="s">
        <v>2941</v>
      </c>
      <c r="E556">
        <v>553</v>
      </c>
      <c r="F556" t="s">
        <v>1486</v>
      </c>
    </row>
    <row r="557" spans="2:6" x14ac:dyDescent="0.2">
      <c r="B557" t="s">
        <v>2940</v>
      </c>
      <c r="C557">
        <v>0</v>
      </c>
      <c r="D557" t="s">
        <v>2941</v>
      </c>
      <c r="E557">
        <v>554</v>
      </c>
      <c r="F557" t="s">
        <v>1484</v>
      </c>
    </row>
    <row r="558" spans="2:6" x14ac:dyDescent="0.2">
      <c r="B558" t="s">
        <v>2940</v>
      </c>
      <c r="C558">
        <v>0</v>
      </c>
      <c r="D558" t="s">
        <v>2941</v>
      </c>
      <c r="E558">
        <v>555</v>
      </c>
      <c r="F558" t="s">
        <v>1488</v>
      </c>
    </row>
    <row r="559" spans="2:6" x14ac:dyDescent="0.2">
      <c r="B559" t="s">
        <v>2940</v>
      </c>
      <c r="C559">
        <v>0</v>
      </c>
      <c r="D559" t="s">
        <v>2941</v>
      </c>
      <c r="E559">
        <v>556</v>
      </c>
      <c r="F559" t="s">
        <v>1482</v>
      </c>
    </row>
    <row r="560" spans="2:6" x14ac:dyDescent="0.2">
      <c r="B560" t="s">
        <v>2940</v>
      </c>
      <c r="C560">
        <v>0</v>
      </c>
      <c r="D560" t="s">
        <v>2941</v>
      </c>
      <c r="E560">
        <v>557</v>
      </c>
      <c r="F560" t="s">
        <v>1481</v>
      </c>
    </row>
    <row r="561" spans="2:6" x14ac:dyDescent="0.2">
      <c r="B561" t="s">
        <v>2940</v>
      </c>
      <c r="C561">
        <v>0</v>
      </c>
      <c r="D561" t="s">
        <v>2941</v>
      </c>
      <c r="E561">
        <v>558</v>
      </c>
      <c r="F561" t="s">
        <v>1472</v>
      </c>
    </row>
    <row r="562" spans="2:6" x14ac:dyDescent="0.2">
      <c r="B562" t="s">
        <v>2940</v>
      </c>
      <c r="C562">
        <v>0</v>
      </c>
      <c r="D562" t="s">
        <v>2941</v>
      </c>
      <c r="E562">
        <v>559</v>
      </c>
      <c r="F562" t="s">
        <v>2278</v>
      </c>
    </row>
    <row r="563" spans="2:6" x14ac:dyDescent="0.2">
      <c r="B563" t="s">
        <v>2940</v>
      </c>
      <c r="C563">
        <v>0</v>
      </c>
      <c r="D563" t="s">
        <v>2941</v>
      </c>
      <c r="E563">
        <v>560</v>
      </c>
      <c r="F563" t="s">
        <v>1490</v>
      </c>
    </row>
    <row r="564" spans="2:6" x14ac:dyDescent="0.2">
      <c r="B564" t="s">
        <v>2940</v>
      </c>
      <c r="C564">
        <v>0</v>
      </c>
      <c r="D564" t="s">
        <v>2941</v>
      </c>
      <c r="E564">
        <v>561</v>
      </c>
      <c r="F564" t="s">
        <v>1485</v>
      </c>
    </row>
    <row r="565" spans="2:6" x14ac:dyDescent="0.2">
      <c r="B565" t="s">
        <v>3050</v>
      </c>
      <c r="C565">
        <v>50</v>
      </c>
      <c r="D565" t="s">
        <v>2941</v>
      </c>
      <c r="E565">
        <v>562</v>
      </c>
      <c r="F565" t="s">
        <v>1483</v>
      </c>
    </row>
    <row r="566" spans="2:6" x14ac:dyDescent="0.2">
      <c r="B566" t="s">
        <v>2940</v>
      </c>
      <c r="C566">
        <v>0</v>
      </c>
      <c r="D566" t="s">
        <v>2941</v>
      </c>
      <c r="E566">
        <v>563</v>
      </c>
      <c r="F566" t="s">
        <v>2284</v>
      </c>
    </row>
    <row r="567" spans="2:6" x14ac:dyDescent="0.2">
      <c r="B567" t="s">
        <v>2945</v>
      </c>
      <c r="C567">
        <v>10</v>
      </c>
      <c r="D567" t="s">
        <v>2941</v>
      </c>
      <c r="E567">
        <v>564</v>
      </c>
      <c r="F567" t="s">
        <v>1494</v>
      </c>
    </row>
    <row r="568" spans="2:6" x14ac:dyDescent="0.2">
      <c r="B568" t="s">
        <v>2940</v>
      </c>
      <c r="C568">
        <v>0</v>
      </c>
      <c r="D568" t="s">
        <v>2941</v>
      </c>
      <c r="E568">
        <v>565</v>
      </c>
      <c r="F568" t="s">
        <v>1470</v>
      </c>
    </row>
    <row r="569" spans="2:6" x14ac:dyDescent="0.2">
      <c r="B569" t="s">
        <v>2940</v>
      </c>
      <c r="C569">
        <v>0</v>
      </c>
      <c r="D569" t="s">
        <v>2941</v>
      </c>
      <c r="E569">
        <v>566</v>
      </c>
      <c r="F569" t="s">
        <v>2685</v>
      </c>
    </row>
    <row r="570" spans="2:6" x14ac:dyDescent="0.2">
      <c r="B570" t="s">
        <v>2940</v>
      </c>
      <c r="C570">
        <v>0</v>
      </c>
      <c r="D570" t="s">
        <v>2941</v>
      </c>
      <c r="E570">
        <v>567</v>
      </c>
      <c r="F570" t="s">
        <v>1498</v>
      </c>
    </row>
    <row r="571" spans="2:6" x14ac:dyDescent="0.2">
      <c r="B571" t="s">
        <v>2940</v>
      </c>
      <c r="C571">
        <v>0</v>
      </c>
      <c r="D571" t="s">
        <v>2941</v>
      </c>
      <c r="E571">
        <v>568</v>
      </c>
      <c r="F571" t="s">
        <v>1502</v>
      </c>
    </row>
    <row r="572" spans="2:6" x14ac:dyDescent="0.2">
      <c r="B572" t="s">
        <v>2940</v>
      </c>
      <c r="C572">
        <v>0</v>
      </c>
      <c r="D572" t="s">
        <v>2941</v>
      </c>
      <c r="E572">
        <v>569</v>
      </c>
      <c r="F572" t="s">
        <v>4032</v>
      </c>
    </row>
    <row r="573" spans="2:6" x14ac:dyDescent="0.2">
      <c r="B573" t="s">
        <v>2940</v>
      </c>
      <c r="C573">
        <v>0</v>
      </c>
      <c r="D573" t="s">
        <v>2941</v>
      </c>
      <c r="E573">
        <v>570</v>
      </c>
      <c r="F573" t="s">
        <v>1508</v>
      </c>
    </row>
    <row r="574" spans="2:6" x14ac:dyDescent="0.2">
      <c r="B574" t="s">
        <v>2940</v>
      </c>
      <c r="C574">
        <v>0</v>
      </c>
      <c r="D574" t="s">
        <v>2941</v>
      </c>
      <c r="E574">
        <v>571</v>
      </c>
      <c r="F574" t="s">
        <v>1516</v>
      </c>
    </row>
    <row r="575" spans="2:6" x14ac:dyDescent="0.2">
      <c r="B575" t="s">
        <v>2940</v>
      </c>
      <c r="C575">
        <v>0</v>
      </c>
      <c r="D575" t="s">
        <v>2941</v>
      </c>
      <c r="E575">
        <v>572</v>
      </c>
      <c r="F575" t="s">
        <v>2286</v>
      </c>
    </row>
    <row r="576" spans="2:6" x14ac:dyDescent="0.2">
      <c r="B576" t="s">
        <v>2940</v>
      </c>
      <c r="C576">
        <v>0</v>
      </c>
      <c r="D576" t="s">
        <v>2941</v>
      </c>
      <c r="E576">
        <v>573</v>
      </c>
      <c r="F576" t="s">
        <v>1532</v>
      </c>
    </row>
    <row r="577" spans="2:6" x14ac:dyDescent="0.2">
      <c r="B577" t="s">
        <v>2940</v>
      </c>
      <c r="C577">
        <v>0</v>
      </c>
      <c r="D577" t="s">
        <v>2941</v>
      </c>
      <c r="E577">
        <v>574</v>
      </c>
      <c r="F577" t="s">
        <v>1535</v>
      </c>
    </row>
    <row r="578" spans="2:6" x14ac:dyDescent="0.2">
      <c r="B578" t="s">
        <v>2940</v>
      </c>
      <c r="C578">
        <v>0</v>
      </c>
      <c r="D578" t="s">
        <v>2941</v>
      </c>
      <c r="E578">
        <v>575</v>
      </c>
      <c r="F578" t="s">
        <v>1527</v>
      </c>
    </row>
    <row r="579" spans="2:6" x14ac:dyDescent="0.2">
      <c r="B579" t="s">
        <v>2940</v>
      </c>
      <c r="C579">
        <v>0</v>
      </c>
      <c r="D579" t="s">
        <v>2941</v>
      </c>
      <c r="E579">
        <v>576</v>
      </c>
      <c r="F579" t="s">
        <v>1538</v>
      </c>
    </row>
    <row r="580" spans="2:6" x14ac:dyDescent="0.2">
      <c r="B580" t="s">
        <v>2940</v>
      </c>
      <c r="C580">
        <v>0</v>
      </c>
      <c r="D580" t="s">
        <v>2941</v>
      </c>
      <c r="E580">
        <v>577</v>
      </c>
      <c r="F580" t="s">
        <v>1533</v>
      </c>
    </row>
    <row r="581" spans="2:6" x14ac:dyDescent="0.2">
      <c r="B581" t="s">
        <v>2940</v>
      </c>
      <c r="C581">
        <v>0</v>
      </c>
      <c r="D581" t="s">
        <v>2941</v>
      </c>
      <c r="E581">
        <v>578</v>
      </c>
      <c r="F581" t="s">
        <v>1539</v>
      </c>
    </row>
    <row r="582" spans="2:6" x14ac:dyDescent="0.2">
      <c r="B582" t="s">
        <v>2940</v>
      </c>
      <c r="C582">
        <v>0</v>
      </c>
      <c r="D582" t="s">
        <v>2941</v>
      </c>
      <c r="E582">
        <v>579</v>
      </c>
      <c r="F582" t="s">
        <v>1348</v>
      </c>
    </row>
    <row r="583" spans="2:6" x14ac:dyDescent="0.2">
      <c r="B583" t="s">
        <v>2940</v>
      </c>
      <c r="C583">
        <v>0</v>
      </c>
      <c r="D583" t="s">
        <v>2941</v>
      </c>
      <c r="E583">
        <v>580</v>
      </c>
      <c r="F583" t="s">
        <v>2292</v>
      </c>
    </row>
    <row r="584" spans="2:6" x14ac:dyDescent="0.2">
      <c r="B584" t="s">
        <v>2940</v>
      </c>
      <c r="C584">
        <v>0</v>
      </c>
      <c r="D584" t="s">
        <v>2941</v>
      </c>
      <c r="E584">
        <v>581</v>
      </c>
      <c r="F584" t="s">
        <v>1311</v>
      </c>
    </row>
    <row r="585" spans="2:6" x14ac:dyDescent="0.2">
      <c r="B585" t="s">
        <v>2940</v>
      </c>
      <c r="C585">
        <v>0</v>
      </c>
      <c r="D585" t="s">
        <v>2941</v>
      </c>
      <c r="E585">
        <v>582</v>
      </c>
      <c r="F585" t="s">
        <v>1487</v>
      </c>
    </row>
    <row r="586" spans="2:6" x14ac:dyDescent="0.2">
      <c r="B586" t="s">
        <v>2940</v>
      </c>
      <c r="C586">
        <v>0</v>
      </c>
      <c r="D586" t="s">
        <v>2941</v>
      </c>
      <c r="E586">
        <v>583</v>
      </c>
      <c r="F586" t="s">
        <v>1555</v>
      </c>
    </row>
    <row r="587" spans="2:6" x14ac:dyDescent="0.2">
      <c r="B587" t="s">
        <v>2940</v>
      </c>
      <c r="C587">
        <v>0</v>
      </c>
      <c r="D587" t="s">
        <v>2941</v>
      </c>
      <c r="E587">
        <v>584</v>
      </c>
      <c r="F587" t="s">
        <v>1560</v>
      </c>
    </row>
    <row r="588" spans="2:6" x14ac:dyDescent="0.2">
      <c r="B588" t="s">
        <v>2940</v>
      </c>
      <c r="C588">
        <v>0</v>
      </c>
      <c r="D588" t="s">
        <v>2941</v>
      </c>
      <c r="E588">
        <v>585</v>
      </c>
      <c r="F588" t="s">
        <v>1563</v>
      </c>
    </row>
    <row r="589" spans="2:6" x14ac:dyDescent="0.2">
      <c r="B589" t="s">
        <v>2940</v>
      </c>
      <c r="C589">
        <v>0</v>
      </c>
      <c r="D589" t="s">
        <v>2941</v>
      </c>
      <c r="E589">
        <v>586</v>
      </c>
      <c r="F589" t="s">
        <v>1565</v>
      </c>
    </row>
    <row r="590" spans="2:6" x14ac:dyDescent="0.2">
      <c r="B590" t="s">
        <v>2940</v>
      </c>
      <c r="C590">
        <v>0</v>
      </c>
      <c r="D590" t="s">
        <v>2941</v>
      </c>
      <c r="E590">
        <v>587</v>
      </c>
      <c r="F590" t="s">
        <v>2281</v>
      </c>
    </row>
    <row r="591" spans="2:6" x14ac:dyDescent="0.2">
      <c r="B591" t="s">
        <v>2940</v>
      </c>
      <c r="C591">
        <v>0</v>
      </c>
      <c r="D591" t="s">
        <v>2941</v>
      </c>
      <c r="E591">
        <v>588</v>
      </c>
      <c r="F591" t="s">
        <v>1567</v>
      </c>
    </row>
    <row r="592" spans="2:6" x14ac:dyDescent="0.2">
      <c r="B592" t="s">
        <v>2940</v>
      </c>
      <c r="C592">
        <v>0</v>
      </c>
      <c r="D592" t="s">
        <v>2941</v>
      </c>
      <c r="E592">
        <v>589</v>
      </c>
      <c r="F592" t="s">
        <v>1564</v>
      </c>
    </row>
    <row r="593" spans="2:6" x14ac:dyDescent="0.2">
      <c r="B593" t="s">
        <v>2940</v>
      </c>
      <c r="C593">
        <v>0</v>
      </c>
      <c r="D593" t="s">
        <v>2941</v>
      </c>
      <c r="E593">
        <v>590</v>
      </c>
      <c r="F593" t="s">
        <v>1547</v>
      </c>
    </row>
    <row r="594" spans="2:6" x14ac:dyDescent="0.2">
      <c r="B594" t="s">
        <v>2940</v>
      </c>
      <c r="C594">
        <v>0</v>
      </c>
      <c r="D594" t="s">
        <v>2941</v>
      </c>
      <c r="E594">
        <v>591</v>
      </c>
      <c r="F594" t="s">
        <v>1460</v>
      </c>
    </row>
    <row r="595" spans="2:6" x14ac:dyDescent="0.2">
      <c r="B595" t="s">
        <v>2940</v>
      </c>
      <c r="C595">
        <v>0</v>
      </c>
      <c r="D595" t="s">
        <v>2941</v>
      </c>
      <c r="E595">
        <v>592</v>
      </c>
      <c r="F595" t="s">
        <v>1536</v>
      </c>
    </row>
    <row r="596" spans="2:6" x14ac:dyDescent="0.2">
      <c r="B596" t="s">
        <v>2940</v>
      </c>
      <c r="C596">
        <v>0</v>
      </c>
      <c r="D596" t="s">
        <v>2941</v>
      </c>
      <c r="E596">
        <v>593</v>
      </c>
      <c r="F596" t="s">
        <v>1395</v>
      </c>
    </row>
    <row r="597" spans="2:6" x14ac:dyDescent="0.2">
      <c r="B597" t="s">
        <v>2940</v>
      </c>
      <c r="C597">
        <v>0</v>
      </c>
      <c r="D597" t="s">
        <v>2941</v>
      </c>
      <c r="E597">
        <v>594</v>
      </c>
      <c r="F597" t="s">
        <v>1434</v>
      </c>
    </row>
    <row r="598" spans="2:6" x14ac:dyDescent="0.2">
      <c r="B598" t="s">
        <v>2940</v>
      </c>
      <c r="C598">
        <v>0</v>
      </c>
      <c r="D598" t="s">
        <v>2941</v>
      </c>
      <c r="E598">
        <v>595</v>
      </c>
      <c r="F598" t="s">
        <v>1524</v>
      </c>
    </row>
    <row r="599" spans="2:6" x14ac:dyDescent="0.2">
      <c r="B599" t="s">
        <v>2940</v>
      </c>
      <c r="C599">
        <v>0</v>
      </c>
      <c r="D599" t="s">
        <v>2941</v>
      </c>
      <c r="E599">
        <v>596</v>
      </c>
      <c r="F599" t="s">
        <v>2273</v>
      </c>
    </row>
    <row r="600" spans="2:6" x14ac:dyDescent="0.2">
      <c r="B600" t="s">
        <v>2940</v>
      </c>
      <c r="C600">
        <v>0</v>
      </c>
      <c r="D600" t="s">
        <v>2941</v>
      </c>
      <c r="E600">
        <v>597</v>
      </c>
      <c r="F600" t="s">
        <v>1519</v>
      </c>
    </row>
    <row r="601" spans="2:6" x14ac:dyDescent="0.2">
      <c r="B601" t="s">
        <v>2940</v>
      </c>
      <c r="C601">
        <v>0</v>
      </c>
      <c r="D601" t="s">
        <v>2941</v>
      </c>
      <c r="E601">
        <v>598</v>
      </c>
      <c r="F601" t="s">
        <v>1522</v>
      </c>
    </row>
    <row r="602" spans="2:6" x14ac:dyDescent="0.2">
      <c r="B602" t="s">
        <v>2940</v>
      </c>
      <c r="C602">
        <v>0</v>
      </c>
      <c r="D602" t="s">
        <v>2941</v>
      </c>
      <c r="E602">
        <v>599</v>
      </c>
      <c r="F602" t="s">
        <v>1521</v>
      </c>
    </row>
    <row r="603" spans="2:6" x14ac:dyDescent="0.2">
      <c r="B603" t="s">
        <v>2940</v>
      </c>
      <c r="C603">
        <v>0</v>
      </c>
      <c r="D603" t="s">
        <v>2941</v>
      </c>
      <c r="E603">
        <v>600</v>
      </c>
      <c r="F603" t="s">
        <v>1518</v>
      </c>
    </row>
    <row r="604" spans="2:6" x14ac:dyDescent="0.2">
      <c r="B604" t="s">
        <v>2940</v>
      </c>
      <c r="C604">
        <v>0</v>
      </c>
      <c r="D604" t="s">
        <v>2941</v>
      </c>
      <c r="E604">
        <v>601</v>
      </c>
      <c r="F604" t="s">
        <v>2830</v>
      </c>
    </row>
    <row r="605" spans="2:6" x14ac:dyDescent="0.2">
      <c r="B605" t="s">
        <v>2940</v>
      </c>
      <c r="C605">
        <v>0</v>
      </c>
      <c r="D605" t="s">
        <v>2941</v>
      </c>
      <c r="E605">
        <v>602</v>
      </c>
      <c r="F605" t="s">
        <v>1513</v>
      </c>
    </row>
    <row r="606" spans="2:6" x14ac:dyDescent="0.2">
      <c r="B606" t="s">
        <v>2940</v>
      </c>
      <c r="C606">
        <v>0</v>
      </c>
      <c r="D606" t="s">
        <v>2941</v>
      </c>
      <c r="E606">
        <v>603</v>
      </c>
      <c r="F606" t="s">
        <v>3685</v>
      </c>
    </row>
    <row r="607" spans="2:6" x14ac:dyDescent="0.2">
      <c r="B607" t="s">
        <v>2940</v>
      </c>
      <c r="C607">
        <v>0</v>
      </c>
      <c r="D607" t="s">
        <v>2941</v>
      </c>
      <c r="E607">
        <v>604</v>
      </c>
      <c r="F607" t="s">
        <v>1510</v>
      </c>
    </row>
    <row r="608" spans="2:6" x14ac:dyDescent="0.2">
      <c r="B608" t="s">
        <v>2940</v>
      </c>
      <c r="C608">
        <v>0</v>
      </c>
      <c r="D608" t="s">
        <v>2941</v>
      </c>
      <c r="E608">
        <v>605</v>
      </c>
      <c r="F608" t="s">
        <v>2240</v>
      </c>
    </row>
    <row r="609" spans="2:6" x14ac:dyDescent="0.2">
      <c r="B609" t="s">
        <v>2940</v>
      </c>
      <c r="C609">
        <v>0</v>
      </c>
      <c r="D609" t="s">
        <v>2941</v>
      </c>
      <c r="E609">
        <v>606</v>
      </c>
      <c r="F609" t="s">
        <v>1473</v>
      </c>
    </row>
    <row r="610" spans="2:6" x14ac:dyDescent="0.2">
      <c r="B610" t="s">
        <v>2940</v>
      </c>
      <c r="C610">
        <v>0</v>
      </c>
      <c r="D610" t="s">
        <v>2941</v>
      </c>
      <c r="E610">
        <v>607</v>
      </c>
      <c r="F610" t="s">
        <v>1531</v>
      </c>
    </row>
    <row r="611" spans="2:6" x14ac:dyDescent="0.2">
      <c r="B611" t="s">
        <v>2940</v>
      </c>
      <c r="C611">
        <v>0</v>
      </c>
      <c r="D611" t="s">
        <v>2941</v>
      </c>
      <c r="E611">
        <v>608</v>
      </c>
      <c r="F611" t="s">
        <v>1530</v>
      </c>
    </row>
    <row r="612" spans="2:6" x14ac:dyDescent="0.2">
      <c r="B612" t="s">
        <v>2940</v>
      </c>
      <c r="C612">
        <v>0</v>
      </c>
      <c r="D612" t="s">
        <v>2941</v>
      </c>
      <c r="E612">
        <v>609</v>
      </c>
      <c r="F612" t="s">
        <v>1569</v>
      </c>
    </row>
    <row r="613" spans="2:6" x14ac:dyDescent="0.2">
      <c r="B613" t="s">
        <v>2940</v>
      </c>
      <c r="C613">
        <v>0</v>
      </c>
      <c r="D613" t="s">
        <v>2941</v>
      </c>
      <c r="E613">
        <v>610</v>
      </c>
      <c r="F613" t="s">
        <v>2221</v>
      </c>
    </row>
    <row r="614" spans="2:6" x14ac:dyDescent="0.2">
      <c r="B614" t="s">
        <v>2940</v>
      </c>
      <c r="C614">
        <v>0</v>
      </c>
      <c r="D614" t="s">
        <v>2941</v>
      </c>
      <c r="E614">
        <v>611</v>
      </c>
      <c r="F614" t="s">
        <v>1661</v>
      </c>
    </row>
    <row r="615" spans="2:6" x14ac:dyDescent="0.2">
      <c r="B615" t="s">
        <v>2940</v>
      </c>
      <c r="C615">
        <v>0</v>
      </c>
      <c r="D615" t="s">
        <v>2941</v>
      </c>
      <c r="E615">
        <v>612</v>
      </c>
      <c r="F615" t="s">
        <v>1772</v>
      </c>
    </row>
    <row r="616" spans="2:6" x14ac:dyDescent="0.2">
      <c r="B616" t="s">
        <v>2940</v>
      </c>
      <c r="C616">
        <v>0</v>
      </c>
      <c r="D616" t="s">
        <v>2941</v>
      </c>
      <c r="E616">
        <v>613</v>
      </c>
      <c r="F616" t="s">
        <v>1873</v>
      </c>
    </row>
    <row r="617" spans="2:6" x14ac:dyDescent="0.2">
      <c r="B617" t="s">
        <v>2940</v>
      </c>
      <c r="C617">
        <v>0</v>
      </c>
      <c r="D617" t="s">
        <v>2941</v>
      </c>
      <c r="E617">
        <v>614</v>
      </c>
      <c r="F617" t="s">
        <v>1977</v>
      </c>
    </row>
    <row r="618" spans="2:6" x14ac:dyDescent="0.2">
      <c r="B618" t="s">
        <v>2940</v>
      </c>
      <c r="C618">
        <v>0</v>
      </c>
      <c r="D618" t="s">
        <v>2941</v>
      </c>
      <c r="E618">
        <v>615</v>
      </c>
      <c r="F618" t="s">
        <v>2065</v>
      </c>
    </row>
    <row r="619" spans="2:6" x14ac:dyDescent="0.2">
      <c r="B619" t="s">
        <v>2940</v>
      </c>
      <c r="C619">
        <v>0</v>
      </c>
      <c r="D619" t="s">
        <v>2941</v>
      </c>
      <c r="E619">
        <v>616</v>
      </c>
      <c r="F619" t="s">
        <v>2067</v>
      </c>
    </row>
    <row r="620" spans="2:6" x14ac:dyDescent="0.2">
      <c r="B620" t="s">
        <v>2940</v>
      </c>
      <c r="C620">
        <v>0</v>
      </c>
      <c r="D620" t="s">
        <v>2941</v>
      </c>
      <c r="E620">
        <v>617</v>
      </c>
      <c r="F620" t="s">
        <v>2143</v>
      </c>
    </row>
    <row r="621" spans="2:6" x14ac:dyDescent="0.2">
      <c r="B621" t="s">
        <v>2940</v>
      </c>
      <c r="C621">
        <v>0</v>
      </c>
      <c r="D621" t="s">
        <v>2941</v>
      </c>
      <c r="E621">
        <v>618</v>
      </c>
      <c r="F621" t="s">
        <v>2150</v>
      </c>
    </row>
    <row r="622" spans="2:6" x14ac:dyDescent="0.2">
      <c r="B622" t="s">
        <v>2940</v>
      </c>
      <c r="C622">
        <v>0</v>
      </c>
      <c r="D622" t="s">
        <v>2941</v>
      </c>
      <c r="E622">
        <v>619</v>
      </c>
      <c r="F622" t="s">
        <v>1888</v>
      </c>
    </row>
    <row r="623" spans="2:6" x14ac:dyDescent="0.2">
      <c r="B623" t="s">
        <v>2940</v>
      </c>
      <c r="C623">
        <v>0</v>
      </c>
      <c r="D623" t="s">
        <v>2941</v>
      </c>
      <c r="E623">
        <v>620</v>
      </c>
      <c r="F623" t="s">
        <v>1415</v>
      </c>
    </row>
    <row r="624" spans="2:6" x14ac:dyDescent="0.2">
      <c r="B624" t="s">
        <v>2940</v>
      </c>
      <c r="C624">
        <v>0</v>
      </c>
      <c r="D624" t="s">
        <v>2941</v>
      </c>
      <c r="E624">
        <v>621</v>
      </c>
      <c r="F624" t="s">
        <v>2246</v>
      </c>
    </row>
    <row r="625" spans="2:6" x14ac:dyDescent="0.2">
      <c r="B625" t="s">
        <v>2940</v>
      </c>
      <c r="C625">
        <v>0</v>
      </c>
      <c r="D625" t="s">
        <v>2941</v>
      </c>
      <c r="E625">
        <v>622</v>
      </c>
      <c r="F625" t="s">
        <v>2330</v>
      </c>
    </row>
    <row r="626" spans="2:6" x14ac:dyDescent="0.2">
      <c r="B626" t="s">
        <v>2940</v>
      </c>
      <c r="C626">
        <v>0</v>
      </c>
      <c r="D626" t="s">
        <v>2941</v>
      </c>
      <c r="E626">
        <v>623</v>
      </c>
      <c r="F626" t="s">
        <v>2313</v>
      </c>
    </row>
    <row r="627" spans="2:6" x14ac:dyDescent="0.2">
      <c r="B627" t="s">
        <v>2940</v>
      </c>
      <c r="C627">
        <v>0</v>
      </c>
      <c r="D627" t="s">
        <v>2941</v>
      </c>
      <c r="E627">
        <v>624</v>
      </c>
      <c r="F627" t="s">
        <v>2128</v>
      </c>
    </row>
    <row r="628" spans="2:6" x14ac:dyDescent="0.2">
      <c r="B628" t="s">
        <v>2940</v>
      </c>
      <c r="C628">
        <v>0</v>
      </c>
      <c r="D628" t="s">
        <v>2941</v>
      </c>
      <c r="E628">
        <v>625</v>
      </c>
      <c r="F628" t="s">
        <v>2390</v>
      </c>
    </row>
    <row r="629" spans="2:6" x14ac:dyDescent="0.2">
      <c r="B629" t="s">
        <v>2940</v>
      </c>
      <c r="C629">
        <v>0</v>
      </c>
      <c r="D629" t="s">
        <v>2941</v>
      </c>
      <c r="E629">
        <v>626</v>
      </c>
      <c r="F629" t="s">
        <v>2420</v>
      </c>
    </row>
    <row r="630" spans="2:6" x14ac:dyDescent="0.2">
      <c r="B630" t="s">
        <v>2940</v>
      </c>
      <c r="C630">
        <v>0</v>
      </c>
      <c r="D630" t="s">
        <v>2941</v>
      </c>
      <c r="E630">
        <v>627</v>
      </c>
      <c r="F630" t="s">
        <v>2419</v>
      </c>
    </row>
    <row r="631" spans="2:6" x14ac:dyDescent="0.2">
      <c r="B631" t="s">
        <v>2940</v>
      </c>
      <c r="C631">
        <v>0</v>
      </c>
      <c r="D631" t="s">
        <v>2941</v>
      </c>
      <c r="E631">
        <v>628</v>
      </c>
      <c r="F631" t="s">
        <v>2417</v>
      </c>
    </row>
    <row r="632" spans="2:6" x14ac:dyDescent="0.2">
      <c r="B632" t="s">
        <v>2940</v>
      </c>
      <c r="C632">
        <v>0</v>
      </c>
      <c r="D632" t="s">
        <v>2941</v>
      </c>
      <c r="E632">
        <v>629</v>
      </c>
      <c r="F632" t="s">
        <v>2416</v>
      </c>
    </row>
    <row r="633" spans="2:6" x14ac:dyDescent="0.2">
      <c r="B633" t="s">
        <v>2945</v>
      </c>
      <c r="C633">
        <v>10</v>
      </c>
      <c r="D633" t="s">
        <v>2941</v>
      </c>
      <c r="E633">
        <v>630</v>
      </c>
      <c r="F633" t="s">
        <v>2412</v>
      </c>
    </row>
    <row r="634" spans="2:6" x14ac:dyDescent="0.2">
      <c r="B634" t="s">
        <v>2940</v>
      </c>
      <c r="C634">
        <v>0</v>
      </c>
      <c r="D634" t="s">
        <v>2941</v>
      </c>
      <c r="E634">
        <v>631</v>
      </c>
      <c r="F634" t="s">
        <v>2410</v>
      </c>
    </row>
    <row r="635" spans="2:6" x14ac:dyDescent="0.2">
      <c r="B635" t="s">
        <v>2940</v>
      </c>
      <c r="C635">
        <v>0</v>
      </c>
      <c r="D635" t="s">
        <v>2941</v>
      </c>
      <c r="E635">
        <v>632</v>
      </c>
      <c r="F635" t="s">
        <v>2409</v>
      </c>
    </row>
    <row r="636" spans="2:6" x14ac:dyDescent="0.2">
      <c r="B636" t="s">
        <v>2940</v>
      </c>
      <c r="C636">
        <v>0</v>
      </c>
      <c r="D636" t="s">
        <v>2941</v>
      </c>
      <c r="E636">
        <v>633</v>
      </c>
      <c r="F636" t="s">
        <v>2408</v>
      </c>
    </row>
    <row r="637" spans="2:6" x14ac:dyDescent="0.2">
      <c r="B637" t="s">
        <v>2940</v>
      </c>
      <c r="C637">
        <v>0</v>
      </c>
      <c r="D637" t="s">
        <v>2941</v>
      </c>
      <c r="E637">
        <v>634</v>
      </c>
      <c r="F637" t="s">
        <v>2407</v>
      </c>
    </row>
    <row r="638" spans="2:6" x14ac:dyDescent="0.2">
      <c r="B638" t="s">
        <v>2940</v>
      </c>
      <c r="C638">
        <v>0</v>
      </c>
      <c r="D638" t="s">
        <v>2941</v>
      </c>
      <c r="E638">
        <v>635</v>
      </c>
      <c r="F638" t="s">
        <v>2405</v>
      </c>
    </row>
    <row r="639" spans="2:6" x14ac:dyDescent="0.2">
      <c r="B639" t="s">
        <v>2940</v>
      </c>
      <c r="C639">
        <v>0</v>
      </c>
      <c r="D639" t="s">
        <v>2941</v>
      </c>
      <c r="E639">
        <v>636</v>
      </c>
      <c r="F639" t="s">
        <v>2186</v>
      </c>
    </row>
    <row r="640" spans="2:6" x14ac:dyDescent="0.2">
      <c r="B640" t="s">
        <v>2940</v>
      </c>
      <c r="C640">
        <v>0</v>
      </c>
      <c r="D640" t="s">
        <v>2941</v>
      </c>
      <c r="E640">
        <v>637</v>
      </c>
      <c r="F640" t="s">
        <v>3178</v>
      </c>
    </row>
    <row r="641" spans="2:6" x14ac:dyDescent="0.2">
      <c r="B641" t="s">
        <v>2940</v>
      </c>
      <c r="C641">
        <v>0</v>
      </c>
      <c r="D641" t="s">
        <v>2941</v>
      </c>
      <c r="E641">
        <v>638</v>
      </c>
      <c r="F641" t="s">
        <v>2402</v>
      </c>
    </row>
    <row r="642" spans="2:6" x14ac:dyDescent="0.2">
      <c r="B642" t="s">
        <v>2940</v>
      </c>
      <c r="C642">
        <v>0</v>
      </c>
      <c r="D642" t="s">
        <v>2941</v>
      </c>
      <c r="E642">
        <v>639</v>
      </c>
      <c r="F642" t="s">
        <v>2892</v>
      </c>
    </row>
    <row r="643" spans="2:6" x14ac:dyDescent="0.2">
      <c r="B643" t="s">
        <v>2945</v>
      </c>
      <c r="C643">
        <v>10</v>
      </c>
      <c r="D643" t="s">
        <v>2941</v>
      </c>
      <c r="E643">
        <v>640</v>
      </c>
      <c r="F643" t="s">
        <v>4033</v>
      </c>
    </row>
    <row r="644" spans="2:6" x14ac:dyDescent="0.2">
      <c r="B644" t="s">
        <v>2940</v>
      </c>
      <c r="C644">
        <v>0</v>
      </c>
      <c r="D644" t="s">
        <v>2941</v>
      </c>
      <c r="E644">
        <v>641</v>
      </c>
      <c r="F644" t="s">
        <v>2396</v>
      </c>
    </row>
    <row r="645" spans="2:6" x14ac:dyDescent="0.2">
      <c r="B645" t="s">
        <v>2940</v>
      </c>
      <c r="C645">
        <v>0</v>
      </c>
      <c r="D645" t="s">
        <v>2941</v>
      </c>
      <c r="E645">
        <v>642</v>
      </c>
      <c r="F645" t="s">
        <v>2401</v>
      </c>
    </row>
    <row r="646" spans="2:6" x14ac:dyDescent="0.2">
      <c r="B646" t="s">
        <v>2940</v>
      </c>
      <c r="C646">
        <v>0</v>
      </c>
      <c r="D646" t="s">
        <v>2941</v>
      </c>
      <c r="E646">
        <v>643</v>
      </c>
      <c r="F646" t="s">
        <v>2169</v>
      </c>
    </row>
    <row r="647" spans="2:6" x14ac:dyDescent="0.2">
      <c r="B647" t="s">
        <v>2940</v>
      </c>
      <c r="C647">
        <v>0</v>
      </c>
      <c r="D647" t="s">
        <v>2941</v>
      </c>
      <c r="E647">
        <v>644</v>
      </c>
      <c r="F647" t="s">
        <v>2394</v>
      </c>
    </row>
    <row r="648" spans="2:6" x14ac:dyDescent="0.2">
      <c r="B648" t="s">
        <v>2940</v>
      </c>
      <c r="C648">
        <v>0</v>
      </c>
      <c r="D648" t="s">
        <v>2941</v>
      </c>
      <c r="E648">
        <v>645</v>
      </c>
      <c r="F648" t="s">
        <v>2393</v>
      </c>
    </row>
    <row r="649" spans="2:6" x14ac:dyDescent="0.2">
      <c r="B649" t="s">
        <v>2940</v>
      </c>
      <c r="C649">
        <v>0</v>
      </c>
      <c r="D649" t="s">
        <v>2941</v>
      </c>
      <c r="E649">
        <v>646</v>
      </c>
      <c r="F649" t="s">
        <v>2391</v>
      </c>
    </row>
    <row r="650" spans="2:6" x14ac:dyDescent="0.2">
      <c r="B650" t="s">
        <v>2940</v>
      </c>
      <c r="C650">
        <v>0</v>
      </c>
      <c r="D650" t="s">
        <v>2941</v>
      </c>
      <c r="E650">
        <v>647</v>
      </c>
      <c r="F650" t="s">
        <v>2404</v>
      </c>
    </row>
    <row r="651" spans="2:6" x14ac:dyDescent="0.2">
      <c r="B651" t="s">
        <v>2940</v>
      </c>
      <c r="C651">
        <v>0</v>
      </c>
      <c r="D651" t="s">
        <v>2941</v>
      </c>
      <c r="E651">
        <v>648</v>
      </c>
      <c r="F651" t="s">
        <v>3029</v>
      </c>
    </row>
    <row r="652" spans="2:6" x14ac:dyDescent="0.2">
      <c r="B652" t="s">
        <v>2940</v>
      </c>
      <c r="C652">
        <v>0</v>
      </c>
      <c r="D652" t="s">
        <v>2941</v>
      </c>
      <c r="E652">
        <v>649</v>
      </c>
      <c r="F652" t="s">
        <v>2406</v>
      </c>
    </row>
    <row r="653" spans="2:6" x14ac:dyDescent="0.2">
      <c r="B653" t="s">
        <v>2940</v>
      </c>
      <c r="C653">
        <v>0</v>
      </c>
      <c r="D653" t="s">
        <v>2941</v>
      </c>
      <c r="E653">
        <v>650</v>
      </c>
      <c r="F653" t="s">
        <v>1331</v>
      </c>
    </row>
    <row r="654" spans="2:6" x14ac:dyDescent="0.2">
      <c r="B654" t="s">
        <v>2940</v>
      </c>
      <c r="C654">
        <v>0</v>
      </c>
      <c r="D654" t="s">
        <v>2941</v>
      </c>
      <c r="E654">
        <v>651</v>
      </c>
      <c r="F654" t="s">
        <v>2411</v>
      </c>
    </row>
    <row r="655" spans="2:6" x14ac:dyDescent="0.2">
      <c r="B655" t="s">
        <v>2940</v>
      </c>
      <c r="C655">
        <v>0</v>
      </c>
      <c r="D655" t="s">
        <v>2941</v>
      </c>
      <c r="E655">
        <v>652</v>
      </c>
      <c r="F655" t="s">
        <v>2414</v>
      </c>
    </row>
    <row r="656" spans="2:6" x14ac:dyDescent="0.2">
      <c r="B656" t="s">
        <v>2940</v>
      </c>
      <c r="C656">
        <v>0</v>
      </c>
      <c r="D656" t="s">
        <v>2941</v>
      </c>
      <c r="E656">
        <v>653</v>
      </c>
      <c r="F656" t="s">
        <v>4034</v>
      </c>
    </row>
    <row r="657" spans="2:6" x14ac:dyDescent="0.2">
      <c r="B657" t="s">
        <v>2940</v>
      </c>
      <c r="C657">
        <v>0</v>
      </c>
      <c r="D657" t="s">
        <v>2941</v>
      </c>
      <c r="E657">
        <v>654</v>
      </c>
      <c r="F657" t="s">
        <v>4035</v>
      </c>
    </row>
    <row r="658" spans="2:6" x14ac:dyDescent="0.2">
      <c r="B658" t="s">
        <v>2940</v>
      </c>
      <c r="C658">
        <v>0</v>
      </c>
      <c r="D658" t="s">
        <v>2941</v>
      </c>
      <c r="E658">
        <v>655</v>
      </c>
      <c r="F658" t="s">
        <v>2424</v>
      </c>
    </row>
    <row r="659" spans="2:6" x14ac:dyDescent="0.2">
      <c r="B659" t="s">
        <v>2940</v>
      </c>
      <c r="C659">
        <v>0</v>
      </c>
      <c r="D659" t="s">
        <v>2941</v>
      </c>
      <c r="E659">
        <v>656</v>
      </c>
      <c r="F659" t="s">
        <v>2430</v>
      </c>
    </row>
    <row r="660" spans="2:6" x14ac:dyDescent="0.2">
      <c r="B660" t="s">
        <v>2940</v>
      </c>
      <c r="C660">
        <v>0</v>
      </c>
      <c r="D660" t="s">
        <v>2941</v>
      </c>
      <c r="E660">
        <v>657</v>
      </c>
      <c r="F660" t="s">
        <v>2427</v>
      </c>
    </row>
    <row r="661" spans="2:6" x14ac:dyDescent="0.2">
      <c r="B661" t="s">
        <v>2940</v>
      </c>
      <c r="C661">
        <v>0</v>
      </c>
      <c r="D661" t="s">
        <v>2941</v>
      </c>
      <c r="E661">
        <v>658</v>
      </c>
      <c r="F661" t="s">
        <v>2431</v>
      </c>
    </row>
    <row r="662" spans="2:6" x14ac:dyDescent="0.2">
      <c r="B662" t="s">
        <v>2940</v>
      </c>
      <c r="C662">
        <v>0</v>
      </c>
      <c r="D662" t="s">
        <v>2941</v>
      </c>
      <c r="E662">
        <v>659</v>
      </c>
      <c r="F662" t="s">
        <v>2166</v>
      </c>
    </row>
    <row r="663" spans="2:6" x14ac:dyDescent="0.2">
      <c r="B663" t="s">
        <v>2940</v>
      </c>
      <c r="C663">
        <v>0</v>
      </c>
      <c r="D663" t="s">
        <v>2941</v>
      </c>
      <c r="E663">
        <v>660</v>
      </c>
      <c r="F663" t="s">
        <v>2435</v>
      </c>
    </row>
    <row r="664" spans="2:6" x14ac:dyDescent="0.2">
      <c r="B664" t="s">
        <v>2940</v>
      </c>
      <c r="C664">
        <v>0</v>
      </c>
      <c r="D664" t="s">
        <v>2941</v>
      </c>
      <c r="E664">
        <v>661</v>
      </c>
      <c r="F664" t="s">
        <v>2445</v>
      </c>
    </row>
    <row r="665" spans="2:6" x14ac:dyDescent="0.2">
      <c r="B665" t="s">
        <v>2940</v>
      </c>
      <c r="C665">
        <v>0</v>
      </c>
      <c r="D665" t="s">
        <v>2941</v>
      </c>
      <c r="E665">
        <v>662</v>
      </c>
      <c r="F665" t="s">
        <v>2346</v>
      </c>
    </row>
    <row r="666" spans="2:6" x14ac:dyDescent="0.2">
      <c r="B666" t="s">
        <v>2940</v>
      </c>
      <c r="C666">
        <v>0</v>
      </c>
      <c r="D666" t="s">
        <v>2941</v>
      </c>
      <c r="E666">
        <v>663</v>
      </c>
      <c r="F666" t="s">
        <v>1316</v>
      </c>
    </row>
    <row r="667" spans="2:6" x14ac:dyDescent="0.2">
      <c r="B667" t="s">
        <v>2940</v>
      </c>
      <c r="C667">
        <v>0</v>
      </c>
      <c r="D667" t="s">
        <v>2941</v>
      </c>
      <c r="E667">
        <v>664</v>
      </c>
      <c r="F667" t="s">
        <v>2449</v>
      </c>
    </row>
    <row r="668" spans="2:6" x14ac:dyDescent="0.2">
      <c r="B668" t="s">
        <v>2940</v>
      </c>
      <c r="C668">
        <v>0</v>
      </c>
      <c r="D668" t="s">
        <v>2941</v>
      </c>
      <c r="E668">
        <v>665</v>
      </c>
      <c r="F668" t="s">
        <v>2452</v>
      </c>
    </row>
    <row r="669" spans="2:6" x14ac:dyDescent="0.2">
      <c r="B669" t="s">
        <v>2983</v>
      </c>
      <c r="C669">
        <v>30</v>
      </c>
      <c r="D669" t="s">
        <v>2941</v>
      </c>
      <c r="E669">
        <v>666</v>
      </c>
      <c r="F669" t="s">
        <v>3570</v>
      </c>
    </row>
    <row r="670" spans="2:6" x14ac:dyDescent="0.2">
      <c r="B670" t="s">
        <v>2940</v>
      </c>
      <c r="C670">
        <v>0</v>
      </c>
      <c r="D670" t="s">
        <v>2941</v>
      </c>
      <c r="E670">
        <v>667</v>
      </c>
      <c r="F670" t="s">
        <v>2872</v>
      </c>
    </row>
    <row r="671" spans="2:6" x14ac:dyDescent="0.2">
      <c r="B671" t="s">
        <v>2940</v>
      </c>
      <c r="C671">
        <v>0</v>
      </c>
      <c r="D671" t="s">
        <v>2941</v>
      </c>
      <c r="E671">
        <v>668</v>
      </c>
      <c r="F671" t="s">
        <v>2460</v>
      </c>
    </row>
    <row r="672" spans="2:6" x14ac:dyDescent="0.2">
      <c r="B672" t="s">
        <v>2940</v>
      </c>
      <c r="C672">
        <v>0</v>
      </c>
      <c r="D672" t="s">
        <v>2941</v>
      </c>
      <c r="E672">
        <v>669</v>
      </c>
      <c r="F672" t="s">
        <v>2461</v>
      </c>
    </row>
    <row r="673" spans="2:6" x14ac:dyDescent="0.2">
      <c r="B673" t="s">
        <v>2940</v>
      </c>
      <c r="C673">
        <v>0</v>
      </c>
      <c r="D673" t="s">
        <v>2941</v>
      </c>
      <c r="E673">
        <v>670</v>
      </c>
      <c r="F673" t="s">
        <v>2458</v>
      </c>
    </row>
    <row r="674" spans="2:6" x14ac:dyDescent="0.2">
      <c r="B674" t="s">
        <v>2940</v>
      </c>
      <c r="C674">
        <v>0</v>
      </c>
      <c r="D674" t="s">
        <v>2941</v>
      </c>
      <c r="E674">
        <v>671</v>
      </c>
      <c r="F674" t="s">
        <v>2457</v>
      </c>
    </row>
    <row r="675" spans="2:6" x14ac:dyDescent="0.2">
      <c r="B675" t="s">
        <v>2940</v>
      </c>
      <c r="C675">
        <v>0</v>
      </c>
      <c r="D675" t="s">
        <v>2941</v>
      </c>
      <c r="E675">
        <v>672</v>
      </c>
      <c r="F675" t="s">
        <v>3380</v>
      </c>
    </row>
    <row r="676" spans="2:6" x14ac:dyDescent="0.2">
      <c r="B676" t="s">
        <v>2940</v>
      </c>
      <c r="C676">
        <v>0</v>
      </c>
      <c r="D676" t="s">
        <v>2941</v>
      </c>
      <c r="E676">
        <v>673</v>
      </c>
      <c r="F676" t="s">
        <v>2454</v>
      </c>
    </row>
    <row r="677" spans="2:6" x14ac:dyDescent="0.2">
      <c r="B677" t="s">
        <v>2983</v>
      </c>
      <c r="C677">
        <v>30</v>
      </c>
      <c r="D677" t="s">
        <v>2941</v>
      </c>
      <c r="E677">
        <v>674</v>
      </c>
      <c r="F677" t="s">
        <v>2453</v>
      </c>
    </row>
    <row r="678" spans="2:6" x14ac:dyDescent="0.2">
      <c r="B678" t="s">
        <v>2940</v>
      </c>
      <c r="C678">
        <v>0</v>
      </c>
      <c r="D678" t="s">
        <v>2941</v>
      </c>
      <c r="E678">
        <v>675</v>
      </c>
      <c r="F678" t="s">
        <v>4036</v>
      </c>
    </row>
    <row r="679" spans="2:6" x14ac:dyDescent="0.2">
      <c r="B679" t="s">
        <v>2945</v>
      </c>
      <c r="C679">
        <v>10</v>
      </c>
      <c r="D679" t="s">
        <v>2941</v>
      </c>
      <c r="E679">
        <v>676</v>
      </c>
      <c r="F679" t="s">
        <v>2347</v>
      </c>
    </row>
    <row r="680" spans="2:6" x14ac:dyDescent="0.2">
      <c r="B680" t="s">
        <v>2940</v>
      </c>
      <c r="C680">
        <v>0</v>
      </c>
      <c r="D680" t="s">
        <v>2941</v>
      </c>
      <c r="E680">
        <v>677</v>
      </c>
      <c r="F680" t="s">
        <v>2447</v>
      </c>
    </row>
    <row r="681" spans="2:6" x14ac:dyDescent="0.2">
      <c r="B681" t="s">
        <v>2940</v>
      </c>
      <c r="C681">
        <v>0</v>
      </c>
      <c r="D681" t="s">
        <v>2941</v>
      </c>
      <c r="E681">
        <v>678</v>
      </c>
      <c r="F681" t="s">
        <v>2446</v>
      </c>
    </row>
    <row r="682" spans="2:6" x14ac:dyDescent="0.2">
      <c r="B682" t="s">
        <v>2940</v>
      </c>
      <c r="C682">
        <v>0</v>
      </c>
      <c r="D682" t="s">
        <v>2941</v>
      </c>
      <c r="E682">
        <v>679</v>
      </c>
      <c r="F682" t="s">
        <v>2444</v>
      </c>
    </row>
    <row r="683" spans="2:6" x14ac:dyDescent="0.2">
      <c r="B683" t="s">
        <v>2940</v>
      </c>
      <c r="C683">
        <v>0</v>
      </c>
      <c r="D683" t="s">
        <v>2941</v>
      </c>
      <c r="E683">
        <v>680</v>
      </c>
      <c r="F683" t="s">
        <v>2442</v>
      </c>
    </row>
    <row r="684" spans="2:6" x14ac:dyDescent="0.2">
      <c r="B684" t="s">
        <v>2940</v>
      </c>
      <c r="C684">
        <v>0</v>
      </c>
      <c r="D684" t="s">
        <v>2941</v>
      </c>
      <c r="E684">
        <v>681</v>
      </c>
      <c r="F684" t="s">
        <v>2440</v>
      </c>
    </row>
    <row r="685" spans="2:6" x14ac:dyDescent="0.2">
      <c r="B685" t="s">
        <v>2940</v>
      </c>
      <c r="C685">
        <v>0</v>
      </c>
      <c r="D685" t="s">
        <v>2941</v>
      </c>
      <c r="E685">
        <v>682</v>
      </c>
      <c r="F685" t="s">
        <v>4037</v>
      </c>
    </row>
    <row r="686" spans="2:6" x14ac:dyDescent="0.2">
      <c r="B686" t="s">
        <v>2940</v>
      </c>
      <c r="C686">
        <v>0</v>
      </c>
      <c r="D686" t="s">
        <v>2941</v>
      </c>
      <c r="E686">
        <v>683</v>
      </c>
      <c r="F686" t="s">
        <v>1310</v>
      </c>
    </row>
    <row r="687" spans="2:6" x14ac:dyDescent="0.2">
      <c r="B687" t="s">
        <v>2940</v>
      </c>
      <c r="C687">
        <v>0</v>
      </c>
      <c r="D687" t="s">
        <v>2941</v>
      </c>
      <c r="E687">
        <v>684</v>
      </c>
      <c r="F687" t="s">
        <v>2439</v>
      </c>
    </row>
    <row r="688" spans="2:6" x14ac:dyDescent="0.2">
      <c r="B688" t="s">
        <v>2940</v>
      </c>
      <c r="C688">
        <v>0</v>
      </c>
      <c r="D688" t="s">
        <v>2941</v>
      </c>
      <c r="E688">
        <v>685</v>
      </c>
      <c r="F688" t="s">
        <v>2438</v>
      </c>
    </row>
    <row r="689" spans="2:6" x14ac:dyDescent="0.2">
      <c r="B689" t="s">
        <v>2940</v>
      </c>
      <c r="C689">
        <v>0</v>
      </c>
      <c r="D689" t="s">
        <v>2941</v>
      </c>
      <c r="E689">
        <v>686</v>
      </c>
      <c r="F689" t="s">
        <v>2180</v>
      </c>
    </row>
    <row r="690" spans="2:6" x14ac:dyDescent="0.2">
      <c r="B690" t="s">
        <v>2945</v>
      </c>
      <c r="C690">
        <v>10</v>
      </c>
      <c r="D690" t="s">
        <v>2941</v>
      </c>
      <c r="E690">
        <v>687</v>
      </c>
      <c r="F690" t="s">
        <v>1909</v>
      </c>
    </row>
    <row r="691" spans="2:6" x14ac:dyDescent="0.2">
      <c r="B691" t="s">
        <v>2940</v>
      </c>
      <c r="C691">
        <v>0</v>
      </c>
      <c r="D691" t="s">
        <v>2941</v>
      </c>
      <c r="E691">
        <v>688</v>
      </c>
      <c r="F691" t="s">
        <v>2183</v>
      </c>
    </row>
    <row r="692" spans="2:6" x14ac:dyDescent="0.2">
      <c r="B692" t="s">
        <v>2940</v>
      </c>
      <c r="C692">
        <v>0</v>
      </c>
      <c r="D692" t="s">
        <v>2941</v>
      </c>
      <c r="E692">
        <v>689</v>
      </c>
      <c r="F692" t="s">
        <v>2230</v>
      </c>
    </row>
    <row r="693" spans="2:6" x14ac:dyDescent="0.2">
      <c r="B693" t="s">
        <v>2940</v>
      </c>
      <c r="C693">
        <v>0</v>
      </c>
      <c r="D693" t="s">
        <v>2941</v>
      </c>
      <c r="E693">
        <v>690</v>
      </c>
      <c r="F693" t="s">
        <v>2434</v>
      </c>
    </row>
    <row r="694" spans="2:6" x14ac:dyDescent="0.2">
      <c r="B694" t="s">
        <v>2940</v>
      </c>
      <c r="C694">
        <v>0</v>
      </c>
      <c r="D694" t="s">
        <v>2941</v>
      </c>
      <c r="E694">
        <v>691</v>
      </c>
      <c r="F694" t="s">
        <v>2184</v>
      </c>
    </row>
    <row r="695" spans="2:6" x14ac:dyDescent="0.2">
      <c r="B695" t="s">
        <v>2940</v>
      </c>
      <c r="C695">
        <v>0</v>
      </c>
      <c r="D695" t="s">
        <v>2941</v>
      </c>
      <c r="E695">
        <v>692</v>
      </c>
      <c r="F695" t="s">
        <v>2182</v>
      </c>
    </row>
    <row r="696" spans="2:6" x14ac:dyDescent="0.2">
      <c r="B696" t="s">
        <v>2940</v>
      </c>
      <c r="C696">
        <v>0</v>
      </c>
      <c r="D696" t="s">
        <v>2941</v>
      </c>
      <c r="E696">
        <v>693</v>
      </c>
      <c r="F696" t="s">
        <v>2870</v>
      </c>
    </row>
    <row r="697" spans="2:6" x14ac:dyDescent="0.2">
      <c r="B697" t="s">
        <v>2940</v>
      </c>
      <c r="C697">
        <v>0</v>
      </c>
      <c r="D697" t="s">
        <v>2941</v>
      </c>
      <c r="E697">
        <v>694</v>
      </c>
      <c r="F697" t="s">
        <v>2436</v>
      </c>
    </row>
    <row r="698" spans="2:6" x14ac:dyDescent="0.2">
      <c r="B698" t="s">
        <v>2940</v>
      </c>
      <c r="C698">
        <v>0</v>
      </c>
      <c r="D698" t="s">
        <v>2941</v>
      </c>
      <c r="E698">
        <v>695</v>
      </c>
      <c r="F698" t="s">
        <v>2437</v>
      </c>
    </row>
    <row r="699" spans="2:6" x14ac:dyDescent="0.2">
      <c r="B699" t="s">
        <v>2940</v>
      </c>
      <c r="C699">
        <v>0</v>
      </c>
      <c r="D699" t="s">
        <v>2941</v>
      </c>
      <c r="E699">
        <v>696</v>
      </c>
      <c r="F699" t="s">
        <v>2426</v>
      </c>
    </row>
    <row r="700" spans="2:6" x14ac:dyDescent="0.2">
      <c r="B700" t="s">
        <v>2940</v>
      </c>
      <c r="C700">
        <v>0</v>
      </c>
      <c r="D700" t="s">
        <v>2941</v>
      </c>
      <c r="E700">
        <v>697</v>
      </c>
      <c r="F700" t="s">
        <v>4038</v>
      </c>
    </row>
    <row r="701" spans="2:6" x14ac:dyDescent="0.2">
      <c r="B701" t="s">
        <v>2940</v>
      </c>
      <c r="C701">
        <v>0</v>
      </c>
      <c r="D701" t="s">
        <v>2941</v>
      </c>
      <c r="E701">
        <v>698</v>
      </c>
      <c r="F701" t="s">
        <v>3036</v>
      </c>
    </row>
    <row r="702" spans="2:6" x14ac:dyDescent="0.2">
      <c r="B702" t="s">
        <v>2940</v>
      </c>
      <c r="C702">
        <v>0</v>
      </c>
      <c r="D702" t="s">
        <v>2941</v>
      </c>
      <c r="E702">
        <v>699</v>
      </c>
      <c r="F702" t="s">
        <v>2210</v>
      </c>
    </row>
    <row r="703" spans="2:6" x14ac:dyDescent="0.2">
      <c r="B703" t="s">
        <v>2940</v>
      </c>
      <c r="C703">
        <v>0</v>
      </c>
      <c r="D703" t="s">
        <v>2941</v>
      </c>
      <c r="E703">
        <v>700</v>
      </c>
      <c r="F703" t="s">
        <v>2179</v>
      </c>
    </row>
    <row r="704" spans="2:6" x14ac:dyDescent="0.2">
      <c r="B704" t="s">
        <v>2940</v>
      </c>
      <c r="C704">
        <v>0</v>
      </c>
      <c r="D704" t="s">
        <v>2941</v>
      </c>
      <c r="E704">
        <v>701</v>
      </c>
      <c r="F704" t="s">
        <v>2312</v>
      </c>
    </row>
    <row r="705" spans="2:6" x14ac:dyDescent="0.2">
      <c r="B705" t="s">
        <v>2940</v>
      </c>
      <c r="C705">
        <v>0</v>
      </c>
      <c r="D705" t="s">
        <v>2941</v>
      </c>
      <c r="E705">
        <v>702</v>
      </c>
      <c r="F705" t="s">
        <v>4039</v>
      </c>
    </row>
    <row r="706" spans="2:6" x14ac:dyDescent="0.2">
      <c r="B706" t="s">
        <v>2940</v>
      </c>
      <c r="C706">
        <v>0</v>
      </c>
      <c r="D706" t="s">
        <v>2941</v>
      </c>
      <c r="E706">
        <v>703</v>
      </c>
      <c r="F706" t="s">
        <v>2176</v>
      </c>
    </row>
    <row r="707" spans="2:6" x14ac:dyDescent="0.2">
      <c r="B707" t="s">
        <v>2940</v>
      </c>
      <c r="C707">
        <v>0</v>
      </c>
      <c r="D707" t="s">
        <v>2941</v>
      </c>
      <c r="E707">
        <v>704</v>
      </c>
      <c r="F707" t="s">
        <v>2397</v>
      </c>
    </row>
    <row r="708" spans="2:6" x14ac:dyDescent="0.2">
      <c r="B708" t="s">
        <v>2940</v>
      </c>
      <c r="C708">
        <v>0</v>
      </c>
      <c r="D708" t="s">
        <v>2941</v>
      </c>
      <c r="E708">
        <v>705</v>
      </c>
      <c r="F708" t="s">
        <v>2161</v>
      </c>
    </row>
    <row r="709" spans="2:6" x14ac:dyDescent="0.2">
      <c r="B709" t="s">
        <v>2940</v>
      </c>
      <c r="C709">
        <v>0</v>
      </c>
      <c r="D709" t="s">
        <v>2941</v>
      </c>
      <c r="E709">
        <v>706</v>
      </c>
      <c r="F709" t="s">
        <v>2160</v>
      </c>
    </row>
    <row r="710" spans="2:6" x14ac:dyDescent="0.2">
      <c r="B710" t="s">
        <v>2940</v>
      </c>
      <c r="C710">
        <v>0</v>
      </c>
      <c r="D710" t="s">
        <v>2941</v>
      </c>
      <c r="E710">
        <v>707</v>
      </c>
      <c r="F710" t="s">
        <v>2871</v>
      </c>
    </row>
    <row r="711" spans="2:6" x14ac:dyDescent="0.2">
      <c r="B711" t="s">
        <v>2940</v>
      </c>
      <c r="C711">
        <v>0</v>
      </c>
      <c r="D711" t="s">
        <v>2941</v>
      </c>
      <c r="E711">
        <v>708</v>
      </c>
      <c r="F711" t="s">
        <v>2364</v>
      </c>
    </row>
    <row r="712" spans="2:6" x14ac:dyDescent="0.2">
      <c r="B712" t="s">
        <v>2940</v>
      </c>
      <c r="C712">
        <v>0</v>
      </c>
      <c r="D712" t="s">
        <v>2941</v>
      </c>
      <c r="E712">
        <v>709</v>
      </c>
      <c r="F712" t="s">
        <v>2354</v>
      </c>
    </row>
    <row r="713" spans="2:6" x14ac:dyDescent="0.2">
      <c r="B713" t="s">
        <v>2940</v>
      </c>
      <c r="C713">
        <v>0</v>
      </c>
      <c r="D713" t="s">
        <v>2941</v>
      </c>
      <c r="E713">
        <v>710</v>
      </c>
      <c r="F713" t="s">
        <v>2350</v>
      </c>
    </row>
    <row r="714" spans="2:6" x14ac:dyDescent="0.2">
      <c r="B714" t="s">
        <v>2940</v>
      </c>
      <c r="C714">
        <v>0</v>
      </c>
      <c r="D714" t="s">
        <v>2941</v>
      </c>
      <c r="E714">
        <v>711</v>
      </c>
      <c r="F714" t="s">
        <v>2349</v>
      </c>
    </row>
    <row r="715" spans="2:6" x14ac:dyDescent="0.2">
      <c r="B715" t="s">
        <v>2940</v>
      </c>
      <c r="C715">
        <v>0</v>
      </c>
      <c r="D715" t="s">
        <v>2941</v>
      </c>
      <c r="E715">
        <v>712</v>
      </c>
      <c r="F715" t="s">
        <v>2344</v>
      </c>
    </row>
    <row r="716" spans="2:6" x14ac:dyDescent="0.2">
      <c r="B716" t="s">
        <v>2940</v>
      </c>
      <c r="C716">
        <v>0</v>
      </c>
      <c r="D716" t="s">
        <v>2941</v>
      </c>
      <c r="E716">
        <v>713</v>
      </c>
      <c r="F716" t="s">
        <v>2874</v>
      </c>
    </row>
    <row r="717" spans="2:6" x14ac:dyDescent="0.2">
      <c r="B717" t="s">
        <v>2940</v>
      </c>
      <c r="C717">
        <v>0</v>
      </c>
      <c r="D717" t="s">
        <v>2941</v>
      </c>
      <c r="E717">
        <v>714</v>
      </c>
      <c r="F717" t="s">
        <v>2343</v>
      </c>
    </row>
    <row r="718" spans="2:6" x14ac:dyDescent="0.2">
      <c r="B718" t="s">
        <v>2940</v>
      </c>
      <c r="C718">
        <v>0</v>
      </c>
      <c r="D718" t="s">
        <v>2941</v>
      </c>
      <c r="E718">
        <v>715</v>
      </c>
      <c r="F718" t="s">
        <v>2340</v>
      </c>
    </row>
    <row r="719" spans="2:6" x14ac:dyDescent="0.2">
      <c r="B719" t="s">
        <v>2940</v>
      </c>
      <c r="C719">
        <v>0</v>
      </c>
      <c r="D719" t="s">
        <v>2941</v>
      </c>
      <c r="E719">
        <v>716</v>
      </c>
      <c r="F719" t="s">
        <v>4040</v>
      </c>
    </row>
    <row r="720" spans="2:6" x14ac:dyDescent="0.2">
      <c r="B720" t="s">
        <v>2940</v>
      </c>
      <c r="C720">
        <v>0</v>
      </c>
      <c r="D720" t="s">
        <v>2941</v>
      </c>
      <c r="E720">
        <v>717</v>
      </c>
      <c r="F720" t="s">
        <v>2828</v>
      </c>
    </row>
    <row r="721" spans="2:6" x14ac:dyDescent="0.2">
      <c r="B721" t="s">
        <v>2940</v>
      </c>
      <c r="C721">
        <v>0</v>
      </c>
      <c r="D721" t="s">
        <v>2941</v>
      </c>
      <c r="E721">
        <v>718</v>
      </c>
      <c r="F721" t="s">
        <v>2339</v>
      </c>
    </row>
    <row r="722" spans="2:6" x14ac:dyDescent="0.2">
      <c r="B722" t="s">
        <v>2940</v>
      </c>
      <c r="C722">
        <v>0</v>
      </c>
      <c r="D722" t="s">
        <v>2941</v>
      </c>
      <c r="E722">
        <v>719</v>
      </c>
      <c r="F722" t="s">
        <v>2338</v>
      </c>
    </row>
    <row r="723" spans="2:6" x14ac:dyDescent="0.2">
      <c r="B723" t="s">
        <v>2945</v>
      </c>
      <c r="C723">
        <v>10</v>
      </c>
      <c r="D723" t="s">
        <v>2941</v>
      </c>
      <c r="E723">
        <v>720</v>
      </c>
      <c r="F723" t="s">
        <v>2337</v>
      </c>
    </row>
    <row r="724" spans="2:6" x14ac:dyDescent="0.2">
      <c r="B724" t="s">
        <v>2940</v>
      </c>
      <c r="C724">
        <v>0</v>
      </c>
      <c r="D724" t="s">
        <v>2941</v>
      </c>
      <c r="E724">
        <v>721</v>
      </c>
      <c r="F724" t="s">
        <v>2332</v>
      </c>
    </row>
    <row r="725" spans="2:6" x14ac:dyDescent="0.2">
      <c r="B725" t="s">
        <v>2940</v>
      </c>
      <c r="C725">
        <v>0</v>
      </c>
      <c r="D725" t="s">
        <v>2941</v>
      </c>
      <c r="E725">
        <v>722</v>
      </c>
      <c r="F725" t="s">
        <v>2331</v>
      </c>
    </row>
    <row r="726" spans="2:6" x14ac:dyDescent="0.2">
      <c r="B726" t="s">
        <v>2940</v>
      </c>
      <c r="C726">
        <v>0</v>
      </c>
      <c r="D726" t="s">
        <v>2941</v>
      </c>
      <c r="E726">
        <v>723</v>
      </c>
      <c r="F726" t="s">
        <v>2329</v>
      </c>
    </row>
    <row r="727" spans="2:6" x14ac:dyDescent="0.2">
      <c r="B727" t="s">
        <v>2940</v>
      </c>
      <c r="C727">
        <v>0</v>
      </c>
      <c r="D727" t="s">
        <v>2941</v>
      </c>
      <c r="E727">
        <v>724</v>
      </c>
      <c r="F727" t="s">
        <v>1854</v>
      </c>
    </row>
    <row r="728" spans="2:6" x14ac:dyDescent="0.2">
      <c r="B728" t="s">
        <v>2940</v>
      </c>
      <c r="C728">
        <v>0</v>
      </c>
      <c r="D728" t="s">
        <v>2941</v>
      </c>
      <c r="E728">
        <v>725</v>
      </c>
      <c r="F728" t="s">
        <v>2327</v>
      </c>
    </row>
    <row r="729" spans="2:6" x14ac:dyDescent="0.2">
      <c r="B729" t="s">
        <v>2940</v>
      </c>
      <c r="C729">
        <v>0</v>
      </c>
      <c r="D729" t="s">
        <v>2941</v>
      </c>
      <c r="E729">
        <v>726</v>
      </c>
      <c r="F729" t="s">
        <v>2325</v>
      </c>
    </row>
    <row r="730" spans="2:6" x14ac:dyDescent="0.2">
      <c r="B730" t="s">
        <v>2940</v>
      </c>
      <c r="C730">
        <v>0</v>
      </c>
      <c r="D730" t="s">
        <v>2941</v>
      </c>
      <c r="E730">
        <v>727</v>
      </c>
      <c r="F730" t="s">
        <v>2319</v>
      </c>
    </row>
    <row r="731" spans="2:6" x14ac:dyDescent="0.2">
      <c r="B731" t="s">
        <v>2940</v>
      </c>
      <c r="C731">
        <v>0</v>
      </c>
      <c r="D731" t="s">
        <v>2941</v>
      </c>
      <c r="E731">
        <v>728</v>
      </c>
      <c r="F731" t="s">
        <v>2145</v>
      </c>
    </row>
    <row r="732" spans="2:6" x14ac:dyDescent="0.2">
      <c r="B732" t="s">
        <v>2940</v>
      </c>
      <c r="C732">
        <v>0</v>
      </c>
      <c r="D732" t="s">
        <v>2941</v>
      </c>
      <c r="E732">
        <v>729</v>
      </c>
      <c r="F732" t="s">
        <v>4041</v>
      </c>
    </row>
    <row r="733" spans="2:6" x14ac:dyDescent="0.2">
      <c r="B733" t="s">
        <v>2940</v>
      </c>
      <c r="C733">
        <v>0</v>
      </c>
      <c r="D733" t="s">
        <v>2941</v>
      </c>
      <c r="E733">
        <v>730</v>
      </c>
      <c r="F733" t="s">
        <v>2316</v>
      </c>
    </row>
    <row r="734" spans="2:6" x14ac:dyDescent="0.2">
      <c r="B734" t="s">
        <v>2940</v>
      </c>
      <c r="C734">
        <v>0</v>
      </c>
      <c r="D734" t="s">
        <v>2941</v>
      </c>
      <c r="E734">
        <v>731</v>
      </c>
      <c r="F734" t="s">
        <v>2315</v>
      </c>
    </row>
    <row r="735" spans="2:6" x14ac:dyDescent="0.2">
      <c r="B735" t="s">
        <v>2940</v>
      </c>
      <c r="C735">
        <v>0</v>
      </c>
      <c r="D735" t="s">
        <v>2941</v>
      </c>
      <c r="E735">
        <v>732</v>
      </c>
      <c r="F735" t="s">
        <v>1828</v>
      </c>
    </row>
    <row r="736" spans="2:6" x14ac:dyDescent="0.2">
      <c r="B736" t="s">
        <v>2940</v>
      </c>
      <c r="C736">
        <v>0</v>
      </c>
      <c r="D736" t="s">
        <v>2941</v>
      </c>
      <c r="E736">
        <v>733</v>
      </c>
      <c r="F736" t="s">
        <v>2328</v>
      </c>
    </row>
    <row r="737" spans="2:6" x14ac:dyDescent="0.2">
      <c r="B737" t="s">
        <v>2940</v>
      </c>
      <c r="C737">
        <v>0</v>
      </c>
      <c r="D737" t="s">
        <v>2941</v>
      </c>
      <c r="E737">
        <v>734</v>
      </c>
      <c r="F737" t="s">
        <v>2326</v>
      </c>
    </row>
    <row r="738" spans="2:6" x14ac:dyDescent="0.2">
      <c r="B738" t="s">
        <v>2940</v>
      </c>
      <c r="C738">
        <v>0</v>
      </c>
      <c r="D738" t="s">
        <v>2941</v>
      </c>
      <c r="E738">
        <v>735</v>
      </c>
      <c r="F738" t="s">
        <v>2335</v>
      </c>
    </row>
    <row r="739" spans="2:6" x14ac:dyDescent="0.2">
      <c r="B739" t="s">
        <v>2940</v>
      </c>
      <c r="C739">
        <v>0</v>
      </c>
      <c r="D739" t="s">
        <v>2941</v>
      </c>
      <c r="E739">
        <v>736</v>
      </c>
      <c r="F739" t="s">
        <v>2336</v>
      </c>
    </row>
    <row r="740" spans="2:6" x14ac:dyDescent="0.2">
      <c r="B740" t="s">
        <v>2940</v>
      </c>
      <c r="C740">
        <v>0</v>
      </c>
      <c r="D740" t="s">
        <v>2941</v>
      </c>
      <c r="E740">
        <v>737</v>
      </c>
      <c r="F740" t="s">
        <v>2341</v>
      </c>
    </row>
    <row r="741" spans="2:6" x14ac:dyDescent="0.2">
      <c r="B741" t="s">
        <v>2940</v>
      </c>
      <c r="C741">
        <v>0</v>
      </c>
      <c r="D741" t="s">
        <v>2941</v>
      </c>
      <c r="E741">
        <v>738</v>
      </c>
      <c r="F741" t="s">
        <v>2353</v>
      </c>
    </row>
    <row r="742" spans="2:6" x14ac:dyDescent="0.2">
      <c r="B742" t="s">
        <v>2940</v>
      </c>
      <c r="C742">
        <v>0</v>
      </c>
      <c r="D742" t="s">
        <v>2941</v>
      </c>
      <c r="E742">
        <v>739</v>
      </c>
      <c r="F742" t="s">
        <v>2819</v>
      </c>
    </row>
    <row r="743" spans="2:6" x14ac:dyDescent="0.2">
      <c r="B743" t="s">
        <v>2940</v>
      </c>
      <c r="C743">
        <v>0</v>
      </c>
      <c r="D743" t="s">
        <v>2941</v>
      </c>
      <c r="E743">
        <v>740</v>
      </c>
      <c r="F743" t="s">
        <v>2356</v>
      </c>
    </row>
    <row r="744" spans="2:6" x14ac:dyDescent="0.2">
      <c r="B744" t="s">
        <v>2940</v>
      </c>
      <c r="C744">
        <v>0</v>
      </c>
      <c r="D744" t="s">
        <v>2941</v>
      </c>
      <c r="E744">
        <v>741</v>
      </c>
      <c r="F744" t="s">
        <v>2361</v>
      </c>
    </row>
    <row r="745" spans="2:6" x14ac:dyDescent="0.2">
      <c r="B745" t="s">
        <v>2940</v>
      </c>
      <c r="C745">
        <v>0</v>
      </c>
      <c r="D745" t="s">
        <v>2941</v>
      </c>
      <c r="E745">
        <v>742</v>
      </c>
      <c r="F745" t="s">
        <v>3043</v>
      </c>
    </row>
    <row r="746" spans="2:6" x14ac:dyDescent="0.2">
      <c r="B746" t="s">
        <v>2940</v>
      </c>
      <c r="C746">
        <v>0</v>
      </c>
      <c r="D746" t="s">
        <v>2941</v>
      </c>
      <c r="E746">
        <v>743</v>
      </c>
      <c r="F746" t="s">
        <v>2368</v>
      </c>
    </row>
    <row r="747" spans="2:6" x14ac:dyDescent="0.2">
      <c r="B747" t="s">
        <v>2940</v>
      </c>
      <c r="C747">
        <v>0</v>
      </c>
      <c r="D747" t="s">
        <v>2941</v>
      </c>
      <c r="E747">
        <v>744</v>
      </c>
      <c r="F747" t="s">
        <v>2817</v>
      </c>
    </row>
    <row r="748" spans="2:6" x14ac:dyDescent="0.2">
      <c r="B748" t="s">
        <v>2940</v>
      </c>
      <c r="C748">
        <v>0</v>
      </c>
      <c r="D748" t="s">
        <v>2941</v>
      </c>
      <c r="E748">
        <v>745</v>
      </c>
      <c r="F748" t="s">
        <v>2369</v>
      </c>
    </row>
    <row r="749" spans="2:6" x14ac:dyDescent="0.2">
      <c r="B749" t="s">
        <v>2940</v>
      </c>
      <c r="C749">
        <v>0</v>
      </c>
      <c r="D749" t="s">
        <v>2941</v>
      </c>
      <c r="E749">
        <v>746</v>
      </c>
      <c r="F749" t="s">
        <v>2371</v>
      </c>
    </row>
    <row r="750" spans="2:6" x14ac:dyDescent="0.2">
      <c r="B750" t="s">
        <v>2940</v>
      </c>
      <c r="C750">
        <v>0</v>
      </c>
      <c r="D750" t="s">
        <v>2941</v>
      </c>
      <c r="E750">
        <v>747</v>
      </c>
      <c r="F750" t="s">
        <v>2816</v>
      </c>
    </row>
    <row r="751" spans="2:6" x14ac:dyDescent="0.2">
      <c r="B751" t="s">
        <v>2940</v>
      </c>
      <c r="C751">
        <v>0</v>
      </c>
      <c r="D751" t="s">
        <v>2941</v>
      </c>
      <c r="E751">
        <v>748</v>
      </c>
      <c r="F751" t="s">
        <v>2164</v>
      </c>
    </row>
    <row r="752" spans="2:6" x14ac:dyDescent="0.2">
      <c r="B752" t="s">
        <v>2940</v>
      </c>
      <c r="C752">
        <v>0</v>
      </c>
      <c r="D752" t="s">
        <v>2941</v>
      </c>
      <c r="E752">
        <v>749</v>
      </c>
      <c r="F752" t="s">
        <v>3592</v>
      </c>
    </row>
    <row r="753" spans="2:6" x14ac:dyDescent="0.2">
      <c r="B753" t="s">
        <v>2974</v>
      </c>
      <c r="C753">
        <v>80</v>
      </c>
      <c r="D753" t="s">
        <v>2941</v>
      </c>
      <c r="E753">
        <v>750</v>
      </c>
      <c r="F753" t="s">
        <v>2818</v>
      </c>
    </row>
    <row r="754" spans="2:6" x14ac:dyDescent="0.2">
      <c r="B754" t="s">
        <v>2940</v>
      </c>
      <c r="C754">
        <v>0</v>
      </c>
      <c r="D754" t="s">
        <v>2941</v>
      </c>
      <c r="E754">
        <v>751</v>
      </c>
      <c r="F754" t="s">
        <v>3045</v>
      </c>
    </row>
    <row r="755" spans="2:6" x14ac:dyDescent="0.2">
      <c r="B755" t="s">
        <v>2940</v>
      </c>
      <c r="C755">
        <v>0</v>
      </c>
      <c r="D755" t="s">
        <v>2941</v>
      </c>
      <c r="E755">
        <v>752</v>
      </c>
      <c r="F755" t="s">
        <v>2379</v>
      </c>
    </row>
    <row r="756" spans="2:6" x14ac:dyDescent="0.2">
      <c r="B756" t="s">
        <v>2940</v>
      </c>
      <c r="C756">
        <v>0</v>
      </c>
      <c r="D756" t="s">
        <v>2941</v>
      </c>
      <c r="E756">
        <v>753</v>
      </c>
      <c r="F756" t="s">
        <v>2383</v>
      </c>
    </row>
    <row r="757" spans="2:6" x14ac:dyDescent="0.2">
      <c r="B757" t="s">
        <v>2940</v>
      </c>
      <c r="C757">
        <v>0</v>
      </c>
      <c r="D757" t="s">
        <v>2941</v>
      </c>
      <c r="E757">
        <v>754</v>
      </c>
      <c r="F757" t="s">
        <v>2152</v>
      </c>
    </row>
    <row r="758" spans="2:6" x14ac:dyDescent="0.2">
      <c r="B758" t="s">
        <v>2940</v>
      </c>
      <c r="C758">
        <v>0</v>
      </c>
      <c r="D758" t="s">
        <v>2941</v>
      </c>
      <c r="E758">
        <v>755</v>
      </c>
      <c r="F758" t="s">
        <v>2384</v>
      </c>
    </row>
    <row r="759" spans="2:6" x14ac:dyDescent="0.2">
      <c r="B759" t="s">
        <v>2940</v>
      </c>
      <c r="C759">
        <v>0</v>
      </c>
      <c r="D759" t="s">
        <v>2941</v>
      </c>
      <c r="E759">
        <v>756</v>
      </c>
      <c r="F759" t="s">
        <v>4004</v>
      </c>
    </row>
    <row r="760" spans="2:6" x14ac:dyDescent="0.2">
      <c r="B760" t="s">
        <v>2940</v>
      </c>
      <c r="C760">
        <v>0</v>
      </c>
      <c r="D760" t="s">
        <v>2941</v>
      </c>
      <c r="E760">
        <v>757</v>
      </c>
      <c r="F760" t="s">
        <v>2899</v>
      </c>
    </row>
    <row r="761" spans="2:6" x14ac:dyDescent="0.2">
      <c r="B761" t="s">
        <v>2940</v>
      </c>
      <c r="C761">
        <v>0</v>
      </c>
      <c r="D761" t="s">
        <v>2941</v>
      </c>
      <c r="E761">
        <v>758</v>
      </c>
      <c r="F761" t="s">
        <v>2386</v>
      </c>
    </row>
    <row r="762" spans="2:6" x14ac:dyDescent="0.2">
      <c r="B762" t="s">
        <v>2940</v>
      </c>
      <c r="C762">
        <v>0</v>
      </c>
      <c r="D762" t="s">
        <v>2941</v>
      </c>
      <c r="E762">
        <v>759</v>
      </c>
      <c r="F762" t="s">
        <v>2382</v>
      </c>
    </row>
    <row r="763" spans="2:6" x14ac:dyDescent="0.2">
      <c r="B763" t="s">
        <v>2940</v>
      </c>
      <c r="C763">
        <v>0</v>
      </c>
      <c r="D763" t="s">
        <v>2941</v>
      </c>
      <c r="E763">
        <v>760</v>
      </c>
      <c r="F763" t="s">
        <v>2070</v>
      </c>
    </row>
    <row r="764" spans="2:6" x14ac:dyDescent="0.2">
      <c r="B764" t="s">
        <v>2940</v>
      </c>
      <c r="C764">
        <v>0</v>
      </c>
      <c r="D764" t="s">
        <v>2941</v>
      </c>
      <c r="E764">
        <v>761</v>
      </c>
      <c r="F764" t="s">
        <v>2374</v>
      </c>
    </row>
    <row r="765" spans="2:6" x14ac:dyDescent="0.2">
      <c r="B765" t="s">
        <v>2940</v>
      </c>
      <c r="C765">
        <v>0</v>
      </c>
      <c r="D765" t="s">
        <v>2941</v>
      </c>
      <c r="E765">
        <v>762</v>
      </c>
      <c r="F765" t="s">
        <v>2372</v>
      </c>
    </row>
    <row r="766" spans="2:6" x14ac:dyDescent="0.2">
      <c r="B766" t="s">
        <v>2940</v>
      </c>
      <c r="C766">
        <v>0</v>
      </c>
      <c r="D766" t="s">
        <v>2941</v>
      </c>
      <c r="E766">
        <v>763</v>
      </c>
      <c r="F766" t="s">
        <v>2367</v>
      </c>
    </row>
    <row r="767" spans="2:6" x14ac:dyDescent="0.2">
      <c r="B767" t="s">
        <v>2940</v>
      </c>
      <c r="C767">
        <v>0</v>
      </c>
      <c r="D767" t="s">
        <v>2941</v>
      </c>
      <c r="E767">
        <v>764</v>
      </c>
      <c r="F767" t="s">
        <v>2366</v>
      </c>
    </row>
    <row r="768" spans="2:6" x14ac:dyDescent="0.2">
      <c r="B768" t="s">
        <v>2940</v>
      </c>
      <c r="C768">
        <v>0</v>
      </c>
      <c r="D768" t="s">
        <v>2941</v>
      </c>
      <c r="E768">
        <v>765</v>
      </c>
      <c r="F768" t="s">
        <v>2365</v>
      </c>
    </row>
    <row r="769" spans="2:6" x14ac:dyDescent="0.2">
      <c r="B769" t="s">
        <v>2940</v>
      </c>
      <c r="C769">
        <v>0</v>
      </c>
      <c r="D769" t="s">
        <v>2941</v>
      </c>
      <c r="E769">
        <v>766</v>
      </c>
      <c r="F769" t="s">
        <v>2003</v>
      </c>
    </row>
    <row r="770" spans="2:6" x14ac:dyDescent="0.2">
      <c r="B770" t="s">
        <v>2940</v>
      </c>
      <c r="C770">
        <v>0</v>
      </c>
      <c r="D770" t="s">
        <v>2941</v>
      </c>
      <c r="E770">
        <v>767</v>
      </c>
      <c r="F770" t="s">
        <v>3914</v>
      </c>
    </row>
    <row r="771" spans="2:6" x14ac:dyDescent="0.2">
      <c r="B771" t="s">
        <v>2940</v>
      </c>
      <c r="C771">
        <v>0</v>
      </c>
      <c r="D771" t="s">
        <v>2941</v>
      </c>
      <c r="E771">
        <v>768</v>
      </c>
      <c r="F771" t="s">
        <v>2270</v>
      </c>
    </row>
    <row r="772" spans="2:6" x14ac:dyDescent="0.2">
      <c r="B772" t="s">
        <v>2940</v>
      </c>
      <c r="C772">
        <v>0</v>
      </c>
      <c r="D772" t="s">
        <v>2941</v>
      </c>
      <c r="E772">
        <v>769</v>
      </c>
      <c r="F772" t="s">
        <v>2358</v>
      </c>
    </row>
    <row r="773" spans="2:6" x14ac:dyDescent="0.2">
      <c r="B773" t="s">
        <v>2940</v>
      </c>
      <c r="C773">
        <v>0</v>
      </c>
      <c r="D773" t="s">
        <v>2941</v>
      </c>
      <c r="E773">
        <v>770</v>
      </c>
      <c r="F773" t="s">
        <v>2359</v>
      </c>
    </row>
    <row r="774" spans="2:6" x14ac:dyDescent="0.2">
      <c r="B774" t="s">
        <v>2940</v>
      </c>
      <c r="C774">
        <v>0</v>
      </c>
      <c r="D774" t="s">
        <v>2941</v>
      </c>
      <c r="E774">
        <v>771</v>
      </c>
      <c r="F774" t="s">
        <v>2357</v>
      </c>
    </row>
    <row r="775" spans="2:6" x14ac:dyDescent="0.2">
      <c r="B775" t="s">
        <v>2940</v>
      </c>
      <c r="C775">
        <v>0</v>
      </c>
      <c r="D775" t="s">
        <v>2941</v>
      </c>
      <c r="E775">
        <v>772</v>
      </c>
      <c r="F775" t="s">
        <v>2355</v>
      </c>
    </row>
    <row r="776" spans="2:6" x14ac:dyDescent="0.2">
      <c r="B776" t="s">
        <v>2940</v>
      </c>
      <c r="C776">
        <v>0</v>
      </c>
      <c r="D776" t="s">
        <v>2941</v>
      </c>
      <c r="E776">
        <v>773</v>
      </c>
      <c r="F776" t="s">
        <v>2262</v>
      </c>
    </row>
    <row r="777" spans="2:6" x14ac:dyDescent="0.2">
      <c r="B777" t="s">
        <v>2940</v>
      </c>
      <c r="C777">
        <v>0</v>
      </c>
      <c r="D777" t="s">
        <v>2941</v>
      </c>
      <c r="E777">
        <v>774</v>
      </c>
      <c r="F777" t="s">
        <v>2360</v>
      </c>
    </row>
    <row r="778" spans="2:6" x14ac:dyDescent="0.2">
      <c r="B778" t="s">
        <v>2940</v>
      </c>
      <c r="C778">
        <v>0</v>
      </c>
      <c r="D778" t="s">
        <v>2941</v>
      </c>
      <c r="E778">
        <v>775</v>
      </c>
      <c r="F778" t="s">
        <v>3955</v>
      </c>
    </row>
    <row r="779" spans="2:6" x14ac:dyDescent="0.2">
      <c r="B779" t="s">
        <v>2940</v>
      </c>
      <c r="C779">
        <v>0</v>
      </c>
      <c r="D779" t="s">
        <v>2941</v>
      </c>
      <c r="E779">
        <v>776</v>
      </c>
      <c r="F779" t="s">
        <v>2362</v>
      </c>
    </row>
    <row r="780" spans="2:6" x14ac:dyDescent="0.2">
      <c r="B780" t="s">
        <v>2940</v>
      </c>
      <c r="C780">
        <v>0</v>
      </c>
      <c r="D780" t="s">
        <v>2941</v>
      </c>
      <c r="E780">
        <v>777</v>
      </c>
      <c r="F780" t="s">
        <v>2823</v>
      </c>
    </row>
    <row r="781" spans="2:6" x14ac:dyDescent="0.2">
      <c r="B781" t="s">
        <v>2940</v>
      </c>
      <c r="C781">
        <v>0</v>
      </c>
      <c r="D781" t="s">
        <v>2941</v>
      </c>
      <c r="E781">
        <v>778</v>
      </c>
      <c r="F781" t="s">
        <v>2373</v>
      </c>
    </row>
    <row r="782" spans="2:6" x14ac:dyDescent="0.2">
      <c r="B782" t="s">
        <v>2940</v>
      </c>
      <c r="C782">
        <v>0</v>
      </c>
      <c r="D782" t="s">
        <v>2941</v>
      </c>
      <c r="E782">
        <v>779</v>
      </c>
      <c r="F782" t="s">
        <v>2157</v>
      </c>
    </row>
    <row r="783" spans="2:6" x14ac:dyDescent="0.2">
      <c r="B783" t="s">
        <v>2940</v>
      </c>
      <c r="C783">
        <v>0</v>
      </c>
      <c r="D783" t="s">
        <v>2941</v>
      </c>
      <c r="E783">
        <v>780</v>
      </c>
      <c r="F783" t="s">
        <v>2084</v>
      </c>
    </row>
    <row r="784" spans="2:6" x14ac:dyDescent="0.2">
      <c r="B784" t="s">
        <v>2940</v>
      </c>
      <c r="C784">
        <v>0</v>
      </c>
      <c r="D784" t="s">
        <v>2941</v>
      </c>
      <c r="E784">
        <v>781</v>
      </c>
      <c r="F784" t="s">
        <v>3763</v>
      </c>
    </row>
    <row r="785" spans="2:6" x14ac:dyDescent="0.2">
      <c r="B785" t="s">
        <v>2940</v>
      </c>
      <c r="C785">
        <v>0</v>
      </c>
      <c r="D785" t="s">
        <v>2941</v>
      </c>
      <c r="E785">
        <v>782</v>
      </c>
      <c r="F785" t="s">
        <v>2378</v>
      </c>
    </row>
    <row r="786" spans="2:6" x14ac:dyDescent="0.2">
      <c r="B786" t="s">
        <v>2940</v>
      </c>
      <c r="C786">
        <v>0</v>
      </c>
      <c r="D786" t="s">
        <v>2941</v>
      </c>
      <c r="E786">
        <v>783</v>
      </c>
      <c r="F786" t="s">
        <v>2389</v>
      </c>
    </row>
    <row r="787" spans="2:6" x14ac:dyDescent="0.2">
      <c r="B787" t="s">
        <v>2940</v>
      </c>
      <c r="C787">
        <v>0</v>
      </c>
      <c r="D787" t="s">
        <v>2941</v>
      </c>
      <c r="E787">
        <v>784</v>
      </c>
      <c r="F787" t="s">
        <v>2423</v>
      </c>
    </row>
    <row r="788" spans="2:6" x14ac:dyDescent="0.2">
      <c r="B788" t="s">
        <v>2940</v>
      </c>
      <c r="C788">
        <v>0</v>
      </c>
      <c r="D788" t="s">
        <v>2941</v>
      </c>
      <c r="E788">
        <v>785</v>
      </c>
      <c r="F788" t="s">
        <v>2425</v>
      </c>
    </row>
    <row r="789" spans="2:6" x14ac:dyDescent="0.2">
      <c r="B789" t="s">
        <v>2940</v>
      </c>
      <c r="C789">
        <v>0</v>
      </c>
      <c r="D789" t="s">
        <v>2941</v>
      </c>
      <c r="E789">
        <v>786</v>
      </c>
      <c r="F789" t="s">
        <v>1869</v>
      </c>
    </row>
    <row r="790" spans="2:6" x14ac:dyDescent="0.2">
      <c r="B790" t="s">
        <v>2940</v>
      </c>
      <c r="C790">
        <v>0</v>
      </c>
      <c r="D790" t="s">
        <v>2941</v>
      </c>
      <c r="E790">
        <v>787</v>
      </c>
      <c r="F790" t="s">
        <v>2469</v>
      </c>
    </row>
    <row r="791" spans="2:6" x14ac:dyDescent="0.2">
      <c r="B791" t="s">
        <v>2940</v>
      </c>
      <c r="C791">
        <v>0</v>
      </c>
      <c r="D791" t="s">
        <v>2941</v>
      </c>
      <c r="E791">
        <v>788</v>
      </c>
      <c r="F791" t="s">
        <v>2463</v>
      </c>
    </row>
    <row r="792" spans="2:6" x14ac:dyDescent="0.2">
      <c r="B792" t="s">
        <v>2940</v>
      </c>
      <c r="C792">
        <v>0</v>
      </c>
      <c r="D792" t="s">
        <v>2941</v>
      </c>
      <c r="E792">
        <v>789</v>
      </c>
      <c r="F792" t="s">
        <v>2518</v>
      </c>
    </row>
    <row r="793" spans="2:6" x14ac:dyDescent="0.2">
      <c r="B793" t="s">
        <v>2940</v>
      </c>
      <c r="C793">
        <v>0</v>
      </c>
      <c r="D793" t="s">
        <v>2941</v>
      </c>
      <c r="E793">
        <v>790</v>
      </c>
      <c r="F793" t="s">
        <v>2504</v>
      </c>
    </row>
    <row r="794" spans="2:6" x14ac:dyDescent="0.2">
      <c r="B794" t="s">
        <v>2940</v>
      </c>
      <c r="C794">
        <v>0</v>
      </c>
      <c r="D794" t="s">
        <v>2941</v>
      </c>
      <c r="E794">
        <v>791</v>
      </c>
      <c r="F794" t="s">
        <v>2541</v>
      </c>
    </row>
    <row r="795" spans="2:6" x14ac:dyDescent="0.2">
      <c r="B795" t="s">
        <v>2940</v>
      </c>
      <c r="C795">
        <v>0</v>
      </c>
      <c r="D795" t="s">
        <v>2941</v>
      </c>
      <c r="E795">
        <v>792</v>
      </c>
      <c r="F795" t="s">
        <v>2554</v>
      </c>
    </row>
    <row r="796" spans="2:6" x14ac:dyDescent="0.2">
      <c r="B796" t="s">
        <v>2940</v>
      </c>
      <c r="C796">
        <v>0</v>
      </c>
      <c r="D796" t="s">
        <v>2941</v>
      </c>
      <c r="E796">
        <v>793</v>
      </c>
      <c r="F796" t="s">
        <v>2455</v>
      </c>
    </row>
    <row r="797" spans="2:6" x14ac:dyDescent="0.2">
      <c r="B797" t="s">
        <v>2940</v>
      </c>
      <c r="C797">
        <v>0</v>
      </c>
      <c r="D797" t="s">
        <v>2941</v>
      </c>
      <c r="E797">
        <v>794</v>
      </c>
      <c r="F797" t="s">
        <v>2555</v>
      </c>
    </row>
    <row r="798" spans="2:6" x14ac:dyDescent="0.2">
      <c r="B798" t="s">
        <v>2940</v>
      </c>
      <c r="C798">
        <v>0</v>
      </c>
      <c r="D798" t="s">
        <v>2941</v>
      </c>
      <c r="E798">
        <v>795</v>
      </c>
      <c r="F798" t="s">
        <v>2154</v>
      </c>
    </row>
    <row r="799" spans="2:6" x14ac:dyDescent="0.2">
      <c r="B799" t="s">
        <v>2940</v>
      </c>
      <c r="C799">
        <v>0</v>
      </c>
      <c r="D799" t="s">
        <v>2941</v>
      </c>
      <c r="E799">
        <v>796</v>
      </c>
      <c r="F799" t="s">
        <v>2556</v>
      </c>
    </row>
    <row r="800" spans="2:6" x14ac:dyDescent="0.2">
      <c r="B800" t="s">
        <v>2940</v>
      </c>
      <c r="C800">
        <v>0</v>
      </c>
      <c r="D800" t="s">
        <v>2941</v>
      </c>
      <c r="E800">
        <v>797</v>
      </c>
      <c r="F800" t="s">
        <v>2557</v>
      </c>
    </row>
    <row r="801" spans="2:6" x14ac:dyDescent="0.2">
      <c r="B801" t="s">
        <v>2940</v>
      </c>
      <c r="C801">
        <v>0</v>
      </c>
      <c r="D801" t="s">
        <v>2941</v>
      </c>
      <c r="E801">
        <v>798</v>
      </c>
      <c r="F801" t="s">
        <v>3051</v>
      </c>
    </row>
    <row r="802" spans="2:6" x14ac:dyDescent="0.2">
      <c r="B802" t="s">
        <v>2940</v>
      </c>
      <c r="C802">
        <v>0</v>
      </c>
      <c r="D802" t="s">
        <v>2941</v>
      </c>
      <c r="E802">
        <v>799</v>
      </c>
      <c r="F802" t="s">
        <v>2089</v>
      </c>
    </row>
    <row r="803" spans="2:6" x14ac:dyDescent="0.2">
      <c r="B803" t="s">
        <v>2940</v>
      </c>
      <c r="C803">
        <v>0</v>
      </c>
      <c r="D803" t="s">
        <v>2941</v>
      </c>
      <c r="E803">
        <v>800</v>
      </c>
      <c r="F803" t="s">
        <v>2912</v>
      </c>
    </row>
    <row r="804" spans="2:6" x14ac:dyDescent="0.2">
      <c r="B804" t="s">
        <v>2940</v>
      </c>
      <c r="C804">
        <v>0</v>
      </c>
      <c r="D804" t="s">
        <v>2941</v>
      </c>
      <c r="E804">
        <v>801</v>
      </c>
      <c r="F804" t="s">
        <v>2562</v>
      </c>
    </row>
    <row r="805" spans="2:6" x14ac:dyDescent="0.2">
      <c r="B805" t="s">
        <v>2940</v>
      </c>
      <c r="C805">
        <v>0</v>
      </c>
      <c r="D805" t="s">
        <v>2941</v>
      </c>
      <c r="E805">
        <v>802</v>
      </c>
      <c r="F805" t="s">
        <v>2561</v>
      </c>
    </row>
    <row r="806" spans="2:6" x14ac:dyDescent="0.2">
      <c r="B806" t="s">
        <v>2940</v>
      </c>
      <c r="C806">
        <v>0</v>
      </c>
      <c r="D806" t="s">
        <v>2941</v>
      </c>
      <c r="E806">
        <v>803</v>
      </c>
      <c r="F806" t="s">
        <v>2553</v>
      </c>
    </row>
    <row r="807" spans="2:6" x14ac:dyDescent="0.2">
      <c r="B807" t="s">
        <v>2940</v>
      </c>
      <c r="C807">
        <v>0</v>
      </c>
      <c r="D807" t="s">
        <v>2941</v>
      </c>
      <c r="E807">
        <v>804</v>
      </c>
      <c r="F807" t="s">
        <v>1552</v>
      </c>
    </row>
    <row r="808" spans="2:6" x14ac:dyDescent="0.2">
      <c r="B808" t="s">
        <v>2940</v>
      </c>
      <c r="C808">
        <v>0</v>
      </c>
      <c r="D808" t="s">
        <v>2941</v>
      </c>
      <c r="E808">
        <v>805</v>
      </c>
      <c r="F808" t="s">
        <v>2549</v>
      </c>
    </row>
    <row r="809" spans="2:6" x14ac:dyDescent="0.2">
      <c r="B809" t="s">
        <v>2940</v>
      </c>
      <c r="C809">
        <v>0</v>
      </c>
      <c r="D809" t="s">
        <v>2941</v>
      </c>
      <c r="E809">
        <v>806</v>
      </c>
      <c r="F809" t="s">
        <v>2544</v>
      </c>
    </row>
    <row r="810" spans="2:6" x14ac:dyDescent="0.2">
      <c r="B810" t="s">
        <v>2940</v>
      </c>
      <c r="C810">
        <v>0</v>
      </c>
      <c r="D810" t="s">
        <v>2941</v>
      </c>
      <c r="E810">
        <v>807</v>
      </c>
      <c r="F810" t="s">
        <v>2204</v>
      </c>
    </row>
    <row r="811" spans="2:6" x14ac:dyDescent="0.2">
      <c r="B811" t="s">
        <v>2940</v>
      </c>
      <c r="C811">
        <v>0</v>
      </c>
      <c r="D811" t="s">
        <v>2941</v>
      </c>
      <c r="E811">
        <v>808</v>
      </c>
      <c r="F811" t="s">
        <v>1329</v>
      </c>
    </row>
    <row r="812" spans="2:6" x14ac:dyDescent="0.2">
      <c r="B812" t="s">
        <v>2940</v>
      </c>
      <c r="C812">
        <v>0</v>
      </c>
      <c r="D812" t="s">
        <v>2941</v>
      </c>
      <c r="E812">
        <v>809</v>
      </c>
      <c r="F812" t="s">
        <v>2543</v>
      </c>
    </row>
    <row r="813" spans="2:6" x14ac:dyDescent="0.2">
      <c r="B813" t="s">
        <v>2940</v>
      </c>
      <c r="C813">
        <v>0</v>
      </c>
      <c r="D813" t="s">
        <v>2941</v>
      </c>
      <c r="E813">
        <v>810</v>
      </c>
      <c r="F813" t="s">
        <v>2539</v>
      </c>
    </row>
    <row r="814" spans="2:6" x14ac:dyDescent="0.2">
      <c r="B814" t="s">
        <v>2940</v>
      </c>
      <c r="C814">
        <v>0</v>
      </c>
      <c r="D814" t="s">
        <v>2941</v>
      </c>
      <c r="E814">
        <v>811</v>
      </c>
      <c r="F814" t="s">
        <v>2534</v>
      </c>
    </row>
    <row r="815" spans="2:6" x14ac:dyDescent="0.2">
      <c r="B815" t="s">
        <v>2940</v>
      </c>
      <c r="C815">
        <v>0</v>
      </c>
      <c r="D815" t="s">
        <v>2941</v>
      </c>
      <c r="E815">
        <v>812</v>
      </c>
      <c r="F815" t="s">
        <v>2536</v>
      </c>
    </row>
    <row r="816" spans="2:6" x14ac:dyDescent="0.2">
      <c r="B816" t="s">
        <v>2940</v>
      </c>
      <c r="C816">
        <v>0</v>
      </c>
      <c r="D816" t="s">
        <v>2941</v>
      </c>
      <c r="E816">
        <v>813</v>
      </c>
      <c r="F816" t="s">
        <v>1711</v>
      </c>
    </row>
    <row r="817" spans="2:6" x14ac:dyDescent="0.2">
      <c r="B817" t="s">
        <v>2940</v>
      </c>
      <c r="C817">
        <v>0</v>
      </c>
      <c r="D817" t="s">
        <v>2941</v>
      </c>
      <c r="E817">
        <v>814</v>
      </c>
      <c r="F817" t="s">
        <v>2537</v>
      </c>
    </row>
    <row r="818" spans="2:6" x14ac:dyDescent="0.2">
      <c r="B818" t="s">
        <v>2940</v>
      </c>
      <c r="C818">
        <v>0</v>
      </c>
      <c r="D818" t="s">
        <v>2941</v>
      </c>
      <c r="E818">
        <v>815</v>
      </c>
      <c r="F818" t="s">
        <v>3053</v>
      </c>
    </row>
    <row r="819" spans="2:6" x14ac:dyDescent="0.2">
      <c r="B819" t="s">
        <v>2940</v>
      </c>
      <c r="C819">
        <v>0</v>
      </c>
      <c r="D819" t="s">
        <v>2941</v>
      </c>
      <c r="E819">
        <v>816</v>
      </c>
      <c r="F819" t="s">
        <v>2540</v>
      </c>
    </row>
    <row r="820" spans="2:6" x14ac:dyDescent="0.2">
      <c r="B820" t="s">
        <v>2940</v>
      </c>
      <c r="C820">
        <v>0</v>
      </c>
      <c r="D820" t="s">
        <v>2941</v>
      </c>
      <c r="E820">
        <v>817</v>
      </c>
      <c r="F820" t="s">
        <v>2216</v>
      </c>
    </row>
    <row r="821" spans="2:6" x14ac:dyDescent="0.2">
      <c r="B821" t="s">
        <v>2940</v>
      </c>
      <c r="C821">
        <v>0</v>
      </c>
      <c r="D821" t="s">
        <v>2941</v>
      </c>
      <c r="E821">
        <v>818</v>
      </c>
      <c r="F821" t="s">
        <v>2545</v>
      </c>
    </row>
    <row r="822" spans="2:6" x14ac:dyDescent="0.2">
      <c r="B822" t="s">
        <v>2940</v>
      </c>
      <c r="C822">
        <v>0</v>
      </c>
      <c r="D822" t="s">
        <v>2941</v>
      </c>
      <c r="E822">
        <v>819</v>
      </c>
      <c r="F822" t="s">
        <v>2217</v>
      </c>
    </row>
    <row r="823" spans="2:6" x14ac:dyDescent="0.2">
      <c r="B823" t="s">
        <v>2940</v>
      </c>
      <c r="C823">
        <v>0</v>
      </c>
      <c r="D823" t="s">
        <v>2941</v>
      </c>
      <c r="E823">
        <v>820</v>
      </c>
      <c r="F823" t="s">
        <v>3389</v>
      </c>
    </row>
    <row r="824" spans="2:6" x14ac:dyDescent="0.2">
      <c r="B824" t="s">
        <v>2945</v>
      </c>
      <c r="C824">
        <v>10</v>
      </c>
      <c r="D824" t="s">
        <v>2941</v>
      </c>
      <c r="E824">
        <v>821</v>
      </c>
      <c r="F824" t="s">
        <v>4042</v>
      </c>
    </row>
    <row r="825" spans="2:6" x14ac:dyDescent="0.2">
      <c r="B825" t="s">
        <v>2940</v>
      </c>
      <c r="C825">
        <v>0</v>
      </c>
      <c r="D825" t="s">
        <v>2941</v>
      </c>
      <c r="E825">
        <v>822</v>
      </c>
      <c r="F825" t="s">
        <v>2214</v>
      </c>
    </row>
    <row r="826" spans="2:6" x14ac:dyDescent="0.2">
      <c r="B826" t="s">
        <v>2940</v>
      </c>
      <c r="C826">
        <v>0</v>
      </c>
      <c r="D826" t="s">
        <v>2941</v>
      </c>
      <c r="E826">
        <v>823</v>
      </c>
      <c r="F826" t="s">
        <v>2548</v>
      </c>
    </row>
    <row r="827" spans="2:6" x14ac:dyDescent="0.2">
      <c r="B827" t="s">
        <v>2940</v>
      </c>
      <c r="C827">
        <v>0</v>
      </c>
      <c r="D827" t="s">
        <v>2941</v>
      </c>
      <c r="E827">
        <v>824</v>
      </c>
      <c r="F827" t="s">
        <v>3607</v>
      </c>
    </row>
    <row r="828" spans="2:6" x14ac:dyDescent="0.2">
      <c r="B828" t="s">
        <v>2940</v>
      </c>
      <c r="C828">
        <v>0</v>
      </c>
      <c r="D828" t="s">
        <v>2941</v>
      </c>
      <c r="E828">
        <v>825</v>
      </c>
      <c r="F828" t="s">
        <v>2552</v>
      </c>
    </row>
    <row r="829" spans="2:6" x14ac:dyDescent="0.2">
      <c r="B829" t="s">
        <v>2940</v>
      </c>
      <c r="C829">
        <v>0</v>
      </c>
      <c r="D829" t="s">
        <v>2941</v>
      </c>
      <c r="E829">
        <v>826</v>
      </c>
      <c r="F829" t="s">
        <v>2560</v>
      </c>
    </row>
    <row r="830" spans="2:6" x14ac:dyDescent="0.2">
      <c r="B830" t="s">
        <v>2940</v>
      </c>
      <c r="C830">
        <v>0</v>
      </c>
      <c r="D830" t="s">
        <v>2941</v>
      </c>
      <c r="E830">
        <v>827</v>
      </c>
      <c r="F830" t="s">
        <v>2229</v>
      </c>
    </row>
    <row r="831" spans="2:6" x14ac:dyDescent="0.2">
      <c r="B831" t="s">
        <v>2940</v>
      </c>
      <c r="C831">
        <v>0</v>
      </c>
      <c r="D831" t="s">
        <v>2941</v>
      </c>
      <c r="E831">
        <v>828</v>
      </c>
      <c r="F831" t="s">
        <v>2573</v>
      </c>
    </row>
    <row r="832" spans="2:6" x14ac:dyDescent="0.2">
      <c r="B832" t="s">
        <v>2940</v>
      </c>
      <c r="C832">
        <v>0</v>
      </c>
      <c r="D832" t="s">
        <v>2941</v>
      </c>
      <c r="E832">
        <v>829</v>
      </c>
      <c r="F832" t="s">
        <v>2576</v>
      </c>
    </row>
    <row r="833" spans="2:6" x14ac:dyDescent="0.2">
      <c r="B833" t="s">
        <v>2940</v>
      </c>
      <c r="C833">
        <v>0</v>
      </c>
      <c r="D833" t="s">
        <v>2941</v>
      </c>
      <c r="E833">
        <v>830</v>
      </c>
      <c r="F833" t="s">
        <v>2579</v>
      </c>
    </row>
    <row r="834" spans="2:6" x14ac:dyDescent="0.2">
      <c r="B834" t="s">
        <v>2940</v>
      </c>
      <c r="C834">
        <v>0</v>
      </c>
      <c r="D834" t="s">
        <v>2941</v>
      </c>
      <c r="E834">
        <v>831</v>
      </c>
      <c r="F834" t="s">
        <v>2909</v>
      </c>
    </row>
    <row r="835" spans="2:6" x14ac:dyDescent="0.2">
      <c r="B835" t="s">
        <v>2940</v>
      </c>
      <c r="C835">
        <v>0</v>
      </c>
      <c r="D835" t="s">
        <v>2941</v>
      </c>
      <c r="E835">
        <v>832</v>
      </c>
      <c r="F835" t="s">
        <v>1309</v>
      </c>
    </row>
    <row r="836" spans="2:6" x14ac:dyDescent="0.2">
      <c r="B836" t="s">
        <v>2940</v>
      </c>
      <c r="C836">
        <v>0</v>
      </c>
      <c r="D836" t="s">
        <v>2941</v>
      </c>
      <c r="E836">
        <v>833</v>
      </c>
      <c r="F836" t="s">
        <v>2580</v>
      </c>
    </row>
    <row r="837" spans="2:6" x14ac:dyDescent="0.2">
      <c r="B837" t="s">
        <v>2940</v>
      </c>
      <c r="C837">
        <v>0</v>
      </c>
      <c r="D837" t="s">
        <v>2941</v>
      </c>
      <c r="E837">
        <v>834</v>
      </c>
      <c r="F837" t="s">
        <v>2581</v>
      </c>
    </row>
    <row r="838" spans="2:6" x14ac:dyDescent="0.2">
      <c r="B838" t="s">
        <v>2940</v>
      </c>
      <c r="C838">
        <v>0</v>
      </c>
      <c r="D838" t="s">
        <v>2941</v>
      </c>
      <c r="E838">
        <v>835</v>
      </c>
      <c r="F838" t="s">
        <v>1872</v>
      </c>
    </row>
    <row r="839" spans="2:6" x14ac:dyDescent="0.2">
      <c r="B839" t="s">
        <v>2940</v>
      </c>
      <c r="C839">
        <v>0</v>
      </c>
      <c r="D839" t="s">
        <v>2941</v>
      </c>
      <c r="E839">
        <v>836</v>
      </c>
      <c r="F839" t="s">
        <v>2582</v>
      </c>
    </row>
    <row r="840" spans="2:6" x14ac:dyDescent="0.2">
      <c r="B840" t="s">
        <v>2940</v>
      </c>
      <c r="C840">
        <v>0</v>
      </c>
      <c r="D840" t="s">
        <v>2941</v>
      </c>
      <c r="E840">
        <v>837</v>
      </c>
      <c r="F840" t="s">
        <v>2584</v>
      </c>
    </row>
    <row r="841" spans="2:6" x14ac:dyDescent="0.2">
      <c r="B841" t="s">
        <v>2940</v>
      </c>
      <c r="C841">
        <v>0</v>
      </c>
      <c r="D841" t="s">
        <v>2941</v>
      </c>
      <c r="E841">
        <v>838</v>
      </c>
      <c r="F841" t="s">
        <v>3321</v>
      </c>
    </row>
    <row r="842" spans="2:6" x14ac:dyDescent="0.2">
      <c r="B842" t="s">
        <v>2940</v>
      </c>
      <c r="C842">
        <v>0</v>
      </c>
      <c r="D842" t="s">
        <v>2941</v>
      </c>
      <c r="E842">
        <v>839</v>
      </c>
      <c r="F842" t="s">
        <v>3056</v>
      </c>
    </row>
    <row r="843" spans="2:6" x14ac:dyDescent="0.2">
      <c r="B843" t="s">
        <v>2940</v>
      </c>
      <c r="C843">
        <v>0</v>
      </c>
      <c r="D843" t="s">
        <v>2941</v>
      </c>
      <c r="E843">
        <v>840</v>
      </c>
      <c r="F843" t="s">
        <v>2586</v>
      </c>
    </row>
    <row r="844" spans="2:6" x14ac:dyDescent="0.2">
      <c r="B844" t="s">
        <v>2940</v>
      </c>
      <c r="C844">
        <v>0</v>
      </c>
      <c r="D844" t="s">
        <v>2941</v>
      </c>
      <c r="E844">
        <v>841</v>
      </c>
      <c r="F844" t="s">
        <v>2587</v>
      </c>
    </row>
    <row r="845" spans="2:6" x14ac:dyDescent="0.2">
      <c r="B845" t="s">
        <v>2940</v>
      </c>
      <c r="C845">
        <v>0</v>
      </c>
      <c r="D845" t="s">
        <v>2941</v>
      </c>
      <c r="E845">
        <v>842</v>
      </c>
      <c r="F845" t="s">
        <v>2896</v>
      </c>
    </row>
    <row r="846" spans="2:6" x14ac:dyDescent="0.2">
      <c r="B846" t="s">
        <v>2940</v>
      </c>
      <c r="C846">
        <v>0</v>
      </c>
      <c r="D846" t="s">
        <v>2941</v>
      </c>
      <c r="E846">
        <v>843</v>
      </c>
      <c r="F846" t="s">
        <v>2219</v>
      </c>
    </row>
    <row r="847" spans="2:6" x14ac:dyDescent="0.2">
      <c r="B847" t="s">
        <v>2940</v>
      </c>
      <c r="C847">
        <v>0</v>
      </c>
      <c r="D847" t="s">
        <v>2941</v>
      </c>
      <c r="E847">
        <v>844</v>
      </c>
      <c r="F847" t="s">
        <v>2696</v>
      </c>
    </row>
    <row r="848" spans="2:6" x14ac:dyDescent="0.2">
      <c r="B848" t="s">
        <v>2940</v>
      </c>
      <c r="C848">
        <v>0</v>
      </c>
      <c r="D848" t="s">
        <v>2941</v>
      </c>
      <c r="E848">
        <v>845</v>
      </c>
      <c r="F848" t="s">
        <v>4043</v>
      </c>
    </row>
    <row r="849" spans="2:6" x14ac:dyDescent="0.2">
      <c r="B849" t="s">
        <v>2940</v>
      </c>
      <c r="C849">
        <v>0</v>
      </c>
      <c r="D849" t="s">
        <v>2941</v>
      </c>
      <c r="E849">
        <v>846</v>
      </c>
      <c r="F849" t="s">
        <v>4044</v>
      </c>
    </row>
    <row r="850" spans="2:6" x14ac:dyDescent="0.2">
      <c r="B850" t="s">
        <v>2940</v>
      </c>
      <c r="C850">
        <v>0</v>
      </c>
      <c r="D850" t="s">
        <v>2941</v>
      </c>
      <c r="E850">
        <v>847</v>
      </c>
      <c r="F850" t="s">
        <v>2220</v>
      </c>
    </row>
    <row r="851" spans="2:6" x14ac:dyDescent="0.2">
      <c r="B851" t="s">
        <v>2940</v>
      </c>
      <c r="C851">
        <v>0</v>
      </c>
      <c r="D851" t="s">
        <v>2941</v>
      </c>
      <c r="E851">
        <v>848</v>
      </c>
      <c r="F851" t="s">
        <v>2590</v>
      </c>
    </row>
    <row r="852" spans="2:6" x14ac:dyDescent="0.2">
      <c r="B852" t="s">
        <v>2945</v>
      </c>
      <c r="C852">
        <v>10</v>
      </c>
      <c r="D852" t="s">
        <v>2941</v>
      </c>
      <c r="E852">
        <v>849</v>
      </c>
      <c r="F852" t="s">
        <v>4045</v>
      </c>
    </row>
    <row r="853" spans="2:6" x14ac:dyDescent="0.2">
      <c r="B853" t="s">
        <v>2940</v>
      </c>
      <c r="C853">
        <v>0</v>
      </c>
      <c r="D853" t="s">
        <v>2941</v>
      </c>
      <c r="E853">
        <v>850</v>
      </c>
      <c r="F853" t="s">
        <v>1991</v>
      </c>
    </row>
    <row r="854" spans="2:6" x14ac:dyDescent="0.2">
      <c r="B854" t="s">
        <v>2940</v>
      </c>
      <c r="C854">
        <v>0</v>
      </c>
      <c r="D854" t="s">
        <v>2941</v>
      </c>
      <c r="E854">
        <v>851</v>
      </c>
      <c r="F854" t="s">
        <v>2375</v>
      </c>
    </row>
    <row r="855" spans="2:6" x14ac:dyDescent="0.2">
      <c r="B855" t="s">
        <v>2940</v>
      </c>
      <c r="C855">
        <v>0</v>
      </c>
      <c r="D855" t="s">
        <v>2941</v>
      </c>
      <c r="E855">
        <v>852</v>
      </c>
      <c r="F855" t="s">
        <v>2585</v>
      </c>
    </row>
    <row r="856" spans="2:6" x14ac:dyDescent="0.2">
      <c r="B856" t="s">
        <v>2940</v>
      </c>
      <c r="C856">
        <v>0</v>
      </c>
      <c r="D856" t="s">
        <v>2941</v>
      </c>
      <c r="E856">
        <v>853</v>
      </c>
      <c r="F856" t="s">
        <v>4046</v>
      </c>
    </row>
    <row r="857" spans="2:6" x14ac:dyDescent="0.2">
      <c r="B857" t="s">
        <v>2940</v>
      </c>
      <c r="C857">
        <v>0</v>
      </c>
      <c r="D857" t="s">
        <v>2941</v>
      </c>
      <c r="E857">
        <v>854</v>
      </c>
      <c r="F857" t="s">
        <v>2583</v>
      </c>
    </row>
    <row r="858" spans="2:6" x14ac:dyDescent="0.2">
      <c r="B858" t="s">
        <v>2940</v>
      </c>
      <c r="C858">
        <v>0</v>
      </c>
      <c r="D858" t="s">
        <v>2941</v>
      </c>
      <c r="E858">
        <v>855</v>
      </c>
      <c r="F858" t="s">
        <v>2578</v>
      </c>
    </row>
    <row r="859" spans="2:6" x14ac:dyDescent="0.2">
      <c r="B859" t="s">
        <v>2940</v>
      </c>
      <c r="C859">
        <v>0</v>
      </c>
      <c r="D859" t="s">
        <v>2941</v>
      </c>
      <c r="E859">
        <v>856</v>
      </c>
      <c r="F859" t="s">
        <v>2577</v>
      </c>
    </row>
    <row r="860" spans="2:6" x14ac:dyDescent="0.2">
      <c r="B860" t="s">
        <v>2940</v>
      </c>
      <c r="C860">
        <v>0</v>
      </c>
      <c r="D860" t="s">
        <v>2941</v>
      </c>
      <c r="E860">
        <v>857</v>
      </c>
      <c r="F860" t="s">
        <v>2571</v>
      </c>
    </row>
    <row r="861" spans="2:6" x14ac:dyDescent="0.2">
      <c r="B861" t="s">
        <v>2940</v>
      </c>
      <c r="C861">
        <v>0</v>
      </c>
      <c r="D861" t="s">
        <v>2941</v>
      </c>
      <c r="E861">
        <v>858</v>
      </c>
      <c r="F861" t="s">
        <v>2464</v>
      </c>
    </row>
    <row r="862" spans="2:6" x14ac:dyDescent="0.2">
      <c r="B862" t="s">
        <v>2940</v>
      </c>
      <c r="C862">
        <v>0</v>
      </c>
      <c r="D862" t="s">
        <v>2941</v>
      </c>
      <c r="E862">
        <v>859</v>
      </c>
      <c r="F862" t="s">
        <v>2567</v>
      </c>
    </row>
    <row r="863" spans="2:6" x14ac:dyDescent="0.2">
      <c r="B863" t="s">
        <v>2940</v>
      </c>
      <c r="C863">
        <v>0</v>
      </c>
      <c r="D863" t="s">
        <v>2941</v>
      </c>
      <c r="E863">
        <v>860</v>
      </c>
      <c r="F863" t="s">
        <v>1974</v>
      </c>
    </row>
    <row r="864" spans="2:6" x14ac:dyDescent="0.2">
      <c r="B864" t="s">
        <v>2940</v>
      </c>
      <c r="C864">
        <v>0</v>
      </c>
      <c r="D864" t="s">
        <v>2941</v>
      </c>
      <c r="E864">
        <v>861</v>
      </c>
      <c r="F864" t="s">
        <v>2564</v>
      </c>
    </row>
    <row r="865" spans="2:6" x14ac:dyDescent="0.2">
      <c r="B865" t="s">
        <v>2940</v>
      </c>
      <c r="C865">
        <v>0</v>
      </c>
      <c r="D865" t="s">
        <v>2941</v>
      </c>
      <c r="E865">
        <v>862</v>
      </c>
      <c r="F865" t="s">
        <v>2894</v>
      </c>
    </row>
    <row r="866" spans="2:6" x14ac:dyDescent="0.2">
      <c r="B866" t="s">
        <v>2940</v>
      </c>
      <c r="C866">
        <v>0</v>
      </c>
      <c r="D866" t="s">
        <v>2941</v>
      </c>
      <c r="E866">
        <v>863</v>
      </c>
      <c r="F866" t="s">
        <v>2565</v>
      </c>
    </row>
    <row r="867" spans="2:6" x14ac:dyDescent="0.2">
      <c r="B867" t="s">
        <v>2940</v>
      </c>
      <c r="C867">
        <v>0</v>
      </c>
      <c r="D867" t="s">
        <v>2941</v>
      </c>
      <c r="E867">
        <v>864</v>
      </c>
      <c r="F867" t="s">
        <v>2813</v>
      </c>
    </row>
    <row r="868" spans="2:6" x14ac:dyDescent="0.2">
      <c r="B868" t="s">
        <v>2940</v>
      </c>
      <c r="C868">
        <v>0</v>
      </c>
      <c r="D868" t="s">
        <v>2941</v>
      </c>
      <c r="E868">
        <v>865</v>
      </c>
      <c r="F868" t="s">
        <v>2467</v>
      </c>
    </row>
    <row r="869" spans="2:6" x14ac:dyDescent="0.2">
      <c r="B869" t="s">
        <v>2940</v>
      </c>
      <c r="C869">
        <v>0</v>
      </c>
      <c r="D869" t="s">
        <v>2941</v>
      </c>
      <c r="E869">
        <v>866</v>
      </c>
      <c r="F869" t="s">
        <v>2566</v>
      </c>
    </row>
    <row r="870" spans="2:6" x14ac:dyDescent="0.2">
      <c r="B870" t="s">
        <v>2940</v>
      </c>
      <c r="C870">
        <v>0</v>
      </c>
      <c r="D870" t="s">
        <v>2941</v>
      </c>
      <c r="E870">
        <v>867</v>
      </c>
      <c r="F870" t="s">
        <v>2569</v>
      </c>
    </row>
    <row r="871" spans="2:6" x14ac:dyDescent="0.2">
      <c r="B871" t="s">
        <v>2940</v>
      </c>
      <c r="C871">
        <v>0</v>
      </c>
      <c r="D871" t="s">
        <v>2941</v>
      </c>
      <c r="E871">
        <v>868</v>
      </c>
      <c r="F871" t="s">
        <v>3622</v>
      </c>
    </row>
    <row r="872" spans="2:6" x14ac:dyDescent="0.2">
      <c r="B872" t="s">
        <v>2940</v>
      </c>
      <c r="C872">
        <v>0</v>
      </c>
      <c r="D872" t="s">
        <v>2941</v>
      </c>
      <c r="E872">
        <v>869</v>
      </c>
      <c r="F872" t="s">
        <v>2572</v>
      </c>
    </row>
    <row r="873" spans="2:6" x14ac:dyDescent="0.2">
      <c r="B873" t="s">
        <v>2940</v>
      </c>
      <c r="C873">
        <v>0</v>
      </c>
      <c r="D873" t="s">
        <v>2941</v>
      </c>
      <c r="E873">
        <v>870</v>
      </c>
      <c r="F873" t="s">
        <v>2781</v>
      </c>
    </row>
    <row r="874" spans="2:6" x14ac:dyDescent="0.2">
      <c r="B874" t="s">
        <v>2940</v>
      </c>
      <c r="C874">
        <v>0</v>
      </c>
      <c r="D874" t="s">
        <v>2941</v>
      </c>
      <c r="E874">
        <v>871</v>
      </c>
      <c r="F874" t="s">
        <v>2575</v>
      </c>
    </row>
    <row r="875" spans="2:6" x14ac:dyDescent="0.2">
      <c r="B875" t="s">
        <v>2940</v>
      </c>
      <c r="C875">
        <v>0</v>
      </c>
      <c r="D875" t="s">
        <v>2941</v>
      </c>
      <c r="E875">
        <v>872</v>
      </c>
      <c r="F875" t="s">
        <v>2574</v>
      </c>
    </row>
    <row r="876" spans="2:6" x14ac:dyDescent="0.2">
      <c r="B876" t="s">
        <v>3050</v>
      </c>
      <c r="C876">
        <v>50</v>
      </c>
      <c r="D876" t="s">
        <v>2941</v>
      </c>
      <c r="E876">
        <v>873</v>
      </c>
      <c r="F876" t="s">
        <v>2568</v>
      </c>
    </row>
    <row r="877" spans="2:6" x14ac:dyDescent="0.2">
      <c r="B877" t="s">
        <v>2940</v>
      </c>
      <c r="C877">
        <v>0</v>
      </c>
      <c r="D877" t="s">
        <v>2941</v>
      </c>
      <c r="E877">
        <v>874</v>
      </c>
      <c r="F877" t="s">
        <v>2551</v>
      </c>
    </row>
    <row r="878" spans="2:6" x14ac:dyDescent="0.2">
      <c r="B878" t="s">
        <v>2940</v>
      </c>
      <c r="C878">
        <v>0</v>
      </c>
      <c r="D878" t="s">
        <v>2941</v>
      </c>
      <c r="E878">
        <v>875</v>
      </c>
      <c r="F878" t="s">
        <v>2333</v>
      </c>
    </row>
    <row r="879" spans="2:6" x14ac:dyDescent="0.2">
      <c r="B879" t="s">
        <v>2940</v>
      </c>
      <c r="C879">
        <v>0</v>
      </c>
      <c r="D879" t="s">
        <v>2941</v>
      </c>
      <c r="E879">
        <v>876</v>
      </c>
      <c r="F879" t="s">
        <v>2228</v>
      </c>
    </row>
    <row r="880" spans="2:6" x14ac:dyDescent="0.2">
      <c r="B880" t="s">
        <v>2940</v>
      </c>
      <c r="C880">
        <v>0</v>
      </c>
      <c r="D880" t="s">
        <v>2941</v>
      </c>
      <c r="E880">
        <v>877</v>
      </c>
      <c r="F880" t="s">
        <v>2550</v>
      </c>
    </row>
    <row r="881" spans="2:6" x14ac:dyDescent="0.2">
      <c r="B881" t="s">
        <v>2940</v>
      </c>
      <c r="C881">
        <v>0</v>
      </c>
      <c r="D881" t="s">
        <v>2941</v>
      </c>
      <c r="E881">
        <v>878</v>
      </c>
      <c r="F881" t="s">
        <v>2533</v>
      </c>
    </row>
    <row r="882" spans="2:6" x14ac:dyDescent="0.2">
      <c r="B882" t="s">
        <v>2940</v>
      </c>
      <c r="C882">
        <v>0</v>
      </c>
      <c r="D882" t="s">
        <v>2941</v>
      </c>
      <c r="E882">
        <v>879</v>
      </c>
      <c r="F882" t="s">
        <v>2226</v>
      </c>
    </row>
    <row r="883" spans="2:6" x14ac:dyDescent="0.2">
      <c r="B883" t="s">
        <v>2940</v>
      </c>
      <c r="C883">
        <v>0</v>
      </c>
      <c r="D883" t="s">
        <v>2941</v>
      </c>
      <c r="E883">
        <v>880</v>
      </c>
      <c r="F883" t="s">
        <v>2517</v>
      </c>
    </row>
    <row r="884" spans="2:6" x14ac:dyDescent="0.2">
      <c r="B884" t="s">
        <v>2940</v>
      </c>
      <c r="C884">
        <v>0</v>
      </c>
      <c r="D884" t="s">
        <v>2941</v>
      </c>
      <c r="E884">
        <v>881</v>
      </c>
      <c r="F884" t="s">
        <v>2500</v>
      </c>
    </row>
    <row r="885" spans="2:6" x14ac:dyDescent="0.2">
      <c r="B885" t="s">
        <v>2940</v>
      </c>
      <c r="C885">
        <v>0</v>
      </c>
      <c r="D885" t="s">
        <v>2941</v>
      </c>
      <c r="E885">
        <v>882</v>
      </c>
      <c r="F885" t="s">
        <v>2499</v>
      </c>
    </row>
    <row r="886" spans="2:6" x14ac:dyDescent="0.2">
      <c r="B886" t="s">
        <v>2940</v>
      </c>
      <c r="C886">
        <v>0</v>
      </c>
      <c r="D886" t="s">
        <v>2941</v>
      </c>
      <c r="E886">
        <v>883</v>
      </c>
      <c r="F886" t="s">
        <v>2498</v>
      </c>
    </row>
    <row r="887" spans="2:6" x14ac:dyDescent="0.2">
      <c r="B887" t="s">
        <v>2940</v>
      </c>
      <c r="C887">
        <v>0</v>
      </c>
      <c r="D887" t="s">
        <v>2941</v>
      </c>
      <c r="E887">
        <v>884</v>
      </c>
      <c r="F887" t="s">
        <v>2483</v>
      </c>
    </row>
    <row r="888" spans="2:6" x14ac:dyDescent="0.2">
      <c r="B888" t="s">
        <v>2972</v>
      </c>
      <c r="C888">
        <v>40</v>
      </c>
      <c r="D888" t="s">
        <v>2941</v>
      </c>
      <c r="E888">
        <v>885</v>
      </c>
      <c r="F888" t="s">
        <v>2484</v>
      </c>
    </row>
    <row r="889" spans="2:6" x14ac:dyDescent="0.2">
      <c r="B889" t="s">
        <v>2940</v>
      </c>
      <c r="C889">
        <v>0</v>
      </c>
      <c r="D889" t="s">
        <v>2941</v>
      </c>
      <c r="E889">
        <v>886</v>
      </c>
      <c r="F889" t="s">
        <v>2485</v>
      </c>
    </row>
    <row r="890" spans="2:6" x14ac:dyDescent="0.2">
      <c r="B890" t="s">
        <v>2940</v>
      </c>
      <c r="C890">
        <v>0</v>
      </c>
      <c r="D890" t="s">
        <v>2941</v>
      </c>
      <c r="E890">
        <v>887</v>
      </c>
      <c r="F890" t="s">
        <v>2489</v>
      </c>
    </row>
    <row r="891" spans="2:6" x14ac:dyDescent="0.2">
      <c r="B891" t="s">
        <v>2940</v>
      </c>
      <c r="C891">
        <v>0</v>
      </c>
      <c r="D891" t="s">
        <v>2941</v>
      </c>
      <c r="E891">
        <v>888</v>
      </c>
      <c r="F891" t="s">
        <v>2490</v>
      </c>
    </row>
    <row r="892" spans="2:6" x14ac:dyDescent="0.2">
      <c r="B892" t="s">
        <v>2940</v>
      </c>
      <c r="C892">
        <v>0</v>
      </c>
      <c r="D892" t="s">
        <v>2941</v>
      </c>
      <c r="E892">
        <v>889</v>
      </c>
      <c r="F892" t="s">
        <v>2493</v>
      </c>
    </row>
    <row r="893" spans="2:6" x14ac:dyDescent="0.2">
      <c r="B893" t="s">
        <v>2940</v>
      </c>
      <c r="C893">
        <v>0</v>
      </c>
      <c r="D893" t="s">
        <v>2941</v>
      </c>
      <c r="E893">
        <v>890</v>
      </c>
      <c r="F893" t="s">
        <v>2388</v>
      </c>
    </row>
    <row r="894" spans="2:6" x14ac:dyDescent="0.2">
      <c r="B894" t="s">
        <v>2940</v>
      </c>
      <c r="C894">
        <v>0</v>
      </c>
      <c r="D894" t="s">
        <v>2941</v>
      </c>
      <c r="E894">
        <v>891</v>
      </c>
      <c r="F894" t="s">
        <v>2496</v>
      </c>
    </row>
    <row r="895" spans="2:6" x14ac:dyDescent="0.2">
      <c r="B895" t="s">
        <v>2940</v>
      </c>
      <c r="C895">
        <v>0</v>
      </c>
      <c r="D895" t="s">
        <v>2941</v>
      </c>
      <c r="E895">
        <v>892</v>
      </c>
      <c r="F895" t="s">
        <v>2903</v>
      </c>
    </row>
    <row r="896" spans="2:6" x14ac:dyDescent="0.2">
      <c r="B896" t="s">
        <v>2940</v>
      </c>
      <c r="C896">
        <v>0</v>
      </c>
      <c r="D896" t="s">
        <v>2941</v>
      </c>
      <c r="E896">
        <v>893</v>
      </c>
      <c r="F896" t="s">
        <v>2497</v>
      </c>
    </row>
    <row r="897" spans="2:6" x14ac:dyDescent="0.2">
      <c r="B897" t="s">
        <v>2940</v>
      </c>
      <c r="C897">
        <v>0</v>
      </c>
      <c r="D897" t="s">
        <v>2941</v>
      </c>
      <c r="E897">
        <v>894</v>
      </c>
      <c r="F897" t="s">
        <v>2495</v>
      </c>
    </row>
    <row r="898" spans="2:6" x14ac:dyDescent="0.2">
      <c r="B898" t="s">
        <v>2940</v>
      </c>
      <c r="C898">
        <v>0</v>
      </c>
      <c r="D898" t="s">
        <v>2941</v>
      </c>
      <c r="E898">
        <v>895</v>
      </c>
      <c r="F898" t="s">
        <v>1803</v>
      </c>
    </row>
    <row r="899" spans="2:6" x14ac:dyDescent="0.2">
      <c r="B899" t="s">
        <v>2940</v>
      </c>
      <c r="C899">
        <v>0</v>
      </c>
      <c r="D899" t="s">
        <v>2941</v>
      </c>
      <c r="E899">
        <v>896</v>
      </c>
      <c r="F899" t="s">
        <v>1400</v>
      </c>
    </row>
    <row r="900" spans="2:6" x14ac:dyDescent="0.2">
      <c r="B900" t="s">
        <v>2940</v>
      </c>
      <c r="C900">
        <v>0</v>
      </c>
      <c r="D900" t="s">
        <v>2941</v>
      </c>
      <c r="E900">
        <v>897</v>
      </c>
      <c r="F900" t="s">
        <v>2488</v>
      </c>
    </row>
    <row r="901" spans="2:6" x14ac:dyDescent="0.2">
      <c r="B901" t="s">
        <v>2940</v>
      </c>
      <c r="C901">
        <v>0</v>
      </c>
      <c r="D901" t="s">
        <v>2941</v>
      </c>
      <c r="E901">
        <v>898</v>
      </c>
      <c r="F901" t="s">
        <v>2486</v>
      </c>
    </row>
    <row r="902" spans="2:6" x14ac:dyDescent="0.2">
      <c r="B902" t="s">
        <v>2940</v>
      </c>
      <c r="C902">
        <v>0</v>
      </c>
      <c r="D902" t="s">
        <v>2941</v>
      </c>
      <c r="E902">
        <v>899</v>
      </c>
      <c r="F902" t="s">
        <v>2482</v>
      </c>
    </row>
    <row r="903" spans="2:6" x14ac:dyDescent="0.2">
      <c r="B903" t="s">
        <v>2940</v>
      </c>
      <c r="C903">
        <v>0</v>
      </c>
      <c r="D903" t="s">
        <v>2941</v>
      </c>
      <c r="E903">
        <v>900</v>
      </c>
      <c r="F903" t="s">
        <v>2218</v>
      </c>
    </row>
    <row r="904" spans="2:6" x14ac:dyDescent="0.2">
      <c r="B904" t="s">
        <v>2940</v>
      </c>
      <c r="C904">
        <v>0</v>
      </c>
      <c r="D904" t="s">
        <v>2941</v>
      </c>
      <c r="E904">
        <v>901</v>
      </c>
      <c r="F904" t="s">
        <v>4047</v>
      </c>
    </row>
    <row r="905" spans="2:6" x14ac:dyDescent="0.2">
      <c r="B905" t="s">
        <v>2940</v>
      </c>
      <c r="C905">
        <v>0</v>
      </c>
      <c r="D905" t="s">
        <v>2941</v>
      </c>
      <c r="E905">
        <v>902</v>
      </c>
      <c r="F905" t="s">
        <v>2480</v>
      </c>
    </row>
    <row r="906" spans="2:6" x14ac:dyDescent="0.2">
      <c r="B906" t="s">
        <v>2940</v>
      </c>
      <c r="C906">
        <v>0</v>
      </c>
      <c r="D906" t="s">
        <v>2941</v>
      </c>
      <c r="E906">
        <v>903</v>
      </c>
      <c r="F906" t="s">
        <v>2845</v>
      </c>
    </row>
    <row r="907" spans="2:6" x14ac:dyDescent="0.2">
      <c r="B907" t="s">
        <v>2940</v>
      </c>
      <c r="C907">
        <v>0</v>
      </c>
      <c r="D907" t="s">
        <v>2941</v>
      </c>
      <c r="E907">
        <v>904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905</v>
      </c>
      <c r="F908" t="s">
        <v>2477</v>
      </c>
    </row>
    <row r="909" spans="2:6" x14ac:dyDescent="0.2">
      <c r="B909" t="s">
        <v>2945</v>
      </c>
      <c r="C909">
        <v>10</v>
      </c>
      <c r="D909" t="s">
        <v>2941</v>
      </c>
      <c r="E909">
        <v>906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907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908</v>
      </c>
      <c r="F911" t="s">
        <v>2466</v>
      </c>
    </row>
    <row r="912" spans="2:6" x14ac:dyDescent="0.2">
      <c r="B912" t="s">
        <v>2940</v>
      </c>
      <c r="C912">
        <v>0</v>
      </c>
      <c r="D912" t="s">
        <v>2941</v>
      </c>
      <c r="E912">
        <v>909</v>
      </c>
      <c r="F912" t="s">
        <v>2465</v>
      </c>
    </row>
    <row r="913" spans="2:6" x14ac:dyDescent="0.2">
      <c r="B913" t="s">
        <v>2945</v>
      </c>
      <c r="C913">
        <v>10</v>
      </c>
      <c r="D913" t="s">
        <v>2941</v>
      </c>
      <c r="E913">
        <v>910</v>
      </c>
      <c r="F913" t="s">
        <v>2468</v>
      </c>
    </row>
    <row r="914" spans="2:6" x14ac:dyDescent="0.2">
      <c r="B914" t="s">
        <v>2940</v>
      </c>
      <c r="C914">
        <v>0</v>
      </c>
      <c r="D914" t="s">
        <v>2941</v>
      </c>
      <c r="E914">
        <v>911</v>
      </c>
      <c r="F914" t="s">
        <v>2472</v>
      </c>
    </row>
    <row r="915" spans="2:6" x14ac:dyDescent="0.2">
      <c r="B915" t="s">
        <v>2940</v>
      </c>
      <c r="C915">
        <v>0</v>
      </c>
      <c r="D915" t="s">
        <v>2941</v>
      </c>
      <c r="E915">
        <v>912</v>
      </c>
      <c r="F915" t="s">
        <v>2474</v>
      </c>
    </row>
    <row r="916" spans="2:6" x14ac:dyDescent="0.2">
      <c r="B916" t="s">
        <v>2940</v>
      </c>
      <c r="C916">
        <v>0</v>
      </c>
      <c r="D916" t="s">
        <v>2941</v>
      </c>
      <c r="E916">
        <v>913</v>
      </c>
      <c r="F916" t="s">
        <v>2211</v>
      </c>
    </row>
    <row r="917" spans="2:6" x14ac:dyDescent="0.2">
      <c r="B917" t="s">
        <v>2940</v>
      </c>
      <c r="C917">
        <v>0</v>
      </c>
      <c r="D917" t="s">
        <v>2941</v>
      </c>
      <c r="E917">
        <v>914</v>
      </c>
      <c r="F917" t="s">
        <v>2475</v>
      </c>
    </row>
    <row r="918" spans="2:6" x14ac:dyDescent="0.2">
      <c r="B918" t="s">
        <v>2940</v>
      </c>
      <c r="C918">
        <v>0</v>
      </c>
      <c r="D918" t="s">
        <v>2941</v>
      </c>
      <c r="E918">
        <v>915</v>
      </c>
      <c r="F918" t="s">
        <v>1386</v>
      </c>
    </row>
    <row r="919" spans="2:6" x14ac:dyDescent="0.2">
      <c r="B919" t="s">
        <v>2940</v>
      </c>
      <c r="C919">
        <v>0</v>
      </c>
      <c r="D919" t="s">
        <v>2941</v>
      </c>
      <c r="E919">
        <v>916</v>
      </c>
      <c r="F919" t="s">
        <v>2476</v>
      </c>
    </row>
    <row r="920" spans="2:6" x14ac:dyDescent="0.2">
      <c r="B920" t="s">
        <v>2940</v>
      </c>
      <c r="C920">
        <v>0</v>
      </c>
      <c r="D920" t="s">
        <v>2941</v>
      </c>
      <c r="E920">
        <v>917</v>
      </c>
      <c r="F920" t="s">
        <v>2200</v>
      </c>
    </row>
    <row r="921" spans="2:6" x14ac:dyDescent="0.2">
      <c r="B921" t="s">
        <v>2940</v>
      </c>
      <c r="C921">
        <v>0</v>
      </c>
      <c r="D921" t="s">
        <v>2941</v>
      </c>
      <c r="E921">
        <v>918</v>
      </c>
      <c r="F921" t="s">
        <v>2197</v>
      </c>
    </row>
    <row r="922" spans="2:6" x14ac:dyDescent="0.2">
      <c r="B922" t="s">
        <v>2940</v>
      </c>
      <c r="C922">
        <v>0</v>
      </c>
      <c r="D922" t="s">
        <v>2941</v>
      </c>
      <c r="E922">
        <v>919</v>
      </c>
      <c r="F922" t="s">
        <v>3841</v>
      </c>
    </row>
    <row r="923" spans="2:6" x14ac:dyDescent="0.2">
      <c r="B923" t="s">
        <v>2940</v>
      </c>
      <c r="C923">
        <v>0</v>
      </c>
      <c r="D923" t="s">
        <v>2941</v>
      </c>
      <c r="E923">
        <v>920</v>
      </c>
      <c r="F923" t="s">
        <v>2766</v>
      </c>
    </row>
    <row r="924" spans="2:6" x14ac:dyDescent="0.2">
      <c r="B924" t="s">
        <v>2940</v>
      </c>
      <c r="C924">
        <v>0</v>
      </c>
      <c r="D924" t="s">
        <v>2941</v>
      </c>
      <c r="E924">
        <v>921</v>
      </c>
      <c r="F924" t="b">
        <v>1</v>
      </c>
    </row>
    <row r="925" spans="2:6" x14ac:dyDescent="0.2">
      <c r="B925" t="s">
        <v>2940</v>
      </c>
      <c r="C925">
        <v>0</v>
      </c>
      <c r="D925" t="s">
        <v>2941</v>
      </c>
      <c r="E925">
        <v>922</v>
      </c>
      <c r="F925" t="s">
        <v>3327</v>
      </c>
    </row>
    <row r="926" spans="2:6" x14ac:dyDescent="0.2">
      <c r="B926" t="s">
        <v>2940</v>
      </c>
      <c r="C926">
        <v>0</v>
      </c>
      <c r="D926" t="s">
        <v>2941</v>
      </c>
      <c r="E926">
        <v>923</v>
      </c>
      <c r="F926" t="s">
        <v>2487</v>
      </c>
    </row>
    <row r="927" spans="2:6" x14ac:dyDescent="0.2">
      <c r="B927" t="s">
        <v>2940</v>
      </c>
      <c r="C927">
        <v>0</v>
      </c>
      <c r="D927" t="s">
        <v>2941</v>
      </c>
      <c r="E927">
        <v>924</v>
      </c>
      <c r="F927" t="s">
        <v>2491</v>
      </c>
    </row>
    <row r="928" spans="2:6" x14ac:dyDescent="0.2">
      <c r="B928" t="s">
        <v>2940</v>
      </c>
      <c r="C928">
        <v>0</v>
      </c>
      <c r="D928" t="s">
        <v>2941</v>
      </c>
      <c r="E928">
        <v>925</v>
      </c>
      <c r="F928" t="s">
        <v>2288</v>
      </c>
    </row>
    <row r="929" spans="2:6" x14ac:dyDescent="0.2">
      <c r="B929" t="s">
        <v>2940</v>
      </c>
      <c r="C929">
        <v>0</v>
      </c>
      <c r="D929" t="s">
        <v>2941</v>
      </c>
      <c r="E929">
        <v>926</v>
      </c>
      <c r="F929" t="s">
        <v>2191</v>
      </c>
    </row>
    <row r="930" spans="2:6" x14ac:dyDescent="0.2">
      <c r="B930" t="s">
        <v>2940</v>
      </c>
      <c r="C930">
        <v>0</v>
      </c>
      <c r="D930" t="s">
        <v>2941</v>
      </c>
      <c r="E930">
        <v>927</v>
      </c>
      <c r="F930" t="s">
        <v>2799</v>
      </c>
    </row>
    <row r="931" spans="2:6" x14ac:dyDescent="0.2">
      <c r="B931" t="s">
        <v>2940</v>
      </c>
      <c r="C931">
        <v>0</v>
      </c>
      <c r="D931" t="s">
        <v>2941</v>
      </c>
      <c r="E931">
        <v>928</v>
      </c>
      <c r="F931" t="s">
        <v>2501</v>
      </c>
    </row>
    <row r="932" spans="2:6" x14ac:dyDescent="0.2">
      <c r="B932" t="s">
        <v>2940</v>
      </c>
      <c r="C932">
        <v>0</v>
      </c>
      <c r="D932" t="s">
        <v>2941</v>
      </c>
      <c r="E932">
        <v>929</v>
      </c>
      <c r="F932" t="s">
        <v>2510</v>
      </c>
    </row>
    <row r="933" spans="2:6" x14ac:dyDescent="0.2">
      <c r="B933" t="s">
        <v>2940</v>
      </c>
      <c r="C933">
        <v>0</v>
      </c>
      <c r="D933" t="s">
        <v>2941</v>
      </c>
      <c r="E933">
        <v>930</v>
      </c>
      <c r="F933" t="s">
        <v>2833</v>
      </c>
    </row>
    <row r="934" spans="2:6" x14ac:dyDescent="0.2">
      <c r="B934" t="s">
        <v>2940</v>
      </c>
      <c r="C934">
        <v>0</v>
      </c>
      <c r="D934" t="s">
        <v>2941</v>
      </c>
      <c r="E934">
        <v>931</v>
      </c>
      <c r="F934" t="s">
        <v>2519</v>
      </c>
    </row>
    <row r="935" spans="2:6" x14ac:dyDescent="0.2">
      <c r="B935" t="s">
        <v>2940</v>
      </c>
      <c r="C935">
        <v>0</v>
      </c>
      <c r="D935" t="s">
        <v>2941</v>
      </c>
      <c r="E935">
        <v>932</v>
      </c>
      <c r="F935" t="s">
        <v>2188</v>
      </c>
    </row>
    <row r="936" spans="2:6" x14ac:dyDescent="0.2">
      <c r="B936" t="s">
        <v>2940</v>
      </c>
      <c r="C936">
        <v>0</v>
      </c>
      <c r="D936" t="s">
        <v>2941</v>
      </c>
      <c r="E936">
        <v>933</v>
      </c>
      <c r="F936" t="s">
        <v>4048</v>
      </c>
    </row>
    <row r="937" spans="2:6" x14ac:dyDescent="0.2">
      <c r="B937" t="s">
        <v>2940</v>
      </c>
      <c r="C937">
        <v>0</v>
      </c>
      <c r="D937" t="s">
        <v>2941</v>
      </c>
      <c r="E937">
        <v>934</v>
      </c>
      <c r="F937" t="s">
        <v>2521</v>
      </c>
    </row>
    <row r="938" spans="2:6" x14ac:dyDescent="0.2">
      <c r="B938" t="s">
        <v>2940</v>
      </c>
      <c r="C938">
        <v>0</v>
      </c>
      <c r="D938" t="s">
        <v>2941</v>
      </c>
      <c r="E938">
        <v>935</v>
      </c>
      <c r="F938" t="s">
        <v>3778</v>
      </c>
    </row>
    <row r="939" spans="2:6" x14ac:dyDescent="0.2">
      <c r="B939" t="s">
        <v>2940</v>
      </c>
      <c r="C939">
        <v>0</v>
      </c>
      <c r="D939" t="s">
        <v>2941</v>
      </c>
      <c r="E939">
        <v>936</v>
      </c>
      <c r="F939" t="s">
        <v>2523</v>
      </c>
    </row>
    <row r="940" spans="2:6" x14ac:dyDescent="0.2">
      <c r="B940" t="s">
        <v>2940</v>
      </c>
      <c r="C940">
        <v>0</v>
      </c>
      <c r="D940" t="s">
        <v>2941</v>
      </c>
      <c r="E940">
        <v>937</v>
      </c>
      <c r="F940" t="s">
        <v>2524</v>
      </c>
    </row>
    <row r="941" spans="2:6" x14ac:dyDescent="0.2">
      <c r="B941" t="s">
        <v>2940</v>
      </c>
      <c r="C941">
        <v>0</v>
      </c>
      <c r="D941" t="s">
        <v>2941</v>
      </c>
      <c r="E941">
        <v>938</v>
      </c>
      <c r="F941" t="s">
        <v>2525</v>
      </c>
    </row>
    <row r="942" spans="2:6" x14ac:dyDescent="0.2">
      <c r="B942" t="s">
        <v>2940</v>
      </c>
      <c r="C942">
        <v>0</v>
      </c>
      <c r="D942" t="s">
        <v>2941</v>
      </c>
      <c r="E942">
        <v>939</v>
      </c>
      <c r="F942" t="s">
        <v>1699</v>
      </c>
    </row>
    <row r="943" spans="2:6" x14ac:dyDescent="0.2">
      <c r="B943" t="s">
        <v>2940</v>
      </c>
      <c r="C943">
        <v>0</v>
      </c>
      <c r="D943" t="s">
        <v>2941</v>
      </c>
      <c r="E943">
        <v>940</v>
      </c>
      <c r="F943" t="s">
        <v>2526</v>
      </c>
    </row>
    <row r="944" spans="2:6" x14ac:dyDescent="0.2">
      <c r="B944" t="s">
        <v>2940</v>
      </c>
      <c r="C944">
        <v>0</v>
      </c>
      <c r="D944" t="s">
        <v>2941</v>
      </c>
      <c r="E944">
        <v>941</v>
      </c>
      <c r="F944" t="s">
        <v>2528</v>
      </c>
    </row>
    <row r="945" spans="2:6" x14ac:dyDescent="0.2">
      <c r="B945" t="s">
        <v>2940</v>
      </c>
      <c r="C945">
        <v>0</v>
      </c>
      <c r="D945" t="s">
        <v>2941</v>
      </c>
      <c r="E945">
        <v>942</v>
      </c>
      <c r="F945" t="s">
        <v>2193</v>
      </c>
    </row>
    <row r="946" spans="2:6" x14ac:dyDescent="0.2">
      <c r="B946" t="s">
        <v>2940</v>
      </c>
      <c r="C946">
        <v>0</v>
      </c>
      <c r="D946" t="s">
        <v>2941</v>
      </c>
      <c r="E946">
        <v>943</v>
      </c>
      <c r="F946" t="s">
        <v>2530</v>
      </c>
    </row>
    <row r="947" spans="2:6" x14ac:dyDescent="0.2">
      <c r="B947" t="s">
        <v>2940</v>
      </c>
      <c r="C947">
        <v>0</v>
      </c>
      <c r="D947" t="s">
        <v>2941</v>
      </c>
      <c r="E947">
        <v>944</v>
      </c>
      <c r="F947" t="s">
        <v>2532</v>
      </c>
    </row>
    <row r="948" spans="2:6" x14ac:dyDescent="0.2">
      <c r="B948" t="s">
        <v>2940</v>
      </c>
      <c r="C948">
        <v>0</v>
      </c>
      <c r="D948" t="s">
        <v>2941</v>
      </c>
      <c r="E948">
        <v>945</v>
      </c>
      <c r="F948" t="s">
        <v>3781</v>
      </c>
    </row>
    <row r="949" spans="2:6" x14ac:dyDescent="0.2">
      <c r="B949" t="s">
        <v>2940</v>
      </c>
      <c r="C949">
        <v>0</v>
      </c>
      <c r="D949" t="s">
        <v>2941</v>
      </c>
      <c r="E949">
        <v>946</v>
      </c>
      <c r="F949" t="s">
        <v>2192</v>
      </c>
    </row>
    <row r="950" spans="2:6" x14ac:dyDescent="0.2">
      <c r="B950" t="s">
        <v>2940</v>
      </c>
      <c r="C950">
        <v>0</v>
      </c>
      <c r="D950" t="s">
        <v>2941</v>
      </c>
      <c r="E950">
        <v>947</v>
      </c>
      <c r="F950" t="s">
        <v>2529</v>
      </c>
    </row>
    <row r="951" spans="2:6" x14ac:dyDescent="0.2">
      <c r="B951" t="s">
        <v>2940</v>
      </c>
      <c r="C951">
        <v>0</v>
      </c>
      <c r="D951" t="s">
        <v>2941</v>
      </c>
      <c r="E951">
        <v>948</v>
      </c>
      <c r="F951" t="s">
        <v>3063</v>
      </c>
    </row>
    <row r="952" spans="2:6" x14ac:dyDescent="0.2">
      <c r="B952" t="s">
        <v>2940</v>
      </c>
      <c r="C952">
        <v>0</v>
      </c>
      <c r="D952" t="s">
        <v>2941</v>
      </c>
      <c r="E952">
        <v>949</v>
      </c>
      <c r="F952" t="s">
        <v>4049</v>
      </c>
    </row>
    <row r="953" spans="2:6" x14ac:dyDescent="0.2">
      <c r="B953" t="s">
        <v>2940</v>
      </c>
      <c r="C953">
        <v>0</v>
      </c>
      <c r="D953" t="s">
        <v>2941</v>
      </c>
      <c r="E953">
        <v>950</v>
      </c>
      <c r="F953" t="s">
        <v>1949</v>
      </c>
    </row>
    <row r="954" spans="2:6" x14ac:dyDescent="0.2">
      <c r="B954" t="s">
        <v>2940</v>
      </c>
      <c r="C954">
        <v>0</v>
      </c>
      <c r="D954" t="s">
        <v>2941</v>
      </c>
      <c r="E954">
        <v>951</v>
      </c>
      <c r="F954" t="s">
        <v>1322</v>
      </c>
    </row>
    <row r="955" spans="2:6" x14ac:dyDescent="0.2">
      <c r="B955" t="s">
        <v>2940</v>
      </c>
      <c r="C955">
        <v>0</v>
      </c>
      <c r="D955" t="s">
        <v>2941</v>
      </c>
      <c r="E955">
        <v>952</v>
      </c>
      <c r="F955" t="s">
        <v>2198</v>
      </c>
    </row>
    <row r="956" spans="2:6" x14ac:dyDescent="0.2">
      <c r="B956" t="s">
        <v>2940</v>
      </c>
      <c r="C956">
        <v>0</v>
      </c>
      <c r="D956" t="s">
        <v>2941</v>
      </c>
      <c r="E956">
        <v>953</v>
      </c>
      <c r="F956" t="s">
        <v>2516</v>
      </c>
    </row>
    <row r="957" spans="2:6" x14ac:dyDescent="0.2">
      <c r="B957" t="s">
        <v>2940</v>
      </c>
      <c r="C957">
        <v>0</v>
      </c>
      <c r="D957" t="s">
        <v>2941</v>
      </c>
      <c r="E957">
        <v>954</v>
      </c>
      <c r="F957" t="s">
        <v>2512</v>
      </c>
    </row>
    <row r="958" spans="2:6" x14ac:dyDescent="0.2">
      <c r="B958" t="s">
        <v>2940</v>
      </c>
      <c r="C958">
        <v>0</v>
      </c>
      <c r="D958" t="s">
        <v>2941</v>
      </c>
      <c r="E958">
        <v>955</v>
      </c>
      <c r="F958" t="s">
        <v>2502</v>
      </c>
    </row>
    <row r="959" spans="2:6" x14ac:dyDescent="0.2">
      <c r="B959" t="s">
        <v>2940</v>
      </c>
      <c r="C959">
        <v>0</v>
      </c>
      <c r="D959" t="s">
        <v>2941</v>
      </c>
      <c r="E959">
        <v>956</v>
      </c>
      <c r="F959" t="s">
        <v>2507</v>
      </c>
    </row>
    <row r="960" spans="2:6" x14ac:dyDescent="0.2">
      <c r="B960" t="s">
        <v>2940</v>
      </c>
      <c r="C960">
        <v>0</v>
      </c>
      <c r="D960" t="s">
        <v>2941</v>
      </c>
      <c r="E960">
        <v>957</v>
      </c>
      <c r="F960" t="s">
        <v>2505</v>
      </c>
    </row>
    <row r="961" spans="2:6" x14ac:dyDescent="0.2">
      <c r="B961" t="s">
        <v>2940</v>
      </c>
      <c r="C961">
        <v>0</v>
      </c>
      <c r="D961" t="s">
        <v>2941</v>
      </c>
      <c r="E961">
        <v>958</v>
      </c>
      <c r="F961" t="s">
        <v>2509</v>
      </c>
    </row>
    <row r="962" spans="2:6" x14ac:dyDescent="0.2">
      <c r="B962" t="s">
        <v>2940</v>
      </c>
      <c r="C962">
        <v>0</v>
      </c>
      <c r="D962" t="s">
        <v>2941</v>
      </c>
      <c r="E962">
        <v>959</v>
      </c>
      <c r="F962" t="s">
        <v>2508</v>
      </c>
    </row>
    <row r="963" spans="2:6" x14ac:dyDescent="0.2">
      <c r="B963" t="s">
        <v>2945</v>
      </c>
      <c r="C963">
        <v>10</v>
      </c>
      <c r="D963" t="s">
        <v>2941</v>
      </c>
      <c r="E963">
        <v>960</v>
      </c>
      <c r="F963" t="s">
        <v>2513</v>
      </c>
    </row>
    <row r="964" spans="2:6" x14ac:dyDescent="0.2">
      <c r="B964" t="s">
        <v>2940</v>
      </c>
      <c r="C964">
        <v>0</v>
      </c>
      <c r="D964" t="s">
        <v>2941</v>
      </c>
      <c r="E964">
        <v>961</v>
      </c>
      <c r="F964" t="s">
        <v>2492</v>
      </c>
    </row>
    <row r="965" spans="2:6" x14ac:dyDescent="0.2">
      <c r="B965" t="s">
        <v>2940</v>
      </c>
      <c r="C965">
        <v>0</v>
      </c>
      <c r="D965" t="s">
        <v>2941</v>
      </c>
      <c r="E965">
        <v>962</v>
      </c>
      <c r="F965" t="s">
        <v>2456</v>
      </c>
    </row>
    <row r="966" spans="2:6" x14ac:dyDescent="0.2">
      <c r="B966" t="s">
        <v>2940</v>
      </c>
      <c r="C966">
        <v>0</v>
      </c>
      <c r="D966" t="s">
        <v>2941</v>
      </c>
      <c r="E966">
        <v>963</v>
      </c>
      <c r="F966" t="s">
        <v>2432</v>
      </c>
    </row>
    <row r="967" spans="2:6" x14ac:dyDescent="0.2">
      <c r="B967" t="s">
        <v>2940</v>
      </c>
      <c r="C967">
        <v>0</v>
      </c>
      <c r="D967" t="s">
        <v>2941</v>
      </c>
      <c r="E967">
        <v>964</v>
      </c>
      <c r="F967" t="s">
        <v>2832</v>
      </c>
    </row>
    <row r="968" spans="2:6" x14ac:dyDescent="0.2">
      <c r="B968" t="s">
        <v>2940</v>
      </c>
      <c r="C968">
        <v>0</v>
      </c>
      <c r="D968" t="s">
        <v>2941</v>
      </c>
      <c r="E968">
        <v>965</v>
      </c>
      <c r="F968" t="s">
        <v>2348</v>
      </c>
    </row>
    <row r="969" spans="2:6" x14ac:dyDescent="0.2">
      <c r="B969" t="s">
        <v>2940</v>
      </c>
      <c r="C969">
        <v>0</v>
      </c>
      <c r="D969" t="s">
        <v>2941</v>
      </c>
      <c r="E969">
        <v>966</v>
      </c>
      <c r="F969" t="s">
        <v>2039</v>
      </c>
    </row>
    <row r="970" spans="2:6" x14ac:dyDescent="0.2">
      <c r="B970" t="s">
        <v>2940</v>
      </c>
      <c r="C970">
        <v>0</v>
      </c>
      <c r="D970" t="s">
        <v>2941</v>
      </c>
      <c r="E970">
        <v>967</v>
      </c>
      <c r="F970" t="s">
        <v>4010</v>
      </c>
    </row>
    <row r="971" spans="2:6" x14ac:dyDescent="0.2">
      <c r="B971" t="s">
        <v>2940</v>
      </c>
      <c r="C971">
        <v>0</v>
      </c>
      <c r="D971" t="s">
        <v>2941</v>
      </c>
      <c r="E971">
        <v>968</v>
      </c>
      <c r="F971" t="s">
        <v>2314</v>
      </c>
    </row>
    <row r="972" spans="2:6" x14ac:dyDescent="0.2">
      <c r="B972" t="s">
        <v>2940</v>
      </c>
      <c r="C972">
        <v>0</v>
      </c>
      <c r="D972" t="s">
        <v>2941</v>
      </c>
      <c r="E972">
        <v>969</v>
      </c>
      <c r="F972" t="s">
        <v>2267</v>
      </c>
    </row>
    <row r="973" spans="2:6" x14ac:dyDescent="0.2">
      <c r="B973" t="s">
        <v>2940</v>
      </c>
      <c r="C973">
        <v>0</v>
      </c>
      <c r="D973" t="s">
        <v>2941</v>
      </c>
      <c r="E973">
        <v>970</v>
      </c>
      <c r="F973" t="s">
        <v>1816</v>
      </c>
    </row>
    <row r="974" spans="2:6" x14ac:dyDescent="0.2">
      <c r="B974" t="s">
        <v>2940</v>
      </c>
      <c r="C974">
        <v>0</v>
      </c>
      <c r="D974" t="s">
        <v>2941</v>
      </c>
      <c r="E974">
        <v>971</v>
      </c>
      <c r="F974" t="s">
        <v>2175</v>
      </c>
    </row>
    <row r="975" spans="2:6" x14ac:dyDescent="0.2">
      <c r="B975" t="s">
        <v>2940</v>
      </c>
      <c r="C975">
        <v>0</v>
      </c>
      <c r="D975" t="s">
        <v>2941</v>
      </c>
      <c r="E975">
        <v>972</v>
      </c>
      <c r="F975" t="s">
        <v>2092</v>
      </c>
    </row>
    <row r="976" spans="2:6" x14ac:dyDescent="0.2">
      <c r="B976" t="s">
        <v>2940</v>
      </c>
      <c r="C976">
        <v>0</v>
      </c>
      <c r="D976" t="s">
        <v>2941</v>
      </c>
      <c r="E976">
        <v>973</v>
      </c>
      <c r="F976" t="s">
        <v>2174</v>
      </c>
    </row>
    <row r="977" spans="2:6" x14ac:dyDescent="0.2">
      <c r="B977" t="s">
        <v>2940</v>
      </c>
      <c r="C977">
        <v>0</v>
      </c>
      <c r="D977" t="s">
        <v>2941</v>
      </c>
      <c r="E977">
        <v>974</v>
      </c>
      <c r="F977" t="s">
        <v>2093</v>
      </c>
    </row>
    <row r="978" spans="2:6" x14ac:dyDescent="0.2">
      <c r="B978" t="s">
        <v>2940</v>
      </c>
      <c r="C978">
        <v>0</v>
      </c>
      <c r="D978" t="s">
        <v>2941</v>
      </c>
      <c r="E978">
        <v>975</v>
      </c>
      <c r="F978" t="s">
        <v>2094</v>
      </c>
    </row>
    <row r="979" spans="2:6" x14ac:dyDescent="0.2">
      <c r="B979" t="s">
        <v>2940</v>
      </c>
      <c r="C979">
        <v>0</v>
      </c>
      <c r="D979" t="s">
        <v>2941</v>
      </c>
      <c r="E979">
        <v>976</v>
      </c>
      <c r="F979" t="s">
        <v>1954</v>
      </c>
    </row>
    <row r="980" spans="2:6" x14ac:dyDescent="0.2">
      <c r="B980" t="s">
        <v>2940</v>
      </c>
      <c r="C980">
        <v>0</v>
      </c>
      <c r="D980" t="s">
        <v>2941</v>
      </c>
      <c r="E980">
        <v>977</v>
      </c>
      <c r="F980" t="s">
        <v>2096</v>
      </c>
    </row>
    <row r="981" spans="2:6" x14ac:dyDescent="0.2">
      <c r="B981" t="s">
        <v>2940</v>
      </c>
      <c r="C981">
        <v>0</v>
      </c>
      <c r="D981" t="s">
        <v>2941</v>
      </c>
      <c r="E981">
        <v>978</v>
      </c>
      <c r="F981" t="s">
        <v>2099</v>
      </c>
    </row>
    <row r="982" spans="2:6" x14ac:dyDescent="0.2">
      <c r="B982" t="s">
        <v>2940</v>
      </c>
      <c r="C982">
        <v>0</v>
      </c>
      <c r="D982" t="s">
        <v>2941</v>
      </c>
      <c r="E982">
        <v>979</v>
      </c>
      <c r="F982" t="s">
        <v>2806</v>
      </c>
    </row>
    <row r="983" spans="2:6" x14ac:dyDescent="0.2">
      <c r="B983" t="s">
        <v>2940</v>
      </c>
      <c r="C983">
        <v>0</v>
      </c>
      <c r="D983" t="s">
        <v>2941</v>
      </c>
      <c r="E983">
        <v>980</v>
      </c>
      <c r="F983" t="s">
        <v>2098</v>
      </c>
    </row>
    <row r="984" spans="2:6" x14ac:dyDescent="0.2">
      <c r="B984" t="s">
        <v>2940</v>
      </c>
      <c r="C984">
        <v>0</v>
      </c>
      <c r="D984" t="s">
        <v>2941</v>
      </c>
      <c r="E984">
        <v>981</v>
      </c>
      <c r="F984" t="s">
        <v>2103</v>
      </c>
    </row>
    <row r="985" spans="2:6" x14ac:dyDescent="0.2">
      <c r="B985" t="s">
        <v>2940</v>
      </c>
      <c r="C985">
        <v>0</v>
      </c>
      <c r="D985" t="s">
        <v>2941</v>
      </c>
      <c r="E985">
        <v>982</v>
      </c>
      <c r="F985" t="s">
        <v>2106</v>
      </c>
    </row>
    <row r="986" spans="2:6" x14ac:dyDescent="0.2">
      <c r="B986" t="s">
        <v>2940</v>
      </c>
      <c r="C986">
        <v>0</v>
      </c>
      <c r="D986" t="s">
        <v>2941</v>
      </c>
      <c r="E986">
        <v>983</v>
      </c>
      <c r="F986" t="s">
        <v>2104</v>
      </c>
    </row>
    <row r="987" spans="2:6" x14ac:dyDescent="0.2">
      <c r="B987" t="s">
        <v>2940</v>
      </c>
      <c r="C987">
        <v>0</v>
      </c>
      <c r="D987" t="s">
        <v>2941</v>
      </c>
      <c r="E987">
        <v>984</v>
      </c>
      <c r="F987" t="s">
        <v>2100</v>
      </c>
    </row>
    <row r="988" spans="2:6" x14ac:dyDescent="0.2">
      <c r="B988" t="s">
        <v>2940</v>
      </c>
      <c r="C988">
        <v>0</v>
      </c>
      <c r="D988" t="s">
        <v>2941</v>
      </c>
      <c r="E988">
        <v>985</v>
      </c>
      <c r="F988" t="s">
        <v>2102</v>
      </c>
    </row>
    <row r="989" spans="2:6" x14ac:dyDescent="0.2">
      <c r="B989" t="s">
        <v>2940</v>
      </c>
      <c r="C989">
        <v>0</v>
      </c>
      <c r="D989" t="s">
        <v>2941</v>
      </c>
      <c r="E989">
        <v>986</v>
      </c>
      <c r="F989" t="s">
        <v>3332</v>
      </c>
    </row>
    <row r="990" spans="2:6" x14ac:dyDescent="0.2">
      <c r="B990" t="s">
        <v>2940</v>
      </c>
      <c r="C990">
        <v>0</v>
      </c>
      <c r="D990" t="s">
        <v>2941</v>
      </c>
      <c r="E990">
        <v>987</v>
      </c>
      <c r="F990" t="s">
        <v>2101</v>
      </c>
    </row>
    <row r="991" spans="2:6" x14ac:dyDescent="0.2">
      <c r="B991" t="s">
        <v>2940</v>
      </c>
      <c r="C991">
        <v>0</v>
      </c>
      <c r="D991" t="s">
        <v>2941</v>
      </c>
      <c r="E991">
        <v>988</v>
      </c>
      <c r="F991" t="s">
        <v>2087</v>
      </c>
    </row>
    <row r="992" spans="2:6" x14ac:dyDescent="0.2">
      <c r="B992" t="s">
        <v>2940</v>
      </c>
      <c r="C992">
        <v>0</v>
      </c>
      <c r="D992" t="s">
        <v>2941</v>
      </c>
      <c r="E992">
        <v>989</v>
      </c>
      <c r="F992" t="s">
        <v>2085</v>
      </c>
    </row>
    <row r="993" spans="2:6" x14ac:dyDescent="0.2">
      <c r="B993" t="s">
        <v>2940</v>
      </c>
      <c r="C993">
        <v>0</v>
      </c>
      <c r="D993" t="s">
        <v>2941</v>
      </c>
      <c r="E993">
        <v>990</v>
      </c>
      <c r="F993" t="s">
        <v>2083</v>
      </c>
    </row>
    <row r="994" spans="2:6" x14ac:dyDescent="0.2">
      <c r="B994" t="s">
        <v>2940</v>
      </c>
      <c r="C994">
        <v>0</v>
      </c>
      <c r="D994" t="s">
        <v>2941</v>
      </c>
      <c r="E994">
        <v>991</v>
      </c>
      <c r="F994" t="s">
        <v>1937</v>
      </c>
    </row>
    <row r="995" spans="2:6" x14ac:dyDescent="0.2">
      <c r="B995" t="s">
        <v>2940</v>
      </c>
      <c r="C995">
        <v>0</v>
      </c>
      <c r="D995" t="s">
        <v>2941</v>
      </c>
      <c r="E995">
        <v>992</v>
      </c>
      <c r="F995" t="s">
        <v>2072</v>
      </c>
    </row>
    <row r="996" spans="2:6" x14ac:dyDescent="0.2">
      <c r="B996" t="s">
        <v>2940</v>
      </c>
      <c r="C996">
        <v>0</v>
      </c>
      <c r="D996" t="s">
        <v>2941</v>
      </c>
      <c r="E996">
        <v>993</v>
      </c>
      <c r="F996" t="s">
        <v>2074</v>
      </c>
    </row>
    <row r="997" spans="2:6" x14ac:dyDescent="0.2">
      <c r="B997" t="s">
        <v>2940</v>
      </c>
      <c r="C997">
        <v>0</v>
      </c>
      <c r="D997" t="s">
        <v>2941</v>
      </c>
      <c r="E997">
        <v>994</v>
      </c>
      <c r="F997" t="s">
        <v>2071</v>
      </c>
    </row>
    <row r="998" spans="2:6" x14ac:dyDescent="0.2">
      <c r="B998" t="s">
        <v>2940</v>
      </c>
      <c r="C998">
        <v>0</v>
      </c>
      <c r="D998" t="s">
        <v>2941</v>
      </c>
      <c r="E998">
        <v>995</v>
      </c>
      <c r="F998" t="s">
        <v>1615</v>
      </c>
    </row>
    <row r="999" spans="2:6" x14ac:dyDescent="0.2">
      <c r="B999" t="s">
        <v>2940</v>
      </c>
      <c r="C999">
        <v>0</v>
      </c>
      <c r="D999" t="s">
        <v>2941</v>
      </c>
      <c r="E999">
        <v>996</v>
      </c>
      <c r="F999" t="s">
        <v>1932</v>
      </c>
    </row>
    <row r="1000" spans="2:6" x14ac:dyDescent="0.2">
      <c r="B1000" t="s">
        <v>2940</v>
      </c>
      <c r="C1000">
        <v>0</v>
      </c>
      <c r="D1000" t="s">
        <v>2941</v>
      </c>
      <c r="E1000">
        <v>997</v>
      </c>
      <c r="F1000" t="s">
        <v>2840</v>
      </c>
    </row>
    <row r="1001" spans="2:6" x14ac:dyDescent="0.2">
      <c r="B1001" t="s">
        <v>2940</v>
      </c>
      <c r="C1001">
        <v>0</v>
      </c>
      <c r="D1001" t="s">
        <v>2941</v>
      </c>
      <c r="E1001">
        <v>998</v>
      </c>
      <c r="F1001" t="s">
        <v>2081</v>
      </c>
    </row>
    <row r="1002" spans="2:6" x14ac:dyDescent="0.2">
      <c r="B1002" t="s">
        <v>2940</v>
      </c>
      <c r="C1002">
        <v>0</v>
      </c>
      <c r="D1002" t="s">
        <v>2941</v>
      </c>
      <c r="E1002">
        <v>999</v>
      </c>
      <c r="F1002" t="s">
        <v>2080</v>
      </c>
    </row>
    <row r="1003" spans="2:6" x14ac:dyDescent="0.2">
      <c r="B1003" t="s">
        <v>2940</v>
      </c>
      <c r="C1003">
        <v>0</v>
      </c>
      <c r="D1003" t="s">
        <v>2941</v>
      </c>
      <c r="E1003">
        <v>1000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1001</v>
      </c>
      <c r="F1004" t="s">
        <v>2086</v>
      </c>
    </row>
    <row r="1005" spans="2:6" x14ac:dyDescent="0.2">
      <c r="B1005" t="s">
        <v>2940</v>
      </c>
      <c r="C1005">
        <v>0</v>
      </c>
      <c r="D1005" t="s">
        <v>2941</v>
      </c>
      <c r="E1005">
        <v>1002</v>
      </c>
      <c r="F1005" t="s">
        <v>2088</v>
      </c>
    </row>
    <row r="1006" spans="2:6" x14ac:dyDescent="0.2">
      <c r="B1006" t="s">
        <v>2940</v>
      </c>
      <c r="C1006">
        <v>0</v>
      </c>
      <c r="D1006" t="s">
        <v>2941</v>
      </c>
      <c r="E1006">
        <v>1003</v>
      </c>
      <c r="F1006" t="s">
        <v>2108</v>
      </c>
    </row>
    <row r="1007" spans="2:6" x14ac:dyDescent="0.2">
      <c r="B1007" t="s">
        <v>2940</v>
      </c>
      <c r="C1007">
        <v>0</v>
      </c>
      <c r="D1007" t="s">
        <v>2941</v>
      </c>
      <c r="E1007">
        <v>1004</v>
      </c>
      <c r="F1007" t="s">
        <v>2110</v>
      </c>
    </row>
    <row r="1008" spans="2:6" x14ac:dyDescent="0.2">
      <c r="B1008" t="s">
        <v>2940</v>
      </c>
      <c r="C1008">
        <v>0</v>
      </c>
      <c r="D1008" t="s">
        <v>2941</v>
      </c>
      <c r="E1008">
        <v>1005</v>
      </c>
      <c r="F1008" t="s">
        <v>2113</v>
      </c>
    </row>
    <row r="1009" spans="2:6" x14ac:dyDescent="0.2">
      <c r="B1009" t="s">
        <v>2940</v>
      </c>
      <c r="C1009">
        <v>0</v>
      </c>
      <c r="D1009" t="s">
        <v>2941</v>
      </c>
      <c r="E1009">
        <v>1006</v>
      </c>
      <c r="F1009" t="s">
        <v>2115</v>
      </c>
    </row>
    <row r="1010" spans="2:6" x14ac:dyDescent="0.2">
      <c r="B1010" t="s">
        <v>2940</v>
      </c>
      <c r="C1010">
        <v>0</v>
      </c>
      <c r="D1010" t="s">
        <v>2941</v>
      </c>
      <c r="E1010">
        <v>1007</v>
      </c>
      <c r="F1010" t="s">
        <v>2118</v>
      </c>
    </row>
    <row r="1011" spans="2:6" x14ac:dyDescent="0.2">
      <c r="B1011" t="s">
        <v>2940</v>
      </c>
      <c r="C1011">
        <v>0</v>
      </c>
      <c r="D1011" t="s">
        <v>2941</v>
      </c>
      <c r="E1011">
        <v>1008</v>
      </c>
      <c r="F1011" t="s">
        <v>1379</v>
      </c>
    </row>
    <row r="1012" spans="2:6" x14ac:dyDescent="0.2">
      <c r="B1012" t="s">
        <v>2940</v>
      </c>
      <c r="C1012">
        <v>0</v>
      </c>
      <c r="D1012" t="s">
        <v>2941</v>
      </c>
      <c r="E1012">
        <v>1009</v>
      </c>
      <c r="F1012" t="s">
        <v>1972</v>
      </c>
    </row>
    <row r="1013" spans="2:6" x14ac:dyDescent="0.2">
      <c r="B1013" t="s">
        <v>2940</v>
      </c>
      <c r="C1013">
        <v>0</v>
      </c>
      <c r="D1013" t="s">
        <v>2941</v>
      </c>
      <c r="E1013">
        <v>1010</v>
      </c>
      <c r="F1013" t="s">
        <v>2124</v>
      </c>
    </row>
    <row r="1014" spans="2:6" x14ac:dyDescent="0.2">
      <c r="B1014" t="s">
        <v>2940</v>
      </c>
      <c r="C1014">
        <v>0</v>
      </c>
      <c r="D1014" t="s">
        <v>2941</v>
      </c>
      <c r="E1014">
        <v>1011</v>
      </c>
      <c r="F1014" t="s">
        <v>1305</v>
      </c>
    </row>
    <row r="1015" spans="2:6" x14ac:dyDescent="0.2">
      <c r="B1015" t="s">
        <v>2940</v>
      </c>
      <c r="C1015">
        <v>0</v>
      </c>
      <c r="D1015" t="s">
        <v>2941</v>
      </c>
      <c r="E1015">
        <v>1012</v>
      </c>
      <c r="F1015" t="s">
        <v>1979</v>
      </c>
    </row>
    <row r="1016" spans="2:6" x14ac:dyDescent="0.2">
      <c r="B1016" t="s">
        <v>2940</v>
      </c>
      <c r="C1016">
        <v>0</v>
      </c>
      <c r="D1016" t="s">
        <v>2941</v>
      </c>
      <c r="E1016">
        <v>1013</v>
      </c>
      <c r="F1016" t="s">
        <v>2135</v>
      </c>
    </row>
    <row r="1017" spans="2:6" x14ac:dyDescent="0.2">
      <c r="B1017" t="s">
        <v>2940</v>
      </c>
      <c r="C1017">
        <v>0</v>
      </c>
      <c r="D1017" t="s">
        <v>2941</v>
      </c>
      <c r="E1017">
        <v>1014</v>
      </c>
      <c r="F1017" t="s">
        <v>4050</v>
      </c>
    </row>
    <row r="1018" spans="2:6" x14ac:dyDescent="0.2">
      <c r="B1018" t="s">
        <v>2940</v>
      </c>
      <c r="C1018">
        <v>0</v>
      </c>
      <c r="D1018" t="s">
        <v>2941</v>
      </c>
      <c r="E1018">
        <v>1015</v>
      </c>
      <c r="F1018" t="s">
        <v>4051</v>
      </c>
    </row>
    <row r="1019" spans="2:6" x14ac:dyDescent="0.2">
      <c r="B1019" t="s">
        <v>2940</v>
      </c>
      <c r="C1019">
        <v>0</v>
      </c>
      <c r="D1019" t="s">
        <v>2941</v>
      </c>
      <c r="E1019">
        <v>1016</v>
      </c>
      <c r="F1019" t="s">
        <v>2141</v>
      </c>
    </row>
    <row r="1020" spans="2:6" x14ac:dyDescent="0.2">
      <c r="B1020" t="s">
        <v>2940</v>
      </c>
      <c r="C1020">
        <v>0</v>
      </c>
      <c r="D1020" t="s">
        <v>2941</v>
      </c>
      <c r="E1020">
        <v>1017</v>
      </c>
      <c r="F1020" t="s">
        <v>2142</v>
      </c>
    </row>
    <row r="1021" spans="2:6" x14ac:dyDescent="0.2">
      <c r="B1021" t="s">
        <v>2940</v>
      </c>
      <c r="C1021">
        <v>0</v>
      </c>
      <c r="D1021" t="s">
        <v>2941</v>
      </c>
      <c r="E1021">
        <v>1018</v>
      </c>
      <c r="F1021" t="s">
        <v>2137</v>
      </c>
    </row>
    <row r="1022" spans="2:6" x14ac:dyDescent="0.2">
      <c r="B1022" t="s">
        <v>2940</v>
      </c>
      <c r="C1022">
        <v>0</v>
      </c>
      <c r="D1022" t="s">
        <v>2941</v>
      </c>
      <c r="E1022">
        <v>1019</v>
      </c>
      <c r="F1022" t="s">
        <v>2138</v>
      </c>
    </row>
    <row r="1023" spans="2:6" x14ac:dyDescent="0.2">
      <c r="B1023" t="s">
        <v>2940</v>
      </c>
      <c r="C1023">
        <v>0</v>
      </c>
      <c r="D1023" t="s">
        <v>2941</v>
      </c>
      <c r="E1023">
        <v>1020</v>
      </c>
      <c r="F1023" t="s">
        <v>2136</v>
      </c>
    </row>
    <row r="1024" spans="2:6" x14ac:dyDescent="0.2">
      <c r="B1024" t="s">
        <v>2940</v>
      </c>
      <c r="C1024">
        <v>0</v>
      </c>
      <c r="D1024" t="s">
        <v>2941</v>
      </c>
      <c r="E1024">
        <v>1021</v>
      </c>
      <c r="F1024" t="s">
        <v>2134</v>
      </c>
    </row>
    <row r="1025" spans="2:6" x14ac:dyDescent="0.2">
      <c r="B1025" t="s">
        <v>2940</v>
      </c>
      <c r="C1025">
        <v>0</v>
      </c>
      <c r="D1025" t="s">
        <v>2941</v>
      </c>
      <c r="E1025">
        <v>1022</v>
      </c>
      <c r="F1025" t="s">
        <v>2133</v>
      </c>
    </row>
    <row r="1026" spans="2:6" x14ac:dyDescent="0.2">
      <c r="B1026" t="s">
        <v>2940</v>
      </c>
      <c r="C1026">
        <v>0</v>
      </c>
      <c r="D1026" t="s">
        <v>2941</v>
      </c>
      <c r="E1026">
        <v>1023</v>
      </c>
      <c r="F1026" t="s">
        <v>2132</v>
      </c>
    </row>
    <row r="1027" spans="2:6" x14ac:dyDescent="0.2">
      <c r="B1027" t="s">
        <v>3004</v>
      </c>
      <c r="C1027">
        <v>70</v>
      </c>
      <c r="D1027" t="s">
        <v>2941</v>
      </c>
      <c r="E1027">
        <v>1024</v>
      </c>
      <c r="F1027" t="s">
        <v>1770</v>
      </c>
    </row>
    <row r="1028" spans="2:6" x14ac:dyDescent="0.2">
      <c r="B1028" t="s">
        <v>2940</v>
      </c>
      <c r="C1028">
        <v>0</v>
      </c>
      <c r="D1028" t="s">
        <v>2941</v>
      </c>
      <c r="E1028">
        <v>1025</v>
      </c>
      <c r="F1028" t="s">
        <v>2942</v>
      </c>
    </row>
    <row r="1029" spans="2:6" x14ac:dyDescent="0.2">
      <c r="B1029" t="s">
        <v>2940</v>
      </c>
      <c r="C1029">
        <v>0</v>
      </c>
      <c r="D1029" t="s">
        <v>2941</v>
      </c>
      <c r="E1029">
        <v>1026</v>
      </c>
      <c r="F1029" t="s">
        <v>1767</v>
      </c>
    </row>
    <row r="1030" spans="2:6" x14ac:dyDescent="0.2">
      <c r="B1030" t="s">
        <v>3031</v>
      </c>
      <c r="C1030">
        <v>20</v>
      </c>
      <c r="D1030" t="s">
        <v>2941</v>
      </c>
      <c r="E1030">
        <v>1027</v>
      </c>
      <c r="F1030" t="s">
        <v>2116</v>
      </c>
    </row>
    <row r="1031" spans="2:6" x14ac:dyDescent="0.2">
      <c r="B1031" t="s">
        <v>2940</v>
      </c>
      <c r="C1031">
        <v>0</v>
      </c>
      <c r="D1031" t="s">
        <v>2941</v>
      </c>
      <c r="E1031">
        <v>1028</v>
      </c>
      <c r="F1031" t="s">
        <v>2122</v>
      </c>
    </row>
    <row r="1032" spans="2:6" x14ac:dyDescent="0.2">
      <c r="B1032" t="s">
        <v>2940</v>
      </c>
      <c r="C1032">
        <v>0</v>
      </c>
      <c r="D1032" t="s">
        <v>2941</v>
      </c>
      <c r="E1032">
        <v>1029</v>
      </c>
      <c r="F1032" t="s">
        <v>3654</v>
      </c>
    </row>
    <row r="1033" spans="2:6" x14ac:dyDescent="0.2">
      <c r="B1033" t="s">
        <v>2940</v>
      </c>
      <c r="C1033">
        <v>0</v>
      </c>
      <c r="D1033" t="s">
        <v>2941</v>
      </c>
      <c r="E1033">
        <v>1030</v>
      </c>
      <c r="F1033" t="s">
        <v>1776</v>
      </c>
    </row>
    <row r="1034" spans="2:6" x14ac:dyDescent="0.2">
      <c r="B1034" t="s">
        <v>3031</v>
      </c>
      <c r="C1034">
        <v>20</v>
      </c>
      <c r="D1034" t="s">
        <v>2941</v>
      </c>
      <c r="E1034">
        <v>1031</v>
      </c>
      <c r="F1034" t="s">
        <v>1781</v>
      </c>
    </row>
    <row r="1035" spans="2:6" x14ac:dyDescent="0.2">
      <c r="B1035" t="s">
        <v>2940</v>
      </c>
      <c r="C1035">
        <v>0</v>
      </c>
      <c r="D1035" t="s">
        <v>2941</v>
      </c>
      <c r="E1035">
        <v>1032</v>
      </c>
      <c r="F1035" t="s">
        <v>3336</v>
      </c>
    </row>
    <row r="1036" spans="2:6" x14ac:dyDescent="0.2">
      <c r="B1036" t="s">
        <v>2940</v>
      </c>
      <c r="C1036">
        <v>0</v>
      </c>
      <c r="D1036" t="s">
        <v>2941</v>
      </c>
      <c r="E1036">
        <v>1033</v>
      </c>
      <c r="F1036" t="s">
        <v>2114</v>
      </c>
    </row>
    <row r="1037" spans="2:6" x14ac:dyDescent="0.2">
      <c r="B1037" t="s">
        <v>2940</v>
      </c>
      <c r="C1037">
        <v>0</v>
      </c>
      <c r="D1037" t="s">
        <v>2941</v>
      </c>
      <c r="E1037">
        <v>1034</v>
      </c>
      <c r="F1037" t="s">
        <v>4052</v>
      </c>
    </row>
    <row r="1038" spans="2:6" x14ac:dyDescent="0.2">
      <c r="B1038" t="s">
        <v>2940</v>
      </c>
      <c r="C1038">
        <v>0</v>
      </c>
      <c r="D1038" t="s">
        <v>2941</v>
      </c>
      <c r="E1038">
        <v>1035</v>
      </c>
      <c r="F1038" t="s">
        <v>4053</v>
      </c>
    </row>
    <row r="1039" spans="2:6" x14ac:dyDescent="0.2">
      <c r="B1039" t="s">
        <v>2940</v>
      </c>
      <c r="C1039">
        <v>0</v>
      </c>
      <c r="D1039" t="s">
        <v>2941</v>
      </c>
      <c r="E1039">
        <v>1036</v>
      </c>
      <c r="F1039" t="s">
        <v>2948</v>
      </c>
    </row>
    <row r="1040" spans="2:6" x14ac:dyDescent="0.2">
      <c r="B1040" t="s">
        <v>2940</v>
      </c>
      <c r="C1040">
        <v>0</v>
      </c>
      <c r="D1040" t="s">
        <v>2941</v>
      </c>
      <c r="E1040">
        <v>1037</v>
      </c>
      <c r="F1040" t="s">
        <v>2718</v>
      </c>
    </row>
    <row r="1041" spans="2:6" x14ac:dyDescent="0.2">
      <c r="B1041" t="s">
        <v>2940</v>
      </c>
      <c r="C1041">
        <v>0</v>
      </c>
      <c r="D1041" t="s">
        <v>2941</v>
      </c>
      <c r="E1041">
        <v>1038</v>
      </c>
      <c r="F1041" t="s">
        <v>3655</v>
      </c>
    </row>
    <row r="1042" spans="2:6" x14ac:dyDescent="0.2">
      <c r="B1042" t="s">
        <v>2940</v>
      </c>
      <c r="C1042">
        <v>0</v>
      </c>
      <c r="D1042" t="s">
        <v>2941</v>
      </c>
      <c r="E1042">
        <v>1039</v>
      </c>
      <c r="F1042" t="s">
        <v>2051</v>
      </c>
    </row>
    <row r="1043" spans="2:6" x14ac:dyDescent="0.2">
      <c r="B1043" t="s">
        <v>2940</v>
      </c>
      <c r="C1043">
        <v>0</v>
      </c>
      <c r="D1043" t="s">
        <v>2941</v>
      </c>
      <c r="E1043">
        <v>1040</v>
      </c>
      <c r="F1043" t="s">
        <v>2043</v>
      </c>
    </row>
    <row r="1044" spans="2:6" x14ac:dyDescent="0.2">
      <c r="B1044" t="s">
        <v>2972</v>
      </c>
      <c r="C1044">
        <v>40</v>
      </c>
      <c r="D1044" t="s">
        <v>2941</v>
      </c>
      <c r="E1044">
        <v>1041</v>
      </c>
      <c r="F1044" t="s">
        <v>1811</v>
      </c>
    </row>
    <row r="1045" spans="2:6" x14ac:dyDescent="0.2">
      <c r="B1045" t="s">
        <v>2940</v>
      </c>
      <c r="C1045">
        <v>0</v>
      </c>
      <c r="D1045" t="s">
        <v>2941</v>
      </c>
      <c r="E1045">
        <v>1042</v>
      </c>
      <c r="F1045" t="s">
        <v>1956</v>
      </c>
    </row>
    <row r="1046" spans="2:6" x14ac:dyDescent="0.2">
      <c r="B1046" t="s">
        <v>2940</v>
      </c>
      <c r="C1046">
        <v>0</v>
      </c>
      <c r="D1046" t="s">
        <v>2941</v>
      </c>
      <c r="E1046">
        <v>1043</v>
      </c>
      <c r="F1046" t="s">
        <v>2024</v>
      </c>
    </row>
    <row r="1047" spans="2:6" x14ac:dyDescent="0.2">
      <c r="B1047" t="s">
        <v>2940</v>
      </c>
      <c r="C1047">
        <v>0</v>
      </c>
      <c r="D1047" t="s">
        <v>2941</v>
      </c>
      <c r="E1047">
        <v>1044</v>
      </c>
      <c r="F1047" t="s">
        <v>2955</v>
      </c>
    </row>
    <row r="1048" spans="2:6" x14ac:dyDescent="0.2">
      <c r="B1048" t="s">
        <v>2940</v>
      </c>
      <c r="C1048">
        <v>0</v>
      </c>
      <c r="D1048" t="s">
        <v>2941</v>
      </c>
      <c r="E1048">
        <v>1045</v>
      </c>
      <c r="F1048" t="s">
        <v>1818</v>
      </c>
    </row>
    <row r="1049" spans="2:6" x14ac:dyDescent="0.2">
      <c r="B1049" t="s">
        <v>2940</v>
      </c>
      <c r="C1049">
        <v>0</v>
      </c>
      <c r="D1049" t="s">
        <v>2941</v>
      </c>
      <c r="E1049">
        <v>1046</v>
      </c>
      <c r="F1049" t="s">
        <v>2018</v>
      </c>
    </row>
    <row r="1050" spans="2:6" x14ac:dyDescent="0.2">
      <c r="B1050" t="s">
        <v>2940</v>
      </c>
      <c r="C1050">
        <v>0</v>
      </c>
      <c r="D1050" t="s">
        <v>2941</v>
      </c>
      <c r="E1050">
        <v>1047</v>
      </c>
      <c r="F1050" t="s">
        <v>3972</v>
      </c>
    </row>
    <row r="1051" spans="2:6" x14ac:dyDescent="0.2">
      <c r="B1051" t="s">
        <v>2940</v>
      </c>
      <c r="C1051">
        <v>0</v>
      </c>
      <c r="D1051" t="s">
        <v>2941</v>
      </c>
      <c r="E1051">
        <v>1048</v>
      </c>
      <c r="F1051" t="s">
        <v>2697</v>
      </c>
    </row>
    <row r="1052" spans="2:6" x14ac:dyDescent="0.2">
      <c r="B1052" t="s">
        <v>2940</v>
      </c>
      <c r="C1052">
        <v>0</v>
      </c>
      <c r="D1052" t="s">
        <v>2941</v>
      </c>
      <c r="E1052">
        <v>1049</v>
      </c>
      <c r="F1052" t="s">
        <v>2690</v>
      </c>
    </row>
    <row r="1053" spans="2:6" x14ac:dyDescent="0.2">
      <c r="B1053" t="s">
        <v>2940</v>
      </c>
      <c r="C1053">
        <v>0</v>
      </c>
      <c r="D1053" t="s">
        <v>2941</v>
      </c>
      <c r="E1053">
        <v>1050</v>
      </c>
      <c r="F1053" t="s">
        <v>1753</v>
      </c>
    </row>
    <row r="1054" spans="2:6" x14ac:dyDescent="0.2">
      <c r="B1054" t="s">
        <v>2940</v>
      </c>
      <c r="C1054">
        <v>0</v>
      </c>
      <c r="D1054" t="s">
        <v>2941</v>
      </c>
      <c r="E1054">
        <v>1051</v>
      </c>
      <c r="F1054" t="s">
        <v>2020</v>
      </c>
    </row>
    <row r="1055" spans="2:6" x14ac:dyDescent="0.2">
      <c r="B1055" t="s">
        <v>2945</v>
      </c>
      <c r="C1055">
        <v>10</v>
      </c>
      <c r="D1055" t="s">
        <v>2941</v>
      </c>
      <c r="E1055">
        <v>1052</v>
      </c>
      <c r="F1055" t="s">
        <v>1679</v>
      </c>
    </row>
    <row r="1056" spans="2:6" x14ac:dyDescent="0.2">
      <c r="B1056" t="s">
        <v>2976</v>
      </c>
      <c r="C1056">
        <v>90</v>
      </c>
      <c r="D1056" t="s">
        <v>2941</v>
      </c>
      <c r="E1056">
        <v>1053</v>
      </c>
      <c r="F1056" t="s">
        <v>2772</v>
      </c>
    </row>
    <row r="1057" spans="2:6" x14ac:dyDescent="0.2">
      <c r="B1057" t="s">
        <v>2940</v>
      </c>
      <c r="C1057">
        <v>0</v>
      </c>
      <c r="D1057" t="s">
        <v>2941</v>
      </c>
      <c r="E1057">
        <v>1054</v>
      </c>
      <c r="F1057" t="s">
        <v>2013</v>
      </c>
    </row>
    <row r="1058" spans="2:6" x14ac:dyDescent="0.2">
      <c r="B1058" t="s">
        <v>2940</v>
      </c>
      <c r="C1058">
        <v>0</v>
      </c>
      <c r="D1058" t="s">
        <v>2941</v>
      </c>
      <c r="E1058">
        <v>1055</v>
      </c>
      <c r="F1058" t="s">
        <v>2962</v>
      </c>
    </row>
    <row r="1059" spans="2:6" x14ac:dyDescent="0.2">
      <c r="B1059" t="s">
        <v>2940</v>
      </c>
      <c r="C1059">
        <v>0</v>
      </c>
      <c r="D1059" t="s">
        <v>2941</v>
      </c>
      <c r="E1059">
        <v>1056</v>
      </c>
      <c r="F1059" t="s">
        <v>2002</v>
      </c>
    </row>
    <row r="1060" spans="2:6" x14ac:dyDescent="0.2">
      <c r="B1060" t="s">
        <v>2940</v>
      </c>
      <c r="C1060">
        <v>0</v>
      </c>
      <c r="D1060" t="s">
        <v>2941</v>
      </c>
      <c r="E1060">
        <v>1057</v>
      </c>
      <c r="F1060" t="s">
        <v>1654</v>
      </c>
    </row>
    <row r="1061" spans="2:6" x14ac:dyDescent="0.2">
      <c r="B1061" t="s">
        <v>2940</v>
      </c>
      <c r="C1061">
        <v>0</v>
      </c>
      <c r="D1061" t="s">
        <v>2941</v>
      </c>
      <c r="E1061">
        <v>1058</v>
      </c>
      <c r="F1061" t="s">
        <v>2000</v>
      </c>
    </row>
    <row r="1062" spans="2:6" x14ac:dyDescent="0.2">
      <c r="B1062" t="s">
        <v>2940</v>
      </c>
      <c r="C1062">
        <v>0</v>
      </c>
      <c r="D1062" t="s">
        <v>2941</v>
      </c>
      <c r="E1062">
        <v>1059</v>
      </c>
      <c r="F1062" t="s">
        <v>3090</v>
      </c>
    </row>
    <row r="1063" spans="2:6" x14ac:dyDescent="0.2">
      <c r="B1063" t="s">
        <v>2940</v>
      </c>
      <c r="C1063">
        <v>0</v>
      </c>
      <c r="D1063" t="s">
        <v>2941</v>
      </c>
      <c r="E1063">
        <v>1060</v>
      </c>
      <c r="F1063" t="s">
        <v>1651</v>
      </c>
    </row>
    <row r="1064" spans="2:6" x14ac:dyDescent="0.2">
      <c r="B1064" t="s">
        <v>2940</v>
      </c>
      <c r="C1064">
        <v>0</v>
      </c>
      <c r="D1064" t="s">
        <v>2941</v>
      </c>
      <c r="E1064">
        <v>1061</v>
      </c>
      <c r="F1064" t="s">
        <v>2004</v>
      </c>
    </row>
    <row r="1065" spans="2:6" x14ac:dyDescent="0.2">
      <c r="B1065" t="s">
        <v>2940</v>
      </c>
      <c r="C1065">
        <v>0</v>
      </c>
      <c r="D1065" t="s">
        <v>2941</v>
      </c>
      <c r="E1065">
        <v>1062</v>
      </c>
      <c r="F1065" t="s">
        <v>2788</v>
      </c>
    </row>
    <row r="1066" spans="2:6" x14ac:dyDescent="0.2">
      <c r="B1066" t="s">
        <v>2940</v>
      </c>
      <c r="C1066">
        <v>0</v>
      </c>
      <c r="D1066" t="s">
        <v>2941</v>
      </c>
      <c r="E1066">
        <v>1063</v>
      </c>
      <c r="F1066" t="s">
        <v>2028</v>
      </c>
    </row>
    <row r="1067" spans="2:6" x14ac:dyDescent="0.2">
      <c r="B1067" t="s">
        <v>2940</v>
      </c>
      <c r="C1067">
        <v>0</v>
      </c>
      <c r="D1067" t="s">
        <v>2941</v>
      </c>
      <c r="E1067">
        <v>1064</v>
      </c>
      <c r="F1067" t="s">
        <v>4054</v>
      </c>
    </row>
    <row r="1068" spans="2:6" x14ac:dyDescent="0.2">
      <c r="B1068" t="s">
        <v>2940</v>
      </c>
      <c r="C1068">
        <v>0</v>
      </c>
      <c r="D1068" t="s">
        <v>2941</v>
      </c>
      <c r="E1068">
        <v>1065</v>
      </c>
      <c r="F1068" t="s">
        <v>1719</v>
      </c>
    </row>
    <row r="1069" spans="2:6" x14ac:dyDescent="0.2">
      <c r="B1069" t="s">
        <v>2940</v>
      </c>
      <c r="C1069">
        <v>0</v>
      </c>
      <c r="D1069" t="s">
        <v>2941</v>
      </c>
      <c r="E1069">
        <v>1066</v>
      </c>
      <c r="F1069" t="s">
        <v>2055</v>
      </c>
    </row>
    <row r="1070" spans="2:6" x14ac:dyDescent="0.2">
      <c r="B1070" t="s">
        <v>2972</v>
      </c>
      <c r="C1070">
        <v>40</v>
      </c>
      <c r="D1070" t="s">
        <v>2941</v>
      </c>
      <c r="E1070">
        <v>1067</v>
      </c>
      <c r="F1070" t="s">
        <v>3346</v>
      </c>
    </row>
    <row r="1071" spans="2:6" x14ac:dyDescent="0.2">
      <c r="B1071" t="s">
        <v>2940</v>
      </c>
      <c r="C1071">
        <v>0</v>
      </c>
      <c r="D1071" t="s">
        <v>2941</v>
      </c>
      <c r="E1071">
        <v>1068</v>
      </c>
      <c r="F1071" t="s">
        <v>4055</v>
      </c>
    </row>
    <row r="1072" spans="2:6" x14ac:dyDescent="0.2">
      <c r="B1072" t="s">
        <v>2940</v>
      </c>
      <c r="C1072">
        <v>0</v>
      </c>
      <c r="D1072" t="s">
        <v>2941</v>
      </c>
      <c r="E1072">
        <v>1069</v>
      </c>
      <c r="F1072" t="s">
        <v>2971</v>
      </c>
    </row>
    <row r="1073" spans="2:6" x14ac:dyDescent="0.2">
      <c r="B1073" t="s">
        <v>2940</v>
      </c>
      <c r="C1073">
        <v>0</v>
      </c>
      <c r="D1073" t="s">
        <v>2941</v>
      </c>
      <c r="E1073">
        <v>1070</v>
      </c>
      <c r="F1073" t="s">
        <v>2663</v>
      </c>
    </row>
    <row r="1074" spans="2:6" x14ac:dyDescent="0.2">
      <c r="B1074" t="s">
        <v>2940</v>
      </c>
      <c r="C1074">
        <v>0</v>
      </c>
      <c r="D1074" t="s">
        <v>2941</v>
      </c>
      <c r="E1074">
        <v>1071</v>
      </c>
      <c r="F1074" t="s">
        <v>1741</v>
      </c>
    </row>
    <row r="1075" spans="2:6" x14ac:dyDescent="0.2">
      <c r="B1075" t="s">
        <v>2940</v>
      </c>
      <c r="C1075">
        <v>0</v>
      </c>
      <c r="D1075" t="s">
        <v>2941</v>
      </c>
      <c r="E1075">
        <v>1072</v>
      </c>
      <c r="F1075" t="s">
        <v>2746</v>
      </c>
    </row>
    <row r="1076" spans="2:6" x14ac:dyDescent="0.2">
      <c r="B1076" t="s">
        <v>2940</v>
      </c>
      <c r="C1076">
        <v>0</v>
      </c>
      <c r="D1076" t="s">
        <v>2941</v>
      </c>
      <c r="E1076">
        <v>1073</v>
      </c>
      <c r="F1076" t="s">
        <v>3351</v>
      </c>
    </row>
    <row r="1077" spans="2:6" x14ac:dyDescent="0.2">
      <c r="B1077" t="s">
        <v>2940</v>
      </c>
      <c r="C1077">
        <v>0</v>
      </c>
      <c r="D1077" t="s">
        <v>2941</v>
      </c>
      <c r="E1077">
        <v>1074</v>
      </c>
      <c r="F1077" t="s">
        <v>3101</v>
      </c>
    </row>
    <row r="1078" spans="2:6" x14ac:dyDescent="0.2">
      <c r="B1078" t="s">
        <v>2945</v>
      </c>
      <c r="C1078">
        <v>10</v>
      </c>
      <c r="D1078" t="s">
        <v>2941</v>
      </c>
      <c r="E1078">
        <v>1075</v>
      </c>
      <c r="F1078" t="s">
        <v>4056</v>
      </c>
    </row>
    <row r="1079" spans="2:6" x14ac:dyDescent="0.2">
      <c r="B1079" t="s">
        <v>2940</v>
      </c>
      <c r="C1079">
        <v>0</v>
      </c>
      <c r="D1079" t="s">
        <v>2941</v>
      </c>
      <c r="E1079">
        <v>1076</v>
      </c>
      <c r="F1079" t="s">
        <v>1886</v>
      </c>
    </row>
    <row r="1080" spans="2:6" x14ac:dyDescent="0.2">
      <c r="B1080" t="s">
        <v>2940</v>
      </c>
      <c r="C1080">
        <v>0</v>
      </c>
      <c r="D1080" t="s">
        <v>2941</v>
      </c>
      <c r="E1080">
        <v>1077</v>
      </c>
      <c r="F1080" t="s">
        <v>3980</v>
      </c>
    </row>
    <row r="1081" spans="2:6" x14ac:dyDescent="0.2">
      <c r="B1081" t="s">
        <v>2945</v>
      </c>
      <c r="C1081">
        <v>10</v>
      </c>
      <c r="D1081" t="s">
        <v>2941</v>
      </c>
      <c r="E1081">
        <v>1078</v>
      </c>
      <c r="F1081" t="s">
        <v>3352</v>
      </c>
    </row>
    <row r="1082" spans="2:6" x14ac:dyDescent="0.2">
      <c r="B1082" t="s">
        <v>2940</v>
      </c>
      <c r="C1082">
        <v>0</v>
      </c>
      <c r="D1082" t="s">
        <v>2941</v>
      </c>
      <c r="E1082">
        <v>1079</v>
      </c>
      <c r="F1082" t="s">
        <v>2978</v>
      </c>
    </row>
    <row r="1083" spans="2:6" x14ac:dyDescent="0.2">
      <c r="B1083" t="s">
        <v>2940</v>
      </c>
      <c r="C1083">
        <v>0</v>
      </c>
      <c r="D1083" t="s">
        <v>2941</v>
      </c>
      <c r="E1083">
        <v>1080</v>
      </c>
      <c r="F1083" t="s">
        <v>2048</v>
      </c>
    </row>
    <row r="1084" spans="2:6" x14ac:dyDescent="0.2">
      <c r="B1084" t="s">
        <v>2940</v>
      </c>
      <c r="C1084">
        <v>0</v>
      </c>
      <c r="D1084" t="s">
        <v>2941</v>
      </c>
      <c r="E1084">
        <v>1081</v>
      </c>
      <c r="F1084" t="s">
        <v>2920</v>
      </c>
    </row>
    <row r="1085" spans="2:6" x14ac:dyDescent="0.2">
      <c r="B1085" t="s">
        <v>2940</v>
      </c>
      <c r="C1085">
        <v>0</v>
      </c>
      <c r="D1085" t="s">
        <v>2941</v>
      </c>
      <c r="E1085">
        <v>1082</v>
      </c>
      <c r="F1085" t="s">
        <v>3724</v>
      </c>
    </row>
    <row r="1086" spans="2:6" x14ac:dyDescent="0.2">
      <c r="B1086" t="s">
        <v>2945</v>
      </c>
      <c r="C1086">
        <v>10</v>
      </c>
      <c r="D1086" t="s">
        <v>2941</v>
      </c>
      <c r="E1086">
        <v>1083</v>
      </c>
      <c r="F1086" t="s">
        <v>2751</v>
      </c>
    </row>
    <row r="1087" spans="2:6" x14ac:dyDescent="0.2">
      <c r="B1087" t="s">
        <v>2940</v>
      </c>
      <c r="C1087">
        <v>0</v>
      </c>
      <c r="D1087" t="s">
        <v>2941</v>
      </c>
      <c r="E1087">
        <v>1084</v>
      </c>
      <c r="F1087" t="s">
        <v>2981</v>
      </c>
    </row>
    <row r="1088" spans="2:6" x14ac:dyDescent="0.2">
      <c r="B1088" t="s">
        <v>2940</v>
      </c>
      <c r="C1088">
        <v>0</v>
      </c>
      <c r="D1088" t="s">
        <v>2941</v>
      </c>
      <c r="E1088">
        <v>1085</v>
      </c>
      <c r="F1088" t="s">
        <v>2984</v>
      </c>
    </row>
    <row r="1089" spans="2:6" x14ac:dyDescent="0.2">
      <c r="B1089" t="s">
        <v>2940</v>
      </c>
      <c r="C1089">
        <v>0</v>
      </c>
      <c r="D1089" t="s">
        <v>2941</v>
      </c>
      <c r="E1089">
        <v>1086</v>
      </c>
      <c r="F1089" t="s">
        <v>3269</v>
      </c>
    </row>
    <row r="1090" spans="2:6" x14ac:dyDescent="0.2">
      <c r="B1090" t="s">
        <v>2940</v>
      </c>
      <c r="C1090">
        <v>0</v>
      </c>
      <c r="D1090" t="s">
        <v>2941</v>
      </c>
      <c r="E1090">
        <v>1087</v>
      </c>
      <c r="F1090" t="s">
        <v>1785</v>
      </c>
    </row>
    <row r="1091" spans="2:6" x14ac:dyDescent="0.2">
      <c r="B1091" t="s">
        <v>2940</v>
      </c>
      <c r="C1091">
        <v>0</v>
      </c>
      <c r="D1091" t="s">
        <v>2941</v>
      </c>
      <c r="E1091">
        <v>1088</v>
      </c>
      <c r="F1091" t="s">
        <v>3806</v>
      </c>
    </row>
    <row r="1092" spans="2:6" x14ac:dyDescent="0.2">
      <c r="B1092" t="s">
        <v>2940</v>
      </c>
      <c r="C1092">
        <v>0</v>
      </c>
      <c r="D1092" t="s">
        <v>2941</v>
      </c>
      <c r="E1092">
        <v>1089</v>
      </c>
      <c r="F1092" t="s">
        <v>2038</v>
      </c>
    </row>
    <row r="1093" spans="2:6" x14ac:dyDescent="0.2">
      <c r="B1093" t="s">
        <v>2945</v>
      </c>
      <c r="C1093">
        <v>10</v>
      </c>
      <c r="D1093" t="s">
        <v>2941</v>
      </c>
      <c r="E1093">
        <v>1090</v>
      </c>
      <c r="F1093" t="s">
        <v>2041</v>
      </c>
    </row>
    <row r="1094" spans="2:6" x14ac:dyDescent="0.2">
      <c r="B1094" t="s">
        <v>2940</v>
      </c>
      <c r="C1094">
        <v>0</v>
      </c>
      <c r="D1094" t="s">
        <v>2941</v>
      </c>
      <c r="E1094">
        <v>1091</v>
      </c>
      <c r="F1094" t="s">
        <v>4057</v>
      </c>
    </row>
    <row r="1095" spans="2:6" x14ac:dyDescent="0.2">
      <c r="B1095" t="s">
        <v>2945</v>
      </c>
      <c r="C1095">
        <v>10</v>
      </c>
      <c r="D1095" t="s">
        <v>2941</v>
      </c>
      <c r="E1095">
        <v>1092</v>
      </c>
      <c r="F1095" t="s">
        <v>1959</v>
      </c>
    </row>
    <row r="1096" spans="2:6" x14ac:dyDescent="0.2">
      <c r="B1096" t="s">
        <v>3031</v>
      </c>
      <c r="C1096">
        <v>20</v>
      </c>
      <c r="D1096" t="s">
        <v>2941</v>
      </c>
      <c r="E1096">
        <v>1093</v>
      </c>
      <c r="F1096" t="s">
        <v>3274</v>
      </c>
    </row>
    <row r="1097" spans="2:6" x14ac:dyDescent="0.2">
      <c r="B1097" t="s">
        <v>2940</v>
      </c>
      <c r="C1097">
        <v>0</v>
      </c>
      <c r="D1097" t="s">
        <v>2941</v>
      </c>
      <c r="E1097">
        <v>1094</v>
      </c>
      <c r="F1097" t="s">
        <v>2859</v>
      </c>
    </row>
    <row r="1098" spans="2:6" x14ac:dyDescent="0.2">
      <c r="B1098" t="s">
        <v>2976</v>
      </c>
      <c r="C1098">
        <v>90</v>
      </c>
      <c r="D1098" t="s">
        <v>2941</v>
      </c>
      <c r="E1098">
        <v>1095</v>
      </c>
      <c r="F1098" t="s">
        <v>1907</v>
      </c>
    </row>
    <row r="1099" spans="2:6" x14ac:dyDescent="0.2">
      <c r="B1099" t="s">
        <v>2940</v>
      </c>
      <c r="C1099">
        <v>0</v>
      </c>
      <c r="D1099" t="s">
        <v>2941</v>
      </c>
      <c r="E1099">
        <v>1096</v>
      </c>
      <c r="F1099" t="s">
        <v>1877</v>
      </c>
    </row>
    <row r="1100" spans="2:6" x14ac:dyDescent="0.2">
      <c r="B1100" t="s">
        <v>2940</v>
      </c>
      <c r="C1100">
        <v>0</v>
      </c>
      <c r="D1100" t="s">
        <v>2941</v>
      </c>
      <c r="E1100">
        <v>1097</v>
      </c>
      <c r="F1100" t="s">
        <v>2121</v>
      </c>
    </row>
    <row r="1101" spans="2:6" x14ac:dyDescent="0.2">
      <c r="B1101" t="s">
        <v>2940</v>
      </c>
      <c r="C1101">
        <v>0</v>
      </c>
      <c r="D1101" t="s">
        <v>2941</v>
      </c>
      <c r="E1101">
        <v>1098</v>
      </c>
      <c r="F1101" t="s">
        <v>1866</v>
      </c>
    </row>
    <row r="1102" spans="2:6" x14ac:dyDescent="0.2">
      <c r="B1102" t="s">
        <v>2940</v>
      </c>
      <c r="C1102">
        <v>0</v>
      </c>
      <c r="D1102" t="s">
        <v>2941</v>
      </c>
      <c r="E1102">
        <v>1099</v>
      </c>
      <c r="F1102" t="s">
        <v>1841</v>
      </c>
    </row>
    <row r="1103" spans="2:6" x14ac:dyDescent="0.2">
      <c r="B1103" t="s">
        <v>2940</v>
      </c>
      <c r="C1103">
        <v>0</v>
      </c>
      <c r="D1103" t="s">
        <v>2941</v>
      </c>
      <c r="E1103">
        <v>1100</v>
      </c>
      <c r="F1103" t="s">
        <v>3276</v>
      </c>
    </row>
    <row r="1104" spans="2:6" x14ac:dyDescent="0.2">
      <c r="B1104" t="s">
        <v>2940</v>
      </c>
      <c r="C1104">
        <v>0</v>
      </c>
      <c r="D1104" t="s">
        <v>2941</v>
      </c>
      <c r="E1104">
        <v>1101</v>
      </c>
      <c r="F1104" t="s">
        <v>2209</v>
      </c>
    </row>
    <row r="1105" spans="2:6" x14ac:dyDescent="0.2">
      <c r="B1105" t="s">
        <v>3031</v>
      </c>
      <c r="C1105">
        <v>20</v>
      </c>
      <c r="D1105" t="s">
        <v>2941</v>
      </c>
      <c r="E1105">
        <v>1102</v>
      </c>
      <c r="F1105" t="s">
        <v>2732</v>
      </c>
    </row>
    <row r="1106" spans="2:6" x14ac:dyDescent="0.2">
      <c r="B1106" t="s">
        <v>2940</v>
      </c>
      <c r="C1106">
        <v>0</v>
      </c>
      <c r="D1106" t="s">
        <v>2941</v>
      </c>
      <c r="E1106">
        <v>1103</v>
      </c>
      <c r="F1106" t="s">
        <v>1842</v>
      </c>
    </row>
    <row r="1107" spans="2:6" x14ac:dyDescent="0.2">
      <c r="B1107" t="s">
        <v>2940</v>
      </c>
      <c r="C1107">
        <v>0</v>
      </c>
      <c r="D1107" t="s">
        <v>2941</v>
      </c>
      <c r="E1107">
        <v>1104</v>
      </c>
      <c r="F1107" t="s">
        <v>1865</v>
      </c>
    </row>
    <row r="1108" spans="2:6" x14ac:dyDescent="0.2">
      <c r="B1108" t="s">
        <v>2983</v>
      </c>
      <c r="C1108">
        <v>30</v>
      </c>
      <c r="D1108" t="s">
        <v>2941</v>
      </c>
      <c r="E1108">
        <v>1105</v>
      </c>
      <c r="F1108" t="s">
        <v>2645</v>
      </c>
    </row>
    <row r="1109" spans="2:6" x14ac:dyDescent="0.2">
      <c r="B1109" t="s">
        <v>2940</v>
      </c>
      <c r="C1109">
        <v>0</v>
      </c>
      <c r="D1109" t="s">
        <v>2941</v>
      </c>
      <c r="E1109">
        <v>1106</v>
      </c>
      <c r="F1109" t="s">
        <v>2638</v>
      </c>
    </row>
    <row r="1110" spans="2:6" x14ac:dyDescent="0.2">
      <c r="B1110" t="s">
        <v>2940</v>
      </c>
      <c r="C1110">
        <v>0</v>
      </c>
      <c r="D1110" t="s">
        <v>2941</v>
      </c>
      <c r="E1110">
        <v>1107</v>
      </c>
      <c r="F1110" t="s">
        <v>2268</v>
      </c>
    </row>
    <row r="1111" spans="2:6" x14ac:dyDescent="0.2">
      <c r="B1111" t="s">
        <v>2940</v>
      </c>
      <c r="C1111">
        <v>0</v>
      </c>
      <c r="D1111" t="s">
        <v>2941</v>
      </c>
      <c r="E1111">
        <v>1108</v>
      </c>
      <c r="F1111" t="s">
        <v>1902</v>
      </c>
    </row>
    <row r="1112" spans="2:6" x14ac:dyDescent="0.2">
      <c r="B1112" t="s">
        <v>2940</v>
      </c>
      <c r="C1112">
        <v>0</v>
      </c>
      <c r="D1112" t="s">
        <v>2941</v>
      </c>
      <c r="E1112">
        <v>1109</v>
      </c>
      <c r="F1112" t="s">
        <v>3128</v>
      </c>
    </row>
    <row r="1113" spans="2:6" x14ac:dyDescent="0.2">
      <c r="B1113" t="s">
        <v>2940</v>
      </c>
      <c r="C1113">
        <v>0</v>
      </c>
      <c r="D1113" t="s">
        <v>2941</v>
      </c>
      <c r="E1113">
        <v>1110</v>
      </c>
      <c r="F1113" t="s">
        <v>3495</v>
      </c>
    </row>
    <row r="1114" spans="2:6" x14ac:dyDescent="0.2">
      <c r="B1114" t="s">
        <v>2940</v>
      </c>
      <c r="C1114">
        <v>0</v>
      </c>
      <c r="D1114" t="s">
        <v>2941</v>
      </c>
      <c r="E1114">
        <v>1111</v>
      </c>
      <c r="F1114" t="s">
        <v>2245</v>
      </c>
    </row>
    <row r="1115" spans="2:6" x14ac:dyDescent="0.2">
      <c r="B1115" t="s">
        <v>2940</v>
      </c>
      <c r="C1115">
        <v>0</v>
      </c>
      <c r="D1115" t="s">
        <v>2941</v>
      </c>
      <c r="E1115">
        <v>1112</v>
      </c>
      <c r="F1115" t="s">
        <v>1537</v>
      </c>
    </row>
    <row r="1116" spans="2:6" x14ac:dyDescent="0.2">
      <c r="B1116" t="s">
        <v>2940</v>
      </c>
      <c r="C1116">
        <v>0</v>
      </c>
      <c r="D1116" t="s">
        <v>2941</v>
      </c>
      <c r="E1116">
        <v>1113</v>
      </c>
      <c r="F1116" t="s">
        <v>2236</v>
      </c>
    </row>
    <row r="1117" spans="2:6" x14ac:dyDescent="0.2">
      <c r="B1117" t="s">
        <v>2940</v>
      </c>
      <c r="C1117">
        <v>0</v>
      </c>
      <c r="D1117" t="s">
        <v>2941</v>
      </c>
      <c r="E1117">
        <v>1114</v>
      </c>
      <c r="F1117" t="s">
        <v>4058</v>
      </c>
    </row>
    <row r="1118" spans="2:6" x14ac:dyDescent="0.2">
      <c r="B1118" t="s">
        <v>2940</v>
      </c>
      <c r="C1118">
        <v>0</v>
      </c>
      <c r="D1118" t="s">
        <v>2941</v>
      </c>
      <c r="E1118">
        <v>1115</v>
      </c>
      <c r="F1118" t="s">
        <v>1407</v>
      </c>
    </row>
    <row r="1119" spans="2:6" x14ac:dyDescent="0.2">
      <c r="B1119" t="s">
        <v>2940</v>
      </c>
      <c r="C1119">
        <v>0</v>
      </c>
      <c r="D1119" t="s">
        <v>2941</v>
      </c>
      <c r="E1119">
        <v>1116</v>
      </c>
      <c r="F1119" t="s">
        <v>4059</v>
      </c>
    </row>
    <row r="1120" spans="2:6" x14ac:dyDescent="0.2">
      <c r="B1120" t="s">
        <v>2940</v>
      </c>
      <c r="C1120">
        <v>0</v>
      </c>
      <c r="D1120" t="s">
        <v>2941</v>
      </c>
      <c r="E1120">
        <v>1117</v>
      </c>
      <c r="F1120" t="s">
        <v>3507</v>
      </c>
    </row>
    <row r="1121" spans="2:6" x14ac:dyDescent="0.2">
      <c r="B1121" t="s">
        <v>2940</v>
      </c>
      <c r="C1121">
        <v>0</v>
      </c>
      <c r="D1121" t="s">
        <v>2941</v>
      </c>
      <c r="E1121">
        <v>1118</v>
      </c>
      <c r="F1121" t="s">
        <v>1430</v>
      </c>
    </row>
    <row r="1122" spans="2:6" x14ac:dyDescent="0.2">
      <c r="B1122" t="s">
        <v>2940</v>
      </c>
      <c r="C1122">
        <v>0</v>
      </c>
      <c r="D1122" t="s">
        <v>2941</v>
      </c>
      <c r="E1122">
        <v>1119</v>
      </c>
      <c r="F1122" t="s">
        <v>1398</v>
      </c>
    </row>
    <row r="1123" spans="2:6" x14ac:dyDescent="0.2">
      <c r="B1123" t="s">
        <v>2940</v>
      </c>
      <c r="C1123">
        <v>0</v>
      </c>
      <c r="D1123" t="s">
        <v>2941</v>
      </c>
      <c r="E1123">
        <v>1120</v>
      </c>
      <c r="F1123" t="s">
        <v>4060</v>
      </c>
    </row>
    <row r="1124" spans="2:6" x14ac:dyDescent="0.2">
      <c r="B1124" t="s">
        <v>2940</v>
      </c>
      <c r="C1124">
        <v>0</v>
      </c>
      <c r="D1124" t="s">
        <v>2941</v>
      </c>
      <c r="E1124">
        <v>1121</v>
      </c>
      <c r="F1124" t="s">
        <v>2855</v>
      </c>
    </row>
    <row r="1125" spans="2:6" x14ac:dyDescent="0.2">
      <c r="B1125" t="s">
        <v>2940</v>
      </c>
      <c r="C1125">
        <v>0</v>
      </c>
      <c r="D1125" t="s">
        <v>2941</v>
      </c>
      <c r="E1125">
        <v>1122</v>
      </c>
      <c r="F1125" t="s">
        <v>2621</v>
      </c>
    </row>
    <row r="1126" spans="2:6" x14ac:dyDescent="0.2">
      <c r="B1126" t="s">
        <v>2940</v>
      </c>
      <c r="C1126">
        <v>0</v>
      </c>
      <c r="D1126" t="s">
        <v>2941</v>
      </c>
      <c r="E1126">
        <v>1123</v>
      </c>
      <c r="F1126" t="s">
        <v>2624</v>
      </c>
    </row>
    <row r="1127" spans="2:6" x14ac:dyDescent="0.2">
      <c r="B1127" t="s">
        <v>2940</v>
      </c>
      <c r="C1127">
        <v>0</v>
      </c>
      <c r="D1127" t="s">
        <v>2941</v>
      </c>
      <c r="E1127">
        <v>1124</v>
      </c>
      <c r="F1127" t="s">
        <v>3364</v>
      </c>
    </row>
    <row r="1128" spans="2:6" x14ac:dyDescent="0.2">
      <c r="B1128" t="s">
        <v>2940</v>
      </c>
      <c r="C1128">
        <v>0</v>
      </c>
      <c r="D1128" t="s">
        <v>2941</v>
      </c>
      <c r="E1128">
        <v>1125</v>
      </c>
      <c r="F1128" t="s">
        <v>3863</v>
      </c>
    </row>
    <row r="1129" spans="2:6" x14ac:dyDescent="0.2">
      <c r="B1129" t="s">
        <v>2945</v>
      </c>
      <c r="C1129">
        <v>10</v>
      </c>
      <c r="D1129" t="s">
        <v>2941</v>
      </c>
      <c r="E1129">
        <v>1126</v>
      </c>
      <c r="F1129" t="s">
        <v>3365</v>
      </c>
    </row>
    <row r="1130" spans="2:6" x14ac:dyDescent="0.2">
      <c r="B1130" t="s">
        <v>2976</v>
      </c>
      <c r="C1130">
        <v>90</v>
      </c>
      <c r="D1130" t="s">
        <v>2941</v>
      </c>
      <c r="E1130">
        <v>1127</v>
      </c>
      <c r="F1130" t="s">
        <v>1442</v>
      </c>
    </row>
    <row r="1131" spans="2:6" x14ac:dyDescent="0.2">
      <c r="B1131" t="s">
        <v>2965</v>
      </c>
      <c r="C1131">
        <v>60</v>
      </c>
      <c r="D1131" t="s">
        <v>2941</v>
      </c>
      <c r="E1131">
        <v>1128</v>
      </c>
      <c r="F1131" t="s">
        <v>4061</v>
      </c>
    </row>
    <row r="1132" spans="2:6" x14ac:dyDescent="0.2">
      <c r="B1132" t="s">
        <v>2940</v>
      </c>
      <c r="C1132">
        <v>0</v>
      </c>
      <c r="D1132" t="s">
        <v>2941</v>
      </c>
      <c r="E1132">
        <v>1129</v>
      </c>
      <c r="F1132" t="s">
        <v>4062</v>
      </c>
    </row>
    <row r="1133" spans="2:6" x14ac:dyDescent="0.2">
      <c r="B1133" t="s">
        <v>2940</v>
      </c>
      <c r="C1133">
        <v>0</v>
      </c>
      <c r="D1133" t="s">
        <v>2941</v>
      </c>
      <c r="E1133">
        <v>1130</v>
      </c>
      <c r="F1133" t="s">
        <v>3288</v>
      </c>
    </row>
    <row r="1134" spans="2:6" x14ac:dyDescent="0.2">
      <c r="B1134" t="s">
        <v>2945</v>
      </c>
      <c r="C1134">
        <v>10</v>
      </c>
      <c r="D1134" t="s">
        <v>2941</v>
      </c>
      <c r="E1134">
        <v>1131</v>
      </c>
      <c r="F1134" t="s">
        <v>1391</v>
      </c>
    </row>
    <row r="1135" spans="2:6" x14ac:dyDescent="0.2">
      <c r="B1135" t="s">
        <v>2940</v>
      </c>
      <c r="C1135">
        <v>0</v>
      </c>
      <c r="D1135" t="s">
        <v>2941</v>
      </c>
      <c r="E1135">
        <v>1132</v>
      </c>
      <c r="F1135" t="s">
        <v>1387</v>
      </c>
    </row>
    <row r="1136" spans="2:6" x14ac:dyDescent="0.2">
      <c r="B1136" t="s">
        <v>2940</v>
      </c>
      <c r="C1136">
        <v>0</v>
      </c>
      <c r="D1136" t="s">
        <v>2941</v>
      </c>
      <c r="E1136">
        <v>1133</v>
      </c>
      <c r="F1136" t="s">
        <v>2594</v>
      </c>
    </row>
    <row r="1137" spans="2:6" x14ac:dyDescent="0.2">
      <c r="B1137" t="s">
        <v>2940</v>
      </c>
      <c r="C1137">
        <v>0</v>
      </c>
      <c r="D1137" t="s">
        <v>2941</v>
      </c>
      <c r="E1137">
        <v>1134</v>
      </c>
      <c r="F1137" t="s">
        <v>3813</v>
      </c>
    </row>
    <row r="1138" spans="2:6" x14ac:dyDescent="0.2">
      <c r="B1138" t="s">
        <v>2940</v>
      </c>
      <c r="C1138">
        <v>0</v>
      </c>
      <c r="D1138" t="s">
        <v>2941</v>
      </c>
      <c r="E1138">
        <v>1135</v>
      </c>
      <c r="F1138" t="s">
        <v>3368</v>
      </c>
    </row>
    <row r="1139" spans="2:6" x14ac:dyDescent="0.2">
      <c r="B1139" t="s">
        <v>2940</v>
      </c>
      <c r="C1139">
        <v>0</v>
      </c>
      <c r="D1139" t="s">
        <v>2941</v>
      </c>
      <c r="E1139">
        <v>1136</v>
      </c>
      <c r="F1139" t="s">
        <v>1385</v>
      </c>
    </row>
    <row r="1140" spans="2:6" x14ac:dyDescent="0.2">
      <c r="B1140" t="s">
        <v>2945</v>
      </c>
      <c r="C1140">
        <v>10</v>
      </c>
      <c r="D1140" t="s">
        <v>2941</v>
      </c>
      <c r="E1140">
        <v>1137</v>
      </c>
      <c r="F1140" t="s">
        <v>2287</v>
      </c>
    </row>
    <row r="1141" spans="2:6" x14ac:dyDescent="0.2">
      <c r="B1141" t="s">
        <v>3004</v>
      </c>
      <c r="C1141">
        <v>70</v>
      </c>
      <c r="D1141" t="s">
        <v>2941</v>
      </c>
      <c r="E1141">
        <v>1138</v>
      </c>
      <c r="F1141" t="s">
        <v>2297</v>
      </c>
    </row>
    <row r="1142" spans="2:6" x14ac:dyDescent="0.2">
      <c r="B1142" t="s">
        <v>3004</v>
      </c>
      <c r="C1142">
        <v>70</v>
      </c>
      <c r="D1142" t="s">
        <v>2941</v>
      </c>
      <c r="E1142">
        <v>1139</v>
      </c>
      <c r="F1142" t="s">
        <v>1464</v>
      </c>
    </row>
    <row r="1143" spans="2:6" x14ac:dyDescent="0.2">
      <c r="B1143" t="s">
        <v>2940</v>
      </c>
      <c r="C1143">
        <v>0</v>
      </c>
      <c r="D1143" t="s">
        <v>2941</v>
      </c>
      <c r="E1143">
        <v>1140</v>
      </c>
      <c r="F1143" t="s">
        <v>1466</v>
      </c>
    </row>
    <row r="1144" spans="2:6" x14ac:dyDescent="0.2">
      <c r="B1144" t="s">
        <v>2940</v>
      </c>
      <c r="C1144">
        <v>0</v>
      </c>
      <c r="D1144" t="s">
        <v>2941</v>
      </c>
      <c r="E1144">
        <v>1141</v>
      </c>
      <c r="F1144" t="s">
        <v>1526</v>
      </c>
    </row>
    <row r="1145" spans="2:6" x14ac:dyDescent="0.2">
      <c r="B1145" t="s">
        <v>2940</v>
      </c>
      <c r="C1145">
        <v>0</v>
      </c>
      <c r="D1145" t="s">
        <v>2941</v>
      </c>
      <c r="E1145">
        <v>1142</v>
      </c>
      <c r="F1145" t="s">
        <v>1314</v>
      </c>
    </row>
    <row r="1146" spans="2:6" x14ac:dyDescent="0.2">
      <c r="B1146" t="s">
        <v>2940</v>
      </c>
      <c r="C1146">
        <v>0</v>
      </c>
      <c r="D1146" t="s">
        <v>2941</v>
      </c>
      <c r="E1146">
        <v>1143</v>
      </c>
      <c r="F1146" t="s">
        <v>2676</v>
      </c>
    </row>
    <row r="1147" spans="2:6" x14ac:dyDescent="0.2">
      <c r="B1147" t="s">
        <v>2940</v>
      </c>
      <c r="C1147">
        <v>0</v>
      </c>
      <c r="D1147" t="s">
        <v>2941</v>
      </c>
      <c r="E1147">
        <v>1144</v>
      </c>
      <c r="F1147" t="s">
        <v>3291</v>
      </c>
    </row>
    <row r="1148" spans="2:6" x14ac:dyDescent="0.2">
      <c r="B1148" t="s">
        <v>2940</v>
      </c>
      <c r="C1148">
        <v>0</v>
      </c>
      <c r="D1148" t="s">
        <v>2941</v>
      </c>
      <c r="E1148">
        <v>1145</v>
      </c>
      <c r="F1148" t="s">
        <v>2767</v>
      </c>
    </row>
    <row r="1149" spans="2:6" x14ac:dyDescent="0.2">
      <c r="B1149" t="s">
        <v>2940</v>
      </c>
      <c r="C1149">
        <v>0</v>
      </c>
      <c r="D1149" t="s">
        <v>2941</v>
      </c>
      <c r="E1149">
        <v>1146</v>
      </c>
      <c r="F1149" t="s">
        <v>2688</v>
      </c>
    </row>
    <row r="1150" spans="2:6" x14ac:dyDescent="0.2">
      <c r="B1150" t="s">
        <v>2940</v>
      </c>
      <c r="C1150">
        <v>0</v>
      </c>
      <c r="D1150" t="s">
        <v>2941</v>
      </c>
      <c r="E1150">
        <v>1147</v>
      </c>
      <c r="F1150" t="s">
        <v>1501</v>
      </c>
    </row>
    <row r="1151" spans="2:6" x14ac:dyDescent="0.2">
      <c r="B1151" t="s">
        <v>2940</v>
      </c>
      <c r="C1151">
        <v>0</v>
      </c>
      <c r="D1151" t="s">
        <v>2941</v>
      </c>
      <c r="E1151">
        <v>1148</v>
      </c>
      <c r="F1151" t="s">
        <v>4063</v>
      </c>
    </row>
    <row r="1152" spans="2:6" x14ac:dyDescent="0.2">
      <c r="B1152" t="s">
        <v>2940</v>
      </c>
      <c r="C1152">
        <v>0</v>
      </c>
      <c r="D1152" t="s">
        <v>2941</v>
      </c>
      <c r="E1152">
        <v>1149</v>
      </c>
      <c r="F1152" t="s">
        <v>3153</v>
      </c>
    </row>
    <row r="1153" spans="2:6" x14ac:dyDescent="0.2">
      <c r="B1153" t="s">
        <v>2940</v>
      </c>
      <c r="C1153">
        <v>0</v>
      </c>
      <c r="D1153" t="s">
        <v>2941</v>
      </c>
      <c r="E1153">
        <v>1150</v>
      </c>
      <c r="F1153" t="s">
        <v>1579</v>
      </c>
    </row>
    <row r="1154" spans="2:6" x14ac:dyDescent="0.2">
      <c r="B1154" t="s">
        <v>2940</v>
      </c>
      <c r="C1154">
        <v>0</v>
      </c>
      <c r="D1154" t="s">
        <v>2941</v>
      </c>
      <c r="E1154">
        <v>1151</v>
      </c>
      <c r="F1154" t="s">
        <v>2657</v>
      </c>
    </row>
    <row r="1155" spans="2:6" x14ac:dyDescent="0.2">
      <c r="B1155" t="s">
        <v>2963</v>
      </c>
      <c r="C1155" t="s">
        <v>2941</v>
      </c>
      <c r="D1155">
        <v>1152</v>
      </c>
      <c r="E1155" t="s">
        <v>3296</v>
      </c>
    </row>
    <row r="1156" spans="2:6" x14ac:dyDescent="0.2">
      <c r="B1156" t="s">
        <v>2940</v>
      </c>
      <c r="C1156">
        <v>0</v>
      </c>
      <c r="D1156" t="s">
        <v>2941</v>
      </c>
      <c r="E1156">
        <v>1153</v>
      </c>
      <c r="F1156" t="s">
        <v>2283</v>
      </c>
    </row>
    <row r="1157" spans="2:6" x14ac:dyDescent="0.2">
      <c r="B1157" t="s">
        <v>2940</v>
      </c>
      <c r="C1157">
        <v>0</v>
      </c>
      <c r="D1157" t="s">
        <v>2941</v>
      </c>
      <c r="E1157">
        <v>1154</v>
      </c>
      <c r="F1157" t="s">
        <v>1399</v>
      </c>
    </row>
    <row r="1158" spans="2:6" x14ac:dyDescent="0.2">
      <c r="B1158" t="s">
        <v>2940</v>
      </c>
      <c r="C1158">
        <v>0</v>
      </c>
      <c r="D1158" t="s">
        <v>2941</v>
      </c>
      <c r="E1158">
        <v>1155</v>
      </c>
      <c r="F1158" t="s">
        <v>1511</v>
      </c>
    </row>
    <row r="1159" spans="2:6" x14ac:dyDescent="0.2">
      <c r="B1159" t="s">
        <v>2940</v>
      </c>
      <c r="C1159">
        <v>0</v>
      </c>
      <c r="D1159" t="s">
        <v>2941</v>
      </c>
      <c r="E1159">
        <v>1156</v>
      </c>
      <c r="F1159" t="s">
        <v>1517</v>
      </c>
    </row>
    <row r="1160" spans="2:6" x14ac:dyDescent="0.2">
      <c r="B1160" t="s">
        <v>2940</v>
      </c>
      <c r="C1160">
        <v>0</v>
      </c>
      <c r="D1160" t="s">
        <v>2941</v>
      </c>
      <c r="E1160">
        <v>1157</v>
      </c>
      <c r="F1160" t="s">
        <v>2861</v>
      </c>
    </row>
    <row r="1161" spans="2:6" x14ac:dyDescent="0.2">
      <c r="B1161" t="s">
        <v>2940</v>
      </c>
      <c r="C1161">
        <v>0</v>
      </c>
      <c r="D1161" t="s">
        <v>2941</v>
      </c>
      <c r="E1161">
        <v>1158</v>
      </c>
      <c r="F1161" t="s">
        <v>4064</v>
      </c>
    </row>
    <row r="1162" spans="2:6" x14ac:dyDescent="0.2">
      <c r="B1162" t="s">
        <v>2940</v>
      </c>
      <c r="C1162">
        <v>0</v>
      </c>
      <c r="D1162" t="s">
        <v>2941</v>
      </c>
      <c r="E1162">
        <v>1159</v>
      </c>
      <c r="F1162" t="s">
        <v>4065</v>
      </c>
    </row>
    <row r="1163" spans="2:6" x14ac:dyDescent="0.2">
      <c r="B1163" t="s">
        <v>2940</v>
      </c>
      <c r="C1163">
        <v>0</v>
      </c>
      <c r="D1163" t="s">
        <v>2941</v>
      </c>
      <c r="E1163">
        <v>1160</v>
      </c>
      <c r="F1163" t="s">
        <v>4066</v>
      </c>
    </row>
    <row r="1164" spans="2:6" x14ac:dyDescent="0.2">
      <c r="B1164" t="s">
        <v>2940</v>
      </c>
      <c r="C1164">
        <v>0</v>
      </c>
      <c r="D1164" t="s">
        <v>2941</v>
      </c>
      <c r="E1164">
        <v>1161</v>
      </c>
      <c r="F1164" t="s">
        <v>1515</v>
      </c>
    </row>
    <row r="1165" spans="2:6" x14ac:dyDescent="0.2">
      <c r="B1165" t="s">
        <v>2963</v>
      </c>
      <c r="C1165" t="s">
        <v>2941</v>
      </c>
      <c r="D1165">
        <v>1162</v>
      </c>
      <c r="E1165" t="s">
        <v>4067</v>
      </c>
    </row>
    <row r="1166" spans="2:6" x14ac:dyDescent="0.2">
      <c r="B1166" t="s">
        <v>2940</v>
      </c>
      <c r="C1166">
        <v>0</v>
      </c>
      <c r="D1166" t="s">
        <v>2941</v>
      </c>
      <c r="E1166">
        <v>1163</v>
      </c>
      <c r="F1166" t="s">
        <v>1574</v>
      </c>
    </row>
    <row r="1167" spans="2:6" x14ac:dyDescent="0.2">
      <c r="B1167" t="s">
        <v>2940</v>
      </c>
      <c r="C1167">
        <v>0</v>
      </c>
      <c r="D1167" t="s">
        <v>2941</v>
      </c>
      <c r="E1167">
        <v>1164</v>
      </c>
      <c r="F1167" t="s">
        <v>2196</v>
      </c>
    </row>
    <row r="1168" spans="2:6" x14ac:dyDescent="0.2">
      <c r="B1168" t="s">
        <v>2940</v>
      </c>
      <c r="C1168">
        <v>0</v>
      </c>
      <c r="D1168" t="s">
        <v>2941</v>
      </c>
      <c r="E1168">
        <v>1165</v>
      </c>
      <c r="F1168" t="s">
        <v>4068</v>
      </c>
    </row>
    <row r="1169" spans="2:6" x14ac:dyDescent="0.2">
      <c r="B1169" t="s">
        <v>2940</v>
      </c>
      <c r="C1169">
        <v>0</v>
      </c>
      <c r="D1169" t="s">
        <v>2941</v>
      </c>
      <c r="E1169">
        <v>1166</v>
      </c>
      <c r="F1169" t="s">
        <v>2418</v>
      </c>
    </row>
    <row r="1170" spans="2:6" x14ac:dyDescent="0.2">
      <c r="B1170" t="s">
        <v>2940</v>
      </c>
      <c r="C1170">
        <v>0</v>
      </c>
      <c r="D1170" t="s">
        <v>2941</v>
      </c>
      <c r="E1170">
        <v>1167</v>
      </c>
      <c r="F1170" t="s">
        <v>2413</v>
      </c>
    </row>
    <row r="1171" spans="2:6" x14ac:dyDescent="0.2">
      <c r="B1171" t="s">
        <v>2940</v>
      </c>
      <c r="C1171">
        <v>0</v>
      </c>
      <c r="D1171" t="s">
        <v>2941</v>
      </c>
      <c r="E1171">
        <v>1168</v>
      </c>
      <c r="F1171" t="s">
        <v>4069</v>
      </c>
    </row>
    <row r="1172" spans="2:6" x14ac:dyDescent="0.2">
      <c r="B1172" t="s">
        <v>2940</v>
      </c>
      <c r="C1172">
        <v>0</v>
      </c>
      <c r="D1172" t="s">
        <v>2941</v>
      </c>
      <c r="E1172">
        <v>1169</v>
      </c>
      <c r="F1172" t="s">
        <v>2400</v>
      </c>
    </row>
    <row r="1173" spans="2:6" x14ac:dyDescent="0.2">
      <c r="B1173" t="s">
        <v>2940</v>
      </c>
      <c r="C1173">
        <v>0</v>
      </c>
      <c r="D1173" t="s">
        <v>2941</v>
      </c>
      <c r="E1173">
        <v>1170</v>
      </c>
      <c r="F1173" t="s">
        <v>1989</v>
      </c>
    </row>
    <row r="1174" spans="2:6" x14ac:dyDescent="0.2">
      <c r="B1174" t="s">
        <v>2940</v>
      </c>
      <c r="C1174">
        <v>0</v>
      </c>
      <c r="D1174" t="s">
        <v>2941</v>
      </c>
      <c r="E1174">
        <v>1171</v>
      </c>
      <c r="F1174" t="s">
        <v>2398</v>
      </c>
    </row>
    <row r="1175" spans="2:6" x14ac:dyDescent="0.2">
      <c r="B1175" t="s">
        <v>2940</v>
      </c>
      <c r="C1175">
        <v>0</v>
      </c>
      <c r="D1175" t="s">
        <v>2941</v>
      </c>
      <c r="E1175">
        <v>1172</v>
      </c>
      <c r="F1175" t="s">
        <v>2165</v>
      </c>
    </row>
    <row r="1176" spans="2:6" x14ac:dyDescent="0.2">
      <c r="B1176" t="s">
        <v>2940</v>
      </c>
      <c r="C1176">
        <v>0</v>
      </c>
      <c r="D1176" t="s">
        <v>2941</v>
      </c>
      <c r="E1176">
        <v>1173</v>
      </c>
      <c r="F1176" t="s">
        <v>2422</v>
      </c>
    </row>
    <row r="1177" spans="2:6" x14ac:dyDescent="0.2">
      <c r="B1177" t="s">
        <v>2940</v>
      </c>
      <c r="C1177">
        <v>0</v>
      </c>
      <c r="D1177" t="s">
        <v>2941</v>
      </c>
      <c r="E1177">
        <v>1174</v>
      </c>
      <c r="F1177" t="s">
        <v>2429</v>
      </c>
    </row>
    <row r="1178" spans="2:6" x14ac:dyDescent="0.2">
      <c r="B1178" t="s">
        <v>2940</v>
      </c>
      <c r="C1178">
        <v>0</v>
      </c>
      <c r="D1178" t="s">
        <v>2941</v>
      </c>
      <c r="E1178">
        <v>1175</v>
      </c>
      <c r="F1178" t="s">
        <v>3032</v>
      </c>
    </row>
    <row r="1179" spans="2:6" x14ac:dyDescent="0.2">
      <c r="B1179" t="s">
        <v>2945</v>
      </c>
      <c r="C1179">
        <v>10</v>
      </c>
      <c r="D1179" t="s">
        <v>2941</v>
      </c>
      <c r="E1179">
        <v>1176</v>
      </c>
      <c r="F1179" t="s">
        <v>2171</v>
      </c>
    </row>
    <row r="1180" spans="2:6" x14ac:dyDescent="0.2">
      <c r="B1180" t="s">
        <v>2940</v>
      </c>
      <c r="C1180">
        <v>0</v>
      </c>
      <c r="D1180" t="s">
        <v>2941</v>
      </c>
      <c r="E1180">
        <v>1177</v>
      </c>
      <c r="F1180" t="s">
        <v>2450</v>
      </c>
    </row>
    <row r="1181" spans="2:6" x14ac:dyDescent="0.2">
      <c r="B1181" t="s">
        <v>2940</v>
      </c>
      <c r="C1181">
        <v>0</v>
      </c>
      <c r="D1181" t="s">
        <v>2941</v>
      </c>
      <c r="E1181">
        <v>1178</v>
      </c>
      <c r="F1181" t="s">
        <v>2441</v>
      </c>
    </row>
    <row r="1182" spans="2:6" x14ac:dyDescent="0.2">
      <c r="B1182" t="s">
        <v>2940</v>
      </c>
      <c r="C1182">
        <v>0</v>
      </c>
      <c r="D1182" t="s">
        <v>2941</v>
      </c>
      <c r="E1182">
        <v>1179</v>
      </c>
      <c r="F1182" t="s">
        <v>3758</v>
      </c>
    </row>
    <row r="1183" spans="2:6" x14ac:dyDescent="0.2">
      <c r="B1183" t="s">
        <v>2940</v>
      </c>
      <c r="C1183">
        <v>0</v>
      </c>
      <c r="D1183" t="s">
        <v>2941</v>
      </c>
      <c r="E1183">
        <v>1180</v>
      </c>
      <c r="F1183" t="s">
        <v>2933</v>
      </c>
    </row>
    <row r="1184" spans="2:6" x14ac:dyDescent="0.2">
      <c r="B1184" t="s">
        <v>2945</v>
      </c>
      <c r="C1184">
        <v>10</v>
      </c>
      <c r="D1184" t="s">
        <v>2941</v>
      </c>
      <c r="E1184">
        <v>1181</v>
      </c>
      <c r="F1184" t="s">
        <v>2387</v>
      </c>
    </row>
    <row r="1185" spans="2:6" x14ac:dyDescent="0.2">
      <c r="B1185" t="s">
        <v>2940</v>
      </c>
      <c r="C1185">
        <v>0</v>
      </c>
      <c r="D1185" t="s">
        <v>2941</v>
      </c>
      <c r="E1185">
        <v>1182</v>
      </c>
      <c r="F1185" t="s">
        <v>2158</v>
      </c>
    </row>
    <row r="1186" spans="2:6" x14ac:dyDescent="0.2">
      <c r="B1186" t="s">
        <v>2940</v>
      </c>
      <c r="C1186">
        <v>0</v>
      </c>
      <c r="D1186" t="s">
        <v>2941</v>
      </c>
      <c r="E1186">
        <v>1183</v>
      </c>
      <c r="F1186" t="s">
        <v>2376</v>
      </c>
    </row>
    <row r="1187" spans="2:6" x14ac:dyDescent="0.2">
      <c r="B1187" t="s">
        <v>2940</v>
      </c>
      <c r="C1187">
        <v>0</v>
      </c>
      <c r="D1187" t="s">
        <v>2941</v>
      </c>
      <c r="E1187">
        <v>1184</v>
      </c>
      <c r="F1187" t="s">
        <v>1336</v>
      </c>
    </row>
    <row r="1188" spans="2:6" x14ac:dyDescent="0.2">
      <c r="B1188" t="s">
        <v>2940</v>
      </c>
      <c r="C1188">
        <v>0</v>
      </c>
      <c r="D1188" t="s">
        <v>2941</v>
      </c>
      <c r="E1188">
        <v>1185</v>
      </c>
      <c r="F1188" t="s">
        <v>2163</v>
      </c>
    </row>
    <row r="1189" spans="2:6" x14ac:dyDescent="0.2">
      <c r="B1189" t="s">
        <v>2940</v>
      </c>
      <c r="C1189">
        <v>0</v>
      </c>
      <c r="D1189" t="s">
        <v>2941</v>
      </c>
      <c r="E1189">
        <v>1186</v>
      </c>
      <c r="F1189" t="s">
        <v>2352</v>
      </c>
    </row>
    <row r="1190" spans="2:6" x14ac:dyDescent="0.2">
      <c r="B1190" t="s">
        <v>2940</v>
      </c>
      <c r="C1190">
        <v>0</v>
      </c>
      <c r="D1190" t="s">
        <v>2941</v>
      </c>
      <c r="E1190">
        <v>1187</v>
      </c>
      <c r="F1190" t="s">
        <v>2342</v>
      </c>
    </row>
    <row r="1191" spans="2:6" x14ac:dyDescent="0.2">
      <c r="B1191" t="s">
        <v>2940</v>
      </c>
      <c r="C1191">
        <v>0</v>
      </c>
      <c r="D1191" t="s">
        <v>2941</v>
      </c>
      <c r="E1191">
        <v>1188</v>
      </c>
      <c r="F1191" t="s">
        <v>3869</v>
      </c>
    </row>
    <row r="1192" spans="2:6" x14ac:dyDescent="0.2">
      <c r="B1192" t="s">
        <v>2940</v>
      </c>
      <c r="C1192">
        <v>0</v>
      </c>
      <c r="D1192" t="s">
        <v>2941</v>
      </c>
      <c r="E1192">
        <v>1189</v>
      </c>
      <c r="F1192" t="s">
        <v>3306</v>
      </c>
    </row>
    <row r="1193" spans="2:6" x14ac:dyDescent="0.2">
      <c r="B1193" t="s">
        <v>2940</v>
      </c>
      <c r="C1193">
        <v>0</v>
      </c>
      <c r="D1193" t="s">
        <v>2941</v>
      </c>
      <c r="E1193">
        <v>1190</v>
      </c>
      <c r="F1193" t="s">
        <v>4070</v>
      </c>
    </row>
    <row r="1194" spans="2:6" x14ac:dyDescent="0.2">
      <c r="B1194" t="s">
        <v>2974</v>
      </c>
      <c r="C1194">
        <v>80</v>
      </c>
      <c r="D1194" t="s">
        <v>2941</v>
      </c>
      <c r="E1194">
        <v>1191</v>
      </c>
      <c r="F1194" t="s">
        <v>1302</v>
      </c>
    </row>
    <row r="1195" spans="2:6" x14ac:dyDescent="0.2">
      <c r="B1195" t="s">
        <v>2972</v>
      </c>
      <c r="C1195">
        <v>40</v>
      </c>
      <c r="D1195" t="s">
        <v>2941</v>
      </c>
      <c r="E1195">
        <v>1192</v>
      </c>
      <c r="F1195" t="s">
        <v>2147</v>
      </c>
    </row>
    <row r="1196" spans="2:6" x14ac:dyDescent="0.2">
      <c r="B1196" t="s">
        <v>2940</v>
      </c>
      <c r="C1196">
        <v>0</v>
      </c>
      <c r="D1196" t="s">
        <v>2941</v>
      </c>
      <c r="E1196">
        <v>1193</v>
      </c>
      <c r="F1196" t="s">
        <v>3194</v>
      </c>
    </row>
    <row r="1197" spans="2:6" x14ac:dyDescent="0.2">
      <c r="B1197" t="s">
        <v>3004</v>
      </c>
      <c r="C1197">
        <v>70</v>
      </c>
      <c r="D1197" t="s">
        <v>2941</v>
      </c>
      <c r="E1197">
        <v>1194</v>
      </c>
      <c r="F1197" t="s">
        <v>3307</v>
      </c>
    </row>
    <row r="1198" spans="2:6" x14ac:dyDescent="0.2">
      <c r="B1198" t="s">
        <v>2940</v>
      </c>
      <c r="C1198">
        <v>0</v>
      </c>
      <c r="D1198" t="s">
        <v>2941</v>
      </c>
      <c r="E1198">
        <v>1195</v>
      </c>
      <c r="F1198" t="s">
        <v>2144</v>
      </c>
    </row>
    <row r="1199" spans="2:6" x14ac:dyDescent="0.2">
      <c r="B1199" t="s">
        <v>2940</v>
      </c>
      <c r="C1199">
        <v>0</v>
      </c>
      <c r="D1199" t="s">
        <v>2941</v>
      </c>
      <c r="E1199">
        <v>1196</v>
      </c>
      <c r="F1199" t="s">
        <v>2317</v>
      </c>
    </row>
    <row r="1200" spans="2:6" x14ac:dyDescent="0.2">
      <c r="B1200" t="s">
        <v>2940</v>
      </c>
      <c r="C1200">
        <v>0</v>
      </c>
      <c r="D1200" t="s">
        <v>2941</v>
      </c>
      <c r="E1200">
        <v>1197</v>
      </c>
      <c r="F1200" t="s">
        <v>4071</v>
      </c>
    </row>
    <row r="1201" spans="2:6" x14ac:dyDescent="0.2">
      <c r="B1201" t="s">
        <v>2940</v>
      </c>
      <c r="C1201">
        <v>0</v>
      </c>
      <c r="D1201" t="s">
        <v>2941</v>
      </c>
      <c r="E1201">
        <v>1198</v>
      </c>
      <c r="F1201" t="s">
        <v>2321</v>
      </c>
    </row>
    <row r="1202" spans="2:6" x14ac:dyDescent="0.2">
      <c r="B1202" t="s">
        <v>2940</v>
      </c>
      <c r="C1202">
        <v>0</v>
      </c>
      <c r="D1202" t="s">
        <v>2941</v>
      </c>
      <c r="E1202">
        <v>1199</v>
      </c>
      <c r="F1202" t="s">
        <v>1737</v>
      </c>
    </row>
    <row r="1203" spans="2:6" x14ac:dyDescent="0.2">
      <c r="B1203" t="s">
        <v>2940</v>
      </c>
      <c r="C1203">
        <v>0</v>
      </c>
      <c r="D1203" t="s">
        <v>2941</v>
      </c>
      <c r="E1203">
        <v>1200</v>
      </c>
      <c r="F1203" t="s">
        <v>3195</v>
      </c>
    </row>
    <row r="1204" spans="2:6" x14ac:dyDescent="0.2">
      <c r="B1204" t="s">
        <v>2940</v>
      </c>
      <c r="C1204">
        <v>0</v>
      </c>
      <c r="D1204" t="s">
        <v>2941</v>
      </c>
      <c r="E1204">
        <v>1201</v>
      </c>
      <c r="F1204" t="s">
        <v>2878</v>
      </c>
    </row>
    <row r="1205" spans="2:6" x14ac:dyDescent="0.2">
      <c r="B1205" t="s">
        <v>2940</v>
      </c>
      <c r="C1205">
        <v>0</v>
      </c>
      <c r="D1205" t="s">
        <v>2941</v>
      </c>
      <c r="E1205">
        <v>1202</v>
      </c>
      <c r="F1205" t="s">
        <v>2879</v>
      </c>
    </row>
    <row r="1206" spans="2:6" x14ac:dyDescent="0.2">
      <c r="B1206" t="s">
        <v>2940</v>
      </c>
      <c r="C1206">
        <v>0</v>
      </c>
      <c r="D1206" t="s">
        <v>2941</v>
      </c>
      <c r="E1206">
        <v>1203</v>
      </c>
      <c r="F1206" t="s">
        <v>2820</v>
      </c>
    </row>
    <row r="1207" spans="2:6" x14ac:dyDescent="0.2">
      <c r="B1207" t="s">
        <v>2940</v>
      </c>
      <c r="C1207">
        <v>0</v>
      </c>
      <c r="D1207" t="s">
        <v>2941</v>
      </c>
      <c r="E1207">
        <v>1204</v>
      </c>
      <c r="F1207" t="s">
        <v>2915</v>
      </c>
    </row>
    <row r="1208" spans="2:6" x14ac:dyDescent="0.2">
      <c r="B1208" t="s">
        <v>2940</v>
      </c>
      <c r="C1208">
        <v>0</v>
      </c>
      <c r="D1208" t="s">
        <v>2941</v>
      </c>
      <c r="E1208">
        <v>1205</v>
      </c>
      <c r="F1208" t="s">
        <v>3833</v>
      </c>
    </row>
    <row r="1209" spans="2:6" x14ac:dyDescent="0.2">
      <c r="B1209" t="s">
        <v>2940</v>
      </c>
      <c r="C1209">
        <v>0</v>
      </c>
      <c r="D1209" t="s">
        <v>2941</v>
      </c>
      <c r="E1209">
        <v>1206</v>
      </c>
      <c r="F1209" t="s">
        <v>2272</v>
      </c>
    </row>
    <row r="1210" spans="2:6" x14ac:dyDescent="0.2">
      <c r="B1210" t="s">
        <v>2940</v>
      </c>
      <c r="C1210">
        <v>0</v>
      </c>
      <c r="D1210" t="s">
        <v>2941</v>
      </c>
      <c r="E1210">
        <v>1207</v>
      </c>
      <c r="F1210" t="s">
        <v>1968</v>
      </c>
    </row>
    <row r="1211" spans="2:6" x14ac:dyDescent="0.2">
      <c r="B1211" t="s">
        <v>2940</v>
      </c>
      <c r="C1211">
        <v>0</v>
      </c>
      <c r="D1211" t="s">
        <v>2941</v>
      </c>
      <c r="E1211">
        <v>1208</v>
      </c>
      <c r="F1211" t="s">
        <v>2155</v>
      </c>
    </row>
    <row r="1212" spans="2:6" x14ac:dyDescent="0.2">
      <c r="B1212" t="s">
        <v>2940</v>
      </c>
      <c r="C1212">
        <v>0</v>
      </c>
      <c r="D1212" t="s">
        <v>2941</v>
      </c>
      <c r="E1212">
        <v>1209</v>
      </c>
      <c r="F1212" t="s">
        <v>2906</v>
      </c>
    </row>
    <row r="1213" spans="2:6" x14ac:dyDescent="0.2">
      <c r="B1213" t="s">
        <v>2940</v>
      </c>
      <c r="C1213">
        <v>0</v>
      </c>
      <c r="D1213" t="s">
        <v>2941</v>
      </c>
      <c r="E1213">
        <v>1210</v>
      </c>
      <c r="F1213" t="s">
        <v>3764</v>
      </c>
    </row>
    <row r="1214" spans="2:6" x14ac:dyDescent="0.2">
      <c r="B1214" t="s">
        <v>2940</v>
      </c>
      <c r="C1214">
        <v>0</v>
      </c>
      <c r="D1214" t="s">
        <v>2941</v>
      </c>
      <c r="E1214">
        <v>1211</v>
      </c>
      <c r="F1214" t="s">
        <v>2829</v>
      </c>
    </row>
    <row r="1215" spans="2:6" x14ac:dyDescent="0.2">
      <c r="B1215" t="s">
        <v>2940</v>
      </c>
      <c r="C1215">
        <v>0</v>
      </c>
      <c r="D1215" t="s">
        <v>2941</v>
      </c>
      <c r="E1215">
        <v>1212</v>
      </c>
      <c r="F1215" t="s">
        <v>2172</v>
      </c>
    </row>
    <row r="1216" spans="2:6" x14ac:dyDescent="0.2">
      <c r="B1216" t="s">
        <v>2940</v>
      </c>
      <c r="C1216">
        <v>0</v>
      </c>
      <c r="D1216" t="s">
        <v>2941</v>
      </c>
      <c r="E1216">
        <v>1213</v>
      </c>
      <c r="F1216" t="s">
        <v>3314</v>
      </c>
    </row>
    <row r="1217" spans="2:6" x14ac:dyDescent="0.2">
      <c r="B1217" t="s">
        <v>2940</v>
      </c>
      <c r="C1217">
        <v>0</v>
      </c>
      <c r="D1217" t="s">
        <v>2941</v>
      </c>
      <c r="E1217">
        <v>1214</v>
      </c>
      <c r="F1217" t="s">
        <v>3315</v>
      </c>
    </row>
    <row r="1218" spans="2:6" x14ac:dyDescent="0.2">
      <c r="B1218" t="s">
        <v>2940</v>
      </c>
      <c r="C1218">
        <v>0</v>
      </c>
      <c r="D1218" t="s">
        <v>2941</v>
      </c>
      <c r="E1218">
        <v>1215</v>
      </c>
      <c r="F1218" t="s">
        <v>4072</v>
      </c>
    </row>
    <row r="1219" spans="2:6" x14ac:dyDescent="0.2">
      <c r="B1219" t="s">
        <v>2940</v>
      </c>
      <c r="C1219">
        <v>0</v>
      </c>
      <c r="D1219" t="s">
        <v>2941</v>
      </c>
      <c r="E1219">
        <v>1216</v>
      </c>
      <c r="F1219" t="s">
        <v>2181</v>
      </c>
    </row>
    <row r="1220" spans="2:6" x14ac:dyDescent="0.2">
      <c r="B1220" t="s">
        <v>2940</v>
      </c>
      <c r="C1220">
        <v>0</v>
      </c>
      <c r="D1220" t="s">
        <v>2941</v>
      </c>
      <c r="E1220">
        <v>1217</v>
      </c>
      <c r="F1220" t="s">
        <v>2559</v>
      </c>
    </row>
    <row r="1221" spans="2:6" x14ac:dyDescent="0.2">
      <c r="B1221" t="s">
        <v>2940</v>
      </c>
      <c r="C1221">
        <v>0</v>
      </c>
      <c r="D1221" t="s">
        <v>2941</v>
      </c>
      <c r="E1221">
        <v>1218</v>
      </c>
      <c r="F1221" t="s">
        <v>2318</v>
      </c>
    </row>
    <row r="1222" spans="2:6" x14ac:dyDescent="0.2">
      <c r="B1222" t="s">
        <v>2940</v>
      </c>
      <c r="C1222">
        <v>0</v>
      </c>
      <c r="D1222" t="s">
        <v>2941</v>
      </c>
      <c r="E1222">
        <v>1219</v>
      </c>
      <c r="F1222" t="s">
        <v>3605</v>
      </c>
    </row>
    <row r="1223" spans="2:6" x14ac:dyDescent="0.2">
      <c r="B1223" t="s">
        <v>2940</v>
      </c>
      <c r="C1223">
        <v>0</v>
      </c>
      <c r="D1223" t="s">
        <v>2941</v>
      </c>
      <c r="E1223">
        <v>1220</v>
      </c>
      <c r="F1223" t="s">
        <v>2538</v>
      </c>
    </row>
    <row r="1224" spans="2:6" x14ac:dyDescent="0.2">
      <c r="B1224" t="s">
        <v>2940</v>
      </c>
      <c r="C1224">
        <v>0</v>
      </c>
      <c r="D1224" t="s">
        <v>2941</v>
      </c>
      <c r="E1224">
        <v>1221</v>
      </c>
      <c r="F1224" t="s">
        <v>2542</v>
      </c>
    </row>
    <row r="1225" spans="2:6" x14ac:dyDescent="0.2">
      <c r="B1225" t="s">
        <v>2940</v>
      </c>
      <c r="C1225">
        <v>0</v>
      </c>
      <c r="D1225" t="s">
        <v>2941</v>
      </c>
      <c r="E1225">
        <v>1222</v>
      </c>
      <c r="F1225" t="s">
        <v>2205</v>
      </c>
    </row>
    <row r="1226" spans="2:6" x14ac:dyDescent="0.2">
      <c r="B1226" t="s">
        <v>2940</v>
      </c>
      <c r="C1226">
        <v>0</v>
      </c>
      <c r="D1226" t="s">
        <v>2941</v>
      </c>
      <c r="E1226">
        <v>1223</v>
      </c>
      <c r="F1226" t="s">
        <v>2451</v>
      </c>
    </row>
    <row r="1227" spans="2:6" x14ac:dyDescent="0.2">
      <c r="B1227" t="s">
        <v>2940</v>
      </c>
      <c r="C1227">
        <v>0</v>
      </c>
      <c r="D1227" t="s">
        <v>2941</v>
      </c>
      <c r="E1227">
        <v>1224</v>
      </c>
      <c r="F1227" t="s">
        <v>4073</v>
      </c>
    </row>
    <row r="1228" spans="2:6" x14ac:dyDescent="0.2">
      <c r="B1228" t="s">
        <v>2940</v>
      </c>
      <c r="C1228">
        <v>0</v>
      </c>
      <c r="D1228" t="s">
        <v>2941</v>
      </c>
      <c r="E1228">
        <v>1225</v>
      </c>
      <c r="F1228" t="s">
        <v>3837</v>
      </c>
    </row>
    <row r="1229" spans="2:6" x14ac:dyDescent="0.2">
      <c r="B1229" t="s">
        <v>2940</v>
      </c>
      <c r="C1229">
        <v>0</v>
      </c>
      <c r="D1229" t="s">
        <v>2941</v>
      </c>
      <c r="E1229">
        <v>1226</v>
      </c>
      <c r="F1229" t="s">
        <v>2911</v>
      </c>
    </row>
    <row r="1230" spans="2:6" x14ac:dyDescent="0.2">
      <c r="B1230" t="s">
        <v>2940</v>
      </c>
      <c r="C1230">
        <v>0</v>
      </c>
      <c r="D1230" t="s">
        <v>2941</v>
      </c>
      <c r="E1230">
        <v>1227</v>
      </c>
      <c r="F1230" t="s">
        <v>3320</v>
      </c>
    </row>
    <row r="1231" spans="2:6" x14ac:dyDescent="0.2">
      <c r="B1231" t="s">
        <v>2940</v>
      </c>
      <c r="C1231">
        <v>0</v>
      </c>
      <c r="D1231" t="s">
        <v>2941</v>
      </c>
      <c r="E1231">
        <v>1228</v>
      </c>
      <c r="F1231" t="s">
        <v>2215</v>
      </c>
    </row>
    <row r="1232" spans="2:6" x14ac:dyDescent="0.2">
      <c r="B1232" t="s">
        <v>2940</v>
      </c>
      <c r="C1232">
        <v>0</v>
      </c>
      <c r="D1232" t="s">
        <v>2941</v>
      </c>
      <c r="E1232">
        <v>1229</v>
      </c>
      <c r="F1232" t="s">
        <v>3057</v>
      </c>
    </row>
    <row r="1233" spans="2:6" x14ac:dyDescent="0.2">
      <c r="B1233" t="s">
        <v>3031</v>
      </c>
      <c r="C1233">
        <v>20</v>
      </c>
      <c r="D1233" t="s">
        <v>2941</v>
      </c>
      <c r="E1233">
        <v>1230</v>
      </c>
      <c r="F1233" t="s">
        <v>2377</v>
      </c>
    </row>
    <row r="1234" spans="2:6" x14ac:dyDescent="0.2">
      <c r="B1234" t="s">
        <v>2945</v>
      </c>
      <c r="C1234">
        <v>10</v>
      </c>
      <c r="D1234" t="s">
        <v>2941</v>
      </c>
      <c r="E1234">
        <v>1231</v>
      </c>
      <c r="F1234" t="s">
        <v>3688</v>
      </c>
    </row>
    <row r="1235" spans="2:6" x14ac:dyDescent="0.2">
      <c r="B1235" t="s">
        <v>2940</v>
      </c>
      <c r="C1235">
        <v>0</v>
      </c>
      <c r="D1235" t="s">
        <v>2941</v>
      </c>
      <c r="E1235">
        <v>1232</v>
      </c>
      <c r="F1235" t="s">
        <v>2898</v>
      </c>
    </row>
    <row r="1236" spans="2:6" x14ac:dyDescent="0.2">
      <c r="B1236" t="s">
        <v>2940</v>
      </c>
      <c r="C1236">
        <v>0</v>
      </c>
      <c r="D1236" t="s">
        <v>2941</v>
      </c>
      <c r="E1236">
        <v>1233</v>
      </c>
      <c r="F1236" t="s">
        <v>2225</v>
      </c>
    </row>
    <row r="1237" spans="2:6" x14ac:dyDescent="0.2">
      <c r="B1237" t="s">
        <v>2940</v>
      </c>
      <c r="C1237">
        <v>0</v>
      </c>
      <c r="D1237" t="s">
        <v>2941</v>
      </c>
      <c r="E1237">
        <v>1234</v>
      </c>
      <c r="F1237" t="s">
        <v>2563</v>
      </c>
    </row>
    <row r="1238" spans="2:6" x14ac:dyDescent="0.2">
      <c r="B1238" t="s">
        <v>2940</v>
      </c>
      <c r="C1238">
        <v>0</v>
      </c>
      <c r="D1238" t="s">
        <v>2941</v>
      </c>
      <c r="E1238">
        <v>1235</v>
      </c>
      <c r="F1238" t="s">
        <v>4074</v>
      </c>
    </row>
    <row r="1239" spans="2:6" x14ac:dyDescent="0.2">
      <c r="B1239" t="s">
        <v>2976</v>
      </c>
      <c r="C1239">
        <v>90</v>
      </c>
      <c r="D1239" t="s">
        <v>2941</v>
      </c>
      <c r="E1239">
        <v>1236</v>
      </c>
      <c r="F1239" t="s">
        <v>2902</v>
      </c>
    </row>
    <row r="1240" spans="2:6" x14ac:dyDescent="0.2">
      <c r="B1240" t="s">
        <v>2940</v>
      </c>
      <c r="C1240">
        <v>0</v>
      </c>
      <c r="D1240" t="s">
        <v>2941</v>
      </c>
      <c r="E1240">
        <v>1237</v>
      </c>
      <c r="F1240" t="s">
        <v>2139</v>
      </c>
    </row>
    <row r="1241" spans="2:6" x14ac:dyDescent="0.2">
      <c r="B1241" t="s">
        <v>2940</v>
      </c>
      <c r="C1241">
        <v>0</v>
      </c>
      <c r="D1241" t="s">
        <v>2941</v>
      </c>
      <c r="E1241">
        <v>1238</v>
      </c>
      <c r="F1241" t="s">
        <v>2223</v>
      </c>
    </row>
    <row r="1242" spans="2:6" x14ac:dyDescent="0.2">
      <c r="B1242" t="s">
        <v>2940</v>
      </c>
      <c r="C1242">
        <v>0</v>
      </c>
      <c r="D1242" t="s">
        <v>2941</v>
      </c>
      <c r="E1242">
        <v>1239</v>
      </c>
      <c r="F1242" t="s">
        <v>2901</v>
      </c>
    </row>
    <row r="1243" spans="2:6" x14ac:dyDescent="0.2">
      <c r="B1243" t="s">
        <v>2940</v>
      </c>
      <c r="C1243">
        <v>0</v>
      </c>
      <c r="D1243" t="s">
        <v>2941</v>
      </c>
      <c r="E1243">
        <v>1240</v>
      </c>
      <c r="F1243" t="s">
        <v>3058</v>
      </c>
    </row>
    <row r="1244" spans="2:6" x14ac:dyDescent="0.2">
      <c r="B1244" t="s">
        <v>2940</v>
      </c>
      <c r="C1244">
        <v>0</v>
      </c>
      <c r="D1244" t="s">
        <v>2941</v>
      </c>
      <c r="E1244">
        <v>1241</v>
      </c>
      <c r="F1244" t="s">
        <v>3631</v>
      </c>
    </row>
    <row r="1245" spans="2:6" x14ac:dyDescent="0.2">
      <c r="B1245" t="s">
        <v>2940</v>
      </c>
      <c r="C1245">
        <v>0</v>
      </c>
      <c r="D1245" t="s">
        <v>2941</v>
      </c>
      <c r="E1245">
        <v>1242</v>
      </c>
      <c r="F1245" t="s">
        <v>4075</v>
      </c>
    </row>
    <row r="1246" spans="2:6" x14ac:dyDescent="0.2">
      <c r="B1246" t="s">
        <v>2983</v>
      </c>
      <c r="C1246">
        <v>30</v>
      </c>
      <c r="D1246" t="s">
        <v>2941</v>
      </c>
      <c r="E1246">
        <v>1243</v>
      </c>
      <c r="F1246" t="s">
        <v>2804</v>
      </c>
    </row>
    <row r="1247" spans="2:6" x14ac:dyDescent="0.2">
      <c r="B1247" t="s">
        <v>2940</v>
      </c>
      <c r="C1247">
        <v>0</v>
      </c>
      <c r="D1247" t="s">
        <v>2941</v>
      </c>
      <c r="E1247">
        <v>1244</v>
      </c>
      <c r="F1247" t="s">
        <v>4076</v>
      </c>
    </row>
    <row r="1248" spans="2:6" x14ac:dyDescent="0.2">
      <c r="B1248" t="s">
        <v>2940</v>
      </c>
      <c r="C1248">
        <v>0</v>
      </c>
      <c r="D1248" t="s">
        <v>2941</v>
      </c>
      <c r="E1248">
        <v>1245</v>
      </c>
      <c r="F1248" t="s">
        <v>2515</v>
      </c>
    </row>
    <row r="1249" spans="2:6" x14ac:dyDescent="0.2">
      <c r="B1249" t="s">
        <v>2940</v>
      </c>
      <c r="C1249">
        <v>0</v>
      </c>
      <c r="D1249" t="s">
        <v>2941</v>
      </c>
      <c r="E1249">
        <v>1246</v>
      </c>
      <c r="F1249" t="s">
        <v>4007</v>
      </c>
    </row>
    <row r="1250" spans="2:6" x14ac:dyDescent="0.2">
      <c r="B1250" t="s">
        <v>3050</v>
      </c>
      <c r="C1250">
        <v>50</v>
      </c>
      <c r="D1250" t="s">
        <v>2941</v>
      </c>
      <c r="E1250">
        <v>1247</v>
      </c>
      <c r="F1250" t="s">
        <v>3639</v>
      </c>
    </row>
    <row r="1251" spans="2:6" x14ac:dyDescent="0.2">
      <c r="B1251" t="s">
        <v>2940</v>
      </c>
      <c r="C1251">
        <v>0</v>
      </c>
      <c r="D1251" t="s">
        <v>2941</v>
      </c>
      <c r="E1251">
        <v>1248</v>
      </c>
      <c r="F1251" t="s">
        <v>2506</v>
      </c>
    </row>
    <row r="1252" spans="2:6" x14ac:dyDescent="0.2">
      <c r="B1252" t="s">
        <v>2940</v>
      </c>
      <c r="C1252">
        <v>0</v>
      </c>
      <c r="D1252" t="s">
        <v>2941</v>
      </c>
      <c r="E1252">
        <v>1249</v>
      </c>
      <c r="F1252" t="s">
        <v>2809</v>
      </c>
    </row>
    <row r="1253" spans="2:6" x14ac:dyDescent="0.2">
      <c r="B1253" t="s">
        <v>2940</v>
      </c>
      <c r="C1253">
        <v>0</v>
      </c>
      <c r="D1253" t="s">
        <v>2941</v>
      </c>
      <c r="E1253">
        <v>1250</v>
      </c>
      <c r="F1253" t="s">
        <v>4077</v>
      </c>
    </row>
    <row r="1254" spans="2:6" x14ac:dyDescent="0.2">
      <c r="B1254" t="s">
        <v>2940</v>
      </c>
      <c r="C1254">
        <v>0</v>
      </c>
      <c r="D1254" t="s">
        <v>2941</v>
      </c>
      <c r="E1254">
        <v>1251</v>
      </c>
      <c r="F1254" t="s">
        <v>2077</v>
      </c>
    </row>
    <row r="1255" spans="2:6" x14ac:dyDescent="0.2">
      <c r="B1255" t="s">
        <v>2940</v>
      </c>
      <c r="C1255">
        <v>0</v>
      </c>
      <c r="D1255" t="s">
        <v>2941</v>
      </c>
      <c r="E1255">
        <v>1252</v>
      </c>
      <c r="F1255" t="s">
        <v>3397</v>
      </c>
    </row>
    <row r="1256" spans="2:6" x14ac:dyDescent="0.2">
      <c r="B1256" t="s">
        <v>2976</v>
      </c>
      <c r="C1256">
        <v>90</v>
      </c>
      <c r="D1256" t="s">
        <v>2941</v>
      </c>
      <c r="E1256">
        <v>1253</v>
      </c>
      <c r="F1256" t="s">
        <v>1947</v>
      </c>
    </row>
    <row r="1257" spans="2:6" x14ac:dyDescent="0.2">
      <c r="B1257" t="s">
        <v>2940</v>
      </c>
      <c r="C1257">
        <v>0</v>
      </c>
      <c r="D1257" t="s">
        <v>2941</v>
      </c>
      <c r="E1257">
        <v>1254</v>
      </c>
      <c r="F1257" t="s">
        <v>1936</v>
      </c>
    </row>
    <row r="1258" spans="2:6" x14ac:dyDescent="0.2">
      <c r="B1258" t="s">
        <v>2940</v>
      </c>
      <c r="C1258">
        <v>0</v>
      </c>
      <c r="D1258" t="s">
        <v>2941</v>
      </c>
      <c r="E1258">
        <v>1255</v>
      </c>
      <c r="F1258" t="s">
        <v>4078</v>
      </c>
    </row>
    <row r="1259" spans="2:6" x14ac:dyDescent="0.2">
      <c r="B1259" t="s">
        <v>2945</v>
      </c>
      <c r="C1259">
        <v>10</v>
      </c>
      <c r="D1259" t="s">
        <v>2941</v>
      </c>
      <c r="E1259">
        <v>1256</v>
      </c>
      <c r="F1259" t="s">
        <v>2073</v>
      </c>
    </row>
    <row r="1260" spans="2:6" x14ac:dyDescent="0.2">
      <c r="B1260" t="s">
        <v>2945</v>
      </c>
      <c r="C1260">
        <v>10</v>
      </c>
      <c r="D1260" t="s">
        <v>2941</v>
      </c>
      <c r="E1260">
        <v>1257</v>
      </c>
      <c r="F1260" t="s">
        <v>2075</v>
      </c>
    </row>
    <row r="1261" spans="2:6" x14ac:dyDescent="0.2">
      <c r="B1261" t="s">
        <v>2940</v>
      </c>
      <c r="C1261">
        <v>0</v>
      </c>
      <c r="D1261" t="s">
        <v>2941</v>
      </c>
      <c r="E1261">
        <v>1258</v>
      </c>
      <c r="F1261" t="s">
        <v>3789</v>
      </c>
    </row>
    <row r="1262" spans="2:6" x14ac:dyDescent="0.2">
      <c r="B1262" t="s">
        <v>2972</v>
      </c>
      <c r="C1262">
        <v>40</v>
      </c>
      <c r="D1262" t="s">
        <v>2941</v>
      </c>
      <c r="E1262">
        <v>1259</v>
      </c>
      <c r="F1262" t="s">
        <v>2097</v>
      </c>
    </row>
    <row r="1263" spans="2:6" x14ac:dyDescent="0.2">
      <c r="B1263" t="s">
        <v>2940</v>
      </c>
      <c r="C1263">
        <v>0</v>
      </c>
      <c r="D1263" t="s">
        <v>2941</v>
      </c>
      <c r="E1263">
        <v>1260</v>
      </c>
      <c r="F1263" t="s">
        <v>3333</v>
      </c>
    </row>
    <row r="1264" spans="2:6" x14ac:dyDescent="0.2">
      <c r="B1264" t="s">
        <v>2940</v>
      </c>
      <c r="C1264">
        <v>0</v>
      </c>
      <c r="D1264" t="s">
        <v>2941</v>
      </c>
      <c r="E1264">
        <v>1261</v>
      </c>
      <c r="F1264" t="s">
        <v>3069</v>
      </c>
    </row>
    <row r="1265" spans="2:6" x14ac:dyDescent="0.2">
      <c r="B1265" t="s">
        <v>2940</v>
      </c>
      <c r="C1265">
        <v>0</v>
      </c>
      <c r="D1265" t="s">
        <v>2941</v>
      </c>
      <c r="E1265">
        <v>1262</v>
      </c>
      <c r="F1265" t="s">
        <v>2885</v>
      </c>
    </row>
    <row r="1266" spans="2:6" x14ac:dyDescent="0.2">
      <c r="B1266" t="s">
        <v>2940</v>
      </c>
      <c r="C1266">
        <v>0</v>
      </c>
      <c r="D1266" t="s">
        <v>2941</v>
      </c>
      <c r="E1266">
        <v>1263</v>
      </c>
      <c r="F1266" t="s">
        <v>2392</v>
      </c>
    </row>
    <row r="1267" spans="2:6" x14ac:dyDescent="0.2">
      <c r="B1267" t="s">
        <v>2940</v>
      </c>
      <c r="C1267">
        <v>0</v>
      </c>
      <c r="D1267" t="s">
        <v>2941</v>
      </c>
      <c r="E1267">
        <v>1264</v>
      </c>
      <c r="F1267" t="s">
        <v>2068</v>
      </c>
    </row>
    <row r="1268" spans="2:6" x14ac:dyDescent="0.2">
      <c r="B1268" t="s">
        <v>2940</v>
      </c>
      <c r="C1268">
        <v>0</v>
      </c>
      <c r="D1268" t="s">
        <v>2941</v>
      </c>
      <c r="E1268">
        <v>1265</v>
      </c>
      <c r="F1268" t="s">
        <v>1497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70EB-E892-F64F-8AC3-CF2D094B3E58}">
  <dimension ref="A1:J1285"/>
  <sheetViews>
    <sheetView workbookViewId="0">
      <selection activeCell="N8" sqref="N8"/>
    </sheetView>
  </sheetViews>
  <sheetFormatPr baseColWidth="10" defaultRowHeight="16" x14ac:dyDescent="0.2"/>
  <sheetData>
    <row r="1" spans="1:10" x14ac:dyDescent="0.2">
      <c r="A1" t="s">
        <v>2599</v>
      </c>
      <c r="B1" t="s">
        <v>4378</v>
      </c>
      <c r="C1" t="e">
        <f>-delimiters</f>
        <v>#NAME?</v>
      </c>
      <c r="D1" t="s">
        <v>2601</v>
      </c>
    </row>
    <row r="2" spans="1:10" x14ac:dyDescent="0.2">
      <c r="A2" t="s">
        <v>2592</v>
      </c>
      <c r="B2" t="s">
        <v>2610</v>
      </c>
      <c r="C2" t="s">
        <v>2611</v>
      </c>
      <c r="D2">
        <v>10</v>
      </c>
      <c r="E2" t="s">
        <v>2612</v>
      </c>
      <c r="F2" t="s">
        <v>2609</v>
      </c>
    </row>
    <row r="3" spans="1:10" x14ac:dyDescent="0.2">
      <c r="A3" t="s">
        <v>2592</v>
      </c>
      <c r="B3" t="s">
        <v>2593</v>
      </c>
      <c r="C3" t="s">
        <v>2594</v>
      </c>
      <c r="D3" t="s">
        <v>2592</v>
      </c>
    </row>
    <row r="4" spans="1:10" x14ac:dyDescent="0.2">
      <c r="A4" t="s">
        <v>1521</v>
      </c>
      <c r="B4" t="s">
        <v>1473</v>
      </c>
      <c r="C4" t="s">
        <v>2938</v>
      </c>
      <c r="D4" t="s">
        <v>2939</v>
      </c>
      <c r="E4" t="s">
        <v>1303</v>
      </c>
    </row>
    <row r="5" spans="1:10" x14ac:dyDescent="0.2">
      <c r="A5" t="s">
        <v>2607</v>
      </c>
      <c r="B5" t="s">
        <v>2608</v>
      </c>
      <c r="C5" t="s">
        <v>2609</v>
      </c>
    </row>
    <row r="6" spans="1:10" x14ac:dyDescent="0.2">
      <c r="A6" t="s">
        <v>2604</v>
      </c>
      <c r="B6" t="s">
        <v>1473</v>
      </c>
      <c r="C6" t="s">
        <v>2605</v>
      </c>
      <c r="D6" t="s">
        <v>2606</v>
      </c>
    </row>
    <row r="7" spans="1:10" x14ac:dyDescent="0.2">
      <c r="B7" t="s">
        <v>2963</v>
      </c>
      <c r="C7" t="s">
        <v>2941</v>
      </c>
      <c r="D7">
        <v>301</v>
      </c>
      <c r="E7" t="s">
        <v>2992</v>
      </c>
    </row>
    <row r="8" spans="1:10" x14ac:dyDescent="0.2">
      <c r="B8" t="s">
        <v>2963</v>
      </c>
      <c r="C8" t="s">
        <v>2941</v>
      </c>
      <c r="D8">
        <v>448</v>
      </c>
      <c r="E8" t="s">
        <v>1905</v>
      </c>
    </row>
    <row r="9" spans="1:10" x14ac:dyDescent="0.2">
      <c r="B9" t="s">
        <v>2963</v>
      </c>
      <c r="C9" t="s">
        <v>2941</v>
      </c>
      <c r="D9">
        <v>450</v>
      </c>
      <c r="E9" t="s">
        <v>2266</v>
      </c>
    </row>
    <row r="10" spans="1:10" x14ac:dyDescent="0.2">
      <c r="B10" t="s">
        <v>2963</v>
      </c>
      <c r="C10" t="s">
        <v>2941</v>
      </c>
      <c r="D10">
        <v>1143</v>
      </c>
      <c r="E10" t="s">
        <v>4421</v>
      </c>
    </row>
    <row r="11" spans="1:10" x14ac:dyDescent="0.2">
      <c r="B11" t="s">
        <v>2963</v>
      </c>
      <c r="C11" t="s">
        <v>2941</v>
      </c>
      <c r="D11">
        <v>1159</v>
      </c>
      <c r="E11" t="s">
        <v>4425</v>
      </c>
    </row>
    <row r="12" spans="1:10" x14ac:dyDescent="0.2">
      <c r="B12" t="s">
        <v>2963</v>
      </c>
      <c r="C12" t="s">
        <v>2941</v>
      </c>
      <c r="D12">
        <v>1211</v>
      </c>
      <c r="E12" t="s">
        <v>3045</v>
      </c>
    </row>
    <row r="13" spans="1:10" x14ac:dyDescent="0.2">
      <c r="B13" t="s">
        <v>2963</v>
      </c>
      <c r="C13" t="s">
        <v>2941</v>
      </c>
      <c r="D13">
        <v>1273</v>
      </c>
      <c r="E13" t="s">
        <v>4436</v>
      </c>
      <c r="G13" t="s">
        <v>2613</v>
      </c>
      <c r="H13" t="s">
        <v>2614</v>
      </c>
      <c r="I13">
        <v>1</v>
      </c>
      <c r="J13" t="s">
        <v>2592</v>
      </c>
    </row>
    <row r="14" spans="1:10" x14ac:dyDescent="0.2">
      <c r="B14" t="s">
        <v>2976</v>
      </c>
      <c r="C14">
        <v>90</v>
      </c>
      <c r="D14" t="s">
        <v>2941</v>
      </c>
      <c r="E14">
        <v>783</v>
      </c>
      <c r="F14" t="s">
        <v>2906</v>
      </c>
    </row>
    <row r="15" spans="1:10" x14ac:dyDescent="0.2">
      <c r="B15" t="s">
        <v>2976</v>
      </c>
      <c r="C15">
        <v>90</v>
      </c>
      <c r="D15" t="s">
        <v>2941</v>
      </c>
      <c r="E15">
        <v>1137</v>
      </c>
      <c r="F15" t="s">
        <v>3864</v>
      </c>
    </row>
    <row r="16" spans="1:10" x14ac:dyDescent="0.2">
      <c r="B16" t="s">
        <v>2976</v>
      </c>
      <c r="C16">
        <v>90</v>
      </c>
      <c r="D16" t="s">
        <v>2941</v>
      </c>
      <c r="E16">
        <v>1194</v>
      </c>
      <c r="F16" t="s">
        <v>4430</v>
      </c>
    </row>
    <row r="17" spans="2:6" x14ac:dyDescent="0.2">
      <c r="B17" t="s">
        <v>2974</v>
      </c>
      <c r="C17">
        <v>80</v>
      </c>
      <c r="D17" t="s">
        <v>2941</v>
      </c>
      <c r="E17">
        <v>276</v>
      </c>
      <c r="F17" t="s">
        <v>3116</v>
      </c>
    </row>
    <row r="18" spans="2:6" x14ac:dyDescent="0.2">
      <c r="B18" t="s">
        <v>2974</v>
      </c>
      <c r="C18">
        <v>80</v>
      </c>
      <c r="D18" t="s">
        <v>2941</v>
      </c>
      <c r="E18">
        <v>805</v>
      </c>
      <c r="F18" t="s">
        <v>4397</v>
      </c>
    </row>
    <row r="19" spans="2:6" x14ac:dyDescent="0.2">
      <c r="B19" t="s">
        <v>2974</v>
      </c>
      <c r="C19">
        <v>80</v>
      </c>
      <c r="D19" t="s">
        <v>2941</v>
      </c>
      <c r="E19">
        <v>929</v>
      </c>
      <c r="F19" t="s">
        <v>4401</v>
      </c>
    </row>
    <row r="20" spans="2:6" x14ac:dyDescent="0.2">
      <c r="B20" t="s">
        <v>3004</v>
      </c>
      <c r="C20">
        <v>70</v>
      </c>
      <c r="D20" t="s">
        <v>2941</v>
      </c>
      <c r="E20">
        <v>97</v>
      </c>
      <c r="F20" t="s">
        <v>2694</v>
      </c>
    </row>
    <row r="21" spans="2:6" x14ac:dyDescent="0.2">
      <c r="B21" t="s">
        <v>3004</v>
      </c>
      <c r="C21">
        <v>70</v>
      </c>
      <c r="D21" t="s">
        <v>2941</v>
      </c>
      <c r="E21">
        <v>115</v>
      </c>
      <c r="F21" t="s">
        <v>2692</v>
      </c>
    </row>
    <row r="22" spans="2:6" x14ac:dyDescent="0.2">
      <c r="B22" t="s">
        <v>3004</v>
      </c>
      <c r="C22">
        <v>70</v>
      </c>
      <c r="D22" t="s">
        <v>2941</v>
      </c>
      <c r="E22">
        <v>731</v>
      </c>
      <c r="F22" t="s">
        <v>4395</v>
      </c>
    </row>
    <row r="23" spans="2:6" x14ac:dyDescent="0.2">
      <c r="B23" t="s">
        <v>3004</v>
      </c>
      <c r="C23">
        <v>70</v>
      </c>
      <c r="D23" t="s">
        <v>2941</v>
      </c>
      <c r="E23">
        <v>1031</v>
      </c>
      <c r="F23" t="s">
        <v>3852</v>
      </c>
    </row>
    <row r="24" spans="2:6" x14ac:dyDescent="0.2">
      <c r="B24" t="s">
        <v>3004</v>
      </c>
      <c r="C24">
        <v>70</v>
      </c>
      <c r="D24" t="s">
        <v>2941</v>
      </c>
      <c r="E24">
        <v>1124</v>
      </c>
      <c r="F24" t="s">
        <v>4419</v>
      </c>
    </row>
    <row r="25" spans="2:6" x14ac:dyDescent="0.2">
      <c r="B25" t="s">
        <v>2965</v>
      </c>
      <c r="C25">
        <v>60</v>
      </c>
      <c r="D25" t="s">
        <v>2941</v>
      </c>
      <c r="E25">
        <v>664</v>
      </c>
      <c r="F25" t="s">
        <v>2429</v>
      </c>
    </row>
    <row r="26" spans="2:6" x14ac:dyDescent="0.2">
      <c r="B26" t="s">
        <v>2965</v>
      </c>
      <c r="C26">
        <v>60</v>
      </c>
      <c r="D26" t="s">
        <v>2941</v>
      </c>
      <c r="E26">
        <v>726</v>
      </c>
      <c r="F26" t="s">
        <v>2332</v>
      </c>
    </row>
    <row r="27" spans="2:6" x14ac:dyDescent="0.2">
      <c r="B27" t="s">
        <v>2965</v>
      </c>
      <c r="C27">
        <v>60</v>
      </c>
      <c r="D27" t="s">
        <v>2941</v>
      </c>
      <c r="E27">
        <v>984</v>
      </c>
      <c r="F27" t="s">
        <v>4404</v>
      </c>
    </row>
    <row r="28" spans="2:6" x14ac:dyDescent="0.2">
      <c r="B28" t="s">
        <v>3050</v>
      </c>
      <c r="C28">
        <v>50</v>
      </c>
      <c r="D28" t="s">
        <v>2941</v>
      </c>
      <c r="E28">
        <v>1183</v>
      </c>
      <c r="F28" t="s">
        <v>2450</v>
      </c>
    </row>
    <row r="29" spans="2:6" x14ac:dyDescent="0.2">
      <c r="B29" t="s">
        <v>2972</v>
      </c>
      <c r="C29">
        <v>40</v>
      </c>
      <c r="D29" t="s">
        <v>2941</v>
      </c>
      <c r="E29">
        <v>347</v>
      </c>
      <c r="F29" t="s">
        <v>1894</v>
      </c>
    </row>
    <row r="30" spans="2:6" x14ac:dyDescent="0.2">
      <c r="B30" t="s">
        <v>2972</v>
      </c>
      <c r="C30">
        <v>40</v>
      </c>
      <c r="D30" t="s">
        <v>2941</v>
      </c>
      <c r="E30">
        <v>467</v>
      </c>
      <c r="F30" t="s">
        <v>2677</v>
      </c>
    </row>
    <row r="31" spans="2:6" x14ac:dyDescent="0.2">
      <c r="B31" t="s">
        <v>2972</v>
      </c>
      <c r="C31">
        <v>40</v>
      </c>
      <c r="D31" t="s">
        <v>2941</v>
      </c>
      <c r="E31">
        <v>607</v>
      </c>
      <c r="F31" t="s">
        <v>2273</v>
      </c>
    </row>
    <row r="32" spans="2:6" x14ac:dyDescent="0.2">
      <c r="B32" t="s">
        <v>2972</v>
      </c>
      <c r="C32">
        <v>40</v>
      </c>
      <c r="D32" t="s">
        <v>2941</v>
      </c>
      <c r="E32">
        <v>651</v>
      </c>
      <c r="F32" t="s">
        <v>2400</v>
      </c>
    </row>
    <row r="33" spans="2:6" x14ac:dyDescent="0.2">
      <c r="B33" t="s">
        <v>2972</v>
      </c>
      <c r="C33">
        <v>40</v>
      </c>
      <c r="D33" t="s">
        <v>2941</v>
      </c>
      <c r="E33">
        <v>884</v>
      </c>
      <c r="F33" t="s">
        <v>2483</v>
      </c>
    </row>
    <row r="34" spans="2:6" x14ac:dyDescent="0.2">
      <c r="B34" t="s">
        <v>2972</v>
      </c>
      <c r="C34">
        <v>40</v>
      </c>
      <c r="D34" t="s">
        <v>2941</v>
      </c>
      <c r="E34">
        <v>1141</v>
      </c>
      <c r="F34" t="s">
        <v>1378</v>
      </c>
    </row>
    <row r="35" spans="2:6" x14ac:dyDescent="0.2">
      <c r="B35" t="s">
        <v>2972</v>
      </c>
      <c r="C35">
        <v>40</v>
      </c>
      <c r="D35" t="s">
        <v>2941</v>
      </c>
      <c r="E35">
        <v>1254</v>
      </c>
      <c r="F35" t="s">
        <v>2766</v>
      </c>
    </row>
    <row r="36" spans="2:6" x14ac:dyDescent="0.2">
      <c r="B36" t="s">
        <v>2983</v>
      </c>
      <c r="C36">
        <v>30</v>
      </c>
      <c r="D36" t="s">
        <v>2941</v>
      </c>
      <c r="E36">
        <v>245</v>
      </c>
      <c r="F36" t="s">
        <v>2726</v>
      </c>
    </row>
    <row r="37" spans="2:6" x14ac:dyDescent="0.2">
      <c r="B37" t="s">
        <v>2983</v>
      </c>
      <c r="C37">
        <v>30</v>
      </c>
      <c r="D37" t="s">
        <v>2941</v>
      </c>
      <c r="E37">
        <v>540</v>
      </c>
      <c r="F37" t="s">
        <v>1545</v>
      </c>
    </row>
    <row r="38" spans="2:6" x14ac:dyDescent="0.2">
      <c r="B38" t="s">
        <v>2983</v>
      </c>
      <c r="C38">
        <v>30</v>
      </c>
      <c r="D38" t="s">
        <v>2941</v>
      </c>
      <c r="E38">
        <v>807</v>
      </c>
      <c r="F38" t="s">
        <v>2912</v>
      </c>
    </row>
    <row r="39" spans="2:6" x14ac:dyDescent="0.2">
      <c r="B39" t="s">
        <v>2983</v>
      </c>
      <c r="C39">
        <v>30</v>
      </c>
      <c r="D39" t="s">
        <v>2941</v>
      </c>
      <c r="E39">
        <v>830</v>
      </c>
      <c r="F39" t="s">
        <v>2214</v>
      </c>
    </row>
    <row r="40" spans="2:6" x14ac:dyDescent="0.2">
      <c r="B40" t="s">
        <v>2983</v>
      </c>
      <c r="C40">
        <v>30</v>
      </c>
      <c r="D40" t="s">
        <v>2941</v>
      </c>
      <c r="E40">
        <v>837</v>
      </c>
      <c r="F40" t="s">
        <v>2576</v>
      </c>
    </row>
    <row r="41" spans="2:6" x14ac:dyDescent="0.2">
      <c r="B41" t="s">
        <v>2983</v>
      </c>
      <c r="C41">
        <v>30</v>
      </c>
      <c r="D41" t="s">
        <v>2941</v>
      </c>
      <c r="E41">
        <v>904</v>
      </c>
      <c r="F41" t="s">
        <v>2471</v>
      </c>
    </row>
    <row r="42" spans="2:6" x14ac:dyDescent="0.2">
      <c r="B42" t="s">
        <v>2983</v>
      </c>
      <c r="C42">
        <v>30</v>
      </c>
      <c r="D42" t="s">
        <v>2941</v>
      </c>
      <c r="E42">
        <v>1070</v>
      </c>
      <c r="F42" t="s">
        <v>3801</v>
      </c>
    </row>
    <row r="43" spans="2:6" x14ac:dyDescent="0.2">
      <c r="B43" t="s">
        <v>2983</v>
      </c>
      <c r="C43">
        <v>30</v>
      </c>
      <c r="D43" t="s">
        <v>2941</v>
      </c>
      <c r="E43">
        <v>1196</v>
      </c>
      <c r="F43" t="s">
        <v>2370</v>
      </c>
    </row>
    <row r="44" spans="2:6" x14ac:dyDescent="0.2">
      <c r="B44" t="s">
        <v>3031</v>
      </c>
      <c r="C44">
        <v>20</v>
      </c>
      <c r="D44" t="s">
        <v>2941</v>
      </c>
      <c r="E44">
        <v>72</v>
      </c>
      <c r="F44" t="s">
        <v>3416</v>
      </c>
    </row>
    <row r="45" spans="2:6" x14ac:dyDescent="0.2">
      <c r="B45" t="s">
        <v>3031</v>
      </c>
      <c r="C45">
        <v>20</v>
      </c>
      <c r="D45" t="s">
        <v>2941</v>
      </c>
      <c r="E45">
        <v>269</v>
      </c>
      <c r="F45" t="s">
        <v>3274</v>
      </c>
    </row>
    <row r="46" spans="2:6" x14ac:dyDescent="0.2">
      <c r="B46" t="s">
        <v>3031</v>
      </c>
      <c r="C46">
        <v>20</v>
      </c>
      <c r="D46" t="s">
        <v>2941</v>
      </c>
      <c r="E46">
        <v>285</v>
      </c>
      <c r="F46" t="s">
        <v>2735</v>
      </c>
    </row>
    <row r="47" spans="2:6" x14ac:dyDescent="0.2">
      <c r="B47" t="s">
        <v>3031</v>
      </c>
      <c r="C47">
        <v>20</v>
      </c>
      <c r="D47" t="s">
        <v>2941</v>
      </c>
      <c r="E47">
        <v>615</v>
      </c>
      <c r="F47" t="s">
        <v>2240</v>
      </c>
    </row>
    <row r="48" spans="2:6" x14ac:dyDescent="0.2">
      <c r="B48" t="s">
        <v>3031</v>
      </c>
      <c r="C48">
        <v>20</v>
      </c>
      <c r="D48" t="s">
        <v>2941</v>
      </c>
      <c r="E48">
        <v>658</v>
      </c>
      <c r="F48" t="s">
        <v>2890</v>
      </c>
    </row>
    <row r="49" spans="2:6" x14ac:dyDescent="0.2">
      <c r="B49" t="s">
        <v>3031</v>
      </c>
      <c r="C49">
        <v>20</v>
      </c>
      <c r="D49" t="s">
        <v>2941</v>
      </c>
      <c r="E49">
        <v>701</v>
      </c>
      <c r="F49" t="s">
        <v>2426</v>
      </c>
    </row>
    <row r="50" spans="2:6" x14ac:dyDescent="0.2">
      <c r="B50" t="s">
        <v>3031</v>
      </c>
      <c r="C50">
        <v>20</v>
      </c>
      <c r="D50" t="s">
        <v>2941</v>
      </c>
      <c r="E50">
        <v>788</v>
      </c>
      <c r="F50" t="s">
        <v>2423</v>
      </c>
    </row>
    <row r="51" spans="2:6" x14ac:dyDescent="0.2">
      <c r="B51" t="s">
        <v>3031</v>
      </c>
      <c r="C51">
        <v>20</v>
      </c>
      <c r="D51" t="s">
        <v>2941</v>
      </c>
      <c r="E51">
        <v>811</v>
      </c>
      <c r="F51" t="s">
        <v>2561</v>
      </c>
    </row>
    <row r="52" spans="2:6" x14ac:dyDescent="0.2">
      <c r="B52" t="s">
        <v>3031</v>
      </c>
      <c r="C52">
        <v>20</v>
      </c>
      <c r="D52" t="s">
        <v>2941</v>
      </c>
      <c r="E52">
        <v>1127</v>
      </c>
      <c r="F52" t="s">
        <v>1456</v>
      </c>
    </row>
    <row r="53" spans="2:6" x14ac:dyDescent="0.2">
      <c r="B53" t="s">
        <v>3031</v>
      </c>
      <c r="C53">
        <v>20</v>
      </c>
      <c r="D53" t="s">
        <v>2941</v>
      </c>
      <c r="E53">
        <v>1135</v>
      </c>
      <c r="F53" t="s">
        <v>1406</v>
      </c>
    </row>
    <row r="54" spans="2:6" x14ac:dyDescent="0.2">
      <c r="B54" t="s">
        <v>3031</v>
      </c>
      <c r="C54">
        <v>20</v>
      </c>
      <c r="D54" t="s">
        <v>2941</v>
      </c>
      <c r="E54">
        <v>1206</v>
      </c>
      <c r="F54" t="s">
        <v>2879</v>
      </c>
    </row>
    <row r="55" spans="2:6" x14ac:dyDescent="0.2">
      <c r="B55" t="s">
        <v>3031</v>
      </c>
      <c r="C55">
        <v>20</v>
      </c>
      <c r="D55" t="s">
        <v>2941</v>
      </c>
      <c r="E55">
        <v>1228</v>
      </c>
      <c r="F55" t="s">
        <v>2546</v>
      </c>
    </row>
    <row r="56" spans="2:6" x14ac:dyDescent="0.2">
      <c r="B56" t="s">
        <v>2945</v>
      </c>
      <c r="C56">
        <v>10</v>
      </c>
      <c r="D56" t="s">
        <v>2941</v>
      </c>
      <c r="E56">
        <v>33</v>
      </c>
      <c r="F56" t="s">
        <v>1750</v>
      </c>
    </row>
    <row r="57" spans="2:6" x14ac:dyDescent="0.2">
      <c r="B57" t="s">
        <v>2945</v>
      </c>
      <c r="C57">
        <v>10</v>
      </c>
      <c r="D57" t="s">
        <v>2941</v>
      </c>
      <c r="E57">
        <v>67</v>
      </c>
      <c r="F57" t="s">
        <v>2956</v>
      </c>
    </row>
    <row r="58" spans="2:6" x14ac:dyDescent="0.2">
      <c r="B58" t="s">
        <v>2945</v>
      </c>
      <c r="C58">
        <v>10</v>
      </c>
      <c r="D58" t="s">
        <v>2941</v>
      </c>
      <c r="E58">
        <v>147</v>
      </c>
      <c r="F58" t="s">
        <v>1651</v>
      </c>
    </row>
    <row r="59" spans="2:6" x14ac:dyDescent="0.2">
      <c r="B59" t="s">
        <v>2945</v>
      </c>
      <c r="C59">
        <v>10</v>
      </c>
      <c r="D59" t="s">
        <v>2941</v>
      </c>
      <c r="E59">
        <v>178</v>
      </c>
      <c r="F59" t="s">
        <v>2741</v>
      </c>
    </row>
    <row r="60" spans="2:6" x14ac:dyDescent="0.2">
      <c r="B60" t="s">
        <v>2945</v>
      </c>
      <c r="C60">
        <v>10</v>
      </c>
      <c r="D60" t="s">
        <v>2941</v>
      </c>
      <c r="E60">
        <v>191</v>
      </c>
      <c r="F60" t="s">
        <v>2734</v>
      </c>
    </row>
    <row r="61" spans="2:6" x14ac:dyDescent="0.2">
      <c r="B61" t="s">
        <v>2945</v>
      </c>
      <c r="C61">
        <v>10</v>
      </c>
      <c r="D61" t="s">
        <v>2941</v>
      </c>
      <c r="E61">
        <v>220</v>
      </c>
      <c r="F61" t="s">
        <v>2030</v>
      </c>
    </row>
    <row r="62" spans="2:6" x14ac:dyDescent="0.2">
      <c r="B62" t="s">
        <v>2945</v>
      </c>
      <c r="C62">
        <v>10</v>
      </c>
      <c r="D62" t="s">
        <v>2941</v>
      </c>
      <c r="E62">
        <v>221</v>
      </c>
      <c r="F62" t="s">
        <v>4384</v>
      </c>
    </row>
    <row r="63" spans="2:6" x14ac:dyDescent="0.2">
      <c r="B63" t="s">
        <v>2945</v>
      </c>
      <c r="C63">
        <v>10</v>
      </c>
      <c r="D63" t="s">
        <v>2941</v>
      </c>
      <c r="E63">
        <v>234</v>
      </c>
      <c r="F63" t="s">
        <v>2033</v>
      </c>
    </row>
    <row r="64" spans="2:6" x14ac:dyDescent="0.2">
      <c r="B64" t="s">
        <v>2945</v>
      </c>
      <c r="C64">
        <v>10</v>
      </c>
      <c r="D64" t="s">
        <v>2941</v>
      </c>
      <c r="E64">
        <v>284</v>
      </c>
      <c r="F64" t="s">
        <v>4252</v>
      </c>
    </row>
    <row r="65" spans="2:6" x14ac:dyDescent="0.2">
      <c r="B65" t="s">
        <v>2945</v>
      </c>
      <c r="C65">
        <v>10</v>
      </c>
      <c r="D65" t="s">
        <v>2941</v>
      </c>
      <c r="E65">
        <v>331</v>
      </c>
      <c r="F65" t="s">
        <v>3124</v>
      </c>
    </row>
    <row r="66" spans="2:6" x14ac:dyDescent="0.2">
      <c r="B66" t="s">
        <v>2945</v>
      </c>
      <c r="C66">
        <v>10</v>
      </c>
      <c r="D66" t="s">
        <v>2941</v>
      </c>
      <c r="E66">
        <v>372</v>
      </c>
      <c r="F66" t="s">
        <v>1409</v>
      </c>
    </row>
    <row r="67" spans="2:6" x14ac:dyDescent="0.2">
      <c r="B67" t="s">
        <v>2945</v>
      </c>
      <c r="C67">
        <v>10</v>
      </c>
      <c r="D67" t="s">
        <v>2941</v>
      </c>
      <c r="E67">
        <v>381</v>
      </c>
      <c r="F67" t="s">
        <v>1435</v>
      </c>
    </row>
    <row r="68" spans="2:6" x14ac:dyDescent="0.2">
      <c r="B68" t="s">
        <v>2945</v>
      </c>
      <c r="C68">
        <v>10</v>
      </c>
      <c r="D68" t="s">
        <v>2941</v>
      </c>
      <c r="E68">
        <v>383</v>
      </c>
      <c r="F68" t="s">
        <v>2631</v>
      </c>
    </row>
    <row r="69" spans="2:6" x14ac:dyDescent="0.2">
      <c r="B69" t="s">
        <v>2945</v>
      </c>
      <c r="C69">
        <v>10</v>
      </c>
      <c r="D69" t="s">
        <v>2941</v>
      </c>
      <c r="E69">
        <v>390</v>
      </c>
      <c r="F69" t="s">
        <v>2232</v>
      </c>
    </row>
    <row r="70" spans="2:6" x14ac:dyDescent="0.2">
      <c r="B70" t="s">
        <v>2945</v>
      </c>
      <c r="C70">
        <v>10</v>
      </c>
      <c r="D70" t="s">
        <v>2941</v>
      </c>
      <c r="E70">
        <v>420</v>
      </c>
      <c r="F70" t="s">
        <v>3287</v>
      </c>
    </row>
    <row r="71" spans="2:6" x14ac:dyDescent="0.2">
      <c r="B71" t="s">
        <v>2945</v>
      </c>
      <c r="C71">
        <v>10</v>
      </c>
      <c r="D71" t="s">
        <v>2941</v>
      </c>
      <c r="E71">
        <v>434</v>
      </c>
      <c r="F71" t="s">
        <v>1377</v>
      </c>
    </row>
    <row r="72" spans="2:6" x14ac:dyDescent="0.2">
      <c r="B72" t="s">
        <v>2945</v>
      </c>
      <c r="C72">
        <v>10</v>
      </c>
      <c r="D72" t="s">
        <v>2941</v>
      </c>
      <c r="E72">
        <v>439</v>
      </c>
      <c r="F72" t="s">
        <v>4392</v>
      </c>
    </row>
    <row r="73" spans="2:6" x14ac:dyDescent="0.2">
      <c r="B73" t="s">
        <v>2945</v>
      </c>
      <c r="C73">
        <v>10</v>
      </c>
      <c r="D73" t="s">
        <v>2941</v>
      </c>
      <c r="E73">
        <v>463</v>
      </c>
      <c r="F73" t="s">
        <v>1505</v>
      </c>
    </row>
    <row r="74" spans="2:6" x14ac:dyDescent="0.2">
      <c r="B74" t="s">
        <v>2945</v>
      </c>
      <c r="C74">
        <v>10</v>
      </c>
      <c r="D74" t="s">
        <v>2941</v>
      </c>
      <c r="E74">
        <v>629</v>
      </c>
      <c r="F74" t="s">
        <v>3558</v>
      </c>
    </row>
    <row r="75" spans="2:6" x14ac:dyDescent="0.2">
      <c r="B75" t="s">
        <v>2945</v>
      </c>
      <c r="C75">
        <v>10</v>
      </c>
      <c r="D75" t="s">
        <v>2941</v>
      </c>
      <c r="E75">
        <v>682</v>
      </c>
      <c r="F75" t="s">
        <v>3951</v>
      </c>
    </row>
    <row r="76" spans="2:6" x14ac:dyDescent="0.2">
      <c r="B76" t="s">
        <v>2945</v>
      </c>
      <c r="C76">
        <v>10</v>
      </c>
      <c r="D76" t="s">
        <v>2941</v>
      </c>
      <c r="E76">
        <v>740</v>
      </c>
      <c r="F76" t="s">
        <v>3584</v>
      </c>
    </row>
    <row r="77" spans="2:6" x14ac:dyDescent="0.2">
      <c r="B77" t="s">
        <v>2945</v>
      </c>
      <c r="C77">
        <v>10</v>
      </c>
      <c r="D77" t="s">
        <v>2941</v>
      </c>
      <c r="E77">
        <v>1023</v>
      </c>
      <c r="F77" t="s">
        <v>2120</v>
      </c>
    </row>
    <row r="78" spans="2:6" x14ac:dyDescent="0.2">
      <c r="B78" t="s">
        <v>2945</v>
      </c>
      <c r="C78">
        <v>10</v>
      </c>
      <c r="D78" t="s">
        <v>2941</v>
      </c>
      <c r="E78">
        <v>1029</v>
      </c>
      <c r="F78" t="s">
        <v>1758</v>
      </c>
    </row>
    <row r="79" spans="2:6" x14ac:dyDescent="0.2">
      <c r="B79" t="s">
        <v>2945</v>
      </c>
      <c r="C79">
        <v>10</v>
      </c>
      <c r="D79" t="s">
        <v>2941</v>
      </c>
      <c r="E79">
        <v>1030</v>
      </c>
      <c r="F79" t="s">
        <v>2708</v>
      </c>
    </row>
    <row r="80" spans="2:6" x14ac:dyDescent="0.2">
      <c r="B80" t="s">
        <v>2945</v>
      </c>
      <c r="C80">
        <v>10</v>
      </c>
      <c r="D80" t="s">
        <v>2941</v>
      </c>
      <c r="E80">
        <v>1034</v>
      </c>
      <c r="F80" t="s">
        <v>1822</v>
      </c>
    </row>
    <row r="81" spans="1:6" x14ac:dyDescent="0.2">
      <c r="B81" t="s">
        <v>2945</v>
      </c>
      <c r="C81">
        <v>10</v>
      </c>
      <c r="D81" t="s">
        <v>2941</v>
      </c>
      <c r="E81">
        <v>1067</v>
      </c>
      <c r="F81" t="s">
        <v>4410</v>
      </c>
    </row>
    <row r="82" spans="1:6" x14ac:dyDescent="0.2">
      <c r="B82" t="s">
        <v>2945</v>
      </c>
      <c r="C82">
        <v>10</v>
      </c>
      <c r="D82" t="s">
        <v>2941</v>
      </c>
      <c r="E82">
        <v>1088</v>
      </c>
      <c r="F82" t="s">
        <v>1785</v>
      </c>
    </row>
    <row r="83" spans="1:6" x14ac:dyDescent="0.2">
      <c r="B83" t="s">
        <v>2945</v>
      </c>
      <c r="C83">
        <v>10</v>
      </c>
      <c r="D83" t="s">
        <v>2941</v>
      </c>
      <c r="E83">
        <v>1100</v>
      </c>
      <c r="F83" t="s">
        <v>2922</v>
      </c>
    </row>
    <row r="84" spans="1:6" x14ac:dyDescent="0.2">
      <c r="B84" t="s">
        <v>2945</v>
      </c>
      <c r="C84">
        <v>10</v>
      </c>
      <c r="D84" t="s">
        <v>2941</v>
      </c>
      <c r="E84">
        <v>1134</v>
      </c>
      <c r="F84" t="s">
        <v>1411</v>
      </c>
    </row>
    <row r="85" spans="1:6" x14ac:dyDescent="0.2">
      <c r="B85" t="s">
        <v>2945</v>
      </c>
      <c r="C85">
        <v>10</v>
      </c>
      <c r="D85" t="s">
        <v>2941</v>
      </c>
      <c r="E85">
        <v>1144</v>
      </c>
      <c r="F85" t="s">
        <v>4422</v>
      </c>
    </row>
    <row r="86" spans="1:6" x14ac:dyDescent="0.2">
      <c r="B86" t="s">
        <v>2945</v>
      </c>
      <c r="C86">
        <v>10</v>
      </c>
      <c r="D86" t="s">
        <v>2941</v>
      </c>
      <c r="E86">
        <v>1150</v>
      </c>
      <c r="F86" t="s">
        <v>2311</v>
      </c>
    </row>
    <row r="87" spans="1:6" x14ac:dyDescent="0.2">
      <c r="B87" t="s">
        <v>2945</v>
      </c>
      <c r="C87">
        <v>10</v>
      </c>
      <c r="D87" t="s">
        <v>2941</v>
      </c>
      <c r="E87">
        <v>1157</v>
      </c>
      <c r="F87" t="s">
        <v>4141</v>
      </c>
    </row>
    <row r="88" spans="1:6" x14ac:dyDescent="0.2">
      <c r="B88" t="s">
        <v>2945</v>
      </c>
      <c r="C88">
        <v>10</v>
      </c>
      <c r="D88" t="s">
        <v>2941</v>
      </c>
      <c r="E88">
        <v>1166</v>
      </c>
      <c r="F88" t="s">
        <v>2668</v>
      </c>
    </row>
    <row r="89" spans="1:6" x14ac:dyDescent="0.2">
      <c r="B89" t="s">
        <v>2945</v>
      </c>
      <c r="C89">
        <v>10</v>
      </c>
      <c r="D89" t="s">
        <v>2941</v>
      </c>
      <c r="E89">
        <v>1171</v>
      </c>
      <c r="F89" t="s">
        <v>2286</v>
      </c>
    </row>
    <row r="90" spans="1:6" x14ac:dyDescent="0.2">
      <c r="B90" t="s">
        <v>2945</v>
      </c>
      <c r="C90">
        <v>10</v>
      </c>
      <c r="D90" t="s">
        <v>2941</v>
      </c>
      <c r="E90">
        <v>1198</v>
      </c>
      <c r="F90" t="s">
        <v>2352</v>
      </c>
    </row>
    <row r="91" spans="1:6" x14ac:dyDescent="0.2">
      <c r="B91" t="s">
        <v>2945</v>
      </c>
      <c r="C91">
        <v>10</v>
      </c>
      <c r="D91" t="s">
        <v>2941</v>
      </c>
      <c r="E91">
        <v>1205</v>
      </c>
      <c r="F91" t="s">
        <v>2335</v>
      </c>
    </row>
    <row r="92" spans="1:6" x14ac:dyDescent="0.2">
      <c r="B92" t="s">
        <v>2945</v>
      </c>
      <c r="C92">
        <v>10</v>
      </c>
      <c r="D92" t="s">
        <v>2941</v>
      </c>
      <c r="E92">
        <v>1261</v>
      </c>
      <c r="F92" t="s">
        <v>2531</v>
      </c>
    </row>
    <row r="93" spans="1:6" x14ac:dyDescent="0.2">
      <c r="B93" t="s">
        <v>2945</v>
      </c>
      <c r="C93">
        <v>10</v>
      </c>
      <c r="D93" t="s">
        <v>2941</v>
      </c>
      <c r="E93">
        <v>1274</v>
      </c>
      <c r="F93" t="s">
        <v>2068</v>
      </c>
    </row>
    <row r="94" spans="1:6" x14ac:dyDescent="0.2">
      <c r="A94" t="s">
        <v>2914</v>
      </c>
      <c r="B94" t="e">
        <f>-D</f>
        <v>#NAME?</v>
      </c>
      <c r="C94">
        <v>1</v>
      </c>
      <c r="D94" t="e">
        <f>-N</f>
        <v>#NAME?</v>
      </c>
      <c r="E94">
        <v>5</v>
      </c>
    </row>
    <row r="95" spans="1:6" x14ac:dyDescent="0.2">
      <c r="B95" t="s">
        <v>2940</v>
      </c>
      <c r="C95">
        <v>0</v>
      </c>
      <c r="D95" t="s">
        <v>2941</v>
      </c>
      <c r="E95">
        <v>2</v>
      </c>
      <c r="F95">
        <v>0</v>
      </c>
    </row>
    <row r="96" spans="1:6" x14ac:dyDescent="0.2">
      <c r="B96" t="s">
        <v>2940</v>
      </c>
      <c r="C96">
        <v>0</v>
      </c>
      <c r="D96" t="s">
        <v>2941</v>
      </c>
      <c r="E96">
        <v>3</v>
      </c>
      <c r="F96">
        <v>1</v>
      </c>
    </row>
    <row r="97" spans="2:6" x14ac:dyDescent="0.2">
      <c r="B97" t="s">
        <v>2940</v>
      </c>
      <c r="C97">
        <v>0</v>
      </c>
      <c r="D97" t="s">
        <v>2941</v>
      </c>
      <c r="E97">
        <v>4</v>
      </c>
      <c r="F97">
        <v>3</v>
      </c>
    </row>
    <row r="98" spans="2:6" x14ac:dyDescent="0.2">
      <c r="B98" t="s">
        <v>2940</v>
      </c>
      <c r="C98">
        <v>0</v>
      </c>
      <c r="D98" t="s">
        <v>2941</v>
      </c>
      <c r="E98">
        <v>5</v>
      </c>
      <c r="F98">
        <v>4</v>
      </c>
    </row>
    <row r="99" spans="2:6" x14ac:dyDescent="0.2">
      <c r="B99" t="s">
        <v>2940</v>
      </c>
      <c r="C99">
        <v>0</v>
      </c>
      <c r="D99" t="s">
        <v>2941</v>
      </c>
      <c r="E99">
        <v>6</v>
      </c>
      <c r="F99">
        <v>44</v>
      </c>
    </row>
    <row r="100" spans="2:6" x14ac:dyDescent="0.2">
      <c r="B100" t="s">
        <v>2940</v>
      </c>
      <c r="C100">
        <v>0</v>
      </c>
      <c r="D100" t="s">
        <v>2941</v>
      </c>
      <c r="E100">
        <v>7</v>
      </c>
      <c r="F100" t="s">
        <v>1773</v>
      </c>
    </row>
    <row r="101" spans="2:6" x14ac:dyDescent="0.2">
      <c r="B101" t="s">
        <v>2940</v>
      </c>
      <c r="C101">
        <v>0</v>
      </c>
      <c r="D101" t="s">
        <v>2941</v>
      </c>
      <c r="E101">
        <v>8</v>
      </c>
      <c r="F101" t="s">
        <v>2130</v>
      </c>
    </row>
    <row r="102" spans="2:6" x14ac:dyDescent="0.2">
      <c r="B102" t="s">
        <v>2940</v>
      </c>
      <c r="C102">
        <v>0</v>
      </c>
      <c r="D102" t="s">
        <v>2941</v>
      </c>
      <c r="E102">
        <v>9</v>
      </c>
      <c r="F102" t="s">
        <v>2710</v>
      </c>
    </row>
    <row r="103" spans="2:6" x14ac:dyDescent="0.2">
      <c r="B103" t="s">
        <v>2940</v>
      </c>
      <c r="C103">
        <v>0</v>
      </c>
      <c r="D103" t="s">
        <v>2941</v>
      </c>
      <c r="E103">
        <v>10</v>
      </c>
      <c r="F103" t="s">
        <v>1730</v>
      </c>
    </row>
    <row r="104" spans="2:6" x14ac:dyDescent="0.2">
      <c r="B104" t="s">
        <v>2940</v>
      </c>
      <c r="C104">
        <v>0</v>
      </c>
      <c r="D104" t="s">
        <v>2941</v>
      </c>
      <c r="E104">
        <v>11</v>
      </c>
      <c r="F104" t="s">
        <v>1770</v>
      </c>
    </row>
    <row r="105" spans="2:6" x14ac:dyDescent="0.2">
      <c r="B105" t="s">
        <v>2940</v>
      </c>
      <c r="C105">
        <v>0</v>
      </c>
      <c r="D105" t="s">
        <v>2941</v>
      </c>
      <c r="E105">
        <v>12</v>
      </c>
      <c r="F105" t="s">
        <v>1765</v>
      </c>
    </row>
    <row r="106" spans="2:6" x14ac:dyDescent="0.2">
      <c r="B106" t="s">
        <v>2940</v>
      </c>
      <c r="C106">
        <v>0</v>
      </c>
      <c r="D106" t="s">
        <v>2941</v>
      </c>
      <c r="E106">
        <v>13</v>
      </c>
      <c r="F106" t="s">
        <v>1768</v>
      </c>
    </row>
    <row r="107" spans="2:6" x14ac:dyDescent="0.2">
      <c r="B107" t="s">
        <v>2940</v>
      </c>
      <c r="C107">
        <v>0</v>
      </c>
      <c r="D107" t="s">
        <v>2941</v>
      </c>
      <c r="E107">
        <v>14</v>
      </c>
      <c r="F107" t="s">
        <v>1542</v>
      </c>
    </row>
    <row r="108" spans="2:6" x14ac:dyDescent="0.2">
      <c r="B108" t="s">
        <v>2940</v>
      </c>
      <c r="C108">
        <v>0</v>
      </c>
      <c r="D108" t="s">
        <v>2941</v>
      </c>
      <c r="E108">
        <v>15</v>
      </c>
      <c r="F108" t="s">
        <v>1774</v>
      </c>
    </row>
    <row r="109" spans="2:6" x14ac:dyDescent="0.2">
      <c r="B109" t="s">
        <v>2940</v>
      </c>
      <c r="C109">
        <v>0</v>
      </c>
      <c r="D109" t="s">
        <v>2941</v>
      </c>
      <c r="E109">
        <v>16</v>
      </c>
      <c r="F109" t="s">
        <v>1779</v>
      </c>
    </row>
    <row r="110" spans="2:6" x14ac:dyDescent="0.2">
      <c r="B110" t="s">
        <v>2940</v>
      </c>
      <c r="C110">
        <v>0</v>
      </c>
      <c r="D110" t="s">
        <v>2941</v>
      </c>
      <c r="E110">
        <v>17</v>
      </c>
      <c r="F110" t="s">
        <v>2047</v>
      </c>
    </row>
    <row r="111" spans="2:6" x14ac:dyDescent="0.2">
      <c r="B111" t="s">
        <v>2940</v>
      </c>
      <c r="C111">
        <v>0</v>
      </c>
      <c r="D111" t="s">
        <v>2941</v>
      </c>
      <c r="E111">
        <v>18</v>
      </c>
      <c r="F111" t="s">
        <v>1782</v>
      </c>
    </row>
    <row r="112" spans="2:6" x14ac:dyDescent="0.2">
      <c r="B112" t="s">
        <v>2940</v>
      </c>
      <c r="C112">
        <v>0</v>
      </c>
      <c r="D112" t="s">
        <v>2941</v>
      </c>
      <c r="E112">
        <v>19</v>
      </c>
      <c r="F112" t="s">
        <v>1775</v>
      </c>
    </row>
    <row r="113" spans="2:6" x14ac:dyDescent="0.2">
      <c r="B113" t="s">
        <v>2940</v>
      </c>
      <c r="C113">
        <v>0</v>
      </c>
      <c r="D113" t="s">
        <v>2941</v>
      </c>
      <c r="E113">
        <v>20</v>
      </c>
      <c r="F113" t="s">
        <v>1733</v>
      </c>
    </row>
    <row r="114" spans="2:6" x14ac:dyDescent="0.2">
      <c r="B114" t="s">
        <v>2940</v>
      </c>
      <c r="C114">
        <v>0</v>
      </c>
      <c r="D114" t="s">
        <v>2941</v>
      </c>
      <c r="E114">
        <v>21</v>
      </c>
      <c r="F114" t="s">
        <v>1764</v>
      </c>
    </row>
    <row r="115" spans="2:6" x14ac:dyDescent="0.2">
      <c r="B115" t="s">
        <v>2940</v>
      </c>
      <c r="C115">
        <v>0</v>
      </c>
      <c r="D115" t="s">
        <v>2941</v>
      </c>
      <c r="E115">
        <v>22</v>
      </c>
      <c r="F115" t="s">
        <v>1761</v>
      </c>
    </row>
    <row r="116" spans="2:6" x14ac:dyDescent="0.2">
      <c r="B116" t="s">
        <v>2940</v>
      </c>
      <c r="C116">
        <v>0</v>
      </c>
      <c r="D116" t="s">
        <v>2941</v>
      </c>
      <c r="E116">
        <v>23</v>
      </c>
      <c r="F116" t="s">
        <v>1321</v>
      </c>
    </row>
    <row r="117" spans="2:6" x14ac:dyDescent="0.2">
      <c r="B117" t="s">
        <v>2940</v>
      </c>
      <c r="C117">
        <v>0</v>
      </c>
      <c r="D117" t="s">
        <v>2941</v>
      </c>
      <c r="E117">
        <v>24</v>
      </c>
      <c r="F117" t="s">
        <v>1752</v>
      </c>
    </row>
    <row r="118" spans="2:6" x14ac:dyDescent="0.2">
      <c r="B118" t="s">
        <v>2940</v>
      </c>
      <c r="C118">
        <v>0</v>
      </c>
      <c r="D118" t="s">
        <v>2941</v>
      </c>
      <c r="E118">
        <v>25</v>
      </c>
      <c r="F118" t="s">
        <v>4053</v>
      </c>
    </row>
    <row r="119" spans="2:6" x14ac:dyDescent="0.2">
      <c r="B119" t="s">
        <v>2940</v>
      </c>
      <c r="C119">
        <v>0</v>
      </c>
      <c r="D119" t="s">
        <v>2941</v>
      </c>
      <c r="E119">
        <v>26</v>
      </c>
      <c r="F119" t="s">
        <v>1749</v>
      </c>
    </row>
    <row r="120" spans="2:6" x14ac:dyDescent="0.2">
      <c r="B120" t="s">
        <v>2940</v>
      </c>
      <c r="C120">
        <v>0</v>
      </c>
      <c r="D120" t="s">
        <v>2941</v>
      </c>
      <c r="E120">
        <v>27</v>
      </c>
      <c r="F120" t="s">
        <v>2948</v>
      </c>
    </row>
    <row r="121" spans="2:6" x14ac:dyDescent="0.2">
      <c r="B121" t="s">
        <v>2940</v>
      </c>
      <c r="C121">
        <v>0</v>
      </c>
      <c r="D121" t="s">
        <v>2941</v>
      </c>
      <c r="E121">
        <v>28</v>
      </c>
      <c r="F121" t="s">
        <v>1745</v>
      </c>
    </row>
    <row r="122" spans="2:6" x14ac:dyDescent="0.2">
      <c r="B122" t="s">
        <v>2940</v>
      </c>
      <c r="C122">
        <v>0</v>
      </c>
      <c r="D122" t="s">
        <v>2941</v>
      </c>
      <c r="E122">
        <v>29</v>
      </c>
      <c r="F122" t="s">
        <v>1743</v>
      </c>
    </row>
    <row r="123" spans="2:6" x14ac:dyDescent="0.2">
      <c r="B123" t="s">
        <v>2940</v>
      </c>
      <c r="C123">
        <v>0</v>
      </c>
      <c r="D123" t="s">
        <v>2941</v>
      </c>
      <c r="E123">
        <v>30</v>
      </c>
      <c r="F123" t="s">
        <v>1742</v>
      </c>
    </row>
    <row r="124" spans="2:6" x14ac:dyDescent="0.2">
      <c r="B124" t="s">
        <v>2940</v>
      </c>
      <c r="C124">
        <v>0</v>
      </c>
      <c r="D124" t="s">
        <v>2941</v>
      </c>
      <c r="E124">
        <v>31</v>
      </c>
      <c r="F124" t="s">
        <v>1744</v>
      </c>
    </row>
    <row r="125" spans="2:6" x14ac:dyDescent="0.2">
      <c r="B125" t="s">
        <v>2940</v>
      </c>
      <c r="C125">
        <v>0</v>
      </c>
      <c r="D125" t="s">
        <v>2941</v>
      </c>
      <c r="E125">
        <v>32</v>
      </c>
      <c r="F125" t="s">
        <v>1748</v>
      </c>
    </row>
    <row r="126" spans="2:6" x14ac:dyDescent="0.2">
      <c r="B126" t="s">
        <v>2940</v>
      </c>
      <c r="C126">
        <v>0</v>
      </c>
      <c r="D126" t="s">
        <v>2941</v>
      </c>
      <c r="E126">
        <v>34</v>
      </c>
      <c r="F126" t="s">
        <v>1751</v>
      </c>
    </row>
    <row r="127" spans="2:6" x14ac:dyDescent="0.2">
      <c r="B127" t="s">
        <v>2940</v>
      </c>
      <c r="C127">
        <v>0</v>
      </c>
      <c r="D127" t="s">
        <v>2941</v>
      </c>
      <c r="E127">
        <v>35</v>
      </c>
      <c r="F127" t="s">
        <v>1756</v>
      </c>
    </row>
    <row r="128" spans="2:6" x14ac:dyDescent="0.2">
      <c r="B128" t="s">
        <v>2940</v>
      </c>
      <c r="C128">
        <v>0</v>
      </c>
      <c r="D128" t="s">
        <v>2941</v>
      </c>
      <c r="E128">
        <v>36</v>
      </c>
      <c r="F128" t="s">
        <v>1759</v>
      </c>
    </row>
    <row r="129" spans="2:6" x14ac:dyDescent="0.2">
      <c r="B129" t="s">
        <v>2940</v>
      </c>
      <c r="C129">
        <v>0</v>
      </c>
      <c r="D129" t="s">
        <v>2941</v>
      </c>
      <c r="E129">
        <v>37</v>
      </c>
      <c r="F129" t="s">
        <v>2079</v>
      </c>
    </row>
    <row r="130" spans="2:6" x14ac:dyDescent="0.2">
      <c r="B130" t="s">
        <v>2940</v>
      </c>
      <c r="C130">
        <v>0</v>
      </c>
      <c r="D130" t="s">
        <v>2941</v>
      </c>
      <c r="E130">
        <v>38</v>
      </c>
      <c r="F130" t="s">
        <v>1760</v>
      </c>
    </row>
    <row r="131" spans="2:6" x14ac:dyDescent="0.2">
      <c r="B131" t="s">
        <v>2940</v>
      </c>
      <c r="C131">
        <v>0</v>
      </c>
      <c r="D131" t="s">
        <v>2941</v>
      </c>
      <c r="E131">
        <v>39</v>
      </c>
      <c r="F131" t="s">
        <v>2078</v>
      </c>
    </row>
    <row r="132" spans="2:6" x14ac:dyDescent="0.2">
      <c r="B132" t="s">
        <v>2940</v>
      </c>
      <c r="C132">
        <v>0</v>
      </c>
      <c r="D132" t="s">
        <v>2941</v>
      </c>
      <c r="E132">
        <v>40</v>
      </c>
      <c r="F132" t="s">
        <v>1670</v>
      </c>
    </row>
    <row r="133" spans="2:6" x14ac:dyDescent="0.2">
      <c r="B133" t="s">
        <v>2940</v>
      </c>
      <c r="C133">
        <v>0</v>
      </c>
      <c r="D133" t="s">
        <v>2941</v>
      </c>
      <c r="E133">
        <v>41</v>
      </c>
      <c r="F133" t="s">
        <v>2718</v>
      </c>
    </row>
    <row r="134" spans="2:6" x14ac:dyDescent="0.2">
      <c r="B134" t="s">
        <v>2940</v>
      </c>
      <c r="C134">
        <v>0</v>
      </c>
      <c r="D134" t="s">
        <v>2941</v>
      </c>
      <c r="E134">
        <v>42</v>
      </c>
      <c r="F134" t="s">
        <v>1754</v>
      </c>
    </row>
    <row r="135" spans="2:6" x14ac:dyDescent="0.2">
      <c r="B135" t="s">
        <v>2940</v>
      </c>
      <c r="C135">
        <v>0</v>
      </c>
      <c r="D135" t="s">
        <v>2941</v>
      </c>
      <c r="E135">
        <v>43</v>
      </c>
      <c r="F135" t="s">
        <v>1675</v>
      </c>
    </row>
    <row r="136" spans="2:6" x14ac:dyDescent="0.2">
      <c r="B136" t="s">
        <v>2940</v>
      </c>
      <c r="C136">
        <v>0</v>
      </c>
      <c r="D136" t="s">
        <v>2941</v>
      </c>
      <c r="E136">
        <v>44</v>
      </c>
      <c r="F136" t="s">
        <v>1766</v>
      </c>
    </row>
    <row r="137" spans="2:6" x14ac:dyDescent="0.2">
      <c r="B137" t="s">
        <v>2940</v>
      </c>
      <c r="C137">
        <v>0</v>
      </c>
      <c r="D137" t="s">
        <v>2941</v>
      </c>
      <c r="E137">
        <v>45</v>
      </c>
      <c r="F137" t="s">
        <v>1777</v>
      </c>
    </row>
    <row r="138" spans="2:6" x14ac:dyDescent="0.2">
      <c r="B138" t="s">
        <v>2940</v>
      </c>
      <c r="C138">
        <v>0</v>
      </c>
      <c r="D138" t="s">
        <v>2941</v>
      </c>
      <c r="E138">
        <v>46</v>
      </c>
      <c r="F138" t="s">
        <v>2051</v>
      </c>
    </row>
    <row r="139" spans="2:6" x14ac:dyDescent="0.2">
      <c r="B139" t="s">
        <v>2940</v>
      </c>
      <c r="C139">
        <v>0</v>
      </c>
      <c r="D139" t="s">
        <v>2941</v>
      </c>
      <c r="E139">
        <v>47</v>
      </c>
      <c r="F139" t="s">
        <v>1805</v>
      </c>
    </row>
    <row r="140" spans="2:6" x14ac:dyDescent="0.2">
      <c r="B140" t="s">
        <v>2940</v>
      </c>
      <c r="C140">
        <v>0</v>
      </c>
      <c r="D140" t="s">
        <v>2941</v>
      </c>
      <c r="E140">
        <v>48</v>
      </c>
      <c r="F140" t="s">
        <v>1762</v>
      </c>
    </row>
    <row r="141" spans="2:6" x14ac:dyDescent="0.2">
      <c r="B141" t="s">
        <v>2940</v>
      </c>
      <c r="C141">
        <v>0</v>
      </c>
      <c r="D141" t="s">
        <v>2941</v>
      </c>
      <c r="E141">
        <v>49</v>
      </c>
      <c r="F141" t="s">
        <v>2953</v>
      </c>
    </row>
    <row r="142" spans="2:6" x14ac:dyDescent="0.2">
      <c r="B142" t="s">
        <v>2940</v>
      </c>
      <c r="C142">
        <v>0</v>
      </c>
      <c r="D142" t="s">
        <v>2941</v>
      </c>
      <c r="E142">
        <v>50</v>
      </c>
      <c r="F142" t="s">
        <v>1811</v>
      </c>
    </row>
    <row r="143" spans="2:6" x14ac:dyDescent="0.2">
      <c r="B143" t="s">
        <v>2940</v>
      </c>
      <c r="C143">
        <v>0</v>
      </c>
      <c r="D143" t="s">
        <v>2941</v>
      </c>
      <c r="E143">
        <v>51</v>
      </c>
      <c r="F143" t="s">
        <v>1810</v>
      </c>
    </row>
    <row r="144" spans="2:6" x14ac:dyDescent="0.2">
      <c r="B144" t="s">
        <v>2940</v>
      </c>
      <c r="C144">
        <v>0</v>
      </c>
      <c r="D144" t="s">
        <v>2941</v>
      </c>
      <c r="E144">
        <v>52</v>
      </c>
      <c r="F144" t="s">
        <v>1807</v>
      </c>
    </row>
    <row r="145" spans="2:6" x14ac:dyDescent="0.2">
      <c r="B145" t="s">
        <v>2940</v>
      </c>
      <c r="C145">
        <v>0</v>
      </c>
      <c r="D145" t="s">
        <v>2941</v>
      </c>
      <c r="E145">
        <v>53</v>
      </c>
      <c r="F145" t="s">
        <v>1808</v>
      </c>
    </row>
    <row r="146" spans="2:6" x14ac:dyDescent="0.2">
      <c r="B146" t="s">
        <v>2940</v>
      </c>
      <c r="C146">
        <v>0</v>
      </c>
      <c r="D146" t="s">
        <v>2941</v>
      </c>
      <c r="E146">
        <v>54</v>
      </c>
      <c r="F146" t="s">
        <v>2026</v>
      </c>
    </row>
    <row r="147" spans="2:6" x14ac:dyDescent="0.2">
      <c r="B147" t="s">
        <v>2940</v>
      </c>
      <c r="C147">
        <v>0</v>
      </c>
      <c r="D147" t="s">
        <v>2941</v>
      </c>
      <c r="E147">
        <v>55</v>
      </c>
      <c r="F147" t="s">
        <v>4379</v>
      </c>
    </row>
    <row r="148" spans="2:6" x14ac:dyDescent="0.2">
      <c r="B148" t="s">
        <v>2940</v>
      </c>
      <c r="C148">
        <v>0</v>
      </c>
      <c r="D148" t="s">
        <v>2941</v>
      </c>
      <c r="E148">
        <v>56</v>
      </c>
      <c r="F148" t="s">
        <v>2025</v>
      </c>
    </row>
    <row r="149" spans="2:6" x14ac:dyDescent="0.2">
      <c r="B149" t="s">
        <v>2940</v>
      </c>
      <c r="C149">
        <v>0</v>
      </c>
      <c r="D149" t="s">
        <v>2941</v>
      </c>
      <c r="E149">
        <v>57</v>
      </c>
      <c r="F149" t="s">
        <v>1812</v>
      </c>
    </row>
    <row r="150" spans="2:6" x14ac:dyDescent="0.2">
      <c r="B150" t="s">
        <v>2940</v>
      </c>
      <c r="C150">
        <v>0</v>
      </c>
      <c r="D150" t="s">
        <v>2941</v>
      </c>
      <c r="E150">
        <v>58</v>
      </c>
      <c r="F150" t="s">
        <v>2717</v>
      </c>
    </row>
    <row r="151" spans="2:6" x14ac:dyDescent="0.2">
      <c r="B151" t="s">
        <v>2940</v>
      </c>
      <c r="C151">
        <v>0</v>
      </c>
      <c r="D151" t="s">
        <v>2941</v>
      </c>
      <c r="E151">
        <v>59</v>
      </c>
      <c r="F151" t="s">
        <v>1815</v>
      </c>
    </row>
    <row r="152" spans="2:6" x14ac:dyDescent="0.2">
      <c r="B152" t="s">
        <v>2940</v>
      </c>
      <c r="C152">
        <v>0</v>
      </c>
      <c r="D152" t="s">
        <v>2941</v>
      </c>
      <c r="E152">
        <v>60</v>
      </c>
      <c r="F152" t="s">
        <v>2955</v>
      </c>
    </row>
    <row r="153" spans="2:6" x14ac:dyDescent="0.2">
      <c r="B153" t="s">
        <v>2940</v>
      </c>
      <c r="C153">
        <v>0</v>
      </c>
      <c r="D153" t="s">
        <v>2941</v>
      </c>
      <c r="E153">
        <v>61</v>
      </c>
      <c r="F153" t="s">
        <v>1818</v>
      </c>
    </row>
    <row r="154" spans="2:6" x14ac:dyDescent="0.2">
      <c r="B154" t="s">
        <v>2940</v>
      </c>
      <c r="C154">
        <v>0</v>
      </c>
      <c r="D154" t="s">
        <v>2941</v>
      </c>
      <c r="E154">
        <v>62</v>
      </c>
      <c r="F154" t="s">
        <v>1821</v>
      </c>
    </row>
    <row r="155" spans="2:6" x14ac:dyDescent="0.2">
      <c r="B155" t="s">
        <v>2940</v>
      </c>
      <c r="C155">
        <v>0</v>
      </c>
      <c r="D155" t="s">
        <v>2941</v>
      </c>
      <c r="E155">
        <v>63</v>
      </c>
      <c r="F155" t="s">
        <v>1824</v>
      </c>
    </row>
    <row r="156" spans="2:6" x14ac:dyDescent="0.2">
      <c r="B156" t="s">
        <v>2940</v>
      </c>
      <c r="C156">
        <v>0</v>
      </c>
      <c r="D156" t="s">
        <v>2941</v>
      </c>
      <c r="E156">
        <v>64</v>
      </c>
      <c r="F156" t="s">
        <v>3700</v>
      </c>
    </row>
    <row r="157" spans="2:6" x14ac:dyDescent="0.2">
      <c r="B157" t="s">
        <v>2940</v>
      </c>
      <c r="C157">
        <v>0</v>
      </c>
      <c r="D157" t="s">
        <v>2941</v>
      </c>
      <c r="E157">
        <v>65</v>
      </c>
      <c r="F157" t="s">
        <v>1823</v>
      </c>
    </row>
    <row r="158" spans="2:6" x14ac:dyDescent="0.2">
      <c r="B158" t="s">
        <v>2940</v>
      </c>
      <c r="C158">
        <v>0</v>
      </c>
      <c r="D158" t="s">
        <v>2941</v>
      </c>
      <c r="E158">
        <v>66</v>
      </c>
      <c r="F158" t="s">
        <v>1819</v>
      </c>
    </row>
    <row r="159" spans="2:6" x14ac:dyDescent="0.2">
      <c r="B159" t="s">
        <v>2940</v>
      </c>
      <c r="C159">
        <v>0</v>
      </c>
      <c r="D159" t="s">
        <v>2941</v>
      </c>
      <c r="E159">
        <v>68</v>
      </c>
      <c r="F159" t="s">
        <v>1814</v>
      </c>
    </row>
    <row r="160" spans="2:6" x14ac:dyDescent="0.2">
      <c r="B160" t="s">
        <v>2940</v>
      </c>
      <c r="C160">
        <v>0</v>
      </c>
      <c r="D160" t="s">
        <v>2941</v>
      </c>
      <c r="E160">
        <v>69</v>
      </c>
      <c r="F160" t="s">
        <v>1809</v>
      </c>
    </row>
    <row r="161" spans="2:6" x14ac:dyDescent="0.2">
      <c r="B161" t="s">
        <v>2940</v>
      </c>
      <c r="C161">
        <v>0</v>
      </c>
      <c r="D161" t="s">
        <v>2941</v>
      </c>
      <c r="E161">
        <v>70</v>
      </c>
      <c r="F161" t="s">
        <v>2016</v>
      </c>
    </row>
    <row r="162" spans="2:6" x14ac:dyDescent="0.2">
      <c r="B162" t="s">
        <v>2940</v>
      </c>
      <c r="C162">
        <v>0</v>
      </c>
      <c r="D162" t="s">
        <v>2941</v>
      </c>
      <c r="E162">
        <v>71</v>
      </c>
      <c r="F162" t="s">
        <v>3970</v>
      </c>
    </row>
    <row r="163" spans="2:6" x14ac:dyDescent="0.2">
      <c r="B163" t="s">
        <v>2940</v>
      </c>
      <c r="C163">
        <v>0</v>
      </c>
      <c r="D163" t="s">
        <v>2941</v>
      </c>
      <c r="E163">
        <v>73</v>
      </c>
      <c r="F163" t="s">
        <v>1804</v>
      </c>
    </row>
    <row r="164" spans="2:6" x14ac:dyDescent="0.2">
      <c r="B164" t="s">
        <v>2940</v>
      </c>
      <c r="C164">
        <v>0</v>
      </c>
      <c r="D164" t="s">
        <v>2941</v>
      </c>
      <c r="E164">
        <v>74</v>
      </c>
      <c r="F164" t="s">
        <v>1799</v>
      </c>
    </row>
    <row r="165" spans="2:6" x14ac:dyDescent="0.2">
      <c r="B165" t="s">
        <v>2940</v>
      </c>
      <c r="C165">
        <v>0</v>
      </c>
      <c r="D165" t="s">
        <v>2941</v>
      </c>
      <c r="E165">
        <v>75</v>
      </c>
      <c r="F165" t="s">
        <v>1300</v>
      </c>
    </row>
    <row r="166" spans="2:6" x14ac:dyDescent="0.2">
      <c r="B166" t="s">
        <v>2940</v>
      </c>
      <c r="C166">
        <v>0</v>
      </c>
      <c r="D166" t="s">
        <v>2941</v>
      </c>
      <c r="E166">
        <v>76</v>
      </c>
      <c r="F166" t="s">
        <v>1795</v>
      </c>
    </row>
    <row r="167" spans="2:6" x14ac:dyDescent="0.2">
      <c r="B167" t="s">
        <v>2940</v>
      </c>
      <c r="C167">
        <v>0</v>
      </c>
      <c r="D167" t="s">
        <v>2941</v>
      </c>
      <c r="E167">
        <v>77</v>
      </c>
      <c r="F167" t="s">
        <v>1791</v>
      </c>
    </row>
    <row r="168" spans="2:6" x14ac:dyDescent="0.2">
      <c r="B168" t="s">
        <v>2940</v>
      </c>
      <c r="C168">
        <v>0</v>
      </c>
      <c r="D168" t="s">
        <v>2941</v>
      </c>
      <c r="E168">
        <v>78</v>
      </c>
      <c r="F168" t="s">
        <v>1788</v>
      </c>
    </row>
    <row r="169" spans="2:6" x14ac:dyDescent="0.2">
      <c r="B169" t="s">
        <v>2940</v>
      </c>
      <c r="C169">
        <v>0</v>
      </c>
      <c r="D169" t="s">
        <v>2941</v>
      </c>
      <c r="E169">
        <v>79</v>
      </c>
      <c r="F169" t="s">
        <v>1787</v>
      </c>
    </row>
    <row r="170" spans="2:6" x14ac:dyDescent="0.2">
      <c r="B170" t="s">
        <v>2940</v>
      </c>
      <c r="C170">
        <v>0</v>
      </c>
      <c r="D170" t="s">
        <v>2941</v>
      </c>
      <c r="E170">
        <v>80</v>
      </c>
      <c r="F170" t="s">
        <v>1786</v>
      </c>
    </row>
    <row r="171" spans="2:6" x14ac:dyDescent="0.2">
      <c r="B171" t="s">
        <v>2940</v>
      </c>
      <c r="C171">
        <v>0</v>
      </c>
      <c r="D171" t="s">
        <v>2941</v>
      </c>
      <c r="E171">
        <v>81</v>
      </c>
      <c r="F171" t="s">
        <v>3853</v>
      </c>
    </row>
    <row r="172" spans="2:6" x14ac:dyDescent="0.2">
      <c r="B172" t="s">
        <v>2940</v>
      </c>
      <c r="C172">
        <v>0</v>
      </c>
      <c r="D172" t="s">
        <v>2941</v>
      </c>
      <c r="E172">
        <v>82</v>
      </c>
      <c r="F172" t="s">
        <v>1746</v>
      </c>
    </row>
    <row r="173" spans="2:6" x14ac:dyDescent="0.2">
      <c r="B173" t="s">
        <v>2940</v>
      </c>
      <c r="C173">
        <v>0</v>
      </c>
      <c r="D173" t="s">
        <v>2941</v>
      </c>
      <c r="E173">
        <v>83</v>
      </c>
      <c r="F173" t="s">
        <v>1317</v>
      </c>
    </row>
    <row r="174" spans="2:6" x14ac:dyDescent="0.2">
      <c r="B174" t="s">
        <v>2940</v>
      </c>
      <c r="C174">
        <v>0</v>
      </c>
      <c r="D174" t="s">
        <v>2941</v>
      </c>
      <c r="E174">
        <v>84</v>
      </c>
      <c r="F174" t="s">
        <v>1789</v>
      </c>
    </row>
    <row r="175" spans="2:6" x14ac:dyDescent="0.2">
      <c r="B175" t="s">
        <v>2940</v>
      </c>
      <c r="C175">
        <v>0</v>
      </c>
      <c r="D175" t="s">
        <v>2941</v>
      </c>
      <c r="E175">
        <v>85</v>
      </c>
      <c r="F175" t="s">
        <v>1790</v>
      </c>
    </row>
    <row r="176" spans="2:6" x14ac:dyDescent="0.2">
      <c r="B176" t="s">
        <v>2940</v>
      </c>
      <c r="C176">
        <v>0</v>
      </c>
      <c r="D176" t="s">
        <v>2941</v>
      </c>
      <c r="E176">
        <v>86</v>
      </c>
      <c r="F176" t="s">
        <v>1792</v>
      </c>
    </row>
    <row r="177" spans="2:6" x14ac:dyDescent="0.2">
      <c r="B177" t="s">
        <v>2940</v>
      </c>
      <c r="C177">
        <v>0</v>
      </c>
      <c r="D177" t="s">
        <v>2941</v>
      </c>
      <c r="E177">
        <v>87</v>
      </c>
      <c r="F177" t="s">
        <v>1650</v>
      </c>
    </row>
    <row r="178" spans="2:6" x14ac:dyDescent="0.2">
      <c r="B178" t="s">
        <v>2940</v>
      </c>
      <c r="C178">
        <v>0</v>
      </c>
      <c r="D178" t="s">
        <v>2941</v>
      </c>
      <c r="E178">
        <v>88</v>
      </c>
      <c r="F178" t="s">
        <v>1798</v>
      </c>
    </row>
    <row r="179" spans="2:6" x14ac:dyDescent="0.2">
      <c r="B179" t="s">
        <v>2940</v>
      </c>
      <c r="C179">
        <v>0</v>
      </c>
      <c r="D179" t="s">
        <v>2941</v>
      </c>
      <c r="E179">
        <v>89</v>
      </c>
      <c r="F179" t="s">
        <v>1802</v>
      </c>
    </row>
    <row r="180" spans="2:6" x14ac:dyDescent="0.2">
      <c r="B180" t="s">
        <v>2940</v>
      </c>
      <c r="C180">
        <v>0</v>
      </c>
      <c r="D180" t="s">
        <v>2941</v>
      </c>
      <c r="E180">
        <v>90</v>
      </c>
      <c r="F180" t="s">
        <v>1800</v>
      </c>
    </row>
    <row r="181" spans="2:6" x14ac:dyDescent="0.2">
      <c r="B181" t="s">
        <v>2940</v>
      </c>
      <c r="C181">
        <v>0</v>
      </c>
      <c r="D181" t="s">
        <v>2941</v>
      </c>
      <c r="E181">
        <v>91</v>
      </c>
      <c r="F181" t="s">
        <v>1801</v>
      </c>
    </row>
    <row r="182" spans="2:6" x14ac:dyDescent="0.2">
      <c r="B182" t="s">
        <v>2940</v>
      </c>
      <c r="C182">
        <v>0</v>
      </c>
      <c r="D182" t="s">
        <v>2941</v>
      </c>
      <c r="E182">
        <v>92</v>
      </c>
      <c r="F182" t="s">
        <v>1797</v>
      </c>
    </row>
    <row r="183" spans="2:6" x14ac:dyDescent="0.2">
      <c r="B183" t="s">
        <v>2940</v>
      </c>
      <c r="C183">
        <v>0</v>
      </c>
      <c r="D183" t="s">
        <v>2941</v>
      </c>
      <c r="E183">
        <v>93</v>
      </c>
      <c r="F183" t="s">
        <v>1747</v>
      </c>
    </row>
    <row r="184" spans="2:6" x14ac:dyDescent="0.2">
      <c r="B184" t="s">
        <v>2940</v>
      </c>
      <c r="C184">
        <v>0</v>
      </c>
      <c r="D184" t="s">
        <v>2941</v>
      </c>
      <c r="E184">
        <v>94</v>
      </c>
      <c r="F184" t="s">
        <v>1724</v>
      </c>
    </row>
    <row r="185" spans="2:6" x14ac:dyDescent="0.2">
      <c r="B185" t="s">
        <v>2940</v>
      </c>
      <c r="C185">
        <v>0</v>
      </c>
      <c r="D185" t="s">
        <v>2941</v>
      </c>
      <c r="E185">
        <v>95</v>
      </c>
      <c r="F185" t="s">
        <v>3421</v>
      </c>
    </row>
    <row r="186" spans="2:6" x14ac:dyDescent="0.2">
      <c r="B186" t="s">
        <v>2940</v>
      </c>
      <c r="C186">
        <v>0</v>
      </c>
      <c r="D186" t="s">
        <v>2941</v>
      </c>
      <c r="E186">
        <v>96</v>
      </c>
      <c r="F186" t="s">
        <v>3658</v>
      </c>
    </row>
    <row r="187" spans="2:6" x14ac:dyDescent="0.2">
      <c r="B187" t="s">
        <v>2940</v>
      </c>
      <c r="C187">
        <v>0</v>
      </c>
      <c r="D187" t="s">
        <v>2941</v>
      </c>
      <c r="E187">
        <v>98</v>
      </c>
      <c r="F187" t="s">
        <v>1685</v>
      </c>
    </row>
    <row r="188" spans="2:6" x14ac:dyDescent="0.2">
      <c r="B188" t="s">
        <v>2940</v>
      </c>
      <c r="C188">
        <v>0</v>
      </c>
      <c r="D188" t="s">
        <v>2941</v>
      </c>
      <c r="E188">
        <v>99</v>
      </c>
      <c r="F188" t="s">
        <v>1676</v>
      </c>
    </row>
    <row r="189" spans="2:6" x14ac:dyDescent="0.2">
      <c r="B189" t="s">
        <v>2940</v>
      </c>
      <c r="C189">
        <v>0</v>
      </c>
      <c r="D189" t="s">
        <v>2941</v>
      </c>
      <c r="E189">
        <v>100</v>
      </c>
      <c r="F189" t="s">
        <v>1678</v>
      </c>
    </row>
    <row r="190" spans="2:6" x14ac:dyDescent="0.2">
      <c r="B190" t="s">
        <v>2940</v>
      </c>
      <c r="C190">
        <v>0</v>
      </c>
      <c r="D190" t="s">
        <v>2941</v>
      </c>
      <c r="E190">
        <v>101</v>
      </c>
      <c r="F190" t="s">
        <v>1679</v>
      </c>
    </row>
    <row r="191" spans="2:6" x14ac:dyDescent="0.2">
      <c r="B191" t="s">
        <v>2940</v>
      </c>
      <c r="C191">
        <v>0</v>
      </c>
      <c r="D191" t="s">
        <v>2941</v>
      </c>
      <c r="E191">
        <v>102</v>
      </c>
      <c r="F191" t="s">
        <v>2771</v>
      </c>
    </row>
    <row r="192" spans="2:6" x14ac:dyDescent="0.2">
      <c r="B192" t="s">
        <v>2940</v>
      </c>
      <c r="C192">
        <v>0</v>
      </c>
      <c r="D192" t="s">
        <v>2941</v>
      </c>
      <c r="E192">
        <v>103</v>
      </c>
      <c r="F192" t="s">
        <v>4380</v>
      </c>
    </row>
    <row r="193" spans="2:6" x14ac:dyDescent="0.2">
      <c r="B193" t="s">
        <v>2940</v>
      </c>
      <c r="C193">
        <v>0</v>
      </c>
      <c r="D193" t="s">
        <v>2941</v>
      </c>
      <c r="E193">
        <v>104</v>
      </c>
      <c r="F193" t="s">
        <v>2022</v>
      </c>
    </row>
    <row r="194" spans="2:6" x14ac:dyDescent="0.2">
      <c r="B194" t="s">
        <v>2940</v>
      </c>
      <c r="C194">
        <v>0</v>
      </c>
      <c r="D194" t="s">
        <v>2941</v>
      </c>
      <c r="E194">
        <v>105</v>
      </c>
      <c r="F194" t="s">
        <v>1686</v>
      </c>
    </row>
    <row r="195" spans="2:6" x14ac:dyDescent="0.2">
      <c r="B195" t="s">
        <v>2940</v>
      </c>
      <c r="C195">
        <v>0</v>
      </c>
      <c r="D195" t="s">
        <v>2941</v>
      </c>
      <c r="E195">
        <v>106</v>
      </c>
      <c r="F195" t="s">
        <v>1688</v>
      </c>
    </row>
    <row r="196" spans="2:6" x14ac:dyDescent="0.2">
      <c r="B196" t="s">
        <v>2940</v>
      </c>
      <c r="C196">
        <v>0</v>
      </c>
      <c r="D196" t="s">
        <v>2941</v>
      </c>
      <c r="E196">
        <v>107</v>
      </c>
      <c r="F196" t="s">
        <v>1478</v>
      </c>
    </row>
    <row r="197" spans="2:6" x14ac:dyDescent="0.2">
      <c r="B197" t="s">
        <v>2940</v>
      </c>
      <c r="C197">
        <v>0</v>
      </c>
      <c r="D197" t="s">
        <v>2941</v>
      </c>
      <c r="E197">
        <v>108</v>
      </c>
      <c r="F197" t="s">
        <v>1697</v>
      </c>
    </row>
    <row r="198" spans="2:6" x14ac:dyDescent="0.2">
      <c r="B198" t="s">
        <v>2940</v>
      </c>
      <c r="C198">
        <v>0</v>
      </c>
      <c r="D198" t="s">
        <v>2941</v>
      </c>
      <c r="E198">
        <v>109</v>
      </c>
      <c r="F198" t="s">
        <v>1693</v>
      </c>
    </row>
    <row r="199" spans="2:6" x14ac:dyDescent="0.2">
      <c r="B199" t="s">
        <v>2940</v>
      </c>
      <c r="C199">
        <v>0</v>
      </c>
      <c r="D199" t="s">
        <v>2941</v>
      </c>
      <c r="E199">
        <v>110</v>
      </c>
      <c r="F199" t="s">
        <v>1690</v>
      </c>
    </row>
    <row r="200" spans="2:6" x14ac:dyDescent="0.2">
      <c r="B200" t="s">
        <v>2940</v>
      </c>
      <c r="C200">
        <v>0</v>
      </c>
      <c r="D200" t="s">
        <v>2941</v>
      </c>
      <c r="E200">
        <v>111</v>
      </c>
      <c r="F200" t="s">
        <v>2013</v>
      </c>
    </row>
    <row r="201" spans="2:6" x14ac:dyDescent="0.2">
      <c r="B201" t="s">
        <v>2940</v>
      </c>
      <c r="C201">
        <v>0</v>
      </c>
      <c r="D201" t="s">
        <v>2941</v>
      </c>
      <c r="E201">
        <v>112</v>
      </c>
      <c r="F201" t="s">
        <v>1687</v>
      </c>
    </row>
    <row r="202" spans="2:6" x14ac:dyDescent="0.2">
      <c r="B202" t="s">
        <v>2940</v>
      </c>
      <c r="C202">
        <v>0</v>
      </c>
      <c r="D202" t="s">
        <v>2941</v>
      </c>
      <c r="E202">
        <v>113</v>
      </c>
      <c r="F202" t="s">
        <v>1682</v>
      </c>
    </row>
    <row r="203" spans="2:6" x14ac:dyDescent="0.2">
      <c r="B203" t="s">
        <v>2940</v>
      </c>
      <c r="C203">
        <v>0</v>
      </c>
      <c r="D203" t="s">
        <v>2941</v>
      </c>
      <c r="E203">
        <v>114</v>
      </c>
      <c r="F203" t="s">
        <v>4381</v>
      </c>
    </row>
    <row r="204" spans="2:6" x14ac:dyDescent="0.2">
      <c r="B204" t="s">
        <v>2940</v>
      </c>
      <c r="C204">
        <v>0</v>
      </c>
      <c r="D204" t="s">
        <v>2941</v>
      </c>
      <c r="E204">
        <v>116</v>
      </c>
      <c r="F204" t="s">
        <v>2008</v>
      </c>
    </row>
    <row r="205" spans="2:6" x14ac:dyDescent="0.2">
      <c r="B205" t="s">
        <v>2940</v>
      </c>
      <c r="C205">
        <v>0</v>
      </c>
      <c r="D205" t="s">
        <v>2941</v>
      </c>
      <c r="E205">
        <v>117</v>
      </c>
      <c r="F205" t="s">
        <v>2698</v>
      </c>
    </row>
    <row r="206" spans="2:6" x14ac:dyDescent="0.2">
      <c r="B206" t="s">
        <v>2940</v>
      </c>
      <c r="C206">
        <v>0</v>
      </c>
      <c r="D206" t="s">
        <v>2941</v>
      </c>
      <c r="E206">
        <v>118</v>
      </c>
      <c r="F206" t="s">
        <v>1677</v>
      </c>
    </row>
    <row r="207" spans="2:6" x14ac:dyDescent="0.2">
      <c r="B207" t="s">
        <v>2940</v>
      </c>
      <c r="C207">
        <v>0</v>
      </c>
      <c r="D207" t="s">
        <v>2941</v>
      </c>
      <c r="E207">
        <v>119</v>
      </c>
      <c r="F207" t="s">
        <v>1673</v>
      </c>
    </row>
    <row r="208" spans="2:6" x14ac:dyDescent="0.2">
      <c r="B208" t="s">
        <v>2940</v>
      </c>
      <c r="C208">
        <v>0</v>
      </c>
      <c r="D208" t="s">
        <v>2941</v>
      </c>
      <c r="E208">
        <v>120</v>
      </c>
      <c r="F208" t="s">
        <v>2005</v>
      </c>
    </row>
    <row r="209" spans="2:6" x14ac:dyDescent="0.2">
      <c r="B209" t="s">
        <v>2940</v>
      </c>
      <c r="C209">
        <v>0</v>
      </c>
      <c r="D209" t="s">
        <v>2941</v>
      </c>
      <c r="E209">
        <v>121</v>
      </c>
      <c r="F209" t="s">
        <v>2002</v>
      </c>
    </row>
    <row r="210" spans="2:6" x14ac:dyDescent="0.2">
      <c r="B210" t="s">
        <v>2940</v>
      </c>
      <c r="C210">
        <v>0</v>
      </c>
      <c r="D210" t="s">
        <v>2941</v>
      </c>
      <c r="E210">
        <v>122</v>
      </c>
      <c r="F210" t="s">
        <v>1998</v>
      </c>
    </row>
    <row r="211" spans="2:6" x14ac:dyDescent="0.2">
      <c r="B211" t="s">
        <v>2940</v>
      </c>
      <c r="C211">
        <v>0</v>
      </c>
      <c r="D211" t="s">
        <v>2941</v>
      </c>
      <c r="E211">
        <v>123</v>
      </c>
      <c r="F211" t="s">
        <v>1997</v>
      </c>
    </row>
    <row r="212" spans="2:6" x14ac:dyDescent="0.2">
      <c r="B212" t="s">
        <v>2940</v>
      </c>
      <c r="C212">
        <v>0</v>
      </c>
      <c r="D212" t="s">
        <v>2941</v>
      </c>
      <c r="E212">
        <v>124</v>
      </c>
      <c r="F212" t="s">
        <v>1665</v>
      </c>
    </row>
    <row r="213" spans="2:6" x14ac:dyDescent="0.2">
      <c r="B213" t="s">
        <v>2940</v>
      </c>
      <c r="C213">
        <v>0</v>
      </c>
      <c r="D213" t="s">
        <v>2941</v>
      </c>
      <c r="E213">
        <v>125</v>
      </c>
      <c r="F213" t="s">
        <v>4018</v>
      </c>
    </row>
    <row r="214" spans="2:6" x14ac:dyDescent="0.2">
      <c r="B214" t="s">
        <v>2940</v>
      </c>
      <c r="C214">
        <v>0</v>
      </c>
      <c r="D214" t="s">
        <v>2941</v>
      </c>
      <c r="E214">
        <v>126</v>
      </c>
      <c r="F214" t="s">
        <v>1654</v>
      </c>
    </row>
    <row r="215" spans="2:6" x14ac:dyDescent="0.2">
      <c r="B215" t="s">
        <v>2940</v>
      </c>
      <c r="C215">
        <v>0</v>
      </c>
      <c r="D215" t="s">
        <v>2941</v>
      </c>
      <c r="E215">
        <v>127</v>
      </c>
      <c r="F215" t="s">
        <v>1652</v>
      </c>
    </row>
    <row r="216" spans="2:6" x14ac:dyDescent="0.2">
      <c r="B216" t="s">
        <v>2940</v>
      </c>
      <c r="C216">
        <v>0</v>
      </c>
      <c r="D216" t="s">
        <v>2941</v>
      </c>
      <c r="E216">
        <v>128</v>
      </c>
      <c r="F216" t="s">
        <v>3855</v>
      </c>
    </row>
    <row r="217" spans="2:6" x14ac:dyDescent="0.2">
      <c r="B217" t="s">
        <v>2940</v>
      </c>
      <c r="C217">
        <v>0</v>
      </c>
      <c r="D217" t="s">
        <v>2941</v>
      </c>
      <c r="E217">
        <v>129</v>
      </c>
      <c r="F217" t="s">
        <v>1655</v>
      </c>
    </row>
    <row r="218" spans="2:6" x14ac:dyDescent="0.2">
      <c r="B218" t="s">
        <v>2940</v>
      </c>
      <c r="C218">
        <v>0</v>
      </c>
      <c r="D218" t="s">
        <v>2941</v>
      </c>
      <c r="E218">
        <v>130</v>
      </c>
      <c r="F218" t="s">
        <v>1658</v>
      </c>
    </row>
    <row r="219" spans="2:6" x14ac:dyDescent="0.2">
      <c r="B219" t="s">
        <v>2940</v>
      </c>
      <c r="C219">
        <v>0</v>
      </c>
      <c r="D219" t="s">
        <v>2941</v>
      </c>
      <c r="E219">
        <v>131</v>
      </c>
      <c r="F219" t="s">
        <v>1660</v>
      </c>
    </row>
    <row r="220" spans="2:6" x14ac:dyDescent="0.2">
      <c r="B220" t="s">
        <v>2940</v>
      </c>
      <c r="C220">
        <v>0</v>
      </c>
      <c r="D220" t="s">
        <v>2941</v>
      </c>
      <c r="E220">
        <v>132</v>
      </c>
      <c r="F220" t="s">
        <v>1662</v>
      </c>
    </row>
    <row r="221" spans="2:6" x14ac:dyDescent="0.2">
      <c r="B221" t="s">
        <v>2940</v>
      </c>
      <c r="C221">
        <v>0</v>
      </c>
      <c r="D221" t="s">
        <v>2941</v>
      </c>
      <c r="E221">
        <v>133</v>
      </c>
      <c r="F221" t="s">
        <v>1668</v>
      </c>
    </row>
    <row r="222" spans="2:6" x14ac:dyDescent="0.2">
      <c r="B222" t="s">
        <v>2940</v>
      </c>
      <c r="C222">
        <v>0</v>
      </c>
      <c r="D222" t="s">
        <v>2941</v>
      </c>
      <c r="E222">
        <v>134</v>
      </c>
      <c r="F222" t="s">
        <v>1669</v>
      </c>
    </row>
    <row r="223" spans="2:6" x14ac:dyDescent="0.2">
      <c r="B223" t="s">
        <v>2940</v>
      </c>
      <c r="C223">
        <v>0</v>
      </c>
      <c r="D223" t="s">
        <v>2941</v>
      </c>
      <c r="E223">
        <v>135</v>
      </c>
      <c r="F223" t="s">
        <v>1568</v>
      </c>
    </row>
    <row r="224" spans="2:6" x14ac:dyDescent="0.2">
      <c r="B224" t="s">
        <v>2940</v>
      </c>
      <c r="C224">
        <v>0</v>
      </c>
      <c r="D224" t="s">
        <v>2941</v>
      </c>
      <c r="E224">
        <v>136</v>
      </c>
      <c r="F224" t="s">
        <v>1667</v>
      </c>
    </row>
    <row r="225" spans="2:6" x14ac:dyDescent="0.2">
      <c r="B225" t="s">
        <v>2940</v>
      </c>
      <c r="C225">
        <v>0</v>
      </c>
      <c r="D225" t="s">
        <v>2941</v>
      </c>
      <c r="E225">
        <v>137</v>
      </c>
      <c r="F225" t="s">
        <v>2784</v>
      </c>
    </row>
    <row r="226" spans="2:6" x14ac:dyDescent="0.2">
      <c r="B226" t="s">
        <v>2940</v>
      </c>
      <c r="C226">
        <v>0</v>
      </c>
      <c r="D226" t="s">
        <v>2941</v>
      </c>
      <c r="E226">
        <v>138</v>
      </c>
      <c r="F226" t="s">
        <v>1995</v>
      </c>
    </row>
    <row r="227" spans="2:6" x14ac:dyDescent="0.2">
      <c r="B227" t="s">
        <v>2940</v>
      </c>
      <c r="C227">
        <v>0</v>
      </c>
      <c r="D227" t="s">
        <v>2941</v>
      </c>
      <c r="E227">
        <v>139</v>
      </c>
      <c r="F227" t="s">
        <v>1672</v>
      </c>
    </row>
    <row r="228" spans="2:6" x14ac:dyDescent="0.2">
      <c r="B228" t="s">
        <v>2940</v>
      </c>
      <c r="C228">
        <v>0</v>
      </c>
      <c r="D228" t="s">
        <v>2941</v>
      </c>
      <c r="E228">
        <v>140</v>
      </c>
      <c r="F228" t="s">
        <v>1996</v>
      </c>
    </row>
    <row r="229" spans="2:6" x14ac:dyDescent="0.2">
      <c r="B229" t="s">
        <v>2940</v>
      </c>
      <c r="C229">
        <v>0</v>
      </c>
      <c r="D229" t="s">
        <v>2941</v>
      </c>
      <c r="E229">
        <v>141</v>
      </c>
      <c r="F229" t="s">
        <v>2000</v>
      </c>
    </row>
    <row r="230" spans="2:6" x14ac:dyDescent="0.2">
      <c r="B230" t="s">
        <v>2940</v>
      </c>
      <c r="C230">
        <v>0</v>
      </c>
      <c r="D230" t="s">
        <v>2941</v>
      </c>
      <c r="E230">
        <v>142</v>
      </c>
      <c r="F230" t="s">
        <v>1674</v>
      </c>
    </row>
    <row r="231" spans="2:6" x14ac:dyDescent="0.2">
      <c r="B231" t="s">
        <v>2940</v>
      </c>
      <c r="C231">
        <v>0</v>
      </c>
      <c r="D231" t="s">
        <v>2941</v>
      </c>
      <c r="E231">
        <v>143</v>
      </c>
      <c r="F231" t="s">
        <v>1689</v>
      </c>
    </row>
    <row r="232" spans="2:6" x14ac:dyDescent="0.2">
      <c r="B232" t="s">
        <v>2940</v>
      </c>
      <c r="C232">
        <v>0</v>
      </c>
      <c r="D232" t="s">
        <v>2941</v>
      </c>
      <c r="E232">
        <v>144</v>
      </c>
      <c r="F232" t="s">
        <v>1999</v>
      </c>
    </row>
    <row r="233" spans="2:6" x14ac:dyDescent="0.2">
      <c r="B233" t="s">
        <v>2940</v>
      </c>
      <c r="C233">
        <v>0</v>
      </c>
      <c r="D233" t="s">
        <v>2941</v>
      </c>
      <c r="E233">
        <v>145</v>
      </c>
      <c r="F233" t="s">
        <v>1713</v>
      </c>
    </row>
    <row r="234" spans="2:6" x14ac:dyDescent="0.2">
      <c r="B234" t="s">
        <v>2940</v>
      </c>
      <c r="C234">
        <v>0</v>
      </c>
      <c r="D234" t="s">
        <v>2941</v>
      </c>
      <c r="E234">
        <v>146</v>
      </c>
      <c r="F234" t="s">
        <v>1721</v>
      </c>
    </row>
    <row r="235" spans="2:6" x14ac:dyDescent="0.2">
      <c r="B235" t="s">
        <v>2940</v>
      </c>
      <c r="C235">
        <v>0</v>
      </c>
      <c r="D235" t="s">
        <v>2941</v>
      </c>
      <c r="E235">
        <v>148</v>
      </c>
      <c r="F235" t="s">
        <v>2004</v>
      </c>
    </row>
    <row r="236" spans="2:6" x14ac:dyDescent="0.2">
      <c r="B236" t="s">
        <v>2940</v>
      </c>
      <c r="C236">
        <v>0</v>
      </c>
      <c r="D236" t="s">
        <v>2941</v>
      </c>
      <c r="E236">
        <v>149</v>
      </c>
      <c r="F236" t="s">
        <v>2001</v>
      </c>
    </row>
    <row r="237" spans="2:6" x14ac:dyDescent="0.2">
      <c r="B237" t="s">
        <v>2940</v>
      </c>
      <c r="C237">
        <v>0</v>
      </c>
      <c r="D237" t="s">
        <v>2941</v>
      </c>
      <c r="E237">
        <v>150</v>
      </c>
      <c r="F237" t="s">
        <v>2007</v>
      </c>
    </row>
    <row r="238" spans="2:6" x14ac:dyDescent="0.2">
      <c r="B238" t="s">
        <v>2940</v>
      </c>
      <c r="C238">
        <v>0</v>
      </c>
      <c r="D238" t="s">
        <v>2941</v>
      </c>
      <c r="E238">
        <v>151</v>
      </c>
      <c r="F238" t="s">
        <v>1728</v>
      </c>
    </row>
    <row r="239" spans="2:6" x14ac:dyDescent="0.2">
      <c r="B239" t="s">
        <v>2940</v>
      </c>
      <c r="C239">
        <v>0</v>
      </c>
      <c r="D239" t="s">
        <v>2941</v>
      </c>
      <c r="E239">
        <v>152</v>
      </c>
      <c r="F239" t="s">
        <v>1648</v>
      </c>
    </row>
    <row r="240" spans="2:6" x14ac:dyDescent="0.2">
      <c r="B240" t="s">
        <v>2940</v>
      </c>
      <c r="C240">
        <v>0</v>
      </c>
      <c r="D240" t="s">
        <v>2941</v>
      </c>
      <c r="E240">
        <v>153</v>
      </c>
      <c r="F240" t="s">
        <v>1695</v>
      </c>
    </row>
    <row r="241" spans="2:6" x14ac:dyDescent="0.2">
      <c r="B241" t="s">
        <v>2940</v>
      </c>
      <c r="C241">
        <v>0</v>
      </c>
      <c r="D241" t="s">
        <v>2941</v>
      </c>
      <c r="E241">
        <v>154</v>
      </c>
      <c r="F241" t="s">
        <v>2010</v>
      </c>
    </row>
    <row r="242" spans="2:6" x14ac:dyDescent="0.2">
      <c r="B242" t="s">
        <v>2940</v>
      </c>
      <c r="C242">
        <v>0</v>
      </c>
      <c r="D242" t="s">
        <v>2941</v>
      </c>
      <c r="E242">
        <v>155</v>
      </c>
      <c r="F242" t="s">
        <v>2014</v>
      </c>
    </row>
    <row r="243" spans="2:6" x14ac:dyDescent="0.2">
      <c r="B243" t="s">
        <v>2940</v>
      </c>
      <c r="C243">
        <v>0</v>
      </c>
      <c r="D243" t="s">
        <v>2941</v>
      </c>
      <c r="E243">
        <v>156</v>
      </c>
      <c r="F243" t="s">
        <v>1735</v>
      </c>
    </row>
    <row r="244" spans="2:6" x14ac:dyDescent="0.2">
      <c r="B244" t="s">
        <v>2940</v>
      </c>
      <c r="C244">
        <v>0</v>
      </c>
      <c r="D244" t="s">
        <v>2941</v>
      </c>
      <c r="E244">
        <v>157</v>
      </c>
      <c r="F244" t="s">
        <v>1740</v>
      </c>
    </row>
    <row r="245" spans="2:6" x14ac:dyDescent="0.2">
      <c r="B245" t="s">
        <v>2940</v>
      </c>
      <c r="C245">
        <v>0</v>
      </c>
      <c r="D245" t="s">
        <v>2941</v>
      </c>
      <c r="E245">
        <v>158</v>
      </c>
      <c r="F245" t="s">
        <v>3442</v>
      </c>
    </row>
    <row r="246" spans="2:6" x14ac:dyDescent="0.2">
      <c r="B246" t="s">
        <v>2940</v>
      </c>
      <c r="C246">
        <v>0</v>
      </c>
      <c r="D246" t="s">
        <v>2941</v>
      </c>
      <c r="E246">
        <v>159</v>
      </c>
      <c r="F246" t="s">
        <v>1738</v>
      </c>
    </row>
    <row r="247" spans="2:6" x14ac:dyDescent="0.2">
      <c r="B247" t="s">
        <v>2940</v>
      </c>
      <c r="C247">
        <v>0</v>
      </c>
      <c r="D247" t="s">
        <v>2941</v>
      </c>
      <c r="E247">
        <v>160</v>
      </c>
      <c r="F247" t="s">
        <v>4382</v>
      </c>
    </row>
    <row r="248" spans="2:6" x14ac:dyDescent="0.2">
      <c r="B248" t="s">
        <v>2940</v>
      </c>
      <c r="C248">
        <v>0</v>
      </c>
      <c r="D248" t="s">
        <v>2941</v>
      </c>
      <c r="E248">
        <v>161</v>
      </c>
      <c r="F248" t="s">
        <v>1960</v>
      </c>
    </row>
    <row r="249" spans="2:6" x14ac:dyDescent="0.2">
      <c r="B249" t="s">
        <v>2940</v>
      </c>
      <c r="C249">
        <v>0</v>
      </c>
      <c r="D249" t="s">
        <v>2941</v>
      </c>
      <c r="E249">
        <v>162</v>
      </c>
      <c r="F249" t="s">
        <v>2028</v>
      </c>
    </row>
    <row r="250" spans="2:6" x14ac:dyDescent="0.2">
      <c r="B250" t="s">
        <v>2940</v>
      </c>
      <c r="C250">
        <v>0</v>
      </c>
      <c r="D250" t="s">
        <v>2941</v>
      </c>
      <c r="E250">
        <v>163</v>
      </c>
      <c r="F250" t="s">
        <v>1739</v>
      </c>
    </row>
    <row r="251" spans="2:6" x14ac:dyDescent="0.2">
      <c r="B251" t="s">
        <v>2940</v>
      </c>
      <c r="C251">
        <v>0</v>
      </c>
      <c r="D251" t="s">
        <v>2941</v>
      </c>
      <c r="E251">
        <v>164</v>
      </c>
      <c r="F251" t="s">
        <v>3660</v>
      </c>
    </row>
    <row r="252" spans="2:6" x14ac:dyDescent="0.2">
      <c r="B252" t="s">
        <v>2940</v>
      </c>
      <c r="C252">
        <v>0</v>
      </c>
      <c r="D252" t="s">
        <v>2941</v>
      </c>
      <c r="E252">
        <v>165</v>
      </c>
      <c r="F252" t="s">
        <v>1736</v>
      </c>
    </row>
    <row r="253" spans="2:6" x14ac:dyDescent="0.2">
      <c r="B253" t="s">
        <v>2940</v>
      </c>
      <c r="C253">
        <v>0</v>
      </c>
      <c r="D253" t="s">
        <v>2941</v>
      </c>
      <c r="E253">
        <v>166</v>
      </c>
      <c r="F253" t="s">
        <v>1734</v>
      </c>
    </row>
    <row r="254" spans="2:6" x14ac:dyDescent="0.2">
      <c r="B254" t="s">
        <v>2940</v>
      </c>
      <c r="C254">
        <v>0</v>
      </c>
      <c r="D254" t="s">
        <v>2941</v>
      </c>
      <c r="E254">
        <v>167</v>
      </c>
      <c r="F254" t="s">
        <v>1732</v>
      </c>
    </row>
    <row r="255" spans="2:6" x14ac:dyDescent="0.2">
      <c r="B255" t="s">
        <v>2940</v>
      </c>
      <c r="C255">
        <v>0</v>
      </c>
      <c r="D255" t="s">
        <v>2941</v>
      </c>
      <c r="E255">
        <v>168</v>
      </c>
      <c r="F255" t="s">
        <v>1725</v>
      </c>
    </row>
    <row r="256" spans="2:6" x14ac:dyDescent="0.2">
      <c r="B256" t="s">
        <v>2940</v>
      </c>
      <c r="C256">
        <v>0</v>
      </c>
      <c r="D256" t="s">
        <v>2941</v>
      </c>
      <c r="E256">
        <v>169</v>
      </c>
      <c r="F256" t="s">
        <v>3092</v>
      </c>
    </row>
    <row r="257" spans="2:6" x14ac:dyDescent="0.2">
      <c r="B257" t="s">
        <v>2940</v>
      </c>
      <c r="C257">
        <v>0</v>
      </c>
      <c r="D257" t="s">
        <v>2941</v>
      </c>
      <c r="E257">
        <v>170</v>
      </c>
      <c r="F257" t="s">
        <v>1720</v>
      </c>
    </row>
    <row r="258" spans="2:6" x14ac:dyDescent="0.2">
      <c r="B258" t="s">
        <v>2940</v>
      </c>
      <c r="C258">
        <v>0</v>
      </c>
      <c r="D258" t="s">
        <v>2941</v>
      </c>
      <c r="E258">
        <v>171</v>
      </c>
      <c r="F258" t="s">
        <v>1707</v>
      </c>
    </row>
    <row r="259" spans="2:6" x14ac:dyDescent="0.2">
      <c r="B259" t="s">
        <v>2940</v>
      </c>
      <c r="C259">
        <v>0</v>
      </c>
      <c r="D259" t="s">
        <v>2941</v>
      </c>
      <c r="E259">
        <v>172</v>
      </c>
      <c r="F259" t="s">
        <v>1705</v>
      </c>
    </row>
    <row r="260" spans="2:6" x14ac:dyDescent="0.2">
      <c r="B260" t="s">
        <v>2940</v>
      </c>
      <c r="C260">
        <v>0</v>
      </c>
      <c r="D260" t="s">
        <v>2941</v>
      </c>
      <c r="E260">
        <v>173</v>
      </c>
      <c r="F260" t="s">
        <v>1704</v>
      </c>
    </row>
    <row r="261" spans="2:6" x14ac:dyDescent="0.2">
      <c r="B261" t="s">
        <v>2940</v>
      </c>
      <c r="C261">
        <v>0</v>
      </c>
      <c r="D261" t="s">
        <v>2941</v>
      </c>
      <c r="E261">
        <v>174</v>
      </c>
      <c r="F261" t="s">
        <v>1319</v>
      </c>
    </row>
    <row r="262" spans="2:6" x14ac:dyDescent="0.2">
      <c r="B262" t="s">
        <v>2940</v>
      </c>
      <c r="C262">
        <v>0</v>
      </c>
      <c r="D262" t="s">
        <v>2941</v>
      </c>
      <c r="E262">
        <v>175</v>
      </c>
      <c r="F262" t="s">
        <v>1706</v>
      </c>
    </row>
    <row r="263" spans="2:6" x14ac:dyDescent="0.2">
      <c r="B263" t="s">
        <v>2940</v>
      </c>
      <c r="C263">
        <v>0</v>
      </c>
      <c r="D263" t="s">
        <v>2941</v>
      </c>
      <c r="E263">
        <v>176</v>
      </c>
      <c r="F263" t="s">
        <v>2053</v>
      </c>
    </row>
    <row r="264" spans="2:6" x14ac:dyDescent="0.2">
      <c r="B264" t="s">
        <v>2940</v>
      </c>
      <c r="C264">
        <v>0</v>
      </c>
      <c r="D264" t="s">
        <v>2941</v>
      </c>
      <c r="E264">
        <v>177</v>
      </c>
      <c r="F264" t="s">
        <v>4022</v>
      </c>
    </row>
    <row r="265" spans="2:6" x14ac:dyDescent="0.2">
      <c r="B265" t="s">
        <v>2940</v>
      </c>
      <c r="C265">
        <v>0</v>
      </c>
      <c r="D265" t="s">
        <v>2941</v>
      </c>
      <c r="E265">
        <v>179</v>
      </c>
      <c r="F265" t="s">
        <v>1714</v>
      </c>
    </row>
    <row r="266" spans="2:6" x14ac:dyDescent="0.2">
      <c r="B266" t="s">
        <v>2940</v>
      </c>
      <c r="C266">
        <v>0</v>
      </c>
      <c r="D266" t="s">
        <v>2941</v>
      </c>
      <c r="E266">
        <v>180</v>
      </c>
      <c r="F266" t="s">
        <v>2971</v>
      </c>
    </row>
    <row r="267" spans="2:6" x14ac:dyDescent="0.2">
      <c r="B267" t="s">
        <v>2940</v>
      </c>
      <c r="C267">
        <v>0</v>
      </c>
      <c r="D267" t="s">
        <v>2941</v>
      </c>
      <c r="E267">
        <v>181</v>
      </c>
      <c r="F267" t="s">
        <v>1717</v>
      </c>
    </row>
    <row r="268" spans="2:6" x14ac:dyDescent="0.2">
      <c r="B268" t="s">
        <v>2940</v>
      </c>
      <c r="C268">
        <v>0</v>
      </c>
      <c r="D268" t="s">
        <v>2941</v>
      </c>
      <c r="E268">
        <v>182</v>
      </c>
      <c r="F268" t="s">
        <v>1716</v>
      </c>
    </row>
    <row r="269" spans="2:6" x14ac:dyDescent="0.2">
      <c r="B269" t="s">
        <v>2940</v>
      </c>
      <c r="C269">
        <v>0</v>
      </c>
      <c r="D269" t="s">
        <v>2941</v>
      </c>
      <c r="E269">
        <v>183</v>
      </c>
      <c r="F269" t="s">
        <v>3260</v>
      </c>
    </row>
    <row r="270" spans="2:6" x14ac:dyDescent="0.2">
      <c r="B270" t="s">
        <v>2940</v>
      </c>
      <c r="C270">
        <v>0</v>
      </c>
      <c r="D270" t="s">
        <v>2941</v>
      </c>
      <c r="E270">
        <v>184</v>
      </c>
      <c r="F270" t="s">
        <v>1727</v>
      </c>
    </row>
    <row r="271" spans="2:6" x14ac:dyDescent="0.2">
      <c r="B271" t="s">
        <v>2940</v>
      </c>
      <c r="C271">
        <v>0</v>
      </c>
      <c r="D271" t="s">
        <v>2941</v>
      </c>
      <c r="E271">
        <v>185</v>
      </c>
      <c r="F271" t="s">
        <v>1726</v>
      </c>
    </row>
    <row r="272" spans="2:6" x14ac:dyDescent="0.2">
      <c r="B272" t="s">
        <v>2940</v>
      </c>
      <c r="C272">
        <v>0</v>
      </c>
      <c r="D272" t="s">
        <v>2941</v>
      </c>
      <c r="E272">
        <v>186</v>
      </c>
      <c r="F272" t="s">
        <v>2746</v>
      </c>
    </row>
    <row r="273" spans="2:6" x14ac:dyDescent="0.2">
      <c r="B273" t="s">
        <v>2940</v>
      </c>
      <c r="C273">
        <v>0</v>
      </c>
      <c r="D273" t="s">
        <v>2941</v>
      </c>
      <c r="E273">
        <v>187</v>
      </c>
      <c r="F273" t="s">
        <v>1853</v>
      </c>
    </row>
    <row r="274" spans="2:6" x14ac:dyDescent="0.2">
      <c r="B274" t="s">
        <v>2940</v>
      </c>
      <c r="C274">
        <v>0</v>
      </c>
      <c r="D274" t="s">
        <v>2941</v>
      </c>
      <c r="E274">
        <v>188</v>
      </c>
      <c r="F274" t="s">
        <v>4056</v>
      </c>
    </row>
    <row r="275" spans="2:6" x14ac:dyDescent="0.2">
      <c r="B275" t="s">
        <v>2940</v>
      </c>
      <c r="C275">
        <v>0</v>
      </c>
      <c r="D275" t="s">
        <v>2941</v>
      </c>
      <c r="E275">
        <v>189</v>
      </c>
      <c r="F275" t="s">
        <v>1710</v>
      </c>
    </row>
    <row r="276" spans="2:6" x14ac:dyDescent="0.2">
      <c r="B276" t="s">
        <v>2940</v>
      </c>
      <c r="C276">
        <v>0</v>
      </c>
      <c r="D276" t="s">
        <v>2941</v>
      </c>
      <c r="E276">
        <v>190</v>
      </c>
      <c r="F276" t="s">
        <v>1663</v>
      </c>
    </row>
    <row r="277" spans="2:6" x14ac:dyDescent="0.2">
      <c r="B277" t="s">
        <v>2940</v>
      </c>
      <c r="C277">
        <v>0</v>
      </c>
      <c r="D277" t="s">
        <v>2941</v>
      </c>
      <c r="E277">
        <v>192</v>
      </c>
      <c r="F277" t="s">
        <v>1817</v>
      </c>
    </row>
    <row r="278" spans="2:6" x14ac:dyDescent="0.2">
      <c r="B278" t="s">
        <v>2940</v>
      </c>
      <c r="C278">
        <v>0</v>
      </c>
      <c r="D278" t="s">
        <v>2941</v>
      </c>
      <c r="E278">
        <v>193</v>
      </c>
      <c r="F278" t="s">
        <v>1886</v>
      </c>
    </row>
    <row r="279" spans="2:6" x14ac:dyDescent="0.2">
      <c r="B279" t="s">
        <v>2940</v>
      </c>
      <c r="C279">
        <v>0</v>
      </c>
      <c r="D279" t="s">
        <v>2941</v>
      </c>
      <c r="E279">
        <v>194</v>
      </c>
      <c r="F279" t="s">
        <v>1831</v>
      </c>
    </row>
    <row r="280" spans="2:6" x14ac:dyDescent="0.2">
      <c r="B280" t="s">
        <v>2940</v>
      </c>
      <c r="C280">
        <v>0</v>
      </c>
      <c r="D280" t="s">
        <v>2941</v>
      </c>
      <c r="E280">
        <v>195</v>
      </c>
      <c r="F280" t="s">
        <v>1935</v>
      </c>
    </row>
    <row r="281" spans="2:6" x14ac:dyDescent="0.2">
      <c r="B281" t="s">
        <v>2940</v>
      </c>
      <c r="C281">
        <v>0</v>
      </c>
      <c r="D281" t="s">
        <v>2941</v>
      </c>
      <c r="E281">
        <v>196</v>
      </c>
      <c r="F281" t="s">
        <v>4383</v>
      </c>
    </row>
    <row r="282" spans="2:6" x14ac:dyDescent="0.2">
      <c r="B282" t="s">
        <v>2940</v>
      </c>
      <c r="C282">
        <v>0</v>
      </c>
      <c r="D282" t="s">
        <v>2941</v>
      </c>
      <c r="E282">
        <v>197</v>
      </c>
      <c r="F282" t="s">
        <v>1934</v>
      </c>
    </row>
    <row r="283" spans="2:6" x14ac:dyDescent="0.2">
      <c r="B283" t="s">
        <v>2940</v>
      </c>
      <c r="C283">
        <v>0</v>
      </c>
      <c r="D283" t="s">
        <v>2941</v>
      </c>
      <c r="E283">
        <v>198</v>
      </c>
      <c r="F283" t="s">
        <v>1698</v>
      </c>
    </row>
    <row r="284" spans="2:6" x14ac:dyDescent="0.2">
      <c r="B284" t="s">
        <v>2940</v>
      </c>
      <c r="C284">
        <v>0</v>
      </c>
      <c r="D284" t="s">
        <v>2941</v>
      </c>
      <c r="E284">
        <v>199</v>
      </c>
      <c r="F284" t="s">
        <v>1820</v>
      </c>
    </row>
    <row r="285" spans="2:6" x14ac:dyDescent="0.2">
      <c r="B285" t="s">
        <v>2940</v>
      </c>
      <c r="C285">
        <v>0</v>
      </c>
      <c r="D285" t="s">
        <v>2941</v>
      </c>
      <c r="E285">
        <v>200</v>
      </c>
      <c r="F285" t="s">
        <v>1939</v>
      </c>
    </row>
    <row r="286" spans="2:6" x14ac:dyDescent="0.2">
      <c r="B286" t="s">
        <v>2940</v>
      </c>
      <c r="C286">
        <v>0</v>
      </c>
      <c r="D286" t="s">
        <v>2941</v>
      </c>
      <c r="E286">
        <v>201</v>
      </c>
      <c r="F286" t="s">
        <v>1940</v>
      </c>
    </row>
    <row r="287" spans="2:6" x14ac:dyDescent="0.2">
      <c r="B287" t="s">
        <v>2940</v>
      </c>
      <c r="C287">
        <v>0</v>
      </c>
      <c r="D287" t="s">
        <v>2941</v>
      </c>
      <c r="E287">
        <v>202</v>
      </c>
      <c r="F287" t="s">
        <v>2060</v>
      </c>
    </row>
    <row r="288" spans="2:6" x14ac:dyDescent="0.2">
      <c r="B288" t="s">
        <v>2940</v>
      </c>
      <c r="C288">
        <v>0</v>
      </c>
      <c r="D288" t="s">
        <v>2941</v>
      </c>
      <c r="E288">
        <v>203</v>
      </c>
      <c r="F288" t="s">
        <v>1943</v>
      </c>
    </row>
    <row r="289" spans="2:6" x14ac:dyDescent="0.2">
      <c r="B289" t="s">
        <v>2940</v>
      </c>
      <c r="C289">
        <v>0</v>
      </c>
      <c r="D289" t="s">
        <v>2941</v>
      </c>
      <c r="E289">
        <v>204</v>
      </c>
      <c r="F289" t="s">
        <v>4335</v>
      </c>
    </row>
    <row r="290" spans="2:6" x14ac:dyDescent="0.2">
      <c r="B290" t="s">
        <v>2940</v>
      </c>
      <c r="C290">
        <v>0</v>
      </c>
      <c r="D290" t="s">
        <v>2941</v>
      </c>
      <c r="E290">
        <v>205</v>
      </c>
      <c r="F290" t="s">
        <v>2054</v>
      </c>
    </row>
    <row r="291" spans="2:6" x14ac:dyDescent="0.2">
      <c r="B291" t="s">
        <v>2940</v>
      </c>
      <c r="C291">
        <v>0</v>
      </c>
      <c r="D291" t="s">
        <v>2941</v>
      </c>
      <c r="E291">
        <v>206</v>
      </c>
      <c r="F291" t="s">
        <v>3262</v>
      </c>
    </row>
    <row r="292" spans="2:6" x14ac:dyDescent="0.2">
      <c r="B292" t="s">
        <v>2940</v>
      </c>
      <c r="C292">
        <v>0</v>
      </c>
      <c r="D292" t="s">
        <v>2941</v>
      </c>
      <c r="E292">
        <v>207</v>
      </c>
      <c r="F292" t="s">
        <v>1945</v>
      </c>
    </row>
    <row r="293" spans="2:6" x14ac:dyDescent="0.2">
      <c r="B293" t="s">
        <v>2940</v>
      </c>
      <c r="C293">
        <v>0</v>
      </c>
      <c r="D293" t="s">
        <v>2941</v>
      </c>
      <c r="E293">
        <v>208</v>
      </c>
      <c r="F293" t="s">
        <v>3352</v>
      </c>
    </row>
    <row r="294" spans="2:6" x14ac:dyDescent="0.2">
      <c r="B294" t="s">
        <v>2940</v>
      </c>
      <c r="C294">
        <v>0</v>
      </c>
      <c r="D294" t="s">
        <v>2941</v>
      </c>
      <c r="E294">
        <v>209</v>
      </c>
      <c r="F294" t="s">
        <v>1946</v>
      </c>
    </row>
    <row r="295" spans="2:6" x14ac:dyDescent="0.2">
      <c r="B295" t="s">
        <v>2940</v>
      </c>
      <c r="C295">
        <v>0</v>
      </c>
      <c r="D295" t="s">
        <v>2941</v>
      </c>
      <c r="E295">
        <v>210</v>
      </c>
      <c r="F295" t="s">
        <v>2978</v>
      </c>
    </row>
    <row r="296" spans="2:6" x14ac:dyDescent="0.2">
      <c r="B296" t="s">
        <v>2940</v>
      </c>
      <c r="C296">
        <v>0</v>
      </c>
      <c r="D296" t="s">
        <v>2941</v>
      </c>
      <c r="E296">
        <v>211</v>
      </c>
      <c r="F296" t="s">
        <v>1944</v>
      </c>
    </row>
    <row r="297" spans="2:6" x14ac:dyDescent="0.2">
      <c r="B297" t="s">
        <v>2940</v>
      </c>
      <c r="C297">
        <v>0</v>
      </c>
      <c r="D297" t="s">
        <v>2941</v>
      </c>
      <c r="E297">
        <v>212</v>
      </c>
      <c r="F297" t="s">
        <v>1988</v>
      </c>
    </row>
    <row r="298" spans="2:6" x14ac:dyDescent="0.2">
      <c r="B298" t="s">
        <v>2940</v>
      </c>
      <c r="C298">
        <v>0</v>
      </c>
      <c r="D298" t="s">
        <v>2941</v>
      </c>
      <c r="E298">
        <v>213</v>
      </c>
      <c r="F298" t="s">
        <v>1942</v>
      </c>
    </row>
    <row r="299" spans="2:6" x14ac:dyDescent="0.2">
      <c r="B299" t="s">
        <v>2940</v>
      </c>
      <c r="C299">
        <v>0</v>
      </c>
      <c r="D299" t="s">
        <v>2941</v>
      </c>
      <c r="E299">
        <v>214</v>
      </c>
      <c r="F299" t="s">
        <v>2048</v>
      </c>
    </row>
    <row r="300" spans="2:6" x14ac:dyDescent="0.2">
      <c r="B300" t="s">
        <v>2940</v>
      </c>
      <c r="C300">
        <v>0</v>
      </c>
      <c r="D300" t="s">
        <v>2941</v>
      </c>
      <c r="E300">
        <v>215</v>
      </c>
      <c r="F300" t="s">
        <v>2756</v>
      </c>
    </row>
    <row r="301" spans="2:6" x14ac:dyDescent="0.2">
      <c r="B301" t="s">
        <v>2940</v>
      </c>
      <c r="C301">
        <v>0</v>
      </c>
      <c r="D301" t="s">
        <v>2941</v>
      </c>
      <c r="E301">
        <v>216</v>
      </c>
      <c r="F301" t="s">
        <v>1938</v>
      </c>
    </row>
    <row r="302" spans="2:6" x14ac:dyDescent="0.2">
      <c r="B302" t="s">
        <v>2940</v>
      </c>
      <c r="C302">
        <v>0</v>
      </c>
      <c r="D302" t="s">
        <v>2941</v>
      </c>
      <c r="E302">
        <v>217</v>
      </c>
      <c r="F302" t="s">
        <v>2791</v>
      </c>
    </row>
    <row r="303" spans="2:6" x14ac:dyDescent="0.2">
      <c r="B303" t="s">
        <v>2940</v>
      </c>
      <c r="C303">
        <v>0</v>
      </c>
      <c r="D303" t="s">
        <v>2941</v>
      </c>
      <c r="E303">
        <v>218</v>
      </c>
      <c r="F303" t="s">
        <v>1929</v>
      </c>
    </row>
    <row r="304" spans="2:6" x14ac:dyDescent="0.2">
      <c r="B304" t="s">
        <v>2940</v>
      </c>
      <c r="C304">
        <v>0</v>
      </c>
      <c r="D304" t="s">
        <v>2941</v>
      </c>
      <c r="E304">
        <v>219</v>
      </c>
      <c r="F304" t="s">
        <v>1927</v>
      </c>
    </row>
    <row r="305" spans="2:6" x14ac:dyDescent="0.2">
      <c r="B305" t="s">
        <v>2940</v>
      </c>
      <c r="C305">
        <v>0</v>
      </c>
      <c r="D305" t="s">
        <v>2941</v>
      </c>
      <c r="E305">
        <v>222</v>
      </c>
      <c r="F305" t="s">
        <v>1919</v>
      </c>
    </row>
    <row r="306" spans="2:6" x14ac:dyDescent="0.2">
      <c r="B306" t="s">
        <v>2940</v>
      </c>
      <c r="C306">
        <v>0</v>
      </c>
      <c r="D306" t="s">
        <v>2941</v>
      </c>
      <c r="E306">
        <v>223</v>
      </c>
      <c r="F306" t="s">
        <v>2751</v>
      </c>
    </row>
    <row r="307" spans="2:6" x14ac:dyDescent="0.2">
      <c r="B307" t="s">
        <v>2940</v>
      </c>
      <c r="C307">
        <v>0</v>
      </c>
      <c r="D307" t="s">
        <v>2941</v>
      </c>
      <c r="E307">
        <v>224</v>
      </c>
      <c r="F307" t="s">
        <v>1465</v>
      </c>
    </row>
    <row r="308" spans="2:6" x14ac:dyDescent="0.2">
      <c r="B308" t="s">
        <v>2940</v>
      </c>
      <c r="C308">
        <v>0</v>
      </c>
      <c r="D308" t="s">
        <v>2941</v>
      </c>
      <c r="E308">
        <v>225</v>
      </c>
      <c r="F308" t="s">
        <v>1914</v>
      </c>
    </row>
    <row r="309" spans="2:6" x14ac:dyDescent="0.2">
      <c r="B309" t="s">
        <v>2940</v>
      </c>
      <c r="C309">
        <v>0</v>
      </c>
      <c r="D309" t="s">
        <v>2941</v>
      </c>
      <c r="E309">
        <v>226</v>
      </c>
      <c r="F309" t="s">
        <v>1917</v>
      </c>
    </row>
    <row r="310" spans="2:6" x14ac:dyDescent="0.2">
      <c r="B310" t="s">
        <v>2940</v>
      </c>
      <c r="C310">
        <v>0</v>
      </c>
      <c r="D310" t="s">
        <v>2941</v>
      </c>
      <c r="E310">
        <v>227</v>
      </c>
      <c r="F310" t="s">
        <v>2738</v>
      </c>
    </row>
    <row r="311" spans="2:6" x14ac:dyDescent="0.2">
      <c r="B311" t="s">
        <v>2940</v>
      </c>
      <c r="C311">
        <v>0</v>
      </c>
      <c r="D311" t="s">
        <v>2941</v>
      </c>
      <c r="E311">
        <v>228</v>
      </c>
      <c r="F311" t="s">
        <v>1916</v>
      </c>
    </row>
    <row r="312" spans="2:6" x14ac:dyDescent="0.2">
      <c r="B312" t="s">
        <v>2940</v>
      </c>
      <c r="C312">
        <v>0</v>
      </c>
      <c r="D312" t="s">
        <v>2941</v>
      </c>
      <c r="E312">
        <v>229</v>
      </c>
      <c r="F312" t="s">
        <v>1471</v>
      </c>
    </row>
    <row r="313" spans="2:6" x14ac:dyDescent="0.2">
      <c r="B313" t="s">
        <v>2940</v>
      </c>
      <c r="C313">
        <v>0</v>
      </c>
      <c r="D313" t="s">
        <v>2941</v>
      </c>
      <c r="E313">
        <v>230</v>
      </c>
      <c r="F313" t="s">
        <v>2727</v>
      </c>
    </row>
    <row r="314" spans="2:6" x14ac:dyDescent="0.2">
      <c r="B314" t="s">
        <v>2940</v>
      </c>
      <c r="C314">
        <v>0</v>
      </c>
      <c r="D314" t="s">
        <v>2941</v>
      </c>
      <c r="E314">
        <v>231</v>
      </c>
      <c r="F314" t="s">
        <v>2725</v>
      </c>
    </row>
    <row r="315" spans="2:6" x14ac:dyDescent="0.2">
      <c r="B315" t="s">
        <v>2940</v>
      </c>
      <c r="C315">
        <v>0</v>
      </c>
      <c r="D315" t="s">
        <v>2941</v>
      </c>
      <c r="E315">
        <v>232</v>
      </c>
      <c r="F315" t="s">
        <v>3471</v>
      </c>
    </row>
    <row r="316" spans="2:6" x14ac:dyDescent="0.2">
      <c r="B316" t="s">
        <v>2940</v>
      </c>
      <c r="C316">
        <v>0</v>
      </c>
      <c r="D316" t="s">
        <v>2941</v>
      </c>
      <c r="E316">
        <v>233</v>
      </c>
      <c r="F316" t="s">
        <v>1921</v>
      </c>
    </row>
    <row r="317" spans="2:6" x14ac:dyDescent="0.2">
      <c r="B317" t="s">
        <v>2940</v>
      </c>
      <c r="C317">
        <v>0</v>
      </c>
      <c r="D317" t="s">
        <v>2941</v>
      </c>
      <c r="E317">
        <v>235</v>
      </c>
      <c r="F317" t="s">
        <v>1360</v>
      </c>
    </row>
    <row r="318" spans="2:6" x14ac:dyDescent="0.2">
      <c r="B318" t="s">
        <v>2940</v>
      </c>
      <c r="C318">
        <v>0</v>
      </c>
      <c r="D318" t="s">
        <v>2941</v>
      </c>
      <c r="E318">
        <v>236</v>
      </c>
      <c r="F318" t="s">
        <v>1548</v>
      </c>
    </row>
    <row r="319" spans="2:6" x14ac:dyDescent="0.2">
      <c r="B319" t="s">
        <v>2940</v>
      </c>
      <c r="C319">
        <v>0</v>
      </c>
      <c r="D319" t="s">
        <v>2941</v>
      </c>
      <c r="E319">
        <v>237</v>
      </c>
      <c r="F319" t="s">
        <v>1925</v>
      </c>
    </row>
    <row r="320" spans="2:6" x14ac:dyDescent="0.2">
      <c r="B320" t="s">
        <v>2940</v>
      </c>
      <c r="C320">
        <v>0</v>
      </c>
      <c r="D320" t="s">
        <v>2941</v>
      </c>
      <c r="E320">
        <v>238</v>
      </c>
      <c r="F320" t="s">
        <v>1931</v>
      </c>
    </row>
    <row r="321" spans="2:6" x14ac:dyDescent="0.2">
      <c r="B321" t="s">
        <v>2940</v>
      </c>
      <c r="C321">
        <v>0</v>
      </c>
      <c r="D321" t="s">
        <v>2941</v>
      </c>
      <c r="E321">
        <v>239</v>
      </c>
      <c r="F321" t="s">
        <v>1883</v>
      </c>
    </row>
    <row r="322" spans="2:6" x14ac:dyDescent="0.2">
      <c r="B322" t="s">
        <v>2940</v>
      </c>
      <c r="C322">
        <v>0</v>
      </c>
      <c r="D322" t="s">
        <v>2941</v>
      </c>
      <c r="E322">
        <v>240</v>
      </c>
      <c r="F322" t="s">
        <v>1941</v>
      </c>
    </row>
    <row r="323" spans="2:6" x14ac:dyDescent="0.2">
      <c r="B323" t="s">
        <v>2940</v>
      </c>
      <c r="C323">
        <v>0</v>
      </c>
      <c r="D323" t="s">
        <v>2941</v>
      </c>
      <c r="E323">
        <v>241</v>
      </c>
      <c r="F323" t="s">
        <v>1953</v>
      </c>
    </row>
    <row r="324" spans="2:6" x14ac:dyDescent="0.2">
      <c r="B324" t="s">
        <v>2940</v>
      </c>
      <c r="C324">
        <v>0</v>
      </c>
      <c r="D324" t="s">
        <v>2941</v>
      </c>
      <c r="E324">
        <v>242</v>
      </c>
      <c r="F324" t="s">
        <v>1961</v>
      </c>
    </row>
    <row r="325" spans="2:6" x14ac:dyDescent="0.2">
      <c r="B325" t="s">
        <v>2940</v>
      </c>
      <c r="C325">
        <v>0</v>
      </c>
      <c r="D325" t="s">
        <v>2941</v>
      </c>
      <c r="E325">
        <v>243</v>
      </c>
      <c r="F325" t="s">
        <v>2984</v>
      </c>
    </row>
    <row r="326" spans="2:6" x14ac:dyDescent="0.2">
      <c r="B326" t="s">
        <v>2940</v>
      </c>
      <c r="C326">
        <v>0</v>
      </c>
      <c r="D326" t="s">
        <v>2941</v>
      </c>
      <c r="E326">
        <v>244</v>
      </c>
      <c r="F326" t="s">
        <v>1323</v>
      </c>
    </row>
    <row r="327" spans="2:6" x14ac:dyDescent="0.2">
      <c r="B327" t="s">
        <v>2940</v>
      </c>
      <c r="C327">
        <v>0</v>
      </c>
      <c r="D327" t="s">
        <v>2941</v>
      </c>
      <c r="E327">
        <v>246</v>
      </c>
      <c r="F327" t="s">
        <v>1796</v>
      </c>
    </row>
    <row r="328" spans="2:6" x14ac:dyDescent="0.2">
      <c r="B328" t="s">
        <v>2940</v>
      </c>
      <c r="C328">
        <v>0</v>
      </c>
      <c r="D328" t="s">
        <v>2941</v>
      </c>
      <c r="E328">
        <v>247</v>
      </c>
      <c r="F328" t="s">
        <v>1975</v>
      </c>
    </row>
    <row r="329" spans="2:6" x14ac:dyDescent="0.2">
      <c r="B329" t="s">
        <v>2940</v>
      </c>
      <c r="C329">
        <v>0</v>
      </c>
      <c r="D329" t="s">
        <v>2941</v>
      </c>
      <c r="E329">
        <v>248</v>
      </c>
      <c r="F329" t="s">
        <v>2822</v>
      </c>
    </row>
    <row r="330" spans="2:6" x14ac:dyDescent="0.2">
      <c r="B330" t="s">
        <v>2940</v>
      </c>
      <c r="C330">
        <v>0</v>
      </c>
      <c r="D330" t="s">
        <v>2941</v>
      </c>
      <c r="E330">
        <v>249</v>
      </c>
      <c r="F330" t="s">
        <v>1981</v>
      </c>
    </row>
    <row r="331" spans="2:6" x14ac:dyDescent="0.2">
      <c r="B331" t="s">
        <v>2940</v>
      </c>
      <c r="C331">
        <v>0</v>
      </c>
      <c r="D331" t="s">
        <v>2941</v>
      </c>
      <c r="E331">
        <v>250</v>
      </c>
      <c r="F331" t="s">
        <v>1987</v>
      </c>
    </row>
    <row r="332" spans="2:6" x14ac:dyDescent="0.2">
      <c r="B332" t="s">
        <v>2940</v>
      </c>
      <c r="C332">
        <v>0</v>
      </c>
      <c r="D332" t="s">
        <v>2941</v>
      </c>
      <c r="E332">
        <v>251</v>
      </c>
      <c r="F332" t="s">
        <v>1985</v>
      </c>
    </row>
    <row r="333" spans="2:6" x14ac:dyDescent="0.2">
      <c r="B333" t="s">
        <v>2940</v>
      </c>
      <c r="C333">
        <v>0</v>
      </c>
      <c r="D333" t="s">
        <v>2941</v>
      </c>
      <c r="E333">
        <v>252</v>
      </c>
      <c r="F333" t="s">
        <v>1983</v>
      </c>
    </row>
    <row r="334" spans="2:6" x14ac:dyDescent="0.2">
      <c r="B334" t="s">
        <v>2940</v>
      </c>
      <c r="C334">
        <v>0</v>
      </c>
      <c r="D334" t="s">
        <v>2941</v>
      </c>
      <c r="E334">
        <v>253</v>
      </c>
      <c r="F334" t="s">
        <v>1347</v>
      </c>
    </row>
    <row r="335" spans="2:6" x14ac:dyDescent="0.2">
      <c r="B335" t="s">
        <v>2940</v>
      </c>
      <c r="C335">
        <v>0</v>
      </c>
      <c r="D335" t="s">
        <v>2941</v>
      </c>
      <c r="E335">
        <v>254</v>
      </c>
      <c r="F335" t="s">
        <v>3480</v>
      </c>
    </row>
    <row r="336" spans="2:6" x14ac:dyDescent="0.2">
      <c r="B336" t="s">
        <v>2940</v>
      </c>
      <c r="C336">
        <v>0</v>
      </c>
      <c r="D336" t="s">
        <v>2941</v>
      </c>
      <c r="E336">
        <v>255</v>
      </c>
      <c r="F336" t="s">
        <v>1978</v>
      </c>
    </row>
    <row r="337" spans="2:6" x14ac:dyDescent="0.2">
      <c r="B337" t="s">
        <v>2940</v>
      </c>
      <c r="C337">
        <v>0</v>
      </c>
      <c r="D337" t="s">
        <v>2941</v>
      </c>
      <c r="E337">
        <v>256</v>
      </c>
      <c r="F337" t="s">
        <v>1980</v>
      </c>
    </row>
    <row r="338" spans="2:6" x14ac:dyDescent="0.2">
      <c r="B338" t="s">
        <v>2940</v>
      </c>
      <c r="C338">
        <v>0</v>
      </c>
      <c r="D338" t="s">
        <v>2941</v>
      </c>
      <c r="E338">
        <v>257</v>
      </c>
      <c r="F338" t="s">
        <v>4385</v>
      </c>
    </row>
    <row r="339" spans="2:6" x14ac:dyDescent="0.2">
      <c r="B339" t="s">
        <v>2940</v>
      </c>
      <c r="C339">
        <v>0</v>
      </c>
      <c r="D339" t="s">
        <v>2941</v>
      </c>
      <c r="E339">
        <v>258</v>
      </c>
      <c r="F339" t="s">
        <v>1911</v>
      </c>
    </row>
    <row r="340" spans="2:6" x14ac:dyDescent="0.2">
      <c r="B340" t="s">
        <v>2940</v>
      </c>
      <c r="C340">
        <v>0</v>
      </c>
      <c r="D340" t="s">
        <v>2941</v>
      </c>
      <c r="E340">
        <v>259</v>
      </c>
      <c r="F340" t="s">
        <v>2041</v>
      </c>
    </row>
    <row r="341" spans="2:6" x14ac:dyDescent="0.2">
      <c r="B341" t="s">
        <v>2940</v>
      </c>
      <c r="C341">
        <v>0</v>
      </c>
      <c r="D341" t="s">
        <v>2941</v>
      </c>
      <c r="E341">
        <v>260</v>
      </c>
      <c r="F341" t="s">
        <v>4386</v>
      </c>
    </row>
    <row r="342" spans="2:6" x14ac:dyDescent="0.2">
      <c r="B342" t="s">
        <v>2940</v>
      </c>
      <c r="C342">
        <v>0</v>
      </c>
      <c r="D342" t="s">
        <v>2941</v>
      </c>
      <c r="E342">
        <v>261</v>
      </c>
      <c r="F342" t="s">
        <v>1962</v>
      </c>
    </row>
    <row r="343" spans="2:6" x14ac:dyDescent="0.2">
      <c r="B343" t="s">
        <v>2940</v>
      </c>
      <c r="C343">
        <v>0</v>
      </c>
      <c r="D343" t="s">
        <v>2941</v>
      </c>
      <c r="E343">
        <v>262</v>
      </c>
      <c r="F343" t="s">
        <v>1963</v>
      </c>
    </row>
    <row r="344" spans="2:6" x14ac:dyDescent="0.2">
      <c r="B344" t="s">
        <v>2940</v>
      </c>
      <c r="C344">
        <v>0</v>
      </c>
      <c r="D344" t="s">
        <v>2941</v>
      </c>
      <c r="E344">
        <v>263</v>
      </c>
      <c r="F344" t="s">
        <v>1769</v>
      </c>
    </row>
    <row r="345" spans="2:6" x14ac:dyDescent="0.2">
      <c r="B345" t="s">
        <v>2940</v>
      </c>
      <c r="C345">
        <v>0</v>
      </c>
      <c r="D345" t="s">
        <v>2941</v>
      </c>
      <c r="E345">
        <v>264</v>
      </c>
      <c r="F345" t="s">
        <v>1966</v>
      </c>
    </row>
    <row r="346" spans="2:6" x14ac:dyDescent="0.2">
      <c r="B346" t="s">
        <v>2940</v>
      </c>
      <c r="C346">
        <v>0</v>
      </c>
      <c r="D346" t="s">
        <v>2941</v>
      </c>
      <c r="E346">
        <v>265</v>
      </c>
      <c r="F346" t="s">
        <v>1964</v>
      </c>
    </row>
    <row r="347" spans="2:6" x14ac:dyDescent="0.2">
      <c r="B347" t="s">
        <v>2940</v>
      </c>
      <c r="C347">
        <v>0</v>
      </c>
      <c r="D347" t="s">
        <v>2941</v>
      </c>
      <c r="E347">
        <v>266</v>
      </c>
      <c r="F347" t="s">
        <v>1959</v>
      </c>
    </row>
    <row r="348" spans="2:6" x14ac:dyDescent="0.2">
      <c r="B348" t="s">
        <v>2940</v>
      </c>
      <c r="C348">
        <v>0</v>
      </c>
      <c r="D348" t="s">
        <v>2941</v>
      </c>
      <c r="E348">
        <v>267</v>
      </c>
      <c r="F348" t="s">
        <v>1957</v>
      </c>
    </row>
    <row r="349" spans="2:6" x14ac:dyDescent="0.2">
      <c r="B349" t="s">
        <v>2940</v>
      </c>
      <c r="C349">
        <v>0</v>
      </c>
      <c r="D349" t="s">
        <v>2941</v>
      </c>
      <c r="E349">
        <v>268</v>
      </c>
      <c r="F349" t="s">
        <v>1958</v>
      </c>
    </row>
    <row r="350" spans="2:6" x14ac:dyDescent="0.2">
      <c r="B350" t="s">
        <v>2940</v>
      </c>
      <c r="C350">
        <v>0</v>
      </c>
      <c r="D350" t="s">
        <v>2941</v>
      </c>
      <c r="E350">
        <v>270</v>
      </c>
      <c r="F350" t="s">
        <v>2082</v>
      </c>
    </row>
    <row r="351" spans="2:6" x14ac:dyDescent="0.2">
      <c r="B351" t="s">
        <v>2940</v>
      </c>
      <c r="C351">
        <v>0</v>
      </c>
      <c r="D351" t="s">
        <v>2941</v>
      </c>
      <c r="E351">
        <v>271</v>
      </c>
      <c r="F351" t="s">
        <v>1950</v>
      </c>
    </row>
    <row r="352" spans="2:6" x14ac:dyDescent="0.2">
      <c r="B352" t="s">
        <v>2940</v>
      </c>
      <c r="C352">
        <v>0</v>
      </c>
      <c r="D352" t="s">
        <v>2941</v>
      </c>
      <c r="E352">
        <v>272</v>
      </c>
      <c r="F352" t="s">
        <v>2859</v>
      </c>
    </row>
    <row r="353" spans="2:6" x14ac:dyDescent="0.2">
      <c r="B353" t="s">
        <v>2940</v>
      </c>
      <c r="C353">
        <v>0</v>
      </c>
      <c r="D353" t="s">
        <v>2941</v>
      </c>
      <c r="E353">
        <v>273</v>
      </c>
      <c r="F353" t="s">
        <v>1926</v>
      </c>
    </row>
    <row r="354" spans="2:6" x14ac:dyDescent="0.2">
      <c r="B354" t="s">
        <v>2940</v>
      </c>
      <c r="C354">
        <v>0</v>
      </c>
      <c r="D354" t="s">
        <v>2941</v>
      </c>
      <c r="E354">
        <v>274</v>
      </c>
      <c r="F354" t="s">
        <v>1857</v>
      </c>
    </row>
    <row r="355" spans="2:6" x14ac:dyDescent="0.2">
      <c r="B355" t="s">
        <v>2940</v>
      </c>
      <c r="C355">
        <v>0</v>
      </c>
      <c r="D355" t="s">
        <v>2941</v>
      </c>
      <c r="E355">
        <v>275</v>
      </c>
      <c r="F355" t="s">
        <v>2091</v>
      </c>
    </row>
    <row r="356" spans="2:6" x14ac:dyDescent="0.2">
      <c r="B356" t="s">
        <v>2940</v>
      </c>
      <c r="C356">
        <v>0</v>
      </c>
      <c r="D356" t="s">
        <v>2941</v>
      </c>
      <c r="E356">
        <v>277</v>
      </c>
      <c r="F356" t="s">
        <v>1829</v>
      </c>
    </row>
    <row r="357" spans="2:6" x14ac:dyDescent="0.2">
      <c r="B357" t="s">
        <v>2940</v>
      </c>
      <c r="C357">
        <v>0</v>
      </c>
      <c r="D357" t="s">
        <v>2941</v>
      </c>
      <c r="E357">
        <v>278</v>
      </c>
      <c r="F357" t="s">
        <v>1895</v>
      </c>
    </row>
    <row r="358" spans="2:6" x14ac:dyDescent="0.2">
      <c r="B358" t="s">
        <v>2940</v>
      </c>
      <c r="C358">
        <v>0</v>
      </c>
      <c r="D358" t="s">
        <v>2941</v>
      </c>
      <c r="E358">
        <v>279</v>
      </c>
      <c r="F358" t="s">
        <v>1891</v>
      </c>
    </row>
    <row r="359" spans="2:6" x14ac:dyDescent="0.2">
      <c r="B359" t="s">
        <v>2940</v>
      </c>
      <c r="C359">
        <v>0</v>
      </c>
      <c r="D359" t="s">
        <v>2941</v>
      </c>
      <c r="E359">
        <v>280</v>
      </c>
      <c r="F359" t="s">
        <v>1881</v>
      </c>
    </row>
    <row r="360" spans="2:6" x14ac:dyDescent="0.2">
      <c r="B360" t="s">
        <v>2940</v>
      </c>
      <c r="C360">
        <v>0</v>
      </c>
      <c r="D360" t="s">
        <v>2941</v>
      </c>
      <c r="E360">
        <v>281</v>
      </c>
      <c r="F360" t="s">
        <v>1878</v>
      </c>
    </row>
    <row r="361" spans="2:6" x14ac:dyDescent="0.2">
      <c r="B361" t="s">
        <v>2940</v>
      </c>
      <c r="C361">
        <v>0</v>
      </c>
      <c r="D361" t="s">
        <v>2941</v>
      </c>
      <c r="E361">
        <v>282</v>
      </c>
      <c r="F361" t="s">
        <v>1877</v>
      </c>
    </row>
    <row r="362" spans="2:6" x14ac:dyDescent="0.2">
      <c r="B362" t="s">
        <v>2940</v>
      </c>
      <c r="C362">
        <v>0</v>
      </c>
      <c r="D362" t="s">
        <v>2941</v>
      </c>
      <c r="E362">
        <v>283</v>
      </c>
      <c r="F362" t="s">
        <v>4387</v>
      </c>
    </row>
    <row r="363" spans="2:6" x14ac:dyDescent="0.2">
      <c r="B363" t="s">
        <v>2940</v>
      </c>
      <c r="C363">
        <v>0</v>
      </c>
      <c r="D363" t="s">
        <v>2941</v>
      </c>
      <c r="E363">
        <v>286</v>
      </c>
      <c r="F363" t="s">
        <v>1874</v>
      </c>
    </row>
    <row r="364" spans="2:6" x14ac:dyDescent="0.2">
      <c r="B364" t="s">
        <v>2940</v>
      </c>
      <c r="C364">
        <v>0</v>
      </c>
      <c r="D364" t="s">
        <v>2941</v>
      </c>
      <c r="E364">
        <v>287</v>
      </c>
      <c r="F364" t="s">
        <v>1866</v>
      </c>
    </row>
    <row r="365" spans="2:6" x14ac:dyDescent="0.2">
      <c r="B365" t="s">
        <v>2940</v>
      </c>
      <c r="C365">
        <v>0</v>
      </c>
      <c r="D365" t="s">
        <v>2941</v>
      </c>
      <c r="E365">
        <v>288</v>
      </c>
      <c r="F365" t="s">
        <v>1862</v>
      </c>
    </row>
    <row r="366" spans="2:6" x14ac:dyDescent="0.2">
      <c r="B366" t="s">
        <v>2940</v>
      </c>
      <c r="C366">
        <v>0</v>
      </c>
      <c r="D366" t="s">
        <v>2941</v>
      </c>
      <c r="E366">
        <v>289</v>
      </c>
      <c r="F366" t="s">
        <v>2151</v>
      </c>
    </row>
    <row r="367" spans="2:6" x14ac:dyDescent="0.2">
      <c r="B367" t="s">
        <v>2940</v>
      </c>
      <c r="C367">
        <v>0</v>
      </c>
      <c r="D367" t="s">
        <v>2941</v>
      </c>
      <c r="E367">
        <v>290</v>
      </c>
      <c r="F367" t="s">
        <v>1858</v>
      </c>
    </row>
    <row r="368" spans="2:6" x14ac:dyDescent="0.2">
      <c r="B368" t="s">
        <v>2940</v>
      </c>
      <c r="C368">
        <v>0</v>
      </c>
      <c r="D368" t="s">
        <v>2941</v>
      </c>
      <c r="E368">
        <v>291</v>
      </c>
      <c r="F368" t="s">
        <v>1856</v>
      </c>
    </row>
    <row r="369" spans="2:6" x14ac:dyDescent="0.2">
      <c r="B369" t="s">
        <v>2940</v>
      </c>
      <c r="C369">
        <v>0</v>
      </c>
      <c r="D369" t="s">
        <v>2941</v>
      </c>
      <c r="E369">
        <v>292</v>
      </c>
      <c r="F369" t="s">
        <v>1694</v>
      </c>
    </row>
    <row r="370" spans="2:6" x14ac:dyDescent="0.2">
      <c r="B370" t="s">
        <v>2940</v>
      </c>
      <c r="C370">
        <v>0</v>
      </c>
      <c r="D370" t="s">
        <v>2941</v>
      </c>
      <c r="E370">
        <v>293</v>
      </c>
      <c r="F370" t="s">
        <v>1851</v>
      </c>
    </row>
    <row r="371" spans="2:6" x14ac:dyDescent="0.2">
      <c r="B371" t="s">
        <v>2940</v>
      </c>
      <c r="C371">
        <v>0</v>
      </c>
      <c r="D371" t="s">
        <v>2941</v>
      </c>
      <c r="E371">
        <v>294</v>
      </c>
      <c r="F371" t="s">
        <v>1849</v>
      </c>
    </row>
    <row r="372" spans="2:6" x14ac:dyDescent="0.2">
      <c r="B372" t="s">
        <v>2940</v>
      </c>
      <c r="C372">
        <v>0</v>
      </c>
      <c r="D372" t="s">
        <v>2941</v>
      </c>
      <c r="E372">
        <v>295</v>
      </c>
      <c r="F372" t="s">
        <v>2709</v>
      </c>
    </row>
    <row r="373" spans="2:6" x14ac:dyDescent="0.2">
      <c r="B373" t="s">
        <v>2940</v>
      </c>
      <c r="C373">
        <v>0</v>
      </c>
      <c r="D373" t="s">
        <v>2941</v>
      </c>
      <c r="E373">
        <v>296</v>
      </c>
      <c r="F373" t="s">
        <v>1847</v>
      </c>
    </row>
    <row r="374" spans="2:6" x14ac:dyDescent="0.2">
      <c r="B374" t="s">
        <v>2940</v>
      </c>
      <c r="C374">
        <v>0</v>
      </c>
      <c r="D374" t="s">
        <v>2941</v>
      </c>
      <c r="E374">
        <v>297</v>
      </c>
      <c r="F374" t="s">
        <v>1846</v>
      </c>
    </row>
    <row r="375" spans="2:6" x14ac:dyDescent="0.2">
      <c r="B375" t="s">
        <v>2940</v>
      </c>
      <c r="C375">
        <v>0</v>
      </c>
      <c r="D375" t="s">
        <v>2941</v>
      </c>
      <c r="E375">
        <v>298</v>
      </c>
      <c r="F375" t="s">
        <v>2156</v>
      </c>
    </row>
    <row r="376" spans="2:6" x14ac:dyDescent="0.2">
      <c r="B376" t="s">
        <v>2940</v>
      </c>
      <c r="C376">
        <v>0</v>
      </c>
      <c r="D376" t="s">
        <v>2941</v>
      </c>
      <c r="E376">
        <v>299</v>
      </c>
      <c r="F376" t="s">
        <v>1841</v>
      </c>
    </row>
    <row r="377" spans="2:6" x14ac:dyDescent="0.2">
      <c r="B377" t="s">
        <v>2940</v>
      </c>
      <c r="C377">
        <v>0</v>
      </c>
      <c r="D377" t="s">
        <v>2941</v>
      </c>
      <c r="E377">
        <v>300</v>
      </c>
      <c r="F377" t="s">
        <v>3276</v>
      </c>
    </row>
    <row r="378" spans="2:6" x14ac:dyDescent="0.2">
      <c r="B378" t="s">
        <v>2940</v>
      </c>
      <c r="C378">
        <v>0</v>
      </c>
      <c r="D378" t="s">
        <v>2941</v>
      </c>
      <c r="E378">
        <v>302</v>
      </c>
      <c r="F378" t="s">
        <v>2209</v>
      </c>
    </row>
    <row r="379" spans="2:6" x14ac:dyDescent="0.2">
      <c r="B379" t="s">
        <v>2940</v>
      </c>
      <c r="C379">
        <v>0</v>
      </c>
      <c r="D379" t="s">
        <v>2941</v>
      </c>
      <c r="E379">
        <v>303</v>
      </c>
      <c r="F379" t="s">
        <v>1633</v>
      </c>
    </row>
    <row r="380" spans="2:6" x14ac:dyDescent="0.2">
      <c r="B380" t="s">
        <v>2940</v>
      </c>
      <c r="C380">
        <v>0</v>
      </c>
      <c r="D380" t="s">
        <v>2941</v>
      </c>
      <c r="E380">
        <v>304</v>
      </c>
      <c r="F380" t="s">
        <v>1843</v>
      </c>
    </row>
    <row r="381" spans="2:6" x14ac:dyDescent="0.2">
      <c r="B381" t="s">
        <v>2940</v>
      </c>
      <c r="C381">
        <v>0</v>
      </c>
      <c r="D381" t="s">
        <v>2941</v>
      </c>
      <c r="E381">
        <v>305</v>
      </c>
      <c r="F381" t="s">
        <v>1638</v>
      </c>
    </row>
    <row r="382" spans="2:6" x14ac:dyDescent="0.2">
      <c r="B382" t="s">
        <v>2940</v>
      </c>
      <c r="C382">
        <v>0</v>
      </c>
      <c r="D382" t="s">
        <v>2941</v>
      </c>
      <c r="E382">
        <v>306</v>
      </c>
      <c r="F382" t="s">
        <v>2733</v>
      </c>
    </row>
    <row r="383" spans="2:6" x14ac:dyDescent="0.2">
      <c r="B383" t="s">
        <v>2940</v>
      </c>
      <c r="C383">
        <v>0</v>
      </c>
      <c r="D383" t="s">
        <v>2941</v>
      </c>
      <c r="E383">
        <v>307</v>
      </c>
      <c r="F383" t="s">
        <v>2854</v>
      </c>
    </row>
    <row r="384" spans="2:6" x14ac:dyDescent="0.2">
      <c r="B384" t="s">
        <v>2940</v>
      </c>
      <c r="C384">
        <v>0</v>
      </c>
      <c r="D384" t="s">
        <v>2941</v>
      </c>
      <c r="E384">
        <v>308</v>
      </c>
      <c r="F384" t="s">
        <v>1838</v>
      </c>
    </row>
    <row r="385" spans="2:6" x14ac:dyDescent="0.2">
      <c r="B385" t="s">
        <v>2940</v>
      </c>
      <c r="C385">
        <v>0</v>
      </c>
      <c r="D385" t="s">
        <v>2941</v>
      </c>
      <c r="E385">
        <v>309</v>
      </c>
      <c r="F385" t="s">
        <v>1839</v>
      </c>
    </row>
    <row r="386" spans="2:6" x14ac:dyDescent="0.2">
      <c r="B386" t="s">
        <v>2940</v>
      </c>
      <c r="C386">
        <v>0</v>
      </c>
      <c r="D386" t="s">
        <v>2941</v>
      </c>
      <c r="E386">
        <v>310</v>
      </c>
      <c r="F386" t="s">
        <v>1835</v>
      </c>
    </row>
    <row r="387" spans="2:6" x14ac:dyDescent="0.2">
      <c r="B387" t="s">
        <v>2940</v>
      </c>
      <c r="C387">
        <v>0</v>
      </c>
      <c r="D387" t="s">
        <v>2941</v>
      </c>
      <c r="E387">
        <v>311</v>
      </c>
      <c r="F387" t="s">
        <v>1833</v>
      </c>
    </row>
    <row r="388" spans="2:6" x14ac:dyDescent="0.2">
      <c r="B388" t="s">
        <v>2940</v>
      </c>
      <c r="C388">
        <v>0</v>
      </c>
      <c r="D388" t="s">
        <v>2941</v>
      </c>
      <c r="E388">
        <v>312</v>
      </c>
      <c r="F388" t="s">
        <v>2655</v>
      </c>
    </row>
    <row r="389" spans="2:6" x14ac:dyDescent="0.2">
      <c r="B389" t="s">
        <v>2940</v>
      </c>
      <c r="C389">
        <v>0</v>
      </c>
      <c r="D389" t="s">
        <v>2941</v>
      </c>
      <c r="E389">
        <v>313</v>
      </c>
      <c r="F389" t="s">
        <v>2242</v>
      </c>
    </row>
    <row r="390" spans="2:6" x14ac:dyDescent="0.2">
      <c r="B390" t="s">
        <v>2940</v>
      </c>
      <c r="C390">
        <v>0</v>
      </c>
      <c r="D390" t="s">
        <v>2941</v>
      </c>
      <c r="E390">
        <v>314</v>
      </c>
      <c r="F390" t="s">
        <v>1844</v>
      </c>
    </row>
    <row r="391" spans="2:6" x14ac:dyDescent="0.2">
      <c r="B391" t="s">
        <v>2940</v>
      </c>
      <c r="C391">
        <v>0</v>
      </c>
      <c r="D391" t="s">
        <v>2941</v>
      </c>
      <c r="E391">
        <v>315</v>
      </c>
      <c r="F391" t="s">
        <v>2256</v>
      </c>
    </row>
    <row r="392" spans="2:6" x14ac:dyDescent="0.2">
      <c r="B392" t="s">
        <v>2940</v>
      </c>
      <c r="C392">
        <v>0</v>
      </c>
      <c r="D392" t="s">
        <v>2941</v>
      </c>
      <c r="E392">
        <v>316</v>
      </c>
      <c r="F392" t="s">
        <v>1852</v>
      </c>
    </row>
    <row r="393" spans="2:6" x14ac:dyDescent="0.2">
      <c r="B393" t="s">
        <v>2940</v>
      </c>
      <c r="C393">
        <v>0</v>
      </c>
      <c r="D393" t="s">
        <v>2941</v>
      </c>
      <c r="E393">
        <v>317</v>
      </c>
      <c r="F393" t="s">
        <v>1848</v>
      </c>
    </row>
    <row r="394" spans="2:6" x14ac:dyDescent="0.2">
      <c r="B394" t="s">
        <v>2940</v>
      </c>
      <c r="C394">
        <v>0</v>
      </c>
      <c r="D394" t="s">
        <v>2941</v>
      </c>
      <c r="E394">
        <v>318</v>
      </c>
      <c r="F394" t="s">
        <v>1850</v>
      </c>
    </row>
    <row r="395" spans="2:6" x14ac:dyDescent="0.2">
      <c r="B395" t="s">
        <v>2940</v>
      </c>
      <c r="C395">
        <v>0</v>
      </c>
      <c r="D395" t="s">
        <v>2941</v>
      </c>
      <c r="E395">
        <v>319</v>
      </c>
      <c r="F395" t="s">
        <v>4222</v>
      </c>
    </row>
    <row r="396" spans="2:6" x14ac:dyDescent="0.2">
      <c r="B396" t="s">
        <v>2940</v>
      </c>
      <c r="C396">
        <v>0</v>
      </c>
      <c r="D396" t="s">
        <v>2941</v>
      </c>
      <c r="E396">
        <v>320</v>
      </c>
      <c r="F396" t="s">
        <v>2258</v>
      </c>
    </row>
    <row r="397" spans="2:6" x14ac:dyDescent="0.2">
      <c r="B397" t="s">
        <v>2940</v>
      </c>
      <c r="C397">
        <v>0</v>
      </c>
      <c r="D397" t="s">
        <v>2941</v>
      </c>
      <c r="E397">
        <v>321</v>
      </c>
      <c r="F397" t="s">
        <v>1879</v>
      </c>
    </row>
    <row r="398" spans="2:6" x14ac:dyDescent="0.2">
      <c r="B398" t="s">
        <v>2940</v>
      </c>
      <c r="C398">
        <v>0</v>
      </c>
      <c r="D398" t="s">
        <v>2941</v>
      </c>
      <c r="E398">
        <v>322</v>
      </c>
      <c r="F398" t="s">
        <v>4388</v>
      </c>
    </row>
    <row r="399" spans="2:6" x14ac:dyDescent="0.2">
      <c r="B399" t="s">
        <v>2940</v>
      </c>
      <c r="C399">
        <v>0</v>
      </c>
      <c r="D399" t="s">
        <v>2941</v>
      </c>
      <c r="E399">
        <v>323</v>
      </c>
      <c r="F399" t="s">
        <v>1870</v>
      </c>
    </row>
    <row r="400" spans="2:6" x14ac:dyDescent="0.2">
      <c r="B400" t="s">
        <v>2940</v>
      </c>
      <c r="C400">
        <v>0</v>
      </c>
      <c r="D400" t="s">
        <v>2941</v>
      </c>
      <c r="E400">
        <v>324</v>
      </c>
      <c r="F400" t="s">
        <v>1882</v>
      </c>
    </row>
    <row r="401" spans="2:6" x14ac:dyDescent="0.2">
      <c r="B401" t="s">
        <v>2940</v>
      </c>
      <c r="C401">
        <v>0</v>
      </c>
      <c r="D401" t="s">
        <v>2941</v>
      </c>
      <c r="E401">
        <v>325</v>
      </c>
      <c r="F401" t="s">
        <v>1885</v>
      </c>
    </row>
    <row r="402" spans="2:6" x14ac:dyDescent="0.2">
      <c r="B402" t="s">
        <v>2940</v>
      </c>
      <c r="C402">
        <v>0</v>
      </c>
      <c r="D402" t="s">
        <v>2941</v>
      </c>
      <c r="E402">
        <v>326</v>
      </c>
      <c r="F402" t="s">
        <v>2265</v>
      </c>
    </row>
    <row r="403" spans="2:6" x14ac:dyDescent="0.2">
      <c r="B403" t="s">
        <v>2940</v>
      </c>
      <c r="C403">
        <v>0</v>
      </c>
      <c r="D403" t="s">
        <v>2941</v>
      </c>
      <c r="E403">
        <v>327</v>
      </c>
      <c r="F403" t="s">
        <v>1896</v>
      </c>
    </row>
    <row r="404" spans="2:6" x14ac:dyDescent="0.2">
      <c r="B404" t="s">
        <v>2940</v>
      </c>
      <c r="C404">
        <v>0</v>
      </c>
      <c r="D404" t="s">
        <v>2941</v>
      </c>
      <c r="E404">
        <v>328</v>
      </c>
      <c r="F404" t="s">
        <v>2269</v>
      </c>
    </row>
    <row r="405" spans="2:6" x14ac:dyDescent="0.2">
      <c r="B405" t="s">
        <v>2940</v>
      </c>
      <c r="C405">
        <v>0</v>
      </c>
      <c r="D405" t="s">
        <v>2941</v>
      </c>
      <c r="E405">
        <v>329</v>
      </c>
      <c r="F405" t="s">
        <v>1778</v>
      </c>
    </row>
    <row r="406" spans="2:6" x14ac:dyDescent="0.2">
      <c r="B406" t="s">
        <v>2940</v>
      </c>
      <c r="C406">
        <v>0</v>
      </c>
      <c r="D406" t="s">
        <v>2941</v>
      </c>
      <c r="E406">
        <v>330</v>
      </c>
      <c r="F406" t="s">
        <v>1837</v>
      </c>
    </row>
    <row r="407" spans="2:6" x14ac:dyDescent="0.2">
      <c r="B407" t="s">
        <v>2940</v>
      </c>
      <c r="C407">
        <v>0</v>
      </c>
      <c r="D407" t="s">
        <v>2941</v>
      </c>
      <c r="E407">
        <v>332</v>
      </c>
      <c r="F407" t="s">
        <v>1904</v>
      </c>
    </row>
    <row r="408" spans="2:6" x14ac:dyDescent="0.2">
      <c r="B408" t="s">
        <v>2940</v>
      </c>
      <c r="C408">
        <v>0</v>
      </c>
      <c r="D408" t="s">
        <v>2941</v>
      </c>
      <c r="E408">
        <v>333</v>
      </c>
      <c r="F408" t="s">
        <v>1903</v>
      </c>
    </row>
    <row r="409" spans="2:6" x14ac:dyDescent="0.2">
      <c r="B409" t="s">
        <v>2940</v>
      </c>
      <c r="C409">
        <v>0</v>
      </c>
      <c r="D409" t="s">
        <v>2941</v>
      </c>
      <c r="E409">
        <v>334</v>
      </c>
      <c r="F409" t="s">
        <v>1827</v>
      </c>
    </row>
    <row r="410" spans="2:6" x14ac:dyDescent="0.2">
      <c r="B410" t="s">
        <v>2940</v>
      </c>
      <c r="C410">
        <v>0</v>
      </c>
      <c r="D410" t="s">
        <v>2941</v>
      </c>
      <c r="E410">
        <v>335</v>
      </c>
      <c r="F410" t="s">
        <v>1908</v>
      </c>
    </row>
    <row r="411" spans="2:6" x14ac:dyDescent="0.2">
      <c r="B411" t="s">
        <v>2940</v>
      </c>
      <c r="C411">
        <v>0</v>
      </c>
      <c r="D411" t="s">
        <v>2941</v>
      </c>
      <c r="E411">
        <v>336</v>
      </c>
      <c r="F411" t="s">
        <v>1880</v>
      </c>
    </row>
    <row r="412" spans="2:6" x14ac:dyDescent="0.2">
      <c r="B412" t="s">
        <v>2940</v>
      </c>
      <c r="C412">
        <v>0</v>
      </c>
      <c r="D412" t="s">
        <v>2941</v>
      </c>
      <c r="E412">
        <v>337</v>
      </c>
      <c r="F412" t="s">
        <v>1876</v>
      </c>
    </row>
    <row r="413" spans="2:6" x14ac:dyDescent="0.2">
      <c r="B413" t="s">
        <v>2940</v>
      </c>
      <c r="C413">
        <v>0</v>
      </c>
      <c r="D413" t="s">
        <v>2941</v>
      </c>
      <c r="E413">
        <v>338</v>
      </c>
      <c r="F413" t="s">
        <v>1875</v>
      </c>
    </row>
    <row r="414" spans="2:6" x14ac:dyDescent="0.2">
      <c r="B414" t="s">
        <v>2940</v>
      </c>
      <c r="C414">
        <v>0</v>
      </c>
      <c r="D414" t="s">
        <v>2941</v>
      </c>
      <c r="E414">
        <v>339</v>
      </c>
      <c r="F414" t="s">
        <v>2640</v>
      </c>
    </row>
    <row r="415" spans="2:6" x14ac:dyDescent="0.2">
      <c r="B415" t="s">
        <v>2940</v>
      </c>
      <c r="C415">
        <v>0</v>
      </c>
      <c r="D415" t="s">
        <v>2941</v>
      </c>
      <c r="E415">
        <v>340</v>
      </c>
      <c r="F415" t="s">
        <v>1840</v>
      </c>
    </row>
    <row r="416" spans="2:6" x14ac:dyDescent="0.2">
      <c r="B416" t="s">
        <v>2940</v>
      </c>
      <c r="C416">
        <v>0</v>
      </c>
      <c r="D416" t="s">
        <v>2941</v>
      </c>
      <c r="E416">
        <v>341</v>
      </c>
      <c r="F416" t="s">
        <v>2848</v>
      </c>
    </row>
    <row r="417" spans="2:6" x14ac:dyDescent="0.2">
      <c r="B417" t="s">
        <v>2940</v>
      </c>
      <c r="C417">
        <v>0</v>
      </c>
      <c r="D417" t="s">
        <v>2941</v>
      </c>
      <c r="E417">
        <v>342</v>
      </c>
      <c r="F417" t="s">
        <v>1867</v>
      </c>
    </row>
    <row r="418" spans="2:6" x14ac:dyDescent="0.2">
      <c r="B418" t="s">
        <v>2940</v>
      </c>
      <c r="C418">
        <v>0</v>
      </c>
      <c r="D418" t="s">
        <v>2941</v>
      </c>
      <c r="E418">
        <v>343</v>
      </c>
      <c r="F418" t="s">
        <v>1899</v>
      </c>
    </row>
    <row r="419" spans="2:6" x14ac:dyDescent="0.2">
      <c r="B419" t="s">
        <v>2940</v>
      </c>
      <c r="C419">
        <v>0</v>
      </c>
      <c r="D419" t="s">
        <v>2941</v>
      </c>
      <c r="E419">
        <v>344</v>
      </c>
      <c r="F419" t="s">
        <v>1898</v>
      </c>
    </row>
    <row r="420" spans="2:6" x14ac:dyDescent="0.2">
      <c r="B420" t="s">
        <v>2940</v>
      </c>
      <c r="C420">
        <v>0</v>
      </c>
      <c r="D420" t="s">
        <v>2941</v>
      </c>
      <c r="E420">
        <v>345</v>
      </c>
      <c r="F420" t="s">
        <v>3128</v>
      </c>
    </row>
    <row r="421" spans="2:6" x14ac:dyDescent="0.2">
      <c r="B421" t="s">
        <v>2940</v>
      </c>
      <c r="C421">
        <v>0</v>
      </c>
      <c r="D421" t="s">
        <v>2941</v>
      </c>
      <c r="E421">
        <v>346</v>
      </c>
      <c r="F421" t="s">
        <v>1892</v>
      </c>
    </row>
    <row r="422" spans="2:6" x14ac:dyDescent="0.2">
      <c r="B422" t="s">
        <v>2940</v>
      </c>
      <c r="C422">
        <v>0</v>
      </c>
      <c r="D422" t="s">
        <v>2941</v>
      </c>
      <c r="E422">
        <v>348</v>
      </c>
      <c r="F422" t="s">
        <v>1889</v>
      </c>
    </row>
    <row r="423" spans="2:6" x14ac:dyDescent="0.2">
      <c r="B423" t="s">
        <v>2940</v>
      </c>
      <c r="C423">
        <v>0</v>
      </c>
      <c r="D423" t="s">
        <v>2941</v>
      </c>
      <c r="E423">
        <v>349</v>
      </c>
      <c r="F423" t="s">
        <v>1887</v>
      </c>
    </row>
    <row r="424" spans="2:6" x14ac:dyDescent="0.2">
      <c r="B424" t="s">
        <v>2940</v>
      </c>
      <c r="C424">
        <v>0</v>
      </c>
      <c r="D424" t="s">
        <v>2941</v>
      </c>
      <c r="E424">
        <v>350</v>
      </c>
      <c r="F424" t="s">
        <v>2253</v>
      </c>
    </row>
    <row r="425" spans="2:6" x14ac:dyDescent="0.2">
      <c r="B425" t="s">
        <v>2940</v>
      </c>
      <c r="C425">
        <v>0</v>
      </c>
      <c r="D425" t="s">
        <v>2941</v>
      </c>
      <c r="E425">
        <v>351</v>
      </c>
      <c r="F425" t="s">
        <v>1859</v>
      </c>
    </row>
    <row r="426" spans="2:6" x14ac:dyDescent="0.2">
      <c r="B426" t="s">
        <v>2940</v>
      </c>
      <c r="C426">
        <v>0</v>
      </c>
      <c r="D426" t="s">
        <v>2941</v>
      </c>
      <c r="E426">
        <v>352</v>
      </c>
      <c r="F426" t="s">
        <v>1855</v>
      </c>
    </row>
    <row r="427" spans="2:6" x14ac:dyDescent="0.2">
      <c r="B427" t="s">
        <v>2940</v>
      </c>
      <c r="C427">
        <v>0</v>
      </c>
      <c r="D427" t="s">
        <v>2941</v>
      </c>
      <c r="E427">
        <v>353</v>
      </c>
      <c r="F427" t="s">
        <v>1832</v>
      </c>
    </row>
    <row r="428" spans="2:6" x14ac:dyDescent="0.2">
      <c r="B428" t="s">
        <v>2940</v>
      </c>
      <c r="C428">
        <v>0</v>
      </c>
      <c r="D428" t="s">
        <v>2941</v>
      </c>
      <c r="E428">
        <v>354</v>
      </c>
      <c r="F428" t="s">
        <v>1830</v>
      </c>
    </row>
    <row r="429" spans="2:6" x14ac:dyDescent="0.2">
      <c r="B429" t="s">
        <v>2940</v>
      </c>
      <c r="C429">
        <v>0</v>
      </c>
      <c r="D429" t="s">
        <v>2941</v>
      </c>
      <c r="E429">
        <v>355</v>
      </c>
      <c r="F429" t="s">
        <v>1806</v>
      </c>
    </row>
    <row r="430" spans="2:6" x14ac:dyDescent="0.2">
      <c r="B430" t="s">
        <v>2940</v>
      </c>
      <c r="C430">
        <v>0</v>
      </c>
      <c r="D430" t="s">
        <v>2941</v>
      </c>
      <c r="E430">
        <v>356</v>
      </c>
      <c r="F430" t="s">
        <v>1718</v>
      </c>
    </row>
    <row r="431" spans="2:6" x14ac:dyDescent="0.2">
      <c r="B431" t="s">
        <v>2940</v>
      </c>
      <c r="C431">
        <v>0</v>
      </c>
      <c r="D431" t="s">
        <v>2941</v>
      </c>
      <c r="E431">
        <v>357</v>
      </c>
      <c r="F431" t="s">
        <v>2251</v>
      </c>
    </row>
    <row r="432" spans="2:6" x14ac:dyDescent="0.2">
      <c r="B432" t="s">
        <v>2940</v>
      </c>
      <c r="C432">
        <v>0</v>
      </c>
      <c r="D432" t="s">
        <v>2941</v>
      </c>
      <c r="E432">
        <v>358</v>
      </c>
      <c r="F432" t="s">
        <v>4389</v>
      </c>
    </row>
    <row r="433" spans="2:6" x14ac:dyDescent="0.2">
      <c r="B433" t="s">
        <v>2940</v>
      </c>
      <c r="C433">
        <v>0</v>
      </c>
      <c r="D433" t="s">
        <v>2941</v>
      </c>
      <c r="E433">
        <v>359</v>
      </c>
      <c r="F433" t="s">
        <v>1715</v>
      </c>
    </row>
    <row r="434" spans="2:6" x14ac:dyDescent="0.2">
      <c r="B434" t="s">
        <v>2940</v>
      </c>
      <c r="C434">
        <v>0</v>
      </c>
      <c r="D434" t="s">
        <v>2941</v>
      </c>
      <c r="E434">
        <v>360</v>
      </c>
      <c r="F434" t="s">
        <v>1680</v>
      </c>
    </row>
    <row r="435" spans="2:6" x14ac:dyDescent="0.2">
      <c r="B435" t="s">
        <v>2940</v>
      </c>
      <c r="C435">
        <v>0</v>
      </c>
      <c r="D435" t="s">
        <v>2941</v>
      </c>
      <c r="E435">
        <v>361</v>
      </c>
      <c r="F435" t="s">
        <v>1700</v>
      </c>
    </row>
    <row r="436" spans="2:6" x14ac:dyDescent="0.2">
      <c r="B436" t="s">
        <v>2940</v>
      </c>
      <c r="C436">
        <v>0</v>
      </c>
      <c r="D436" t="s">
        <v>2941</v>
      </c>
      <c r="E436">
        <v>362</v>
      </c>
      <c r="F436" t="s">
        <v>1636</v>
      </c>
    </row>
    <row r="437" spans="2:6" x14ac:dyDescent="0.2">
      <c r="B437" t="s">
        <v>2940</v>
      </c>
      <c r="C437">
        <v>0</v>
      </c>
      <c r="D437" t="s">
        <v>2941</v>
      </c>
      <c r="E437">
        <v>363</v>
      </c>
      <c r="F437" t="s">
        <v>1620</v>
      </c>
    </row>
    <row r="438" spans="2:6" x14ac:dyDescent="0.2">
      <c r="B438" t="s">
        <v>2940</v>
      </c>
      <c r="C438">
        <v>0</v>
      </c>
      <c r="D438" t="s">
        <v>2941</v>
      </c>
      <c r="E438">
        <v>364</v>
      </c>
      <c r="F438" t="s">
        <v>1576</v>
      </c>
    </row>
    <row r="439" spans="2:6" x14ac:dyDescent="0.2">
      <c r="B439" t="s">
        <v>2940</v>
      </c>
      <c r="C439">
        <v>0</v>
      </c>
      <c r="D439" t="s">
        <v>2941</v>
      </c>
      <c r="E439">
        <v>365</v>
      </c>
      <c r="F439" t="s">
        <v>1537</v>
      </c>
    </row>
    <row r="440" spans="2:6" x14ac:dyDescent="0.2">
      <c r="B440" t="s">
        <v>2940</v>
      </c>
      <c r="C440">
        <v>0</v>
      </c>
      <c r="D440" t="s">
        <v>2941</v>
      </c>
      <c r="E440">
        <v>366</v>
      </c>
      <c r="F440" t="s">
        <v>1368</v>
      </c>
    </row>
    <row r="441" spans="2:6" x14ac:dyDescent="0.2">
      <c r="B441" t="s">
        <v>2940</v>
      </c>
      <c r="C441">
        <v>0</v>
      </c>
      <c r="D441" t="s">
        <v>2941</v>
      </c>
      <c r="E441">
        <v>367</v>
      </c>
      <c r="F441" t="s">
        <v>1419</v>
      </c>
    </row>
    <row r="442" spans="2:6" x14ac:dyDescent="0.2">
      <c r="B442" t="s">
        <v>2940</v>
      </c>
      <c r="C442">
        <v>0</v>
      </c>
      <c r="D442" t="s">
        <v>2941</v>
      </c>
      <c r="E442">
        <v>368</v>
      </c>
      <c r="F442" t="s">
        <v>4390</v>
      </c>
    </row>
    <row r="443" spans="2:6" x14ac:dyDescent="0.2">
      <c r="B443" t="s">
        <v>2940</v>
      </c>
      <c r="C443">
        <v>0</v>
      </c>
      <c r="D443" t="s">
        <v>2941</v>
      </c>
      <c r="E443">
        <v>369</v>
      </c>
      <c r="F443" t="s">
        <v>1337</v>
      </c>
    </row>
    <row r="444" spans="2:6" x14ac:dyDescent="0.2">
      <c r="B444" t="s">
        <v>2940</v>
      </c>
      <c r="C444">
        <v>0</v>
      </c>
      <c r="D444" t="s">
        <v>2941</v>
      </c>
      <c r="E444">
        <v>370</v>
      </c>
      <c r="F444" t="s">
        <v>1392</v>
      </c>
    </row>
    <row r="445" spans="2:6" x14ac:dyDescent="0.2">
      <c r="B445" t="s">
        <v>2940</v>
      </c>
      <c r="C445">
        <v>0</v>
      </c>
      <c r="D445" t="s">
        <v>2941</v>
      </c>
      <c r="E445">
        <v>371</v>
      </c>
      <c r="F445" t="s">
        <v>1405</v>
      </c>
    </row>
    <row r="446" spans="2:6" x14ac:dyDescent="0.2">
      <c r="B446" t="s">
        <v>2940</v>
      </c>
      <c r="C446">
        <v>0</v>
      </c>
      <c r="D446" t="s">
        <v>2941</v>
      </c>
      <c r="E446">
        <v>373</v>
      </c>
      <c r="F446" t="s">
        <v>1423</v>
      </c>
    </row>
    <row r="447" spans="2:6" x14ac:dyDescent="0.2">
      <c r="B447" t="s">
        <v>2940</v>
      </c>
      <c r="C447">
        <v>0</v>
      </c>
      <c r="D447" t="s">
        <v>2941</v>
      </c>
      <c r="E447">
        <v>374</v>
      </c>
      <c r="F447" t="s">
        <v>1412</v>
      </c>
    </row>
    <row r="448" spans="2:6" x14ac:dyDescent="0.2">
      <c r="B448" t="s">
        <v>2940</v>
      </c>
      <c r="C448">
        <v>0</v>
      </c>
      <c r="D448" t="s">
        <v>2941</v>
      </c>
      <c r="E448">
        <v>375</v>
      </c>
      <c r="F448" t="s">
        <v>1418</v>
      </c>
    </row>
    <row r="449" spans="2:6" x14ac:dyDescent="0.2">
      <c r="B449" t="s">
        <v>2940</v>
      </c>
      <c r="C449">
        <v>0</v>
      </c>
      <c r="D449" t="s">
        <v>2941</v>
      </c>
      <c r="E449">
        <v>376</v>
      </c>
      <c r="F449" t="s">
        <v>1408</v>
      </c>
    </row>
    <row r="450" spans="2:6" x14ac:dyDescent="0.2">
      <c r="B450" t="s">
        <v>2940</v>
      </c>
      <c r="C450">
        <v>0</v>
      </c>
      <c r="D450" t="s">
        <v>2941</v>
      </c>
      <c r="E450">
        <v>377</v>
      </c>
      <c r="F450" t="s">
        <v>1404</v>
      </c>
    </row>
    <row r="451" spans="2:6" x14ac:dyDescent="0.2">
      <c r="B451" t="s">
        <v>2940</v>
      </c>
      <c r="C451">
        <v>0</v>
      </c>
      <c r="D451" t="s">
        <v>2941</v>
      </c>
      <c r="E451">
        <v>378</v>
      </c>
      <c r="F451" t="s">
        <v>1410</v>
      </c>
    </row>
    <row r="452" spans="2:6" x14ac:dyDescent="0.2">
      <c r="B452" t="s">
        <v>2940</v>
      </c>
      <c r="C452">
        <v>0</v>
      </c>
      <c r="D452" t="s">
        <v>2941</v>
      </c>
      <c r="E452">
        <v>379</v>
      </c>
      <c r="F452" t="s">
        <v>1422</v>
      </c>
    </row>
    <row r="453" spans="2:6" x14ac:dyDescent="0.2">
      <c r="B453" t="s">
        <v>2940</v>
      </c>
      <c r="C453">
        <v>0</v>
      </c>
      <c r="D453" t="s">
        <v>2941</v>
      </c>
      <c r="E453">
        <v>380</v>
      </c>
      <c r="F453" t="s">
        <v>1424</v>
      </c>
    </row>
    <row r="454" spans="2:6" x14ac:dyDescent="0.2">
      <c r="B454" t="s">
        <v>2940</v>
      </c>
      <c r="C454">
        <v>0</v>
      </c>
      <c r="D454" t="s">
        <v>2941</v>
      </c>
      <c r="E454">
        <v>382</v>
      </c>
      <c r="F454" t="s">
        <v>1436</v>
      </c>
    </row>
    <row r="455" spans="2:6" x14ac:dyDescent="0.2">
      <c r="B455" t="s">
        <v>2940</v>
      </c>
      <c r="C455">
        <v>0</v>
      </c>
      <c r="D455" t="s">
        <v>2941</v>
      </c>
      <c r="E455">
        <v>384</v>
      </c>
      <c r="F455" t="s">
        <v>1430</v>
      </c>
    </row>
    <row r="456" spans="2:6" x14ac:dyDescent="0.2">
      <c r="B456" t="s">
        <v>2940</v>
      </c>
      <c r="C456">
        <v>0</v>
      </c>
      <c r="D456" t="s">
        <v>2941</v>
      </c>
      <c r="E456">
        <v>385</v>
      </c>
      <c r="F456" t="s">
        <v>1433</v>
      </c>
    </row>
    <row r="457" spans="2:6" x14ac:dyDescent="0.2">
      <c r="B457" t="s">
        <v>2940</v>
      </c>
      <c r="C457">
        <v>0</v>
      </c>
      <c r="D457" t="s">
        <v>2941</v>
      </c>
      <c r="E457">
        <v>386</v>
      </c>
      <c r="F457" t="s">
        <v>1425</v>
      </c>
    </row>
    <row r="458" spans="2:6" x14ac:dyDescent="0.2">
      <c r="B458" t="s">
        <v>2940</v>
      </c>
      <c r="C458">
        <v>0</v>
      </c>
      <c r="D458" t="s">
        <v>2941</v>
      </c>
      <c r="E458">
        <v>387</v>
      </c>
      <c r="F458" t="s">
        <v>1449</v>
      </c>
    </row>
    <row r="459" spans="2:6" x14ac:dyDescent="0.2">
      <c r="B459" t="s">
        <v>2940</v>
      </c>
      <c r="C459">
        <v>0</v>
      </c>
      <c r="D459" t="s">
        <v>2941</v>
      </c>
      <c r="E459">
        <v>388</v>
      </c>
      <c r="F459" t="s">
        <v>3509</v>
      </c>
    </row>
    <row r="460" spans="2:6" x14ac:dyDescent="0.2">
      <c r="B460" t="s">
        <v>2940</v>
      </c>
      <c r="C460">
        <v>0</v>
      </c>
      <c r="D460" t="s">
        <v>2941</v>
      </c>
      <c r="E460">
        <v>389</v>
      </c>
      <c r="F460" t="s">
        <v>1447</v>
      </c>
    </row>
    <row r="461" spans="2:6" x14ac:dyDescent="0.2">
      <c r="B461" t="s">
        <v>2940</v>
      </c>
      <c r="C461">
        <v>0</v>
      </c>
      <c r="D461" t="s">
        <v>2941</v>
      </c>
      <c r="E461">
        <v>391</v>
      </c>
      <c r="F461" t="s">
        <v>1444</v>
      </c>
    </row>
    <row r="462" spans="2:6" x14ac:dyDescent="0.2">
      <c r="B462" t="s">
        <v>2940</v>
      </c>
      <c r="C462">
        <v>0</v>
      </c>
      <c r="D462" t="s">
        <v>2941</v>
      </c>
      <c r="E462">
        <v>392</v>
      </c>
      <c r="F462" t="s">
        <v>1454</v>
      </c>
    </row>
    <row r="463" spans="2:6" x14ac:dyDescent="0.2">
      <c r="B463" t="s">
        <v>2940</v>
      </c>
      <c r="C463">
        <v>0</v>
      </c>
      <c r="D463" t="s">
        <v>2941</v>
      </c>
      <c r="E463">
        <v>393</v>
      </c>
      <c r="F463" t="s">
        <v>1451</v>
      </c>
    </row>
    <row r="464" spans="2:6" x14ac:dyDescent="0.2">
      <c r="B464" t="s">
        <v>2940</v>
      </c>
      <c r="C464">
        <v>0</v>
      </c>
      <c r="D464" t="s">
        <v>2941</v>
      </c>
      <c r="E464">
        <v>394</v>
      </c>
      <c r="F464" t="s">
        <v>1414</v>
      </c>
    </row>
    <row r="465" spans="2:6" x14ac:dyDescent="0.2">
      <c r="B465" t="s">
        <v>2940</v>
      </c>
      <c r="C465">
        <v>0</v>
      </c>
      <c r="D465" t="s">
        <v>2941</v>
      </c>
      <c r="E465">
        <v>395</v>
      </c>
      <c r="F465" t="s">
        <v>1448</v>
      </c>
    </row>
    <row r="466" spans="2:6" x14ac:dyDescent="0.2">
      <c r="B466" t="s">
        <v>2940</v>
      </c>
      <c r="C466">
        <v>0</v>
      </c>
      <c r="D466" t="s">
        <v>2941</v>
      </c>
      <c r="E466">
        <v>396</v>
      </c>
      <c r="F466" t="s">
        <v>4391</v>
      </c>
    </row>
    <row r="467" spans="2:6" x14ac:dyDescent="0.2">
      <c r="B467" t="s">
        <v>2940</v>
      </c>
      <c r="C467">
        <v>0</v>
      </c>
      <c r="D467" t="s">
        <v>2941</v>
      </c>
      <c r="E467">
        <v>397</v>
      </c>
      <c r="F467" t="s">
        <v>1441</v>
      </c>
    </row>
    <row r="468" spans="2:6" x14ac:dyDescent="0.2">
      <c r="B468" t="s">
        <v>2940</v>
      </c>
      <c r="C468">
        <v>0</v>
      </c>
      <c r="D468" t="s">
        <v>2941</v>
      </c>
      <c r="E468">
        <v>398</v>
      </c>
      <c r="F468" t="s">
        <v>1428</v>
      </c>
    </row>
    <row r="469" spans="2:6" x14ac:dyDescent="0.2">
      <c r="B469" t="s">
        <v>2940</v>
      </c>
      <c r="C469">
        <v>0</v>
      </c>
      <c r="D469" t="s">
        <v>2941</v>
      </c>
      <c r="E469">
        <v>399</v>
      </c>
      <c r="F469" t="s">
        <v>1417</v>
      </c>
    </row>
    <row r="470" spans="2:6" x14ac:dyDescent="0.2">
      <c r="B470" t="s">
        <v>2940</v>
      </c>
      <c r="C470">
        <v>0</v>
      </c>
      <c r="D470" t="s">
        <v>2941</v>
      </c>
      <c r="E470">
        <v>400</v>
      </c>
      <c r="F470" t="s">
        <v>1453</v>
      </c>
    </row>
    <row r="471" spans="2:6" x14ac:dyDescent="0.2">
      <c r="B471" t="s">
        <v>2940</v>
      </c>
      <c r="C471">
        <v>0</v>
      </c>
      <c r="D471" t="s">
        <v>2941</v>
      </c>
      <c r="E471">
        <v>401</v>
      </c>
      <c r="F471" t="s">
        <v>1457</v>
      </c>
    </row>
    <row r="472" spans="2:6" x14ac:dyDescent="0.2">
      <c r="B472" t="s">
        <v>2940</v>
      </c>
      <c r="C472">
        <v>0</v>
      </c>
      <c r="D472" t="s">
        <v>2941</v>
      </c>
      <c r="E472">
        <v>402</v>
      </c>
      <c r="F472" t="s">
        <v>1452</v>
      </c>
    </row>
    <row r="473" spans="2:6" x14ac:dyDescent="0.2">
      <c r="B473" t="s">
        <v>2940</v>
      </c>
      <c r="C473">
        <v>0</v>
      </c>
      <c r="D473" t="s">
        <v>2941</v>
      </c>
      <c r="E473">
        <v>403</v>
      </c>
      <c r="F473" t="s">
        <v>1388</v>
      </c>
    </row>
    <row r="474" spans="2:6" x14ac:dyDescent="0.2">
      <c r="B474" t="s">
        <v>2940</v>
      </c>
      <c r="C474">
        <v>0</v>
      </c>
      <c r="D474" t="s">
        <v>2941</v>
      </c>
      <c r="E474">
        <v>404</v>
      </c>
      <c r="F474" t="s">
        <v>1463</v>
      </c>
    </row>
    <row r="475" spans="2:6" x14ac:dyDescent="0.2">
      <c r="B475" t="s">
        <v>2940</v>
      </c>
      <c r="C475">
        <v>0</v>
      </c>
      <c r="D475" t="s">
        <v>2941</v>
      </c>
      <c r="E475">
        <v>405</v>
      </c>
      <c r="F475" t="s">
        <v>1455</v>
      </c>
    </row>
    <row r="476" spans="2:6" x14ac:dyDescent="0.2">
      <c r="B476" t="s">
        <v>2940</v>
      </c>
      <c r="C476">
        <v>0</v>
      </c>
      <c r="D476" t="s">
        <v>2941</v>
      </c>
      <c r="E476">
        <v>406</v>
      </c>
      <c r="F476" t="s">
        <v>1462</v>
      </c>
    </row>
    <row r="477" spans="2:6" x14ac:dyDescent="0.2">
      <c r="B477" t="s">
        <v>2940</v>
      </c>
      <c r="C477">
        <v>0</v>
      </c>
      <c r="D477" t="s">
        <v>2941</v>
      </c>
      <c r="E477">
        <v>407</v>
      </c>
      <c r="F477" t="s">
        <v>1458</v>
      </c>
    </row>
    <row r="478" spans="2:6" x14ac:dyDescent="0.2">
      <c r="B478" t="s">
        <v>2940</v>
      </c>
      <c r="C478">
        <v>0</v>
      </c>
      <c r="D478" t="s">
        <v>2941</v>
      </c>
      <c r="E478">
        <v>408</v>
      </c>
      <c r="F478" t="s">
        <v>1450</v>
      </c>
    </row>
    <row r="479" spans="2:6" x14ac:dyDescent="0.2">
      <c r="B479" t="s">
        <v>2940</v>
      </c>
      <c r="C479">
        <v>0</v>
      </c>
      <c r="D479" t="s">
        <v>2941</v>
      </c>
      <c r="E479">
        <v>409</v>
      </c>
      <c r="F479" t="s">
        <v>1429</v>
      </c>
    </row>
    <row r="480" spans="2:6" x14ac:dyDescent="0.2">
      <c r="B480" t="s">
        <v>2940</v>
      </c>
      <c r="C480">
        <v>0</v>
      </c>
      <c r="D480" t="s">
        <v>2941</v>
      </c>
      <c r="E480">
        <v>410</v>
      </c>
      <c r="F480" t="s">
        <v>1432</v>
      </c>
    </row>
    <row r="481" spans="2:6" x14ac:dyDescent="0.2">
      <c r="B481" t="s">
        <v>2940</v>
      </c>
      <c r="C481">
        <v>0</v>
      </c>
      <c r="D481" t="s">
        <v>2941</v>
      </c>
      <c r="E481">
        <v>411</v>
      </c>
      <c r="F481" t="s">
        <v>1440</v>
      </c>
    </row>
    <row r="482" spans="2:6" x14ac:dyDescent="0.2">
      <c r="B482" t="s">
        <v>2940</v>
      </c>
      <c r="C482">
        <v>0</v>
      </c>
      <c r="D482" t="s">
        <v>2941</v>
      </c>
      <c r="E482">
        <v>412</v>
      </c>
      <c r="F482" t="s">
        <v>2630</v>
      </c>
    </row>
    <row r="483" spans="2:6" x14ac:dyDescent="0.2">
      <c r="B483" t="s">
        <v>2940</v>
      </c>
      <c r="C483">
        <v>0</v>
      </c>
      <c r="D483" t="s">
        <v>2941</v>
      </c>
      <c r="E483">
        <v>413</v>
      </c>
      <c r="F483" t="s">
        <v>1437</v>
      </c>
    </row>
    <row r="484" spans="2:6" x14ac:dyDescent="0.2">
      <c r="B484" t="s">
        <v>2940</v>
      </c>
      <c r="C484">
        <v>0</v>
      </c>
      <c r="D484" t="s">
        <v>2941</v>
      </c>
      <c r="E484">
        <v>414</v>
      </c>
      <c r="F484" t="s">
        <v>1442</v>
      </c>
    </row>
    <row r="485" spans="2:6" x14ac:dyDescent="0.2">
      <c r="B485" t="s">
        <v>2940</v>
      </c>
      <c r="C485">
        <v>0</v>
      </c>
      <c r="D485" t="s">
        <v>2941</v>
      </c>
      <c r="E485">
        <v>415</v>
      </c>
      <c r="F485" t="s">
        <v>1443</v>
      </c>
    </row>
    <row r="486" spans="2:6" x14ac:dyDescent="0.2">
      <c r="B486" t="s">
        <v>2940</v>
      </c>
      <c r="C486">
        <v>0</v>
      </c>
      <c r="D486" t="s">
        <v>2941</v>
      </c>
      <c r="E486">
        <v>416</v>
      </c>
      <c r="F486" t="s">
        <v>2247</v>
      </c>
    </row>
    <row r="487" spans="2:6" x14ac:dyDescent="0.2">
      <c r="B487" t="s">
        <v>2940</v>
      </c>
      <c r="C487">
        <v>0</v>
      </c>
      <c r="D487" t="s">
        <v>2941</v>
      </c>
      <c r="E487">
        <v>417</v>
      </c>
      <c r="F487" t="s">
        <v>1401</v>
      </c>
    </row>
    <row r="488" spans="2:6" x14ac:dyDescent="0.2">
      <c r="B488" t="s">
        <v>2940</v>
      </c>
      <c r="C488">
        <v>0</v>
      </c>
      <c r="D488" t="s">
        <v>2941</v>
      </c>
      <c r="E488">
        <v>418</v>
      </c>
      <c r="F488" t="s">
        <v>1445</v>
      </c>
    </row>
    <row r="489" spans="2:6" x14ac:dyDescent="0.2">
      <c r="B489" t="s">
        <v>2940</v>
      </c>
      <c r="C489">
        <v>0</v>
      </c>
      <c r="D489" t="s">
        <v>2941</v>
      </c>
      <c r="E489">
        <v>419</v>
      </c>
      <c r="F489" t="s">
        <v>1438</v>
      </c>
    </row>
    <row r="490" spans="2:6" x14ac:dyDescent="0.2">
      <c r="B490" t="s">
        <v>2940</v>
      </c>
      <c r="C490">
        <v>0</v>
      </c>
      <c r="D490" t="s">
        <v>2941</v>
      </c>
      <c r="E490">
        <v>421</v>
      </c>
      <c r="F490" t="s">
        <v>1446</v>
      </c>
    </row>
    <row r="491" spans="2:6" x14ac:dyDescent="0.2">
      <c r="B491" t="s">
        <v>2940</v>
      </c>
      <c r="C491">
        <v>0</v>
      </c>
      <c r="D491" t="s">
        <v>2941</v>
      </c>
      <c r="E491">
        <v>422</v>
      </c>
      <c r="F491" t="s">
        <v>1397</v>
      </c>
    </row>
    <row r="492" spans="2:6" x14ac:dyDescent="0.2">
      <c r="B492" t="s">
        <v>2940</v>
      </c>
      <c r="C492">
        <v>0</v>
      </c>
      <c r="D492" t="s">
        <v>2941</v>
      </c>
      <c r="E492">
        <v>423</v>
      </c>
      <c r="F492" t="s">
        <v>1426</v>
      </c>
    </row>
    <row r="493" spans="2:6" x14ac:dyDescent="0.2">
      <c r="B493" t="s">
        <v>2940</v>
      </c>
      <c r="C493">
        <v>0</v>
      </c>
      <c r="D493" t="s">
        <v>2941</v>
      </c>
      <c r="E493">
        <v>424</v>
      </c>
      <c r="F493" t="s">
        <v>1420</v>
      </c>
    </row>
    <row r="494" spans="2:6" x14ac:dyDescent="0.2">
      <c r="B494" t="s">
        <v>2940</v>
      </c>
      <c r="C494">
        <v>0</v>
      </c>
      <c r="D494" t="s">
        <v>2941</v>
      </c>
      <c r="E494">
        <v>425</v>
      </c>
      <c r="F494" t="s">
        <v>1396</v>
      </c>
    </row>
    <row r="495" spans="2:6" x14ac:dyDescent="0.2">
      <c r="B495" t="s">
        <v>2940</v>
      </c>
      <c r="C495">
        <v>0</v>
      </c>
      <c r="D495" t="s">
        <v>2941</v>
      </c>
      <c r="E495">
        <v>426</v>
      </c>
      <c r="F495" t="s">
        <v>3673</v>
      </c>
    </row>
    <row r="496" spans="2:6" x14ac:dyDescent="0.2">
      <c r="B496" t="s">
        <v>2940</v>
      </c>
      <c r="C496">
        <v>0</v>
      </c>
      <c r="D496" t="s">
        <v>2941</v>
      </c>
      <c r="E496">
        <v>427</v>
      </c>
      <c r="F496" t="s">
        <v>2636</v>
      </c>
    </row>
    <row r="497" spans="2:6" x14ac:dyDescent="0.2">
      <c r="B497" t="s">
        <v>2940</v>
      </c>
      <c r="C497">
        <v>0</v>
      </c>
      <c r="D497" t="s">
        <v>2941</v>
      </c>
      <c r="E497">
        <v>428</v>
      </c>
      <c r="F497" t="s">
        <v>1328</v>
      </c>
    </row>
    <row r="498" spans="2:6" x14ac:dyDescent="0.2">
      <c r="B498" t="s">
        <v>2940</v>
      </c>
      <c r="C498">
        <v>0</v>
      </c>
      <c r="D498" t="s">
        <v>2941</v>
      </c>
      <c r="E498">
        <v>429</v>
      </c>
      <c r="F498" t="s">
        <v>1391</v>
      </c>
    </row>
    <row r="499" spans="2:6" x14ac:dyDescent="0.2">
      <c r="B499" t="s">
        <v>2940</v>
      </c>
      <c r="C499">
        <v>0</v>
      </c>
      <c r="D499" t="s">
        <v>2941</v>
      </c>
      <c r="E499">
        <v>430</v>
      </c>
      <c r="F499" t="s">
        <v>1387</v>
      </c>
    </row>
    <row r="500" spans="2:6" x14ac:dyDescent="0.2">
      <c r="B500" t="s">
        <v>2940</v>
      </c>
      <c r="C500">
        <v>0</v>
      </c>
      <c r="D500" t="s">
        <v>2941</v>
      </c>
      <c r="E500">
        <v>431</v>
      </c>
      <c r="F500" t="s">
        <v>1366</v>
      </c>
    </row>
    <row r="501" spans="2:6" x14ac:dyDescent="0.2">
      <c r="B501" t="s">
        <v>2940</v>
      </c>
      <c r="C501">
        <v>0</v>
      </c>
      <c r="D501" t="s">
        <v>2941</v>
      </c>
      <c r="E501">
        <v>432</v>
      </c>
      <c r="F501" t="s">
        <v>1384</v>
      </c>
    </row>
    <row r="502" spans="2:6" x14ac:dyDescent="0.2">
      <c r="B502" t="s">
        <v>2940</v>
      </c>
      <c r="C502">
        <v>0</v>
      </c>
      <c r="D502" t="s">
        <v>2941</v>
      </c>
      <c r="E502">
        <v>433</v>
      </c>
      <c r="F502" t="s">
        <v>1383</v>
      </c>
    </row>
    <row r="503" spans="2:6" x14ac:dyDescent="0.2">
      <c r="B503" t="s">
        <v>2940</v>
      </c>
      <c r="C503">
        <v>0</v>
      </c>
      <c r="D503" t="s">
        <v>2941</v>
      </c>
      <c r="E503">
        <v>435</v>
      </c>
      <c r="F503" t="s">
        <v>1375</v>
      </c>
    </row>
    <row r="504" spans="2:6" x14ac:dyDescent="0.2">
      <c r="B504" t="s">
        <v>2940</v>
      </c>
      <c r="C504">
        <v>0</v>
      </c>
      <c r="D504" t="s">
        <v>2941</v>
      </c>
      <c r="E504">
        <v>436</v>
      </c>
      <c r="F504" t="s">
        <v>2659</v>
      </c>
    </row>
    <row r="505" spans="2:6" x14ac:dyDescent="0.2">
      <c r="B505" t="s">
        <v>2940</v>
      </c>
      <c r="C505">
        <v>0</v>
      </c>
      <c r="D505" t="s">
        <v>2941</v>
      </c>
      <c r="E505">
        <v>437</v>
      </c>
      <c r="F505" t="s">
        <v>2250</v>
      </c>
    </row>
    <row r="506" spans="2:6" x14ac:dyDescent="0.2">
      <c r="B506" t="s">
        <v>2940</v>
      </c>
      <c r="C506">
        <v>0</v>
      </c>
      <c r="D506" t="s">
        <v>2941</v>
      </c>
      <c r="E506">
        <v>438</v>
      </c>
      <c r="F506" t="s">
        <v>1371</v>
      </c>
    </row>
    <row r="507" spans="2:6" x14ac:dyDescent="0.2">
      <c r="B507" t="s">
        <v>2940</v>
      </c>
      <c r="C507">
        <v>0</v>
      </c>
      <c r="D507" t="s">
        <v>2941</v>
      </c>
      <c r="E507">
        <v>440</v>
      </c>
      <c r="F507" t="s">
        <v>1362</v>
      </c>
    </row>
    <row r="508" spans="2:6" x14ac:dyDescent="0.2">
      <c r="B508" t="s">
        <v>2940</v>
      </c>
      <c r="C508">
        <v>0</v>
      </c>
      <c r="D508" t="s">
        <v>2941</v>
      </c>
      <c r="E508">
        <v>441</v>
      </c>
      <c r="F508" t="s">
        <v>1369</v>
      </c>
    </row>
    <row r="509" spans="2:6" x14ac:dyDescent="0.2">
      <c r="B509" t="s">
        <v>2940</v>
      </c>
      <c r="C509">
        <v>0</v>
      </c>
      <c r="D509" t="s">
        <v>2941</v>
      </c>
      <c r="E509">
        <v>442</v>
      </c>
      <c r="F509" t="s">
        <v>3006</v>
      </c>
    </row>
    <row r="510" spans="2:6" x14ac:dyDescent="0.2">
      <c r="B510" t="s">
        <v>2940</v>
      </c>
      <c r="C510">
        <v>0</v>
      </c>
      <c r="D510" t="s">
        <v>2941</v>
      </c>
      <c r="E510">
        <v>443</v>
      </c>
      <c r="F510" t="s">
        <v>2678</v>
      </c>
    </row>
    <row r="511" spans="2:6" x14ac:dyDescent="0.2">
      <c r="B511" t="s">
        <v>2940</v>
      </c>
      <c r="C511">
        <v>0</v>
      </c>
      <c r="D511" t="s">
        <v>2941</v>
      </c>
      <c r="E511">
        <v>444</v>
      </c>
      <c r="F511" t="s">
        <v>1373</v>
      </c>
    </row>
    <row r="512" spans="2:6" x14ac:dyDescent="0.2">
      <c r="B512" t="s">
        <v>2940</v>
      </c>
      <c r="C512">
        <v>0</v>
      </c>
      <c r="D512" t="s">
        <v>2941</v>
      </c>
      <c r="E512">
        <v>445</v>
      </c>
      <c r="F512" t="s">
        <v>1361</v>
      </c>
    </row>
    <row r="513" spans="2:6" x14ac:dyDescent="0.2">
      <c r="B513" t="s">
        <v>2940</v>
      </c>
      <c r="C513">
        <v>0</v>
      </c>
      <c r="D513" t="s">
        <v>2941</v>
      </c>
      <c r="E513">
        <v>446</v>
      </c>
      <c r="F513" t="s">
        <v>1380</v>
      </c>
    </row>
    <row r="514" spans="2:6" x14ac:dyDescent="0.2">
      <c r="B514" t="s">
        <v>2940</v>
      </c>
      <c r="C514">
        <v>0</v>
      </c>
      <c r="D514" t="s">
        <v>2941</v>
      </c>
      <c r="E514">
        <v>447</v>
      </c>
      <c r="F514" t="s">
        <v>1381</v>
      </c>
    </row>
    <row r="515" spans="2:6" x14ac:dyDescent="0.2">
      <c r="B515" t="s">
        <v>2940</v>
      </c>
      <c r="C515">
        <v>0</v>
      </c>
      <c r="D515" t="s">
        <v>2941</v>
      </c>
      <c r="E515">
        <v>449</v>
      </c>
      <c r="F515" t="s">
        <v>1372</v>
      </c>
    </row>
    <row r="516" spans="2:6" x14ac:dyDescent="0.2">
      <c r="B516" t="s">
        <v>2940</v>
      </c>
      <c r="C516">
        <v>0</v>
      </c>
      <c r="D516" t="s">
        <v>2941</v>
      </c>
      <c r="E516">
        <v>451</v>
      </c>
      <c r="F516" t="s">
        <v>2274</v>
      </c>
    </row>
    <row r="517" spans="2:6" x14ac:dyDescent="0.2">
      <c r="B517" t="s">
        <v>2940</v>
      </c>
      <c r="C517">
        <v>0</v>
      </c>
      <c r="D517" t="s">
        <v>2941</v>
      </c>
      <c r="E517">
        <v>452</v>
      </c>
      <c r="F517" t="s">
        <v>1374</v>
      </c>
    </row>
    <row r="518" spans="2:6" x14ac:dyDescent="0.2">
      <c r="B518" t="s">
        <v>2940</v>
      </c>
      <c r="C518">
        <v>0</v>
      </c>
      <c r="D518" t="s">
        <v>2941</v>
      </c>
      <c r="E518">
        <v>453</v>
      </c>
      <c r="F518" t="s">
        <v>2280</v>
      </c>
    </row>
    <row r="519" spans="2:6" x14ac:dyDescent="0.2">
      <c r="B519" t="s">
        <v>2940</v>
      </c>
      <c r="C519">
        <v>0</v>
      </c>
      <c r="D519" t="s">
        <v>2941</v>
      </c>
      <c r="E519">
        <v>454</v>
      </c>
      <c r="F519" t="s">
        <v>2287</v>
      </c>
    </row>
    <row r="520" spans="2:6" x14ac:dyDescent="0.2">
      <c r="B520" t="s">
        <v>2940</v>
      </c>
      <c r="C520">
        <v>0</v>
      </c>
      <c r="D520" t="s">
        <v>2941</v>
      </c>
      <c r="E520">
        <v>455</v>
      </c>
      <c r="F520" t="s">
        <v>2297</v>
      </c>
    </row>
    <row r="521" spans="2:6" x14ac:dyDescent="0.2">
      <c r="B521" t="s">
        <v>2940</v>
      </c>
      <c r="C521">
        <v>0</v>
      </c>
      <c r="D521" t="s">
        <v>2941</v>
      </c>
      <c r="E521">
        <v>456</v>
      </c>
      <c r="F521" t="s">
        <v>1390</v>
      </c>
    </row>
    <row r="522" spans="2:6" x14ac:dyDescent="0.2">
      <c r="B522" t="s">
        <v>2940</v>
      </c>
      <c r="C522">
        <v>0</v>
      </c>
      <c r="D522" t="s">
        <v>2941</v>
      </c>
      <c r="E522">
        <v>457</v>
      </c>
      <c r="F522" t="s">
        <v>1394</v>
      </c>
    </row>
    <row r="523" spans="2:6" x14ac:dyDescent="0.2">
      <c r="B523" t="s">
        <v>2940</v>
      </c>
      <c r="C523">
        <v>0</v>
      </c>
      <c r="D523" t="s">
        <v>2941</v>
      </c>
      <c r="E523">
        <v>458</v>
      </c>
      <c r="F523" t="s">
        <v>1403</v>
      </c>
    </row>
    <row r="524" spans="2:6" x14ac:dyDescent="0.2">
      <c r="B524" t="s">
        <v>2940</v>
      </c>
      <c r="C524">
        <v>0</v>
      </c>
      <c r="D524" t="s">
        <v>2941</v>
      </c>
      <c r="E524">
        <v>459</v>
      </c>
      <c r="F524" t="s">
        <v>2866</v>
      </c>
    </row>
    <row r="525" spans="2:6" x14ac:dyDescent="0.2">
      <c r="B525" t="s">
        <v>2940</v>
      </c>
      <c r="C525">
        <v>0</v>
      </c>
      <c r="D525" t="s">
        <v>2941</v>
      </c>
      <c r="E525">
        <v>460</v>
      </c>
      <c r="F525" t="s">
        <v>1466</v>
      </c>
    </row>
    <row r="526" spans="2:6" x14ac:dyDescent="0.2">
      <c r="B526" t="s">
        <v>2940</v>
      </c>
      <c r="C526">
        <v>0</v>
      </c>
      <c r="D526" t="s">
        <v>2941</v>
      </c>
      <c r="E526">
        <v>461</v>
      </c>
      <c r="F526" t="s">
        <v>1468</v>
      </c>
    </row>
    <row r="527" spans="2:6" x14ac:dyDescent="0.2">
      <c r="B527" t="s">
        <v>2940</v>
      </c>
      <c r="C527">
        <v>0</v>
      </c>
      <c r="D527" t="s">
        <v>2941</v>
      </c>
      <c r="E527">
        <v>462</v>
      </c>
      <c r="F527" t="s">
        <v>1480</v>
      </c>
    </row>
    <row r="528" spans="2:6" x14ac:dyDescent="0.2">
      <c r="B528" t="s">
        <v>2940</v>
      </c>
      <c r="C528">
        <v>0</v>
      </c>
      <c r="D528" t="s">
        <v>2941</v>
      </c>
      <c r="E528">
        <v>464</v>
      </c>
      <c r="F528" t="s">
        <v>1525</v>
      </c>
    </row>
    <row r="529" spans="2:6" x14ac:dyDescent="0.2">
      <c r="B529" t="s">
        <v>2940</v>
      </c>
      <c r="C529">
        <v>0</v>
      </c>
      <c r="D529" t="s">
        <v>2941</v>
      </c>
      <c r="E529">
        <v>465</v>
      </c>
      <c r="F529" t="s">
        <v>1551</v>
      </c>
    </row>
    <row r="530" spans="2:6" x14ac:dyDescent="0.2">
      <c r="B530" t="s">
        <v>2940</v>
      </c>
      <c r="C530">
        <v>0</v>
      </c>
      <c r="D530" t="s">
        <v>2941</v>
      </c>
      <c r="E530">
        <v>466</v>
      </c>
      <c r="F530" t="s">
        <v>1314</v>
      </c>
    </row>
    <row r="531" spans="2:6" x14ac:dyDescent="0.2">
      <c r="B531" t="s">
        <v>2940</v>
      </c>
      <c r="C531">
        <v>0</v>
      </c>
      <c r="D531" t="s">
        <v>2941</v>
      </c>
      <c r="E531">
        <v>468</v>
      </c>
      <c r="F531" t="s">
        <v>2676</v>
      </c>
    </row>
    <row r="532" spans="2:6" x14ac:dyDescent="0.2">
      <c r="B532" t="s">
        <v>2940</v>
      </c>
      <c r="C532">
        <v>0</v>
      </c>
      <c r="D532" t="s">
        <v>2941</v>
      </c>
      <c r="E532">
        <v>469</v>
      </c>
      <c r="F532" t="s">
        <v>1559</v>
      </c>
    </row>
    <row r="533" spans="2:6" x14ac:dyDescent="0.2">
      <c r="B533" t="s">
        <v>2940</v>
      </c>
      <c r="C533">
        <v>0</v>
      </c>
      <c r="D533" t="s">
        <v>2941</v>
      </c>
      <c r="E533">
        <v>470</v>
      </c>
      <c r="F533" t="s">
        <v>1601</v>
      </c>
    </row>
    <row r="534" spans="2:6" x14ac:dyDescent="0.2">
      <c r="B534" t="s">
        <v>2940</v>
      </c>
      <c r="C534">
        <v>0</v>
      </c>
      <c r="D534" t="s">
        <v>2941</v>
      </c>
      <c r="E534">
        <v>471</v>
      </c>
      <c r="F534" t="s">
        <v>1600</v>
      </c>
    </row>
    <row r="535" spans="2:6" x14ac:dyDescent="0.2">
      <c r="B535" t="s">
        <v>2940</v>
      </c>
      <c r="C535">
        <v>0</v>
      </c>
      <c r="D535" t="s">
        <v>2941</v>
      </c>
      <c r="E535">
        <v>472</v>
      </c>
      <c r="F535" t="s">
        <v>1599</v>
      </c>
    </row>
    <row r="536" spans="2:6" x14ac:dyDescent="0.2">
      <c r="B536" t="s">
        <v>2940</v>
      </c>
      <c r="C536">
        <v>0</v>
      </c>
      <c r="D536" t="s">
        <v>2941</v>
      </c>
      <c r="E536">
        <v>473</v>
      </c>
      <c r="F536" t="s">
        <v>1594</v>
      </c>
    </row>
    <row r="537" spans="2:6" x14ac:dyDescent="0.2">
      <c r="B537" t="s">
        <v>2940</v>
      </c>
      <c r="C537">
        <v>0</v>
      </c>
      <c r="D537" t="s">
        <v>2941</v>
      </c>
      <c r="E537">
        <v>474</v>
      </c>
      <c r="F537" t="s">
        <v>1591</v>
      </c>
    </row>
    <row r="538" spans="2:6" x14ac:dyDescent="0.2">
      <c r="B538" t="s">
        <v>2940</v>
      </c>
      <c r="C538">
        <v>0</v>
      </c>
      <c r="D538" t="s">
        <v>2941</v>
      </c>
      <c r="E538">
        <v>475</v>
      </c>
      <c r="F538" t="s">
        <v>1577</v>
      </c>
    </row>
    <row r="539" spans="2:6" x14ac:dyDescent="0.2">
      <c r="B539" t="s">
        <v>2940</v>
      </c>
      <c r="C539">
        <v>0</v>
      </c>
      <c r="D539" t="s">
        <v>2941</v>
      </c>
      <c r="E539">
        <v>476</v>
      </c>
      <c r="F539" t="s">
        <v>2298</v>
      </c>
    </row>
    <row r="540" spans="2:6" x14ac:dyDescent="0.2">
      <c r="B540" t="s">
        <v>2940</v>
      </c>
      <c r="C540">
        <v>0</v>
      </c>
      <c r="D540" t="s">
        <v>2941</v>
      </c>
      <c r="E540">
        <v>477</v>
      </c>
      <c r="F540" t="s">
        <v>2300</v>
      </c>
    </row>
    <row r="541" spans="2:6" x14ac:dyDescent="0.2">
      <c r="B541" t="s">
        <v>2940</v>
      </c>
      <c r="C541">
        <v>0</v>
      </c>
      <c r="D541" t="s">
        <v>2941</v>
      </c>
      <c r="E541">
        <v>478</v>
      </c>
      <c r="F541" t="s">
        <v>2304</v>
      </c>
    </row>
    <row r="542" spans="2:6" x14ac:dyDescent="0.2">
      <c r="B542" t="s">
        <v>2940</v>
      </c>
      <c r="C542">
        <v>0</v>
      </c>
      <c r="D542" t="s">
        <v>2941</v>
      </c>
      <c r="E542">
        <v>479</v>
      </c>
      <c r="F542" t="s">
        <v>1602</v>
      </c>
    </row>
    <row r="543" spans="2:6" x14ac:dyDescent="0.2">
      <c r="B543" t="s">
        <v>2940</v>
      </c>
      <c r="C543">
        <v>0</v>
      </c>
      <c r="D543" t="s">
        <v>2941</v>
      </c>
      <c r="E543">
        <v>480</v>
      </c>
      <c r="F543" t="s">
        <v>1586</v>
      </c>
    </row>
    <row r="544" spans="2:6" x14ac:dyDescent="0.2">
      <c r="B544" t="s">
        <v>2940</v>
      </c>
      <c r="C544">
        <v>0</v>
      </c>
      <c r="D544" t="s">
        <v>2941</v>
      </c>
      <c r="E544">
        <v>481</v>
      </c>
      <c r="F544" t="s">
        <v>1572</v>
      </c>
    </row>
    <row r="545" spans="2:6" x14ac:dyDescent="0.2">
      <c r="B545" t="s">
        <v>2940</v>
      </c>
      <c r="C545">
        <v>0</v>
      </c>
      <c r="D545" t="s">
        <v>2941</v>
      </c>
      <c r="E545">
        <v>482</v>
      </c>
      <c r="F545" t="s">
        <v>1571</v>
      </c>
    </row>
    <row r="546" spans="2:6" x14ac:dyDescent="0.2">
      <c r="B546" t="s">
        <v>2940</v>
      </c>
      <c r="C546">
        <v>0</v>
      </c>
      <c r="D546" t="s">
        <v>2941</v>
      </c>
      <c r="E546">
        <v>483</v>
      </c>
      <c r="F546" t="s">
        <v>2306</v>
      </c>
    </row>
    <row r="547" spans="2:6" x14ac:dyDescent="0.2">
      <c r="B547" t="s">
        <v>2940</v>
      </c>
      <c r="C547">
        <v>0</v>
      </c>
      <c r="D547" t="s">
        <v>2941</v>
      </c>
      <c r="E547">
        <v>484</v>
      </c>
      <c r="F547" t="s">
        <v>1580</v>
      </c>
    </row>
    <row r="548" spans="2:6" x14ac:dyDescent="0.2">
      <c r="B548" t="s">
        <v>2940</v>
      </c>
      <c r="C548">
        <v>0</v>
      </c>
      <c r="D548" t="s">
        <v>2941</v>
      </c>
      <c r="E548">
        <v>485</v>
      </c>
      <c r="F548" t="s">
        <v>1570</v>
      </c>
    </row>
    <row r="549" spans="2:6" x14ac:dyDescent="0.2">
      <c r="B549" t="s">
        <v>2940</v>
      </c>
      <c r="C549">
        <v>0</v>
      </c>
      <c r="D549" t="s">
        <v>2941</v>
      </c>
      <c r="E549">
        <v>486</v>
      </c>
      <c r="F549" t="s">
        <v>1596</v>
      </c>
    </row>
    <row r="550" spans="2:6" x14ac:dyDescent="0.2">
      <c r="B550" t="s">
        <v>2940</v>
      </c>
      <c r="C550">
        <v>0</v>
      </c>
      <c r="D550" t="s">
        <v>2941</v>
      </c>
      <c r="E550">
        <v>487</v>
      </c>
      <c r="F550" t="s">
        <v>1587</v>
      </c>
    </row>
    <row r="551" spans="2:6" x14ac:dyDescent="0.2">
      <c r="B551" t="s">
        <v>2940</v>
      </c>
      <c r="C551">
        <v>0</v>
      </c>
      <c r="D551" t="s">
        <v>2941</v>
      </c>
      <c r="E551">
        <v>488</v>
      </c>
      <c r="F551" t="s">
        <v>3743</v>
      </c>
    </row>
    <row r="552" spans="2:6" x14ac:dyDescent="0.2">
      <c r="B552" t="s">
        <v>2940</v>
      </c>
      <c r="C552">
        <v>0</v>
      </c>
      <c r="D552" t="s">
        <v>2941</v>
      </c>
      <c r="E552">
        <v>489</v>
      </c>
      <c r="F552" t="s">
        <v>1595</v>
      </c>
    </row>
    <row r="553" spans="2:6" x14ac:dyDescent="0.2">
      <c r="B553" t="s">
        <v>2940</v>
      </c>
      <c r="C553">
        <v>0</v>
      </c>
      <c r="D553" t="s">
        <v>2941</v>
      </c>
      <c r="E553">
        <v>490</v>
      </c>
      <c r="F553" t="s">
        <v>1582</v>
      </c>
    </row>
    <row r="554" spans="2:6" x14ac:dyDescent="0.2">
      <c r="B554" t="s">
        <v>2940</v>
      </c>
      <c r="C554">
        <v>0</v>
      </c>
      <c r="D554" t="s">
        <v>2941</v>
      </c>
      <c r="E554">
        <v>491</v>
      </c>
      <c r="F554" t="s">
        <v>1585</v>
      </c>
    </row>
    <row r="555" spans="2:6" x14ac:dyDescent="0.2">
      <c r="B555" t="s">
        <v>2940</v>
      </c>
      <c r="C555">
        <v>0</v>
      </c>
      <c r="D555" t="s">
        <v>2941</v>
      </c>
      <c r="E555">
        <v>492</v>
      </c>
      <c r="F555" t="s">
        <v>1590</v>
      </c>
    </row>
    <row r="556" spans="2:6" x14ac:dyDescent="0.2">
      <c r="B556" t="s">
        <v>2940</v>
      </c>
      <c r="C556">
        <v>0</v>
      </c>
      <c r="D556" t="s">
        <v>2941</v>
      </c>
      <c r="E556">
        <v>493</v>
      </c>
      <c r="F556" t="s">
        <v>1589</v>
      </c>
    </row>
    <row r="557" spans="2:6" x14ac:dyDescent="0.2">
      <c r="B557" t="s">
        <v>2940</v>
      </c>
      <c r="C557">
        <v>0</v>
      </c>
      <c r="D557" t="s">
        <v>2941</v>
      </c>
      <c r="E557">
        <v>494</v>
      </c>
      <c r="F557" t="s">
        <v>1592</v>
      </c>
    </row>
    <row r="558" spans="2:6" x14ac:dyDescent="0.2">
      <c r="B558" t="s">
        <v>2940</v>
      </c>
      <c r="C558">
        <v>0</v>
      </c>
      <c r="D558" t="s">
        <v>2941</v>
      </c>
      <c r="E558">
        <v>495</v>
      </c>
      <c r="F558" t="s">
        <v>1603</v>
      </c>
    </row>
    <row r="559" spans="2:6" x14ac:dyDescent="0.2">
      <c r="B559" t="s">
        <v>2940</v>
      </c>
      <c r="C559">
        <v>0</v>
      </c>
      <c r="D559" t="s">
        <v>2941</v>
      </c>
      <c r="E559">
        <v>496</v>
      </c>
      <c r="F559" t="s">
        <v>1604</v>
      </c>
    </row>
    <row r="560" spans="2:6" x14ac:dyDescent="0.2">
      <c r="B560" t="s">
        <v>2940</v>
      </c>
      <c r="C560">
        <v>0</v>
      </c>
      <c r="D560" t="s">
        <v>2941</v>
      </c>
      <c r="E560">
        <v>497</v>
      </c>
      <c r="F560" t="s">
        <v>1607</v>
      </c>
    </row>
    <row r="561" spans="2:6" x14ac:dyDescent="0.2">
      <c r="B561" t="s">
        <v>2940</v>
      </c>
      <c r="C561">
        <v>0</v>
      </c>
      <c r="D561" t="s">
        <v>2941</v>
      </c>
      <c r="E561">
        <v>498</v>
      </c>
      <c r="F561" t="s">
        <v>1612</v>
      </c>
    </row>
    <row r="562" spans="2:6" x14ac:dyDescent="0.2">
      <c r="B562" t="s">
        <v>2940</v>
      </c>
      <c r="C562">
        <v>0</v>
      </c>
      <c r="D562" t="s">
        <v>2941</v>
      </c>
      <c r="E562">
        <v>499</v>
      </c>
      <c r="F562" t="s">
        <v>1617</v>
      </c>
    </row>
    <row r="563" spans="2:6" x14ac:dyDescent="0.2">
      <c r="B563" t="s">
        <v>2940</v>
      </c>
      <c r="C563">
        <v>0</v>
      </c>
      <c r="D563" t="s">
        <v>2941</v>
      </c>
      <c r="E563">
        <v>500</v>
      </c>
      <c r="F563" t="s">
        <v>1339</v>
      </c>
    </row>
    <row r="564" spans="2:6" x14ac:dyDescent="0.2">
      <c r="B564" t="s">
        <v>2940</v>
      </c>
      <c r="C564">
        <v>0</v>
      </c>
      <c r="D564" t="s">
        <v>2941</v>
      </c>
      <c r="E564">
        <v>501</v>
      </c>
      <c r="F564" t="s">
        <v>1618</v>
      </c>
    </row>
    <row r="565" spans="2:6" x14ac:dyDescent="0.2">
      <c r="B565" t="s">
        <v>2940</v>
      </c>
      <c r="C565">
        <v>0</v>
      </c>
      <c r="D565" t="s">
        <v>2941</v>
      </c>
      <c r="E565">
        <v>502</v>
      </c>
      <c r="F565" t="s">
        <v>1349</v>
      </c>
    </row>
    <row r="566" spans="2:6" x14ac:dyDescent="0.2">
      <c r="B566" t="s">
        <v>2940</v>
      </c>
      <c r="C566">
        <v>0</v>
      </c>
      <c r="D566" t="s">
        <v>2941</v>
      </c>
      <c r="E566">
        <v>503</v>
      </c>
      <c r="F566" t="s">
        <v>1625</v>
      </c>
    </row>
    <row r="567" spans="2:6" x14ac:dyDescent="0.2">
      <c r="B567" t="s">
        <v>2940</v>
      </c>
      <c r="C567">
        <v>0</v>
      </c>
      <c r="D567" t="s">
        <v>2941</v>
      </c>
      <c r="E567">
        <v>504</v>
      </c>
      <c r="F567" t="s">
        <v>1626</v>
      </c>
    </row>
    <row r="568" spans="2:6" x14ac:dyDescent="0.2">
      <c r="B568" t="s">
        <v>2940</v>
      </c>
      <c r="C568">
        <v>0</v>
      </c>
      <c r="D568" t="s">
        <v>2941</v>
      </c>
      <c r="E568">
        <v>505</v>
      </c>
      <c r="F568" t="s">
        <v>3294</v>
      </c>
    </row>
    <row r="569" spans="2:6" x14ac:dyDescent="0.2">
      <c r="B569" t="s">
        <v>2940</v>
      </c>
      <c r="C569">
        <v>0</v>
      </c>
      <c r="D569" t="s">
        <v>2941</v>
      </c>
      <c r="E569">
        <v>506</v>
      </c>
      <c r="F569" t="s">
        <v>2681</v>
      </c>
    </row>
    <row r="570" spans="2:6" x14ac:dyDescent="0.2">
      <c r="B570" t="s">
        <v>2940</v>
      </c>
      <c r="C570">
        <v>0</v>
      </c>
      <c r="D570" t="s">
        <v>2941</v>
      </c>
      <c r="E570">
        <v>507</v>
      </c>
      <c r="F570" t="s">
        <v>1461</v>
      </c>
    </row>
    <row r="571" spans="2:6" x14ac:dyDescent="0.2">
      <c r="B571" t="s">
        <v>2940</v>
      </c>
      <c r="C571">
        <v>0</v>
      </c>
      <c r="D571" t="s">
        <v>2941</v>
      </c>
      <c r="E571">
        <v>508</v>
      </c>
      <c r="F571" t="s">
        <v>1634</v>
      </c>
    </row>
    <row r="572" spans="2:6" x14ac:dyDescent="0.2">
      <c r="B572" t="s">
        <v>2940</v>
      </c>
      <c r="C572">
        <v>0</v>
      </c>
      <c r="D572" t="s">
        <v>2941</v>
      </c>
      <c r="E572">
        <v>509</v>
      </c>
      <c r="F572" t="s">
        <v>1635</v>
      </c>
    </row>
    <row r="573" spans="2:6" x14ac:dyDescent="0.2">
      <c r="B573" t="s">
        <v>2940</v>
      </c>
      <c r="C573">
        <v>0</v>
      </c>
      <c r="D573" t="s">
        <v>2941</v>
      </c>
      <c r="E573">
        <v>510</v>
      </c>
      <c r="F573" t="s">
        <v>1641</v>
      </c>
    </row>
    <row r="574" spans="2:6" x14ac:dyDescent="0.2">
      <c r="B574" t="s">
        <v>2940</v>
      </c>
      <c r="C574">
        <v>0</v>
      </c>
      <c r="D574" t="s">
        <v>2941</v>
      </c>
      <c r="E574">
        <v>511</v>
      </c>
      <c r="F574" t="s">
        <v>1364</v>
      </c>
    </row>
    <row r="575" spans="2:6" x14ac:dyDescent="0.2">
      <c r="B575" t="s">
        <v>2940</v>
      </c>
      <c r="C575">
        <v>0</v>
      </c>
      <c r="D575" t="s">
        <v>2941</v>
      </c>
      <c r="E575">
        <v>512</v>
      </c>
      <c r="F575" t="s">
        <v>1646</v>
      </c>
    </row>
    <row r="576" spans="2:6" x14ac:dyDescent="0.2">
      <c r="B576" t="s">
        <v>2940</v>
      </c>
      <c r="C576">
        <v>0</v>
      </c>
      <c r="D576" t="s">
        <v>2941</v>
      </c>
      <c r="E576">
        <v>513</v>
      </c>
      <c r="F576" t="s">
        <v>1645</v>
      </c>
    </row>
    <row r="577" spans="2:6" x14ac:dyDescent="0.2">
      <c r="B577" t="s">
        <v>2940</v>
      </c>
      <c r="C577">
        <v>0</v>
      </c>
      <c r="D577" t="s">
        <v>2941</v>
      </c>
      <c r="E577">
        <v>514</v>
      </c>
      <c r="F577" t="s">
        <v>1640</v>
      </c>
    </row>
    <row r="578" spans="2:6" x14ac:dyDescent="0.2">
      <c r="B578" t="s">
        <v>2940</v>
      </c>
      <c r="C578">
        <v>0</v>
      </c>
      <c r="D578" t="s">
        <v>2941</v>
      </c>
      <c r="E578">
        <v>515</v>
      </c>
      <c r="F578" t="s">
        <v>1637</v>
      </c>
    </row>
    <row r="579" spans="2:6" x14ac:dyDescent="0.2">
      <c r="B579" t="s">
        <v>2940</v>
      </c>
      <c r="C579">
        <v>0</v>
      </c>
      <c r="D579" t="s">
        <v>2941</v>
      </c>
      <c r="E579">
        <v>516</v>
      </c>
      <c r="F579" t="s">
        <v>1627</v>
      </c>
    </row>
    <row r="580" spans="2:6" x14ac:dyDescent="0.2">
      <c r="B580" t="s">
        <v>2940</v>
      </c>
      <c r="C580">
        <v>0</v>
      </c>
      <c r="D580" t="s">
        <v>2941</v>
      </c>
      <c r="E580">
        <v>517</v>
      </c>
      <c r="F580" t="s">
        <v>1630</v>
      </c>
    </row>
    <row r="581" spans="2:6" x14ac:dyDescent="0.2">
      <c r="B581" t="s">
        <v>2940</v>
      </c>
      <c r="C581">
        <v>0</v>
      </c>
      <c r="D581" t="s">
        <v>2941</v>
      </c>
      <c r="E581">
        <v>518</v>
      </c>
      <c r="F581" t="s">
        <v>1616</v>
      </c>
    </row>
    <row r="582" spans="2:6" x14ac:dyDescent="0.2">
      <c r="B582" t="s">
        <v>2940</v>
      </c>
      <c r="C582">
        <v>0</v>
      </c>
      <c r="D582" t="s">
        <v>2941</v>
      </c>
      <c r="E582">
        <v>519</v>
      </c>
      <c r="F582" t="s">
        <v>1621</v>
      </c>
    </row>
    <row r="583" spans="2:6" x14ac:dyDescent="0.2">
      <c r="B583" t="s">
        <v>2940</v>
      </c>
      <c r="C583">
        <v>0</v>
      </c>
      <c r="D583" t="s">
        <v>2941</v>
      </c>
      <c r="E583">
        <v>520</v>
      </c>
      <c r="F583" t="s">
        <v>1619</v>
      </c>
    </row>
    <row r="584" spans="2:6" x14ac:dyDescent="0.2">
      <c r="B584" t="s">
        <v>2940</v>
      </c>
      <c r="C584">
        <v>0</v>
      </c>
      <c r="D584" t="s">
        <v>2941</v>
      </c>
      <c r="E584">
        <v>521</v>
      </c>
      <c r="F584" t="s">
        <v>1579</v>
      </c>
    </row>
    <row r="585" spans="2:6" x14ac:dyDescent="0.2">
      <c r="B585" t="s">
        <v>2940</v>
      </c>
      <c r="C585">
        <v>0</v>
      </c>
      <c r="D585" t="s">
        <v>2941</v>
      </c>
      <c r="E585">
        <v>522</v>
      </c>
      <c r="F585" t="s">
        <v>2208</v>
      </c>
    </row>
    <row r="586" spans="2:6" x14ac:dyDescent="0.2">
      <c r="B586" t="s">
        <v>2940</v>
      </c>
      <c r="C586">
        <v>0</v>
      </c>
      <c r="D586" t="s">
        <v>2941</v>
      </c>
      <c r="E586">
        <v>523</v>
      </c>
      <c r="F586" t="s">
        <v>2657</v>
      </c>
    </row>
    <row r="587" spans="2:6" x14ac:dyDescent="0.2">
      <c r="B587" t="s">
        <v>2940</v>
      </c>
      <c r="C587">
        <v>0</v>
      </c>
      <c r="D587" t="s">
        <v>2941</v>
      </c>
      <c r="E587">
        <v>524</v>
      </c>
      <c r="F587" t="s">
        <v>2307</v>
      </c>
    </row>
    <row r="588" spans="2:6" x14ac:dyDescent="0.2">
      <c r="B588" t="s">
        <v>2940</v>
      </c>
      <c r="C588">
        <v>0</v>
      </c>
      <c r="D588" t="s">
        <v>2941</v>
      </c>
      <c r="E588">
        <v>525</v>
      </c>
      <c r="F588" t="s">
        <v>1624</v>
      </c>
    </row>
    <row r="589" spans="2:6" x14ac:dyDescent="0.2">
      <c r="B589" t="s">
        <v>2940</v>
      </c>
      <c r="C589">
        <v>0</v>
      </c>
      <c r="D589" t="s">
        <v>2941</v>
      </c>
      <c r="E589">
        <v>526</v>
      </c>
      <c r="F589" t="s">
        <v>1622</v>
      </c>
    </row>
    <row r="590" spans="2:6" x14ac:dyDescent="0.2">
      <c r="B590" t="s">
        <v>2940</v>
      </c>
      <c r="C590">
        <v>0</v>
      </c>
      <c r="D590" t="s">
        <v>2941</v>
      </c>
      <c r="E590">
        <v>527</v>
      </c>
      <c r="F590" t="s">
        <v>4029</v>
      </c>
    </row>
    <row r="591" spans="2:6" x14ac:dyDescent="0.2">
      <c r="B591" t="s">
        <v>2940</v>
      </c>
      <c r="C591">
        <v>0</v>
      </c>
      <c r="D591" t="s">
        <v>2941</v>
      </c>
      <c r="E591">
        <v>528</v>
      </c>
      <c r="F591" t="s">
        <v>1613</v>
      </c>
    </row>
    <row r="592" spans="2:6" x14ac:dyDescent="0.2">
      <c r="B592" t="s">
        <v>2940</v>
      </c>
      <c r="C592">
        <v>0</v>
      </c>
      <c r="D592" t="s">
        <v>2941</v>
      </c>
      <c r="E592">
        <v>529</v>
      </c>
      <c r="F592" t="s">
        <v>2295</v>
      </c>
    </row>
    <row r="593" spans="2:6" x14ac:dyDescent="0.2">
      <c r="B593" t="s">
        <v>2940</v>
      </c>
      <c r="C593">
        <v>0</v>
      </c>
      <c r="D593" t="s">
        <v>2941</v>
      </c>
      <c r="E593">
        <v>530</v>
      </c>
      <c r="F593" t="s">
        <v>2290</v>
      </c>
    </row>
    <row r="594" spans="2:6" x14ac:dyDescent="0.2">
      <c r="B594" t="s">
        <v>2940</v>
      </c>
      <c r="C594">
        <v>0</v>
      </c>
      <c r="D594" t="s">
        <v>2941</v>
      </c>
      <c r="E594">
        <v>531</v>
      </c>
      <c r="F594" t="s">
        <v>1614</v>
      </c>
    </row>
    <row r="595" spans="2:6" x14ac:dyDescent="0.2">
      <c r="B595" t="s">
        <v>2940</v>
      </c>
      <c r="C595">
        <v>0</v>
      </c>
      <c r="D595" t="s">
        <v>2941</v>
      </c>
      <c r="E595">
        <v>532</v>
      </c>
      <c r="F595" t="s">
        <v>1611</v>
      </c>
    </row>
    <row r="596" spans="2:6" x14ac:dyDescent="0.2">
      <c r="B596" t="s">
        <v>2940</v>
      </c>
      <c r="C596">
        <v>0</v>
      </c>
      <c r="D596" t="s">
        <v>2941</v>
      </c>
      <c r="E596">
        <v>533</v>
      </c>
      <c r="F596" t="s">
        <v>1546</v>
      </c>
    </row>
    <row r="597" spans="2:6" x14ac:dyDescent="0.2">
      <c r="B597" t="s">
        <v>2940</v>
      </c>
      <c r="C597">
        <v>0</v>
      </c>
      <c r="D597" t="s">
        <v>2941</v>
      </c>
      <c r="E597">
        <v>534</v>
      </c>
      <c r="F597" t="s">
        <v>1609</v>
      </c>
    </row>
    <row r="598" spans="2:6" x14ac:dyDescent="0.2">
      <c r="B598" t="s">
        <v>2940</v>
      </c>
      <c r="C598">
        <v>0</v>
      </c>
      <c r="D598" t="s">
        <v>2941</v>
      </c>
      <c r="E598">
        <v>535</v>
      </c>
      <c r="F598" t="s">
        <v>1606</v>
      </c>
    </row>
    <row r="599" spans="2:6" x14ac:dyDescent="0.2">
      <c r="B599" t="s">
        <v>2940</v>
      </c>
      <c r="C599">
        <v>0</v>
      </c>
      <c r="D599" t="s">
        <v>2941</v>
      </c>
      <c r="E599">
        <v>536</v>
      </c>
      <c r="F599" t="s">
        <v>1588</v>
      </c>
    </row>
    <row r="600" spans="2:6" x14ac:dyDescent="0.2">
      <c r="B600" t="s">
        <v>2940</v>
      </c>
      <c r="C600">
        <v>0</v>
      </c>
      <c r="D600" t="s">
        <v>2941</v>
      </c>
      <c r="E600">
        <v>537</v>
      </c>
      <c r="F600" t="s">
        <v>1578</v>
      </c>
    </row>
    <row r="601" spans="2:6" x14ac:dyDescent="0.2">
      <c r="B601" t="s">
        <v>2940</v>
      </c>
      <c r="C601">
        <v>0</v>
      </c>
      <c r="D601" t="s">
        <v>2941</v>
      </c>
      <c r="E601">
        <v>538</v>
      </c>
      <c r="F601" t="s">
        <v>1554</v>
      </c>
    </row>
    <row r="602" spans="2:6" x14ac:dyDescent="0.2">
      <c r="B602" t="s">
        <v>2940</v>
      </c>
      <c r="C602">
        <v>0</v>
      </c>
      <c r="D602" t="s">
        <v>2941</v>
      </c>
      <c r="E602">
        <v>539</v>
      </c>
      <c r="F602" t="s">
        <v>1553</v>
      </c>
    </row>
    <row r="603" spans="2:6" x14ac:dyDescent="0.2">
      <c r="B603" t="s">
        <v>2940</v>
      </c>
      <c r="C603">
        <v>0</v>
      </c>
      <c r="D603" t="s">
        <v>2941</v>
      </c>
      <c r="E603">
        <v>541</v>
      </c>
      <c r="F603" t="s">
        <v>1550</v>
      </c>
    </row>
    <row r="604" spans="2:6" x14ac:dyDescent="0.2">
      <c r="B604" t="s">
        <v>2940</v>
      </c>
      <c r="C604">
        <v>0</v>
      </c>
      <c r="D604" t="s">
        <v>2941</v>
      </c>
      <c r="E604">
        <v>542</v>
      </c>
      <c r="F604" t="s">
        <v>1544</v>
      </c>
    </row>
    <row r="605" spans="2:6" x14ac:dyDescent="0.2">
      <c r="B605" t="s">
        <v>2940</v>
      </c>
      <c r="C605">
        <v>0</v>
      </c>
      <c r="D605" t="s">
        <v>2941</v>
      </c>
      <c r="E605">
        <v>543</v>
      </c>
      <c r="F605" t="s">
        <v>1543</v>
      </c>
    </row>
    <row r="606" spans="2:6" x14ac:dyDescent="0.2">
      <c r="B606" t="s">
        <v>2940</v>
      </c>
      <c r="C606">
        <v>0</v>
      </c>
      <c r="D606" t="s">
        <v>2941</v>
      </c>
      <c r="E606">
        <v>544</v>
      </c>
      <c r="F606" t="s">
        <v>3020</v>
      </c>
    </row>
    <row r="607" spans="2:6" x14ac:dyDescent="0.2">
      <c r="B607" t="s">
        <v>2940</v>
      </c>
      <c r="C607">
        <v>0</v>
      </c>
      <c r="D607" t="s">
        <v>2941</v>
      </c>
      <c r="E607">
        <v>545</v>
      </c>
      <c r="F607" t="s">
        <v>1540</v>
      </c>
    </row>
    <row r="608" spans="2:6" x14ac:dyDescent="0.2">
      <c r="B608" t="s">
        <v>2940</v>
      </c>
      <c r="C608">
        <v>0</v>
      </c>
      <c r="D608" t="s">
        <v>2941</v>
      </c>
      <c r="E608">
        <v>546</v>
      </c>
      <c r="F608" t="s">
        <v>1528</v>
      </c>
    </row>
    <row r="609" spans="2:6" x14ac:dyDescent="0.2">
      <c r="B609" t="s">
        <v>2940</v>
      </c>
      <c r="C609">
        <v>0</v>
      </c>
      <c r="D609" t="s">
        <v>2941</v>
      </c>
      <c r="E609">
        <v>547</v>
      </c>
      <c r="F609" t="s">
        <v>1529</v>
      </c>
    </row>
    <row r="610" spans="2:6" x14ac:dyDescent="0.2">
      <c r="B610" t="s">
        <v>2940</v>
      </c>
      <c r="C610">
        <v>0</v>
      </c>
      <c r="D610" t="s">
        <v>2941</v>
      </c>
      <c r="E610">
        <v>548</v>
      </c>
      <c r="F610" t="s">
        <v>1517</v>
      </c>
    </row>
    <row r="611" spans="2:6" x14ac:dyDescent="0.2">
      <c r="B611" t="s">
        <v>2940</v>
      </c>
      <c r="C611">
        <v>0</v>
      </c>
      <c r="D611" t="s">
        <v>2941</v>
      </c>
      <c r="E611">
        <v>549</v>
      </c>
      <c r="F611" t="s">
        <v>1523</v>
      </c>
    </row>
    <row r="612" spans="2:6" x14ac:dyDescent="0.2">
      <c r="B612" t="s">
        <v>2940</v>
      </c>
      <c r="C612">
        <v>0</v>
      </c>
      <c r="D612" t="s">
        <v>2941</v>
      </c>
      <c r="E612">
        <v>550</v>
      </c>
      <c r="F612" t="s">
        <v>1340</v>
      </c>
    </row>
    <row r="613" spans="2:6" x14ac:dyDescent="0.2">
      <c r="B613" t="s">
        <v>2940</v>
      </c>
      <c r="C613">
        <v>0</v>
      </c>
      <c r="D613" t="s">
        <v>2941</v>
      </c>
      <c r="E613">
        <v>551</v>
      </c>
      <c r="F613" t="s">
        <v>1512</v>
      </c>
    </row>
    <row r="614" spans="2:6" x14ac:dyDescent="0.2">
      <c r="B614" t="s">
        <v>2940</v>
      </c>
      <c r="C614">
        <v>0</v>
      </c>
      <c r="D614" t="s">
        <v>2941</v>
      </c>
      <c r="E614">
        <v>552</v>
      </c>
      <c r="F614" t="s">
        <v>1507</v>
      </c>
    </row>
    <row r="615" spans="2:6" x14ac:dyDescent="0.2">
      <c r="B615" t="s">
        <v>2940</v>
      </c>
      <c r="C615">
        <v>0</v>
      </c>
      <c r="D615" t="s">
        <v>2941</v>
      </c>
      <c r="E615">
        <v>553</v>
      </c>
      <c r="F615" t="s">
        <v>1504</v>
      </c>
    </row>
    <row r="616" spans="2:6" x14ac:dyDescent="0.2">
      <c r="B616" t="s">
        <v>2940</v>
      </c>
      <c r="C616">
        <v>0</v>
      </c>
      <c r="D616" t="s">
        <v>2941</v>
      </c>
      <c r="E616">
        <v>554</v>
      </c>
      <c r="F616" t="s">
        <v>1301</v>
      </c>
    </row>
    <row r="617" spans="2:6" x14ac:dyDescent="0.2">
      <c r="B617" t="s">
        <v>2940</v>
      </c>
      <c r="C617">
        <v>0</v>
      </c>
      <c r="D617" t="s">
        <v>2941</v>
      </c>
      <c r="E617">
        <v>555</v>
      </c>
      <c r="F617" t="s">
        <v>1503</v>
      </c>
    </row>
    <row r="618" spans="2:6" x14ac:dyDescent="0.2">
      <c r="B618" t="s">
        <v>2940</v>
      </c>
      <c r="C618">
        <v>0</v>
      </c>
      <c r="D618" t="s">
        <v>2941</v>
      </c>
      <c r="E618">
        <v>556</v>
      </c>
      <c r="F618" t="s">
        <v>2282</v>
      </c>
    </row>
    <row r="619" spans="2:6" x14ac:dyDescent="0.2">
      <c r="B619" t="s">
        <v>2940</v>
      </c>
      <c r="C619">
        <v>0</v>
      </c>
      <c r="D619" t="s">
        <v>2941</v>
      </c>
      <c r="E619">
        <v>557</v>
      </c>
      <c r="F619" t="s">
        <v>4031</v>
      </c>
    </row>
    <row r="620" spans="2:6" x14ac:dyDescent="0.2">
      <c r="B620" t="s">
        <v>2940</v>
      </c>
      <c r="C620">
        <v>0</v>
      </c>
      <c r="D620" t="s">
        <v>2941</v>
      </c>
      <c r="E620">
        <v>558</v>
      </c>
      <c r="F620" t="s">
        <v>1500</v>
      </c>
    </row>
    <row r="621" spans="2:6" x14ac:dyDescent="0.2">
      <c r="B621" t="s">
        <v>2940</v>
      </c>
      <c r="C621">
        <v>0</v>
      </c>
      <c r="D621" t="s">
        <v>2941</v>
      </c>
      <c r="E621">
        <v>559</v>
      </c>
      <c r="F621" t="s">
        <v>1359</v>
      </c>
    </row>
    <row r="622" spans="2:6" x14ac:dyDescent="0.2">
      <c r="B622" t="s">
        <v>2940</v>
      </c>
      <c r="C622">
        <v>0</v>
      </c>
      <c r="D622" t="s">
        <v>2941</v>
      </c>
      <c r="E622">
        <v>560</v>
      </c>
      <c r="F622" t="s">
        <v>1495</v>
      </c>
    </row>
    <row r="623" spans="2:6" x14ac:dyDescent="0.2">
      <c r="B623" t="s">
        <v>2940</v>
      </c>
      <c r="C623">
        <v>0</v>
      </c>
      <c r="D623" t="s">
        <v>2941</v>
      </c>
      <c r="E623">
        <v>561</v>
      </c>
      <c r="F623" t="s">
        <v>1496</v>
      </c>
    </row>
    <row r="624" spans="2:6" x14ac:dyDescent="0.2">
      <c r="B624" t="s">
        <v>2940</v>
      </c>
      <c r="C624">
        <v>0</v>
      </c>
      <c r="D624" t="s">
        <v>2941</v>
      </c>
      <c r="E624">
        <v>562</v>
      </c>
      <c r="F624" t="s">
        <v>1492</v>
      </c>
    </row>
    <row r="625" spans="2:6" x14ac:dyDescent="0.2">
      <c r="B625" t="s">
        <v>2940</v>
      </c>
      <c r="C625">
        <v>0</v>
      </c>
      <c r="D625" t="s">
        <v>2941</v>
      </c>
      <c r="E625">
        <v>563</v>
      </c>
      <c r="F625" t="s">
        <v>1486</v>
      </c>
    </row>
    <row r="626" spans="2:6" x14ac:dyDescent="0.2">
      <c r="B626" t="s">
        <v>2940</v>
      </c>
      <c r="C626">
        <v>0</v>
      </c>
      <c r="D626" t="s">
        <v>2941</v>
      </c>
      <c r="E626">
        <v>564</v>
      </c>
      <c r="F626" t="s">
        <v>2177</v>
      </c>
    </row>
    <row r="627" spans="2:6" x14ac:dyDescent="0.2">
      <c r="B627" t="s">
        <v>2940</v>
      </c>
      <c r="C627">
        <v>0</v>
      </c>
      <c r="D627" t="s">
        <v>2941</v>
      </c>
      <c r="E627">
        <v>565</v>
      </c>
      <c r="F627" t="s">
        <v>1484</v>
      </c>
    </row>
    <row r="628" spans="2:6" x14ac:dyDescent="0.2">
      <c r="B628" t="s">
        <v>2940</v>
      </c>
      <c r="C628">
        <v>0</v>
      </c>
      <c r="D628" t="s">
        <v>2941</v>
      </c>
      <c r="E628">
        <v>566</v>
      </c>
      <c r="F628" t="s">
        <v>1488</v>
      </c>
    </row>
    <row r="629" spans="2:6" x14ac:dyDescent="0.2">
      <c r="B629" t="s">
        <v>2940</v>
      </c>
      <c r="C629">
        <v>0</v>
      </c>
      <c r="D629" t="s">
        <v>2941</v>
      </c>
      <c r="E629">
        <v>567</v>
      </c>
      <c r="F629" t="s">
        <v>1481</v>
      </c>
    </row>
    <row r="630" spans="2:6" x14ac:dyDescent="0.2">
      <c r="B630" t="s">
        <v>2940</v>
      </c>
      <c r="C630">
        <v>0</v>
      </c>
      <c r="D630" t="s">
        <v>2941</v>
      </c>
      <c r="E630">
        <v>568</v>
      </c>
      <c r="F630" t="s">
        <v>1472</v>
      </c>
    </row>
    <row r="631" spans="2:6" x14ac:dyDescent="0.2">
      <c r="B631" t="s">
        <v>2940</v>
      </c>
      <c r="C631">
        <v>0</v>
      </c>
      <c r="D631" t="s">
        <v>2941</v>
      </c>
      <c r="E631">
        <v>569</v>
      </c>
      <c r="F631" t="s">
        <v>4393</v>
      </c>
    </row>
    <row r="632" spans="2:6" x14ac:dyDescent="0.2">
      <c r="B632" t="s">
        <v>2940</v>
      </c>
      <c r="C632">
        <v>0</v>
      </c>
      <c r="D632" t="s">
        <v>2941</v>
      </c>
      <c r="E632">
        <v>570</v>
      </c>
      <c r="F632" t="s">
        <v>3165</v>
      </c>
    </row>
    <row r="633" spans="2:6" x14ac:dyDescent="0.2">
      <c r="B633" t="s">
        <v>2940</v>
      </c>
      <c r="C633">
        <v>0</v>
      </c>
      <c r="D633" t="s">
        <v>2941</v>
      </c>
      <c r="E633">
        <v>571</v>
      </c>
      <c r="F633" t="s">
        <v>4065</v>
      </c>
    </row>
    <row r="634" spans="2:6" x14ac:dyDescent="0.2">
      <c r="B634" t="s">
        <v>2940</v>
      </c>
      <c r="C634">
        <v>0</v>
      </c>
      <c r="D634" t="s">
        <v>2941</v>
      </c>
      <c r="E634">
        <v>572</v>
      </c>
      <c r="F634" t="s">
        <v>1490</v>
      </c>
    </row>
    <row r="635" spans="2:6" x14ac:dyDescent="0.2">
      <c r="B635" t="s">
        <v>2940</v>
      </c>
      <c r="C635">
        <v>0</v>
      </c>
      <c r="D635" t="s">
        <v>2941</v>
      </c>
      <c r="E635">
        <v>573</v>
      </c>
      <c r="F635" t="s">
        <v>1485</v>
      </c>
    </row>
    <row r="636" spans="2:6" x14ac:dyDescent="0.2">
      <c r="B636" t="s">
        <v>2940</v>
      </c>
      <c r="C636">
        <v>0</v>
      </c>
      <c r="D636" t="s">
        <v>2941</v>
      </c>
      <c r="E636">
        <v>574</v>
      </c>
      <c r="F636" t="s">
        <v>1483</v>
      </c>
    </row>
    <row r="637" spans="2:6" x14ac:dyDescent="0.2">
      <c r="B637" t="s">
        <v>2940</v>
      </c>
      <c r="C637">
        <v>0</v>
      </c>
      <c r="D637" t="s">
        <v>2941</v>
      </c>
      <c r="E637">
        <v>575</v>
      </c>
      <c r="F637" t="s">
        <v>2284</v>
      </c>
    </row>
    <row r="638" spans="2:6" x14ac:dyDescent="0.2">
      <c r="B638" t="s">
        <v>2940</v>
      </c>
      <c r="C638">
        <v>0</v>
      </c>
      <c r="D638" t="s">
        <v>2941</v>
      </c>
      <c r="E638">
        <v>576</v>
      </c>
      <c r="F638" t="s">
        <v>1494</v>
      </c>
    </row>
    <row r="639" spans="2:6" x14ac:dyDescent="0.2">
      <c r="B639" t="s">
        <v>2940</v>
      </c>
      <c r="C639">
        <v>0</v>
      </c>
      <c r="D639" t="s">
        <v>2941</v>
      </c>
      <c r="E639">
        <v>577</v>
      </c>
      <c r="F639" t="s">
        <v>1470</v>
      </c>
    </row>
    <row r="640" spans="2:6" x14ac:dyDescent="0.2">
      <c r="B640" t="s">
        <v>2940</v>
      </c>
      <c r="C640">
        <v>0</v>
      </c>
      <c r="D640" t="s">
        <v>2941</v>
      </c>
      <c r="E640">
        <v>578</v>
      </c>
      <c r="F640" t="s">
        <v>1491</v>
      </c>
    </row>
    <row r="641" spans="2:6" x14ac:dyDescent="0.2">
      <c r="B641" t="s">
        <v>2940</v>
      </c>
      <c r="C641">
        <v>0</v>
      </c>
      <c r="D641" t="s">
        <v>2941</v>
      </c>
      <c r="E641">
        <v>579</v>
      </c>
      <c r="F641" t="s">
        <v>1498</v>
      </c>
    </row>
    <row r="642" spans="2:6" x14ac:dyDescent="0.2">
      <c r="B642" t="s">
        <v>2940</v>
      </c>
      <c r="C642">
        <v>0</v>
      </c>
      <c r="D642" t="s">
        <v>2941</v>
      </c>
      <c r="E642">
        <v>580</v>
      </c>
      <c r="F642" t="s">
        <v>1502</v>
      </c>
    </row>
    <row r="643" spans="2:6" x14ac:dyDescent="0.2">
      <c r="B643" t="s">
        <v>2940</v>
      </c>
      <c r="C643">
        <v>0</v>
      </c>
      <c r="D643" t="s">
        <v>2941</v>
      </c>
      <c r="E643">
        <v>581</v>
      </c>
      <c r="F643" t="s">
        <v>1508</v>
      </c>
    </row>
    <row r="644" spans="2:6" x14ac:dyDescent="0.2">
      <c r="B644" t="s">
        <v>2940</v>
      </c>
      <c r="C644">
        <v>0</v>
      </c>
      <c r="D644" t="s">
        <v>2941</v>
      </c>
      <c r="E644">
        <v>582</v>
      </c>
      <c r="F644" t="s">
        <v>1516</v>
      </c>
    </row>
    <row r="645" spans="2:6" x14ac:dyDescent="0.2">
      <c r="B645" t="s">
        <v>2940</v>
      </c>
      <c r="C645">
        <v>0</v>
      </c>
      <c r="D645" t="s">
        <v>2941</v>
      </c>
      <c r="E645">
        <v>583</v>
      </c>
      <c r="F645" t="s">
        <v>1532</v>
      </c>
    </row>
    <row r="646" spans="2:6" x14ac:dyDescent="0.2">
      <c r="B646" t="s">
        <v>2940</v>
      </c>
      <c r="C646">
        <v>0</v>
      </c>
      <c r="D646" t="s">
        <v>2941</v>
      </c>
      <c r="E646">
        <v>584</v>
      </c>
      <c r="F646" t="s">
        <v>1535</v>
      </c>
    </row>
    <row r="647" spans="2:6" x14ac:dyDescent="0.2">
      <c r="B647" t="s">
        <v>2940</v>
      </c>
      <c r="C647">
        <v>0</v>
      </c>
      <c r="D647" t="s">
        <v>2941</v>
      </c>
      <c r="E647">
        <v>585</v>
      </c>
      <c r="F647" t="s">
        <v>1527</v>
      </c>
    </row>
    <row r="648" spans="2:6" x14ac:dyDescent="0.2">
      <c r="B648" t="s">
        <v>2940</v>
      </c>
      <c r="C648">
        <v>0</v>
      </c>
      <c r="D648" t="s">
        <v>2941</v>
      </c>
      <c r="E648">
        <v>586</v>
      </c>
      <c r="F648" t="s">
        <v>1538</v>
      </c>
    </row>
    <row r="649" spans="2:6" x14ac:dyDescent="0.2">
      <c r="B649" t="s">
        <v>2940</v>
      </c>
      <c r="C649">
        <v>0</v>
      </c>
      <c r="D649" t="s">
        <v>2941</v>
      </c>
      <c r="E649">
        <v>587</v>
      </c>
      <c r="F649" t="s">
        <v>1533</v>
      </c>
    </row>
    <row r="650" spans="2:6" x14ac:dyDescent="0.2">
      <c r="B650" t="s">
        <v>2940</v>
      </c>
      <c r="C650">
        <v>0</v>
      </c>
      <c r="D650" t="s">
        <v>2941</v>
      </c>
      <c r="E650">
        <v>588</v>
      </c>
      <c r="F650" t="s">
        <v>1539</v>
      </c>
    </row>
    <row r="651" spans="2:6" x14ac:dyDescent="0.2">
      <c r="B651" t="s">
        <v>2940</v>
      </c>
      <c r="C651">
        <v>0</v>
      </c>
      <c r="D651" t="s">
        <v>2941</v>
      </c>
      <c r="E651">
        <v>589</v>
      </c>
      <c r="F651" t="s">
        <v>1348</v>
      </c>
    </row>
    <row r="652" spans="2:6" x14ac:dyDescent="0.2">
      <c r="B652" t="s">
        <v>2940</v>
      </c>
      <c r="C652">
        <v>0</v>
      </c>
      <c r="D652" t="s">
        <v>2941</v>
      </c>
      <c r="E652">
        <v>590</v>
      </c>
      <c r="F652" t="s">
        <v>2292</v>
      </c>
    </row>
    <row r="653" spans="2:6" x14ac:dyDescent="0.2">
      <c r="B653" t="s">
        <v>2940</v>
      </c>
      <c r="C653">
        <v>0</v>
      </c>
      <c r="D653" t="s">
        <v>2941</v>
      </c>
      <c r="E653">
        <v>591</v>
      </c>
      <c r="F653" t="s">
        <v>1311</v>
      </c>
    </row>
    <row r="654" spans="2:6" x14ac:dyDescent="0.2">
      <c r="B654" t="s">
        <v>2940</v>
      </c>
      <c r="C654">
        <v>0</v>
      </c>
      <c r="D654" t="s">
        <v>2941</v>
      </c>
      <c r="E654">
        <v>592</v>
      </c>
      <c r="F654" t="s">
        <v>1487</v>
      </c>
    </row>
    <row r="655" spans="2:6" x14ac:dyDescent="0.2">
      <c r="B655" t="s">
        <v>2940</v>
      </c>
      <c r="C655">
        <v>0</v>
      </c>
      <c r="D655" t="s">
        <v>2941</v>
      </c>
      <c r="E655">
        <v>593</v>
      </c>
      <c r="F655" t="s">
        <v>1556</v>
      </c>
    </row>
    <row r="656" spans="2:6" x14ac:dyDescent="0.2">
      <c r="B656" t="s">
        <v>2940</v>
      </c>
      <c r="C656">
        <v>0</v>
      </c>
      <c r="D656" t="s">
        <v>2941</v>
      </c>
      <c r="E656">
        <v>594</v>
      </c>
      <c r="F656" t="s">
        <v>1555</v>
      </c>
    </row>
    <row r="657" spans="2:6" x14ac:dyDescent="0.2">
      <c r="B657" t="s">
        <v>2940</v>
      </c>
      <c r="C657">
        <v>0</v>
      </c>
      <c r="D657" t="s">
        <v>2941</v>
      </c>
      <c r="E657">
        <v>595</v>
      </c>
      <c r="F657" t="s">
        <v>1560</v>
      </c>
    </row>
    <row r="658" spans="2:6" x14ac:dyDescent="0.2">
      <c r="B658" t="s">
        <v>2940</v>
      </c>
      <c r="C658">
        <v>0</v>
      </c>
      <c r="D658" t="s">
        <v>2941</v>
      </c>
      <c r="E658">
        <v>596</v>
      </c>
      <c r="F658" t="s">
        <v>1563</v>
      </c>
    </row>
    <row r="659" spans="2:6" x14ac:dyDescent="0.2">
      <c r="B659" t="s">
        <v>2940</v>
      </c>
      <c r="C659">
        <v>0</v>
      </c>
      <c r="D659" t="s">
        <v>2941</v>
      </c>
      <c r="E659">
        <v>597</v>
      </c>
      <c r="F659" t="s">
        <v>1565</v>
      </c>
    </row>
    <row r="660" spans="2:6" x14ac:dyDescent="0.2">
      <c r="B660" t="s">
        <v>2940</v>
      </c>
      <c r="C660">
        <v>0</v>
      </c>
      <c r="D660" t="s">
        <v>2941</v>
      </c>
      <c r="E660">
        <v>598</v>
      </c>
      <c r="F660" t="s">
        <v>1567</v>
      </c>
    </row>
    <row r="661" spans="2:6" x14ac:dyDescent="0.2">
      <c r="B661" t="s">
        <v>2940</v>
      </c>
      <c r="C661">
        <v>0</v>
      </c>
      <c r="D661" t="s">
        <v>2941</v>
      </c>
      <c r="E661">
        <v>599</v>
      </c>
      <c r="F661" t="s">
        <v>1564</v>
      </c>
    </row>
    <row r="662" spans="2:6" x14ac:dyDescent="0.2">
      <c r="B662" t="s">
        <v>2940</v>
      </c>
      <c r="C662">
        <v>0</v>
      </c>
      <c r="D662" t="s">
        <v>2941</v>
      </c>
      <c r="E662">
        <v>600</v>
      </c>
      <c r="F662" t="s">
        <v>1547</v>
      </c>
    </row>
    <row r="663" spans="2:6" x14ac:dyDescent="0.2">
      <c r="B663" t="s">
        <v>2940</v>
      </c>
      <c r="C663">
        <v>0</v>
      </c>
      <c r="D663" t="s">
        <v>2941</v>
      </c>
      <c r="E663">
        <v>601</v>
      </c>
      <c r="F663" t="s">
        <v>1515</v>
      </c>
    </row>
    <row r="664" spans="2:6" x14ac:dyDescent="0.2">
      <c r="B664" t="s">
        <v>2940</v>
      </c>
      <c r="C664">
        <v>0</v>
      </c>
      <c r="D664" t="s">
        <v>2941</v>
      </c>
      <c r="E664">
        <v>602</v>
      </c>
      <c r="F664" t="s">
        <v>1460</v>
      </c>
    </row>
    <row r="665" spans="2:6" x14ac:dyDescent="0.2">
      <c r="B665" t="s">
        <v>2940</v>
      </c>
      <c r="C665">
        <v>0</v>
      </c>
      <c r="D665" t="s">
        <v>2941</v>
      </c>
      <c r="E665">
        <v>603</v>
      </c>
      <c r="F665" t="s">
        <v>1536</v>
      </c>
    </row>
    <row r="666" spans="2:6" x14ac:dyDescent="0.2">
      <c r="B666" t="s">
        <v>2940</v>
      </c>
      <c r="C666">
        <v>0</v>
      </c>
      <c r="D666" t="s">
        <v>2941</v>
      </c>
      <c r="E666">
        <v>604</v>
      </c>
      <c r="F666" t="s">
        <v>1395</v>
      </c>
    </row>
    <row r="667" spans="2:6" x14ac:dyDescent="0.2">
      <c r="B667" t="s">
        <v>2940</v>
      </c>
      <c r="C667">
        <v>0</v>
      </c>
      <c r="D667" t="s">
        <v>2941</v>
      </c>
      <c r="E667">
        <v>605</v>
      </c>
      <c r="F667" t="s">
        <v>1434</v>
      </c>
    </row>
    <row r="668" spans="2:6" x14ac:dyDescent="0.2">
      <c r="B668" t="s">
        <v>2940</v>
      </c>
      <c r="C668">
        <v>0</v>
      </c>
      <c r="D668" t="s">
        <v>2941</v>
      </c>
      <c r="E668">
        <v>606</v>
      </c>
      <c r="F668" t="s">
        <v>1524</v>
      </c>
    </row>
    <row r="669" spans="2:6" x14ac:dyDescent="0.2">
      <c r="B669" t="s">
        <v>2940</v>
      </c>
      <c r="C669">
        <v>0</v>
      </c>
      <c r="D669" t="s">
        <v>2941</v>
      </c>
      <c r="E669">
        <v>608</v>
      </c>
      <c r="F669" t="s">
        <v>1519</v>
      </c>
    </row>
    <row r="670" spans="2:6" x14ac:dyDescent="0.2">
      <c r="B670" t="s">
        <v>2940</v>
      </c>
      <c r="C670">
        <v>0</v>
      </c>
      <c r="D670" t="s">
        <v>2941</v>
      </c>
      <c r="E670">
        <v>609</v>
      </c>
      <c r="F670" t="s">
        <v>1522</v>
      </c>
    </row>
    <row r="671" spans="2:6" x14ac:dyDescent="0.2">
      <c r="B671" t="s">
        <v>2940</v>
      </c>
      <c r="C671">
        <v>0</v>
      </c>
      <c r="D671" t="s">
        <v>2941</v>
      </c>
      <c r="E671">
        <v>610</v>
      </c>
      <c r="F671" t="s">
        <v>1521</v>
      </c>
    </row>
    <row r="672" spans="2:6" x14ac:dyDescent="0.2">
      <c r="B672" t="s">
        <v>2940</v>
      </c>
      <c r="C672">
        <v>0</v>
      </c>
      <c r="D672" t="s">
        <v>2941</v>
      </c>
      <c r="E672">
        <v>611</v>
      </c>
      <c r="F672" t="s">
        <v>1518</v>
      </c>
    </row>
    <row r="673" spans="2:6" x14ac:dyDescent="0.2">
      <c r="B673" t="s">
        <v>2940</v>
      </c>
      <c r="C673">
        <v>0</v>
      </c>
      <c r="D673" t="s">
        <v>2941</v>
      </c>
      <c r="E673">
        <v>612</v>
      </c>
      <c r="F673" t="s">
        <v>1513</v>
      </c>
    </row>
    <row r="674" spans="2:6" x14ac:dyDescent="0.2">
      <c r="B674" t="s">
        <v>2940</v>
      </c>
      <c r="C674">
        <v>0</v>
      </c>
      <c r="D674" t="s">
        <v>2941</v>
      </c>
      <c r="E674">
        <v>613</v>
      </c>
      <c r="F674" t="s">
        <v>2260</v>
      </c>
    </row>
    <row r="675" spans="2:6" x14ac:dyDescent="0.2">
      <c r="B675" t="s">
        <v>2940</v>
      </c>
      <c r="C675">
        <v>0</v>
      </c>
      <c r="D675" t="s">
        <v>2941</v>
      </c>
      <c r="E675">
        <v>614</v>
      </c>
      <c r="F675" t="s">
        <v>4231</v>
      </c>
    </row>
    <row r="676" spans="2:6" x14ac:dyDescent="0.2">
      <c r="B676" t="s">
        <v>2940</v>
      </c>
      <c r="C676">
        <v>0</v>
      </c>
      <c r="D676" t="s">
        <v>2941</v>
      </c>
      <c r="E676">
        <v>616</v>
      </c>
      <c r="F676" t="s">
        <v>1473</v>
      </c>
    </row>
    <row r="677" spans="2:6" x14ac:dyDescent="0.2">
      <c r="B677" t="s">
        <v>2940</v>
      </c>
      <c r="C677">
        <v>0</v>
      </c>
      <c r="D677" t="s">
        <v>2941</v>
      </c>
      <c r="E677">
        <v>617</v>
      </c>
      <c r="F677" t="s">
        <v>1531</v>
      </c>
    </row>
    <row r="678" spans="2:6" x14ac:dyDescent="0.2">
      <c r="B678" t="s">
        <v>2940</v>
      </c>
      <c r="C678">
        <v>0</v>
      </c>
      <c r="D678" t="s">
        <v>2941</v>
      </c>
      <c r="E678">
        <v>618</v>
      </c>
      <c r="F678" t="s">
        <v>1530</v>
      </c>
    </row>
    <row r="679" spans="2:6" x14ac:dyDescent="0.2">
      <c r="B679" t="s">
        <v>2940</v>
      </c>
      <c r="C679">
        <v>0</v>
      </c>
      <c r="D679" t="s">
        <v>2941</v>
      </c>
      <c r="E679">
        <v>619</v>
      </c>
      <c r="F679" t="s">
        <v>1569</v>
      </c>
    </row>
    <row r="680" spans="2:6" x14ac:dyDescent="0.2">
      <c r="B680" t="s">
        <v>2940</v>
      </c>
      <c r="C680">
        <v>0</v>
      </c>
      <c r="D680" t="s">
        <v>2941</v>
      </c>
      <c r="E680">
        <v>620</v>
      </c>
      <c r="F680" t="s">
        <v>1661</v>
      </c>
    </row>
    <row r="681" spans="2:6" x14ac:dyDescent="0.2">
      <c r="B681" t="s">
        <v>2940</v>
      </c>
      <c r="C681">
        <v>0</v>
      </c>
      <c r="D681" t="s">
        <v>2941</v>
      </c>
      <c r="E681">
        <v>621</v>
      </c>
      <c r="F681" t="s">
        <v>1772</v>
      </c>
    </row>
    <row r="682" spans="2:6" x14ac:dyDescent="0.2">
      <c r="B682" t="s">
        <v>2940</v>
      </c>
      <c r="C682">
        <v>0</v>
      </c>
      <c r="D682" t="s">
        <v>2941</v>
      </c>
      <c r="E682">
        <v>622</v>
      </c>
      <c r="F682" t="s">
        <v>1873</v>
      </c>
    </row>
    <row r="683" spans="2:6" x14ac:dyDescent="0.2">
      <c r="B683" t="s">
        <v>2940</v>
      </c>
      <c r="C683">
        <v>0</v>
      </c>
      <c r="D683" t="s">
        <v>2941</v>
      </c>
      <c r="E683">
        <v>623</v>
      </c>
      <c r="F683" t="s">
        <v>1977</v>
      </c>
    </row>
    <row r="684" spans="2:6" x14ac:dyDescent="0.2">
      <c r="B684" t="s">
        <v>2940</v>
      </c>
      <c r="C684">
        <v>0</v>
      </c>
      <c r="D684" t="s">
        <v>2941</v>
      </c>
      <c r="E684">
        <v>624</v>
      </c>
      <c r="F684" t="s">
        <v>2065</v>
      </c>
    </row>
    <row r="685" spans="2:6" x14ac:dyDescent="0.2">
      <c r="B685" t="s">
        <v>2940</v>
      </c>
      <c r="C685">
        <v>0</v>
      </c>
      <c r="D685" t="s">
        <v>2941</v>
      </c>
      <c r="E685">
        <v>625</v>
      </c>
      <c r="F685" t="s">
        <v>2067</v>
      </c>
    </row>
    <row r="686" spans="2:6" x14ac:dyDescent="0.2">
      <c r="B686" t="s">
        <v>2940</v>
      </c>
      <c r="C686">
        <v>0</v>
      </c>
      <c r="D686" t="s">
        <v>2941</v>
      </c>
      <c r="E686">
        <v>626</v>
      </c>
      <c r="F686" t="s">
        <v>2143</v>
      </c>
    </row>
    <row r="687" spans="2:6" x14ac:dyDescent="0.2">
      <c r="B687" t="s">
        <v>2940</v>
      </c>
      <c r="C687">
        <v>0</v>
      </c>
      <c r="D687" t="s">
        <v>2941</v>
      </c>
      <c r="E687">
        <v>627</v>
      </c>
      <c r="F687" t="s">
        <v>2150</v>
      </c>
    </row>
    <row r="688" spans="2:6" x14ac:dyDescent="0.2">
      <c r="B688" t="s">
        <v>2940</v>
      </c>
      <c r="C688">
        <v>0</v>
      </c>
      <c r="D688" t="s">
        <v>2941</v>
      </c>
      <c r="E688">
        <v>628</v>
      </c>
      <c r="F688" t="s">
        <v>2196</v>
      </c>
    </row>
    <row r="689" spans="2:6" x14ac:dyDescent="0.2">
      <c r="B689" t="s">
        <v>2940</v>
      </c>
      <c r="C689">
        <v>0</v>
      </c>
      <c r="D689" t="s">
        <v>2941</v>
      </c>
      <c r="E689">
        <v>630</v>
      </c>
      <c r="F689" t="s">
        <v>1888</v>
      </c>
    </row>
    <row r="690" spans="2:6" x14ac:dyDescent="0.2">
      <c r="B690" t="s">
        <v>2940</v>
      </c>
      <c r="C690">
        <v>0</v>
      </c>
      <c r="D690" t="s">
        <v>2941</v>
      </c>
      <c r="E690">
        <v>631</v>
      </c>
      <c r="F690" t="s">
        <v>4068</v>
      </c>
    </row>
    <row r="691" spans="2:6" x14ac:dyDescent="0.2">
      <c r="B691" t="s">
        <v>2940</v>
      </c>
      <c r="C691">
        <v>0</v>
      </c>
      <c r="D691" t="s">
        <v>2941</v>
      </c>
      <c r="E691">
        <v>632</v>
      </c>
      <c r="F691" t="s">
        <v>2246</v>
      </c>
    </row>
    <row r="692" spans="2:6" x14ac:dyDescent="0.2">
      <c r="B692" t="s">
        <v>2940</v>
      </c>
      <c r="C692">
        <v>0</v>
      </c>
      <c r="D692" t="s">
        <v>2941</v>
      </c>
      <c r="E692">
        <v>633</v>
      </c>
      <c r="F692" t="s">
        <v>2330</v>
      </c>
    </row>
    <row r="693" spans="2:6" x14ac:dyDescent="0.2">
      <c r="B693" t="s">
        <v>2940</v>
      </c>
      <c r="C693">
        <v>0</v>
      </c>
      <c r="D693" t="s">
        <v>2941</v>
      </c>
      <c r="E693">
        <v>634</v>
      </c>
      <c r="F693" t="s">
        <v>2313</v>
      </c>
    </row>
    <row r="694" spans="2:6" x14ac:dyDescent="0.2">
      <c r="B694" t="s">
        <v>2940</v>
      </c>
      <c r="C694">
        <v>0</v>
      </c>
      <c r="D694" t="s">
        <v>2941</v>
      </c>
      <c r="E694">
        <v>635</v>
      </c>
      <c r="F694" t="s">
        <v>2128</v>
      </c>
    </row>
    <row r="695" spans="2:6" x14ac:dyDescent="0.2">
      <c r="B695" t="s">
        <v>2940</v>
      </c>
      <c r="C695">
        <v>0</v>
      </c>
      <c r="D695" t="s">
        <v>2941</v>
      </c>
      <c r="E695">
        <v>636</v>
      </c>
      <c r="F695" t="s">
        <v>2390</v>
      </c>
    </row>
    <row r="696" spans="2:6" x14ac:dyDescent="0.2">
      <c r="B696" t="s">
        <v>2940</v>
      </c>
      <c r="C696">
        <v>0</v>
      </c>
      <c r="D696" t="s">
        <v>2941</v>
      </c>
      <c r="E696">
        <v>637</v>
      </c>
      <c r="F696" t="s">
        <v>2420</v>
      </c>
    </row>
    <row r="697" spans="2:6" x14ac:dyDescent="0.2">
      <c r="B697" t="s">
        <v>2940</v>
      </c>
      <c r="C697">
        <v>0</v>
      </c>
      <c r="D697" t="s">
        <v>2941</v>
      </c>
      <c r="E697">
        <v>638</v>
      </c>
      <c r="F697" t="s">
        <v>2419</v>
      </c>
    </row>
    <row r="698" spans="2:6" x14ac:dyDescent="0.2">
      <c r="B698" t="s">
        <v>2940</v>
      </c>
      <c r="C698">
        <v>0</v>
      </c>
      <c r="D698" t="s">
        <v>2941</v>
      </c>
      <c r="E698">
        <v>639</v>
      </c>
      <c r="F698" t="s">
        <v>2418</v>
      </c>
    </row>
    <row r="699" spans="2:6" x14ac:dyDescent="0.2">
      <c r="B699" t="s">
        <v>2940</v>
      </c>
      <c r="C699">
        <v>0</v>
      </c>
      <c r="D699" t="s">
        <v>2941</v>
      </c>
      <c r="E699">
        <v>640</v>
      </c>
      <c r="F699" t="s">
        <v>2417</v>
      </c>
    </row>
    <row r="700" spans="2:6" x14ac:dyDescent="0.2">
      <c r="B700" t="s">
        <v>2940</v>
      </c>
      <c r="C700">
        <v>0</v>
      </c>
      <c r="D700" t="s">
        <v>2941</v>
      </c>
      <c r="E700">
        <v>641</v>
      </c>
      <c r="F700" t="s">
        <v>2416</v>
      </c>
    </row>
    <row r="701" spans="2:6" x14ac:dyDescent="0.2">
      <c r="B701" t="s">
        <v>2940</v>
      </c>
      <c r="C701">
        <v>0</v>
      </c>
      <c r="D701" t="s">
        <v>2941</v>
      </c>
      <c r="E701">
        <v>642</v>
      </c>
      <c r="F701" t="s">
        <v>2413</v>
      </c>
    </row>
    <row r="702" spans="2:6" x14ac:dyDescent="0.2">
      <c r="B702" t="s">
        <v>2940</v>
      </c>
      <c r="C702">
        <v>0</v>
      </c>
      <c r="D702" t="s">
        <v>2941</v>
      </c>
      <c r="E702">
        <v>643</v>
      </c>
      <c r="F702" t="s">
        <v>2412</v>
      </c>
    </row>
    <row r="703" spans="2:6" x14ac:dyDescent="0.2">
      <c r="B703" t="s">
        <v>2940</v>
      </c>
      <c r="C703">
        <v>0</v>
      </c>
      <c r="D703" t="s">
        <v>2941</v>
      </c>
      <c r="E703">
        <v>644</v>
      </c>
      <c r="F703" t="s">
        <v>2410</v>
      </c>
    </row>
    <row r="704" spans="2:6" x14ac:dyDescent="0.2">
      <c r="B704" t="s">
        <v>2940</v>
      </c>
      <c r="C704">
        <v>0</v>
      </c>
      <c r="D704" t="s">
        <v>2941</v>
      </c>
      <c r="E704">
        <v>645</v>
      </c>
      <c r="F704" t="s">
        <v>2409</v>
      </c>
    </row>
    <row r="705" spans="2:6" x14ac:dyDescent="0.2">
      <c r="B705" t="s">
        <v>2940</v>
      </c>
      <c r="C705">
        <v>0</v>
      </c>
      <c r="D705" t="s">
        <v>2941</v>
      </c>
      <c r="E705">
        <v>646</v>
      </c>
      <c r="F705" t="s">
        <v>4069</v>
      </c>
    </row>
    <row r="706" spans="2:6" x14ac:dyDescent="0.2">
      <c r="B706" t="s">
        <v>2940</v>
      </c>
      <c r="C706">
        <v>0</v>
      </c>
      <c r="D706" t="s">
        <v>2941</v>
      </c>
      <c r="E706">
        <v>647</v>
      </c>
      <c r="F706" t="s">
        <v>2408</v>
      </c>
    </row>
    <row r="707" spans="2:6" x14ac:dyDescent="0.2">
      <c r="B707" t="s">
        <v>2940</v>
      </c>
      <c r="C707">
        <v>0</v>
      </c>
      <c r="D707" t="s">
        <v>2941</v>
      </c>
      <c r="E707">
        <v>648</v>
      </c>
      <c r="F707" t="s">
        <v>2407</v>
      </c>
    </row>
    <row r="708" spans="2:6" x14ac:dyDescent="0.2">
      <c r="B708" t="s">
        <v>2940</v>
      </c>
      <c r="C708">
        <v>0</v>
      </c>
      <c r="D708" t="s">
        <v>2941</v>
      </c>
      <c r="E708">
        <v>649</v>
      </c>
      <c r="F708" t="s">
        <v>2405</v>
      </c>
    </row>
    <row r="709" spans="2:6" x14ac:dyDescent="0.2">
      <c r="B709" t="s">
        <v>2940</v>
      </c>
      <c r="C709">
        <v>0</v>
      </c>
      <c r="D709" t="s">
        <v>2941</v>
      </c>
      <c r="E709">
        <v>650</v>
      </c>
      <c r="F709" t="s">
        <v>2892</v>
      </c>
    </row>
    <row r="710" spans="2:6" x14ac:dyDescent="0.2">
      <c r="B710" t="s">
        <v>2940</v>
      </c>
      <c r="C710">
        <v>0</v>
      </c>
      <c r="D710" t="s">
        <v>2941</v>
      </c>
      <c r="E710">
        <v>652</v>
      </c>
      <c r="F710" t="s">
        <v>2396</v>
      </c>
    </row>
    <row r="711" spans="2:6" x14ac:dyDescent="0.2">
      <c r="B711" t="s">
        <v>2940</v>
      </c>
      <c r="C711">
        <v>0</v>
      </c>
      <c r="D711" t="s">
        <v>2941</v>
      </c>
      <c r="E711">
        <v>653</v>
      </c>
      <c r="F711" t="s">
        <v>1989</v>
      </c>
    </row>
    <row r="712" spans="2:6" x14ac:dyDescent="0.2">
      <c r="B712" t="s">
        <v>2940</v>
      </c>
      <c r="C712">
        <v>0</v>
      </c>
      <c r="D712" t="s">
        <v>2941</v>
      </c>
      <c r="E712">
        <v>654</v>
      </c>
      <c r="F712" t="s">
        <v>2398</v>
      </c>
    </row>
    <row r="713" spans="2:6" x14ac:dyDescent="0.2">
      <c r="B713" t="s">
        <v>2940</v>
      </c>
      <c r="C713">
        <v>0</v>
      </c>
      <c r="D713" t="s">
        <v>2941</v>
      </c>
      <c r="E713">
        <v>655</v>
      </c>
      <c r="F713" t="s">
        <v>2169</v>
      </c>
    </row>
    <row r="714" spans="2:6" x14ac:dyDescent="0.2">
      <c r="B714" t="s">
        <v>2940</v>
      </c>
      <c r="C714">
        <v>0</v>
      </c>
      <c r="D714" t="s">
        <v>2941</v>
      </c>
      <c r="E714">
        <v>656</v>
      </c>
      <c r="F714" t="s">
        <v>2393</v>
      </c>
    </row>
    <row r="715" spans="2:6" x14ac:dyDescent="0.2">
      <c r="B715" t="s">
        <v>2940</v>
      </c>
      <c r="C715">
        <v>0</v>
      </c>
      <c r="D715" t="s">
        <v>2941</v>
      </c>
      <c r="E715">
        <v>657</v>
      </c>
      <c r="F715" t="s">
        <v>2391</v>
      </c>
    </row>
    <row r="716" spans="2:6" x14ac:dyDescent="0.2">
      <c r="B716" t="s">
        <v>2940</v>
      </c>
      <c r="C716">
        <v>0</v>
      </c>
      <c r="D716" t="s">
        <v>2941</v>
      </c>
      <c r="E716">
        <v>659</v>
      </c>
      <c r="F716" t="s">
        <v>2404</v>
      </c>
    </row>
    <row r="717" spans="2:6" x14ac:dyDescent="0.2">
      <c r="B717" t="s">
        <v>2940</v>
      </c>
      <c r="C717">
        <v>0</v>
      </c>
      <c r="D717" t="s">
        <v>2941</v>
      </c>
      <c r="E717">
        <v>660</v>
      </c>
      <c r="F717" t="s">
        <v>2411</v>
      </c>
    </row>
    <row r="718" spans="2:6" x14ac:dyDescent="0.2">
      <c r="B718" t="s">
        <v>2940</v>
      </c>
      <c r="C718">
        <v>0</v>
      </c>
      <c r="D718" t="s">
        <v>2941</v>
      </c>
      <c r="E718">
        <v>661</v>
      </c>
      <c r="F718" t="s">
        <v>2889</v>
      </c>
    </row>
    <row r="719" spans="2:6" x14ac:dyDescent="0.2">
      <c r="B719" t="s">
        <v>2940</v>
      </c>
      <c r="C719">
        <v>0</v>
      </c>
      <c r="D719" t="s">
        <v>2941</v>
      </c>
      <c r="E719">
        <v>662</v>
      </c>
      <c r="F719" t="s">
        <v>4035</v>
      </c>
    </row>
    <row r="720" spans="2:6" x14ac:dyDescent="0.2">
      <c r="B720" t="s">
        <v>2940</v>
      </c>
      <c r="C720">
        <v>0</v>
      </c>
      <c r="D720" t="s">
        <v>2941</v>
      </c>
      <c r="E720">
        <v>663</v>
      </c>
      <c r="F720" t="s">
        <v>2424</v>
      </c>
    </row>
    <row r="721" spans="2:6" x14ac:dyDescent="0.2">
      <c r="B721" t="s">
        <v>2940</v>
      </c>
      <c r="C721">
        <v>0</v>
      </c>
      <c r="D721" t="s">
        <v>2941</v>
      </c>
      <c r="E721">
        <v>665</v>
      </c>
      <c r="F721" t="s">
        <v>2430</v>
      </c>
    </row>
    <row r="722" spans="2:6" x14ac:dyDescent="0.2">
      <c r="B722" t="s">
        <v>2940</v>
      </c>
      <c r="C722">
        <v>0</v>
      </c>
      <c r="D722" t="s">
        <v>2941</v>
      </c>
      <c r="E722">
        <v>666</v>
      </c>
      <c r="F722" t="s">
        <v>2427</v>
      </c>
    </row>
    <row r="723" spans="2:6" x14ac:dyDescent="0.2">
      <c r="B723" t="s">
        <v>2940</v>
      </c>
      <c r="C723">
        <v>0</v>
      </c>
      <c r="D723" t="s">
        <v>2941</v>
      </c>
      <c r="E723">
        <v>667</v>
      </c>
      <c r="F723" t="s">
        <v>2431</v>
      </c>
    </row>
    <row r="724" spans="2:6" x14ac:dyDescent="0.2">
      <c r="B724" t="s">
        <v>2940</v>
      </c>
      <c r="C724">
        <v>0</v>
      </c>
      <c r="D724" t="s">
        <v>2941</v>
      </c>
      <c r="E724">
        <v>668</v>
      </c>
      <c r="F724" t="s">
        <v>2435</v>
      </c>
    </row>
    <row r="725" spans="2:6" x14ac:dyDescent="0.2">
      <c r="B725" t="s">
        <v>2940</v>
      </c>
      <c r="C725">
        <v>0</v>
      </c>
      <c r="D725" t="s">
        <v>2941</v>
      </c>
      <c r="E725">
        <v>669</v>
      </c>
      <c r="F725" t="s">
        <v>2445</v>
      </c>
    </row>
    <row r="726" spans="2:6" x14ac:dyDescent="0.2">
      <c r="B726" t="s">
        <v>2940</v>
      </c>
      <c r="C726">
        <v>0</v>
      </c>
      <c r="D726" t="s">
        <v>2941</v>
      </c>
      <c r="E726">
        <v>670</v>
      </c>
      <c r="F726" t="s">
        <v>1316</v>
      </c>
    </row>
    <row r="727" spans="2:6" x14ac:dyDescent="0.2">
      <c r="B727" t="s">
        <v>2940</v>
      </c>
      <c r="C727">
        <v>0</v>
      </c>
      <c r="D727" t="s">
        <v>2941</v>
      </c>
      <c r="E727">
        <v>671</v>
      </c>
      <c r="F727" t="s">
        <v>2449</v>
      </c>
    </row>
    <row r="728" spans="2:6" x14ac:dyDescent="0.2">
      <c r="B728" t="s">
        <v>2940</v>
      </c>
      <c r="C728">
        <v>0</v>
      </c>
      <c r="D728" t="s">
        <v>2941</v>
      </c>
      <c r="E728">
        <v>672</v>
      </c>
      <c r="F728" t="s">
        <v>3032</v>
      </c>
    </row>
    <row r="729" spans="2:6" x14ac:dyDescent="0.2">
      <c r="B729" t="s">
        <v>2940</v>
      </c>
      <c r="C729">
        <v>0</v>
      </c>
      <c r="D729" t="s">
        <v>2941</v>
      </c>
      <c r="E729">
        <v>673</v>
      </c>
      <c r="F729" t="s">
        <v>2452</v>
      </c>
    </row>
    <row r="730" spans="2:6" x14ac:dyDescent="0.2">
      <c r="B730" t="s">
        <v>2940</v>
      </c>
      <c r="C730">
        <v>0</v>
      </c>
      <c r="D730" t="s">
        <v>2941</v>
      </c>
      <c r="E730">
        <v>674</v>
      </c>
      <c r="F730" t="s">
        <v>3570</v>
      </c>
    </row>
    <row r="731" spans="2:6" x14ac:dyDescent="0.2">
      <c r="B731" t="s">
        <v>2940</v>
      </c>
      <c r="C731">
        <v>0</v>
      </c>
      <c r="D731" t="s">
        <v>2941</v>
      </c>
      <c r="E731">
        <v>675</v>
      </c>
      <c r="F731" t="s">
        <v>2872</v>
      </c>
    </row>
    <row r="732" spans="2:6" x14ac:dyDescent="0.2">
      <c r="B732" t="s">
        <v>2940</v>
      </c>
      <c r="C732">
        <v>0</v>
      </c>
      <c r="D732" t="s">
        <v>2941</v>
      </c>
      <c r="E732">
        <v>676</v>
      </c>
      <c r="F732" t="s">
        <v>2460</v>
      </c>
    </row>
    <row r="733" spans="2:6" x14ac:dyDescent="0.2">
      <c r="B733" t="s">
        <v>2940</v>
      </c>
      <c r="C733">
        <v>0</v>
      </c>
      <c r="D733" t="s">
        <v>2941</v>
      </c>
      <c r="E733">
        <v>677</v>
      </c>
      <c r="F733" t="s">
        <v>2171</v>
      </c>
    </row>
    <row r="734" spans="2:6" x14ac:dyDescent="0.2">
      <c r="B734" t="s">
        <v>2940</v>
      </c>
      <c r="C734">
        <v>0</v>
      </c>
      <c r="D734" t="s">
        <v>2941</v>
      </c>
      <c r="E734">
        <v>678</v>
      </c>
      <c r="F734" t="s">
        <v>2461</v>
      </c>
    </row>
    <row r="735" spans="2:6" x14ac:dyDescent="0.2">
      <c r="B735" t="s">
        <v>2940</v>
      </c>
      <c r="C735">
        <v>0</v>
      </c>
      <c r="D735" t="s">
        <v>2941</v>
      </c>
      <c r="E735">
        <v>679</v>
      </c>
      <c r="F735" t="s">
        <v>2458</v>
      </c>
    </row>
    <row r="736" spans="2:6" x14ac:dyDescent="0.2">
      <c r="B736" t="s">
        <v>2940</v>
      </c>
      <c r="C736">
        <v>0</v>
      </c>
      <c r="D736" t="s">
        <v>2941</v>
      </c>
      <c r="E736">
        <v>680</v>
      </c>
      <c r="F736" t="s">
        <v>3033</v>
      </c>
    </row>
    <row r="737" spans="2:6" x14ac:dyDescent="0.2">
      <c r="B737" t="s">
        <v>2940</v>
      </c>
      <c r="C737">
        <v>0</v>
      </c>
      <c r="D737" t="s">
        <v>2941</v>
      </c>
      <c r="E737">
        <v>681</v>
      </c>
      <c r="F737" t="s">
        <v>2457</v>
      </c>
    </row>
    <row r="738" spans="2:6" x14ac:dyDescent="0.2">
      <c r="B738" t="s">
        <v>2940</v>
      </c>
      <c r="C738">
        <v>0</v>
      </c>
      <c r="D738" t="s">
        <v>2941</v>
      </c>
      <c r="E738">
        <v>683</v>
      </c>
      <c r="F738" t="s">
        <v>2454</v>
      </c>
    </row>
    <row r="739" spans="2:6" x14ac:dyDescent="0.2">
      <c r="B739" t="s">
        <v>2940</v>
      </c>
      <c r="C739">
        <v>0</v>
      </c>
      <c r="D739" t="s">
        <v>2941</v>
      </c>
      <c r="E739">
        <v>684</v>
      </c>
      <c r="F739" t="s">
        <v>2453</v>
      </c>
    </row>
    <row r="740" spans="2:6" x14ac:dyDescent="0.2">
      <c r="B740" t="s">
        <v>2940</v>
      </c>
      <c r="C740">
        <v>0</v>
      </c>
      <c r="D740" t="s">
        <v>2941</v>
      </c>
      <c r="E740">
        <v>685</v>
      </c>
      <c r="F740" t="s">
        <v>2347</v>
      </c>
    </row>
    <row r="741" spans="2:6" x14ac:dyDescent="0.2">
      <c r="B741" t="s">
        <v>2940</v>
      </c>
      <c r="C741">
        <v>0</v>
      </c>
      <c r="D741" t="s">
        <v>2941</v>
      </c>
      <c r="E741">
        <v>686</v>
      </c>
      <c r="F741" t="s">
        <v>2447</v>
      </c>
    </row>
    <row r="742" spans="2:6" x14ac:dyDescent="0.2">
      <c r="B742" t="s">
        <v>2940</v>
      </c>
      <c r="C742">
        <v>0</v>
      </c>
      <c r="D742" t="s">
        <v>2941</v>
      </c>
      <c r="E742">
        <v>687</v>
      </c>
      <c r="F742" t="s">
        <v>2444</v>
      </c>
    </row>
    <row r="743" spans="2:6" x14ac:dyDescent="0.2">
      <c r="B743" t="s">
        <v>2940</v>
      </c>
      <c r="C743">
        <v>0</v>
      </c>
      <c r="D743" t="s">
        <v>2941</v>
      </c>
      <c r="E743">
        <v>688</v>
      </c>
      <c r="F743" t="s">
        <v>2442</v>
      </c>
    </row>
    <row r="744" spans="2:6" x14ac:dyDescent="0.2">
      <c r="B744" t="s">
        <v>2940</v>
      </c>
      <c r="C744">
        <v>0</v>
      </c>
      <c r="D744" t="s">
        <v>2941</v>
      </c>
      <c r="E744">
        <v>689</v>
      </c>
      <c r="F744" t="s">
        <v>2440</v>
      </c>
    </row>
    <row r="745" spans="2:6" x14ac:dyDescent="0.2">
      <c r="B745" t="s">
        <v>2940</v>
      </c>
      <c r="C745">
        <v>0</v>
      </c>
      <c r="D745" t="s">
        <v>2941</v>
      </c>
      <c r="E745">
        <v>690</v>
      </c>
      <c r="F745" t="s">
        <v>1310</v>
      </c>
    </row>
    <row r="746" spans="2:6" x14ac:dyDescent="0.2">
      <c r="B746" t="s">
        <v>2940</v>
      </c>
      <c r="C746">
        <v>0</v>
      </c>
      <c r="D746" t="s">
        <v>2941</v>
      </c>
      <c r="E746">
        <v>691</v>
      </c>
      <c r="F746" t="s">
        <v>4394</v>
      </c>
    </row>
    <row r="747" spans="2:6" x14ac:dyDescent="0.2">
      <c r="B747" t="s">
        <v>2940</v>
      </c>
      <c r="C747">
        <v>0</v>
      </c>
      <c r="D747" t="s">
        <v>2941</v>
      </c>
      <c r="E747">
        <v>692</v>
      </c>
      <c r="F747" t="s">
        <v>2439</v>
      </c>
    </row>
    <row r="748" spans="2:6" x14ac:dyDescent="0.2">
      <c r="B748" t="s">
        <v>2940</v>
      </c>
      <c r="C748">
        <v>0</v>
      </c>
      <c r="D748" t="s">
        <v>2941</v>
      </c>
      <c r="E748">
        <v>693</v>
      </c>
      <c r="F748" t="s">
        <v>2438</v>
      </c>
    </row>
    <row r="749" spans="2:6" x14ac:dyDescent="0.2">
      <c r="B749" t="s">
        <v>2940</v>
      </c>
      <c r="C749">
        <v>0</v>
      </c>
      <c r="D749" t="s">
        <v>2941</v>
      </c>
      <c r="E749">
        <v>694</v>
      </c>
      <c r="F749" t="s">
        <v>3952</v>
      </c>
    </row>
    <row r="750" spans="2:6" x14ac:dyDescent="0.2">
      <c r="B750" t="s">
        <v>2940</v>
      </c>
      <c r="C750">
        <v>0</v>
      </c>
      <c r="D750" t="s">
        <v>2941</v>
      </c>
      <c r="E750">
        <v>695</v>
      </c>
      <c r="F750" t="s">
        <v>2180</v>
      </c>
    </row>
    <row r="751" spans="2:6" x14ac:dyDescent="0.2">
      <c r="B751" t="s">
        <v>2940</v>
      </c>
      <c r="C751">
        <v>0</v>
      </c>
      <c r="D751" t="s">
        <v>2941</v>
      </c>
      <c r="E751">
        <v>696</v>
      </c>
      <c r="F751" t="s">
        <v>2183</v>
      </c>
    </row>
    <row r="752" spans="2:6" x14ac:dyDescent="0.2">
      <c r="B752" t="s">
        <v>2940</v>
      </c>
      <c r="C752">
        <v>0</v>
      </c>
      <c r="D752" t="s">
        <v>2941</v>
      </c>
      <c r="E752">
        <v>697</v>
      </c>
      <c r="F752" t="s">
        <v>3303</v>
      </c>
    </row>
    <row r="753" spans="2:6" x14ac:dyDescent="0.2">
      <c r="B753" t="s">
        <v>2940</v>
      </c>
      <c r="C753">
        <v>0</v>
      </c>
      <c r="D753" t="s">
        <v>2941</v>
      </c>
      <c r="E753">
        <v>698</v>
      </c>
      <c r="F753" t="s">
        <v>2230</v>
      </c>
    </row>
    <row r="754" spans="2:6" x14ac:dyDescent="0.2">
      <c r="B754" t="s">
        <v>2940</v>
      </c>
      <c r="C754">
        <v>0</v>
      </c>
      <c r="D754" t="s">
        <v>2941</v>
      </c>
      <c r="E754">
        <v>699</v>
      </c>
      <c r="F754" t="s">
        <v>2434</v>
      </c>
    </row>
    <row r="755" spans="2:6" x14ac:dyDescent="0.2">
      <c r="B755" t="s">
        <v>2940</v>
      </c>
      <c r="C755">
        <v>0</v>
      </c>
      <c r="D755" t="s">
        <v>2941</v>
      </c>
      <c r="E755">
        <v>700</v>
      </c>
      <c r="F755" t="s">
        <v>2436</v>
      </c>
    </row>
    <row r="756" spans="2:6" x14ac:dyDescent="0.2">
      <c r="B756" t="s">
        <v>2940</v>
      </c>
      <c r="C756">
        <v>0</v>
      </c>
      <c r="D756" t="s">
        <v>2941</v>
      </c>
      <c r="E756">
        <v>702</v>
      </c>
      <c r="F756" t="s">
        <v>2210</v>
      </c>
    </row>
    <row r="757" spans="2:6" x14ac:dyDescent="0.2">
      <c r="B757" t="s">
        <v>2940</v>
      </c>
      <c r="C757">
        <v>0</v>
      </c>
      <c r="D757" t="s">
        <v>2941</v>
      </c>
      <c r="E757">
        <v>703</v>
      </c>
      <c r="F757" t="s">
        <v>2179</v>
      </c>
    </row>
    <row r="758" spans="2:6" x14ac:dyDescent="0.2">
      <c r="B758" t="s">
        <v>2940</v>
      </c>
      <c r="C758">
        <v>0</v>
      </c>
      <c r="D758" t="s">
        <v>2941</v>
      </c>
      <c r="E758">
        <v>704</v>
      </c>
      <c r="F758" t="s">
        <v>2399</v>
      </c>
    </row>
    <row r="759" spans="2:6" x14ac:dyDescent="0.2">
      <c r="B759" t="s">
        <v>2940</v>
      </c>
      <c r="C759">
        <v>0</v>
      </c>
      <c r="D759" t="s">
        <v>2941</v>
      </c>
      <c r="E759">
        <v>705</v>
      </c>
      <c r="F759" t="s">
        <v>2312</v>
      </c>
    </row>
    <row r="760" spans="2:6" x14ac:dyDescent="0.2">
      <c r="B760" t="s">
        <v>2940</v>
      </c>
      <c r="C760">
        <v>0</v>
      </c>
      <c r="D760" t="s">
        <v>2941</v>
      </c>
      <c r="E760">
        <v>706</v>
      </c>
      <c r="F760" t="s">
        <v>4039</v>
      </c>
    </row>
    <row r="761" spans="2:6" x14ac:dyDescent="0.2">
      <c r="B761" t="s">
        <v>2940</v>
      </c>
      <c r="C761">
        <v>0</v>
      </c>
      <c r="D761" t="s">
        <v>2941</v>
      </c>
      <c r="E761">
        <v>707</v>
      </c>
      <c r="F761" t="s">
        <v>2397</v>
      </c>
    </row>
    <row r="762" spans="2:6" x14ac:dyDescent="0.2">
      <c r="B762" t="s">
        <v>2940</v>
      </c>
      <c r="C762">
        <v>0</v>
      </c>
      <c r="D762" t="s">
        <v>2941</v>
      </c>
      <c r="E762">
        <v>708</v>
      </c>
      <c r="F762" t="s">
        <v>2387</v>
      </c>
    </row>
    <row r="763" spans="2:6" x14ac:dyDescent="0.2">
      <c r="B763" t="s">
        <v>2940</v>
      </c>
      <c r="C763">
        <v>0</v>
      </c>
      <c r="D763" t="s">
        <v>2941</v>
      </c>
      <c r="E763">
        <v>709</v>
      </c>
      <c r="F763" t="s">
        <v>2160</v>
      </c>
    </row>
    <row r="764" spans="2:6" x14ac:dyDescent="0.2">
      <c r="B764" t="s">
        <v>2940</v>
      </c>
      <c r="C764">
        <v>0</v>
      </c>
      <c r="D764" t="s">
        <v>2941</v>
      </c>
      <c r="E764">
        <v>710</v>
      </c>
      <c r="F764" t="s">
        <v>2293</v>
      </c>
    </row>
    <row r="765" spans="2:6" x14ac:dyDescent="0.2">
      <c r="B765" t="s">
        <v>2940</v>
      </c>
      <c r="C765">
        <v>0</v>
      </c>
      <c r="D765" t="s">
        <v>2941</v>
      </c>
      <c r="E765">
        <v>711</v>
      </c>
      <c r="F765" t="s">
        <v>2158</v>
      </c>
    </row>
    <row r="766" spans="2:6" x14ac:dyDescent="0.2">
      <c r="B766" t="s">
        <v>2940</v>
      </c>
      <c r="C766">
        <v>0</v>
      </c>
      <c r="D766" t="s">
        <v>2941</v>
      </c>
      <c r="E766">
        <v>712</v>
      </c>
      <c r="F766" t="s">
        <v>2376</v>
      </c>
    </row>
    <row r="767" spans="2:6" x14ac:dyDescent="0.2">
      <c r="B767" t="s">
        <v>2940</v>
      </c>
      <c r="C767">
        <v>0</v>
      </c>
      <c r="D767" t="s">
        <v>2941</v>
      </c>
      <c r="E767">
        <v>713</v>
      </c>
      <c r="F767" t="s">
        <v>2364</v>
      </c>
    </row>
    <row r="768" spans="2:6" x14ac:dyDescent="0.2">
      <c r="B768" t="s">
        <v>2940</v>
      </c>
      <c r="C768">
        <v>0</v>
      </c>
      <c r="D768" t="s">
        <v>2941</v>
      </c>
      <c r="E768">
        <v>714</v>
      </c>
      <c r="F768" t="s">
        <v>1336</v>
      </c>
    </row>
    <row r="769" spans="2:6" x14ac:dyDescent="0.2">
      <c r="B769" t="s">
        <v>2940</v>
      </c>
      <c r="C769">
        <v>0</v>
      </c>
      <c r="D769" t="s">
        <v>2941</v>
      </c>
      <c r="E769">
        <v>715</v>
      </c>
      <c r="F769" t="s">
        <v>2354</v>
      </c>
    </row>
    <row r="770" spans="2:6" x14ac:dyDescent="0.2">
      <c r="B770" t="s">
        <v>2940</v>
      </c>
      <c r="C770">
        <v>0</v>
      </c>
      <c r="D770" t="s">
        <v>2941</v>
      </c>
      <c r="E770">
        <v>716</v>
      </c>
      <c r="F770" t="s">
        <v>2350</v>
      </c>
    </row>
    <row r="771" spans="2:6" x14ac:dyDescent="0.2">
      <c r="B771" t="s">
        <v>2940</v>
      </c>
      <c r="C771">
        <v>0</v>
      </c>
      <c r="D771" t="s">
        <v>2941</v>
      </c>
      <c r="E771">
        <v>717</v>
      </c>
      <c r="F771" t="s">
        <v>2349</v>
      </c>
    </row>
    <row r="772" spans="2:6" x14ac:dyDescent="0.2">
      <c r="B772" t="s">
        <v>2940</v>
      </c>
      <c r="C772">
        <v>0</v>
      </c>
      <c r="D772" t="s">
        <v>2941</v>
      </c>
      <c r="E772">
        <v>718</v>
      </c>
      <c r="F772" t="s">
        <v>2344</v>
      </c>
    </row>
    <row r="773" spans="2:6" x14ac:dyDescent="0.2">
      <c r="B773" t="s">
        <v>2940</v>
      </c>
      <c r="C773">
        <v>0</v>
      </c>
      <c r="D773" t="s">
        <v>2941</v>
      </c>
      <c r="E773">
        <v>719</v>
      </c>
      <c r="F773" t="s">
        <v>2874</v>
      </c>
    </row>
    <row r="774" spans="2:6" x14ac:dyDescent="0.2">
      <c r="B774" t="s">
        <v>2940</v>
      </c>
      <c r="C774">
        <v>0</v>
      </c>
      <c r="D774" t="s">
        <v>2941</v>
      </c>
      <c r="E774">
        <v>720</v>
      </c>
      <c r="F774" t="s">
        <v>2343</v>
      </c>
    </row>
    <row r="775" spans="2:6" x14ac:dyDescent="0.2">
      <c r="B775" t="s">
        <v>2940</v>
      </c>
      <c r="C775">
        <v>0</v>
      </c>
      <c r="D775" t="s">
        <v>2941</v>
      </c>
      <c r="E775">
        <v>721</v>
      </c>
      <c r="F775" t="s">
        <v>2340</v>
      </c>
    </row>
    <row r="776" spans="2:6" x14ac:dyDescent="0.2">
      <c r="B776" t="s">
        <v>2940</v>
      </c>
      <c r="C776">
        <v>0</v>
      </c>
      <c r="D776" t="s">
        <v>2941</v>
      </c>
      <c r="E776">
        <v>722</v>
      </c>
      <c r="F776" t="s">
        <v>3038</v>
      </c>
    </row>
    <row r="777" spans="2:6" x14ac:dyDescent="0.2">
      <c r="B777" t="s">
        <v>2940</v>
      </c>
      <c r="C777">
        <v>0</v>
      </c>
      <c r="D777" t="s">
        <v>2941</v>
      </c>
      <c r="E777">
        <v>723</v>
      </c>
      <c r="F777" t="s">
        <v>2339</v>
      </c>
    </row>
    <row r="778" spans="2:6" x14ac:dyDescent="0.2">
      <c r="B778" t="s">
        <v>2940</v>
      </c>
      <c r="C778">
        <v>0</v>
      </c>
      <c r="D778" t="s">
        <v>2941</v>
      </c>
      <c r="E778">
        <v>724</v>
      </c>
      <c r="F778" t="s">
        <v>2338</v>
      </c>
    </row>
    <row r="779" spans="2:6" x14ac:dyDescent="0.2">
      <c r="B779" t="s">
        <v>2940</v>
      </c>
      <c r="C779">
        <v>0</v>
      </c>
      <c r="D779" t="s">
        <v>2941</v>
      </c>
      <c r="E779">
        <v>725</v>
      </c>
      <c r="F779" t="s">
        <v>2337</v>
      </c>
    </row>
    <row r="780" spans="2:6" x14ac:dyDescent="0.2">
      <c r="B780" t="s">
        <v>2940</v>
      </c>
      <c r="C780">
        <v>0</v>
      </c>
      <c r="D780" t="s">
        <v>2941</v>
      </c>
      <c r="E780">
        <v>727</v>
      </c>
      <c r="F780" t="s">
        <v>2331</v>
      </c>
    </row>
    <row r="781" spans="2:6" x14ac:dyDescent="0.2">
      <c r="B781" t="s">
        <v>2940</v>
      </c>
      <c r="C781">
        <v>0</v>
      </c>
      <c r="D781" t="s">
        <v>2941</v>
      </c>
      <c r="E781">
        <v>728</v>
      </c>
      <c r="F781" t="s">
        <v>2329</v>
      </c>
    </row>
    <row r="782" spans="2:6" x14ac:dyDescent="0.2">
      <c r="B782" t="s">
        <v>2940</v>
      </c>
      <c r="C782">
        <v>0</v>
      </c>
      <c r="D782" t="s">
        <v>2941</v>
      </c>
      <c r="E782">
        <v>729</v>
      </c>
      <c r="F782" t="s">
        <v>1854</v>
      </c>
    </row>
    <row r="783" spans="2:6" x14ac:dyDescent="0.2">
      <c r="B783" t="s">
        <v>2940</v>
      </c>
      <c r="C783">
        <v>0</v>
      </c>
      <c r="D783" t="s">
        <v>2941</v>
      </c>
      <c r="E783">
        <v>730</v>
      </c>
      <c r="F783" t="s">
        <v>2327</v>
      </c>
    </row>
    <row r="784" spans="2:6" x14ac:dyDescent="0.2">
      <c r="B784" t="s">
        <v>2940</v>
      </c>
      <c r="C784">
        <v>0</v>
      </c>
      <c r="D784" t="s">
        <v>2941</v>
      </c>
      <c r="E784">
        <v>732</v>
      </c>
      <c r="F784" t="s">
        <v>2144</v>
      </c>
    </row>
    <row r="785" spans="2:6" x14ac:dyDescent="0.2">
      <c r="B785" t="s">
        <v>2940</v>
      </c>
      <c r="C785">
        <v>0</v>
      </c>
      <c r="D785" t="s">
        <v>2941</v>
      </c>
      <c r="E785">
        <v>733</v>
      </c>
      <c r="F785" t="s">
        <v>2325</v>
      </c>
    </row>
    <row r="786" spans="2:6" x14ac:dyDescent="0.2">
      <c r="B786" t="s">
        <v>2940</v>
      </c>
      <c r="C786">
        <v>0</v>
      </c>
      <c r="D786" t="s">
        <v>2941</v>
      </c>
      <c r="E786">
        <v>734</v>
      </c>
      <c r="F786" t="s">
        <v>2319</v>
      </c>
    </row>
    <row r="787" spans="2:6" x14ac:dyDescent="0.2">
      <c r="B787" t="s">
        <v>2940</v>
      </c>
      <c r="C787">
        <v>0</v>
      </c>
      <c r="D787" t="s">
        <v>2941</v>
      </c>
      <c r="E787">
        <v>735</v>
      </c>
      <c r="F787" t="s">
        <v>2231</v>
      </c>
    </row>
    <row r="788" spans="2:6" x14ac:dyDescent="0.2">
      <c r="B788" t="s">
        <v>2940</v>
      </c>
      <c r="C788">
        <v>0</v>
      </c>
      <c r="D788" t="s">
        <v>2941</v>
      </c>
      <c r="E788">
        <v>736</v>
      </c>
      <c r="F788" t="s">
        <v>2317</v>
      </c>
    </row>
    <row r="789" spans="2:6" x14ac:dyDescent="0.2">
      <c r="B789" t="s">
        <v>2940</v>
      </c>
      <c r="C789">
        <v>0</v>
      </c>
      <c r="D789" t="s">
        <v>2941</v>
      </c>
      <c r="E789">
        <v>737</v>
      </c>
      <c r="F789" t="s">
        <v>2316</v>
      </c>
    </row>
    <row r="790" spans="2:6" x14ac:dyDescent="0.2">
      <c r="B790" t="s">
        <v>2940</v>
      </c>
      <c r="C790">
        <v>0</v>
      </c>
      <c r="D790" t="s">
        <v>2941</v>
      </c>
      <c r="E790">
        <v>738</v>
      </c>
      <c r="F790" t="s">
        <v>2315</v>
      </c>
    </row>
    <row r="791" spans="2:6" x14ac:dyDescent="0.2">
      <c r="B791" t="s">
        <v>2940</v>
      </c>
      <c r="C791">
        <v>0</v>
      </c>
      <c r="D791" t="s">
        <v>2941</v>
      </c>
      <c r="E791">
        <v>739</v>
      </c>
      <c r="F791" t="s">
        <v>4071</v>
      </c>
    </row>
    <row r="792" spans="2:6" x14ac:dyDescent="0.2">
      <c r="B792" t="s">
        <v>2940</v>
      </c>
      <c r="C792">
        <v>0</v>
      </c>
      <c r="D792" t="s">
        <v>2941</v>
      </c>
      <c r="E792">
        <v>741</v>
      </c>
      <c r="F792" t="s">
        <v>2323</v>
      </c>
    </row>
    <row r="793" spans="2:6" x14ac:dyDescent="0.2">
      <c r="B793" t="s">
        <v>2940</v>
      </c>
      <c r="C793">
        <v>0</v>
      </c>
      <c r="D793" t="s">
        <v>2941</v>
      </c>
      <c r="E793">
        <v>742</v>
      </c>
      <c r="F793" t="s">
        <v>1828</v>
      </c>
    </row>
    <row r="794" spans="2:6" x14ac:dyDescent="0.2">
      <c r="B794" t="s">
        <v>2940</v>
      </c>
      <c r="C794">
        <v>0</v>
      </c>
      <c r="D794" t="s">
        <v>2941</v>
      </c>
      <c r="E794">
        <v>743</v>
      </c>
      <c r="F794" t="s">
        <v>2322</v>
      </c>
    </row>
    <row r="795" spans="2:6" x14ac:dyDescent="0.2">
      <c r="B795" t="s">
        <v>2940</v>
      </c>
      <c r="C795">
        <v>0</v>
      </c>
      <c r="D795" t="s">
        <v>2941</v>
      </c>
      <c r="E795">
        <v>744</v>
      </c>
      <c r="F795" t="s">
        <v>4396</v>
      </c>
    </row>
    <row r="796" spans="2:6" x14ac:dyDescent="0.2">
      <c r="B796" t="s">
        <v>2940</v>
      </c>
      <c r="C796">
        <v>0</v>
      </c>
      <c r="D796" t="s">
        <v>2941</v>
      </c>
      <c r="E796">
        <v>745</v>
      </c>
      <c r="F796" t="s">
        <v>2328</v>
      </c>
    </row>
    <row r="797" spans="2:6" x14ac:dyDescent="0.2">
      <c r="B797" t="s">
        <v>2940</v>
      </c>
      <c r="C797">
        <v>0</v>
      </c>
      <c r="D797" t="s">
        <v>2941</v>
      </c>
      <c r="E797">
        <v>746</v>
      </c>
      <c r="F797" t="s">
        <v>2326</v>
      </c>
    </row>
    <row r="798" spans="2:6" x14ac:dyDescent="0.2">
      <c r="B798" t="s">
        <v>2940</v>
      </c>
      <c r="C798">
        <v>0</v>
      </c>
      <c r="D798" t="s">
        <v>2941</v>
      </c>
      <c r="E798">
        <v>747</v>
      </c>
      <c r="F798" t="s">
        <v>2336</v>
      </c>
    </row>
    <row r="799" spans="2:6" x14ac:dyDescent="0.2">
      <c r="B799" t="s">
        <v>2940</v>
      </c>
      <c r="C799">
        <v>0</v>
      </c>
      <c r="D799" t="s">
        <v>2941</v>
      </c>
      <c r="E799">
        <v>748</v>
      </c>
      <c r="F799" t="s">
        <v>3198</v>
      </c>
    </row>
    <row r="800" spans="2:6" x14ac:dyDescent="0.2">
      <c r="B800" t="s">
        <v>2940</v>
      </c>
      <c r="C800">
        <v>0</v>
      </c>
      <c r="D800" t="s">
        <v>2941</v>
      </c>
      <c r="E800">
        <v>749</v>
      </c>
      <c r="F800" t="s">
        <v>2341</v>
      </c>
    </row>
    <row r="801" spans="2:6" x14ac:dyDescent="0.2">
      <c r="B801" t="s">
        <v>2940</v>
      </c>
      <c r="C801">
        <v>0</v>
      </c>
      <c r="D801" t="s">
        <v>2941</v>
      </c>
      <c r="E801">
        <v>750</v>
      </c>
      <c r="F801" t="s">
        <v>2353</v>
      </c>
    </row>
    <row r="802" spans="2:6" x14ac:dyDescent="0.2">
      <c r="B802" t="s">
        <v>2940</v>
      </c>
      <c r="C802">
        <v>0</v>
      </c>
      <c r="D802" t="s">
        <v>2941</v>
      </c>
      <c r="E802">
        <v>751</v>
      </c>
      <c r="F802" t="s">
        <v>2356</v>
      </c>
    </row>
    <row r="803" spans="2:6" x14ac:dyDescent="0.2">
      <c r="B803" t="s">
        <v>2940</v>
      </c>
      <c r="C803">
        <v>0</v>
      </c>
      <c r="D803" t="s">
        <v>2941</v>
      </c>
      <c r="E803">
        <v>752</v>
      </c>
      <c r="F803" t="s">
        <v>2361</v>
      </c>
    </row>
    <row r="804" spans="2:6" x14ac:dyDescent="0.2">
      <c r="B804" t="s">
        <v>2940</v>
      </c>
      <c r="C804">
        <v>0</v>
      </c>
      <c r="D804" t="s">
        <v>2941</v>
      </c>
      <c r="E804">
        <v>753</v>
      </c>
      <c r="F804" t="s">
        <v>2368</v>
      </c>
    </row>
    <row r="805" spans="2:6" x14ac:dyDescent="0.2">
      <c r="B805" t="s">
        <v>2940</v>
      </c>
      <c r="C805">
        <v>0</v>
      </c>
      <c r="D805" t="s">
        <v>2941</v>
      </c>
      <c r="E805">
        <v>754</v>
      </c>
      <c r="F805" t="s">
        <v>2371</v>
      </c>
    </row>
    <row r="806" spans="2:6" x14ac:dyDescent="0.2">
      <c r="B806" t="s">
        <v>2940</v>
      </c>
      <c r="C806">
        <v>0</v>
      </c>
      <c r="D806" t="s">
        <v>2941</v>
      </c>
      <c r="E806">
        <v>755</v>
      </c>
      <c r="F806" t="s">
        <v>2164</v>
      </c>
    </row>
    <row r="807" spans="2:6" x14ac:dyDescent="0.2">
      <c r="B807" t="s">
        <v>2940</v>
      </c>
      <c r="C807">
        <v>0</v>
      </c>
      <c r="D807" t="s">
        <v>2941</v>
      </c>
      <c r="E807">
        <v>756</v>
      </c>
      <c r="F807" t="s">
        <v>2379</v>
      </c>
    </row>
    <row r="808" spans="2:6" x14ac:dyDescent="0.2">
      <c r="B808" t="s">
        <v>2940</v>
      </c>
      <c r="C808">
        <v>0</v>
      </c>
      <c r="D808" t="s">
        <v>2941</v>
      </c>
      <c r="E808">
        <v>757</v>
      </c>
      <c r="F808" t="s">
        <v>2383</v>
      </c>
    </row>
    <row r="809" spans="2:6" x14ac:dyDescent="0.2">
      <c r="B809" t="s">
        <v>2940</v>
      </c>
      <c r="C809">
        <v>0</v>
      </c>
      <c r="D809" t="s">
        <v>2941</v>
      </c>
      <c r="E809">
        <v>758</v>
      </c>
      <c r="F809" t="s">
        <v>2152</v>
      </c>
    </row>
    <row r="810" spans="2:6" x14ac:dyDescent="0.2">
      <c r="B810" t="s">
        <v>2940</v>
      </c>
      <c r="C810">
        <v>0</v>
      </c>
      <c r="D810" t="s">
        <v>2941</v>
      </c>
      <c r="E810">
        <v>759</v>
      </c>
      <c r="F810" t="s">
        <v>2384</v>
      </c>
    </row>
    <row r="811" spans="2:6" x14ac:dyDescent="0.2">
      <c r="B811" t="s">
        <v>2940</v>
      </c>
      <c r="C811">
        <v>0</v>
      </c>
      <c r="D811" t="s">
        <v>2941</v>
      </c>
      <c r="E811">
        <v>760</v>
      </c>
      <c r="F811" t="s">
        <v>2653</v>
      </c>
    </row>
    <row r="812" spans="2:6" x14ac:dyDescent="0.2">
      <c r="B812" t="s">
        <v>2940</v>
      </c>
      <c r="C812">
        <v>0</v>
      </c>
      <c r="D812" t="s">
        <v>2941</v>
      </c>
      <c r="E812">
        <v>761</v>
      </c>
      <c r="F812" t="s">
        <v>2386</v>
      </c>
    </row>
    <row r="813" spans="2:6" x14ac:dyDescent="0.2">
      <c r="B813" t="s">
        <v>2940</v>
      </c>
      <c r="C813">
        <v>0</v>
      </c>
      <c r="D813" t="s">
        <v>2941</v>
      </c>
      <c r="E813">
        <v>762</v>
      </c>
      <c r="F813" t="s">
        <v>2382</v>
      </c>
    </row>
    <row r="814" spans="2:6" x14ac:dyDescent="0.2">
      <c r="B814" t="s">
        <v>2940</v>
      </c>
      <c r="C814">
        <v>0</v>
      </c>
      <c r="D814" t="s">
        <v>2941</v>
      </c>
      <c r="E814">
        <v>763</v>
      </c>
      <c r="F814" t="s">
        <v>2070</v>
      </c>
    </row>
    <row r="815" spans="2:6" x14ac:dyDescent="0.2">
      <c r="B815" t="s">
        <v>2940</v>
      </c>
      <c r="C815">
        <v>0</v>
      </c>
      <c r="D815" t="s">
        <v>2941</v>
      </c>
      <c r="E815">
        <v>764</v>
      </c>
      <c r="F815" t="s">
        <v>2374</v>
      </c>
    </row>
    <row r="816" spans="2:6" x14ac:dyDescent="0.2">
      <c r="B816" t="s">
        <v>2940</v>
      </c>
      <c r="C816">
        <v>0</v>
      </c>
      <c r="D816" t="s">
        <v>2941</v>
      </c>
      <c r="E816">
        <v>765</v>
      </c>
      <c r="F816" t="s">
        <v>2372</v>
      </c>
    </row>
    <row r="817" spans="2:6" x14ac:dyDescent="0.2">
      <c r="B817" t="s">
        <v>2940</v>
      </c>
      <c r="C817">
        <v>0</v>
      </c>
      <c r="D817" t="s">
        <v>2941</v>
      </c>
      <c r="E817">
        <v>766</v>
      </c>
      <c r="F817" t="s">
        <v>2367</v>
      </c>
    </row>
    <row r="818" spans="2:6" x14ac:dyDescent="0.2">
      <c r="B818" t="s">
        <v>2940</v>
      </c>
      <c r="C818">
        <v>0</v>
      </c>
      <c r="D818" t="s">
        <v>2941</v>
      </c>
      <c r="E818">
        <v>767</v>
      </c>
      <c r="F818" t="s">
        <v>2366</v>
      </c>
    </row>
    <row r="819" spans="2:6" x14ac:dyDescent="0.2">
      <c r="B819" t="s">
        <v>2940</v>
      </c>
      <c r="C819">
        <v>0</v>
      </c>
      <c r="D819" t="s">
        <v>2941</v>
      </c>
      <c r="E819">
        <v>768</v>
      </c>
      <c r="F819" t="s">
        <v>2003</v>
      </c>
    </row>
    <row r="820" spans="2:6" x14ac:dyDescent="0.2">
      <c r="B820" t="s">
        <v>2940</v>
      </c>
      <c r="C820">
        <v>0</v>
      </c>
      <c r="D820" t="s">
        <v>2941</v>
      </c>
      <c r="E820">
        <v>769</v>
      </c>
      <c r="F820" t="s">
        <v>2270</v>
      </c>
    </row>
    <row r="821" spans="2:6" x14ac:dyDescent="0.2">
      <c r="B821" t="s">
        <v>2940</v>
      </c>
      <c r="C821">
        <v>0</v>
      </c>
      <c r="D821" t="s">
        <v>2941</v>
      </c>
      <c r="E821">
        <v>770</v>
      </c>
      <c r="F821" t="s">
        <v>2358</v>
      </c>
    </row>
    <row r="822" spans="2:6" x14ac:dyDescent="0.2">
      <c r="B822" t="s">
        <v>2940</v>
      </c>
      <c r="C822">
        <v>0</v>
      </c>
      <c r="D822" t="s">
        <v>2941</v>
      </c>
      <c r="E822">
        <v>771</v>
      </c>
      <c r="F822" t="s">
        <v>2359</v>
      </c>
    </row>
    <row r="823" spans="2:6" x14ac:dyDescent="0.2">
      <c r="B823" t="s">
        <v>2940</v>
      </c>
      <c r="C823">
        <v>0</v>
      </c>
      <c r="D823" t="s">
        <v>2941</v>
      </c>
      <c r="E823">
        <v>772</v>
      </c>
      <c r="F823" t="s">
        <v>3833</v>
      </c>
    </row>
    <row r="824" spans="2:6" x14ac:dyDescent="0.2">
      <c r="B824" t="s">
        <v>2940</v>
      </c>
      <c r="C824">
        <v>0</v>
      </c>
      <c r="D824" t="s">
        <v>2941</v>
      </c>
      <c r="E824">
        <v>773</v>
      </c>
      <c r="F824" t="s">
        <v>2357</v>
      </c>
    </row>
    <row r="825" spans="2:6" x14ac:dyDescent="0.2">
      <c r="B825" t="s">
        <v>2940</v>
      </c>
      <c r="C825">
        <v>0</v>
      </c>
      <c r="D825" t="s">
        <v>2941</v>
      </c>
      <c r="E825">
        <v>774</v>
      </c>
      <c r="F825" t="s">
        <v>2355</v>
      </c>
    </row>
    <row r="826" spans="2:6" x14ac:dyDescent="0.2">
      <c r="B826" t="s">
        <v>2940</v>
      </c>
      <c r="C826">
        <v>0</v>
      </c>
      <c r="D826" t="s">
        <v>2941</v>
      </c>
      <c r="E826">
        <v>775</v>
      </c>
      <c r="F826" t="s">
        <v>2262</v>
      </c>
    </row>
    <row r="827" spans="2:6" x14ac:dyDescent="0.2">
      <c r="B827" t="s">
        <v>2940</v>
      </c>
      <c r="C827">
        <v>0</v>
      </c>
      <c r="D827" t="s">
        <v>2941</v>
      </c>
      <c r="E827">
        <v>776</v>
      </c>
      <c r="F827" t="s">
        <v>2360</v>
      </c>
    </row>
    <row r="828" spans="2:6" x14ac:dyDescent="0.2">
      <c r="B828" t="s">
        <v>2940</v>
      </c>
      <c r="C828">
        <v>0</v>
      </c>
      <c r="D828" t="s">
        <v>2941</v>
      </c>
      <c r="E828">
        <v>777</v>
      </c>
      <c r="F828" t="s">
        <v>2272</v>
      </c>
    </row>
    <row r="829" spans="2:6" x14ac:dyDescent="0.2">
      <c r="B829" t="s">
        <v>2940</v>
      </c>
      <c r="C829">
        <v>0</v>
      </c>
      <c r="D829" t="s">
        <v>2941</v>
      </c>
      <c r="E829">
        <v>778</v>
      </c>
      <c r="F829" t="s">
        <v>2362</v>
      </c>
    </row>
    <row r="830" spans="2:6" x14ac:dyDescent="0.2">
      <c r="B830" t="s">
        <v>2940</v>
      </c>
      <c r="C830">
        <v>0</v>
      </c>
      <c r="D830" t="s">
        <v>2941</v>
      </c>
      <c r="E830">
        <v>779</v>
      </c>
      <c r="F830" t="s">
        <v>1968</v>
      </c>
    </row>
    <row r="831" spans="2:6" x14ac:dyDescent="0.2">
      <c r="B831" t="s">
        <v>2940</v>
      </c>
      <c r="C831">
        <v>0</v>
      </c>
      <c r="D831" t="s">
        <v>2941</v>
      </c>
      <c r="E831">
        <v>780</v>
      </c>
      <c r="F831" t="s">
        <v>3761</v>
      </c>
    </row>
    <row r="832" spans="2:6" x14ac:dyDescent="0.2">
      <c r="B832" t="s">
        <v>2940</v>
      </c>
      <c r="C832">
        <v>0</v>
      </c>
      <c r="D832" t="s">
        <v>2941</v>
      </c>
      <c r="E832">
        <v>781</v>
      </c>
      <c r="F832" t="s">
        <v>2373</v>
      </c>
    </row>
    <row r="833" spans="2:6" x14ac:dyDescent="0.2">
      <c r="B833" t="s">
        <v>2940</v>
      </c>
      <c r="C833">
        <v>0</v>
      </c>
      <c r="D833" t="s">
        <v>2941</v>
      </c>
      <c r="E833">
        <v>782</v>
      </c>
      <c r="F833" t="s">
        <v>2084</v>
      </c>
    </row>
    <row r="834" spans="2:6" x14ac:dyDescent="0.2">
      <c r="B834" t="s">
        <v>2940</v>
      </c>
      <c r="C834">
        <v>0</v>
      </c>
      <c r="D834" t="s">
        <v>2941</v>
      </c>
      <c r="E834">
        <v>784</v>
      </c>
      <c r="F834" t="s">
        <v>3763</v>
      </c>
    </row>
    <row r="835" spans="2:6" x14ac:dyDescent="0.2">
      <c r="B835" t="s">
        <v>2940</v>
      </c>
      <c r="C835">
        <v>0</v>
      </c>
      <c r="D835" t="s">
        <v>2941</v>
      </c>
      <c r="E835">
        <v>785</v>
      </c>
      <c r="F835" t="s">
        <v>2378</v>
      </c>
    </row>
    <row r="836" spans="2:6" x14ac:dyDescent="0.2">
      <c r="B836" t="s">
        <v>2940</v>
      </c>
      <c r="C836">
        <v>0</v>
      </c>
      <c r="D836" t="s">
        <v>2941</v>
      </c>
      <c r="E836">
        <v>786</v>
      </c>
      <c r="F836" t="s">
        <v>2825</v>
      </c>
    </row>
    <row r="837" spans="2:6" x14ac:dyDescent="0.2">
      <c r="B837" t="s">
        <v>2940</v>
      </c>
      <c r="C837">
        <v>0</v>
      </c>
      <c r="D837" t="s">
        <v>2941</v>
      </c>
      <c r="E837">
        <v>787</v>
      </c>
      <c r="F837" t="s">
        <v>2389</v>
      </c>
    </row>
    <row r="838" spans="2:6" x14ac:dyDescent="0.2">
      <c r="B838" t="s">
        <v>2940</v>
      </c>
      <c r="C838">
        <v>0</v>
      </c>
      <c r="D838" t="s">
        <v>2941</v>
      </c>
      <c r="E838">
        <v>789</v>
      </c>
      <c r="F838" t="s">
        <v>2425</v>
      </c>
    </row>
    <row r="839" spans="2:6" x14ac:dyDescent="0.2">
      <c r="B839" t="s">
        <v>2940</v>
      </c>
      <c r="C839">
        <v>0</v>
      </c>
      <c r="D839" t="s">
        <v>2941</v>
      </c>
      <c r="E839">
        <v>790</v>
      </c>
      <c r="F839" t="s">
        <v>1869</v>
      </c>
    </row>
    <row r="840" spans="2:6" x14ac:dyDescent="0.2">
      <c r="B840" t="s">
        <v>2940</v>
      </c>
      <c r="C840">
        <v>0</v>
      </c>
      <c r="D840" t="s">
        <v>2941</v>
      </c>
      <c r="E840">
        <v>791</v>
      </c>
      <c r="F840" t="s">
        <v>2469</v>
      </c>
    </row>
    <row r="841" spans="2:6" x14ac:dyDescent="0.2">
      <c r="B841" t="s">
        <v>2940</v>
      </c>
      <c r="C841">
        <v>0</v>
      </c>
      <c r="D841" t="s">
        <v>2941</v>
      </c>
      <c r="E841">
        <v>792</v>
      </c>
      <c r="F841" t="s">
        <v>2463</v>
      </c>
    </row>
    <row r="842" spans="2:6" x14ac:dyDescent="0.2">
      <c r="B842" t="s">
        <v>2940</v>
      </c>
      <c r="C842">
        <v>0</v>
      </c>
      <c r="D842" t="s">
        <v>2941</v>
      </c>
      <c r="E842">
        <v>793</v>
      </c>
      <c r="F842" t="s">
        <v>2518</v>
      </c>
    </row>
    <row r="843" spans="2:6" x14ac:dyDescent="0.2">
      <c r="B843" t="s">
        <v>2940</v>
      </c>
      <c r="C843">
        <v>0</v>
      </c>
      <c r="D843" t="s">
        <v>2941</v>
      </c>
      <c r="E843">
        <v>794</v>
      </c>
      <c r="F843" t="s">
        <v>2504</v>
      </c>
    </row>
    <row r="844" spans="2:6" x14ac:dyDescent="0.2">
      <c r="B844" t="s">
        <v>2940</v>
      </c>
      <c r="C844">
        <v>0</v>
      </c>
      <c r="D844" t="s">
        <v>2941</v>
      </c>
      <c r="E844">
        <v>795</v>
      </c>
      <c r="F844" t="s">
        <v>2541</v>
      </c>
    </row>
    <row r="845" spans="2:6" x14ac:dyDescent="0.2">
      <c r="B845" t="s">
        <v>2940</v>
      </c>
      <c r="C845">
        <v>0</v>
      </c>
      <c r="D845" t="s">
        <v>2941</v>
      </c>
      <c r="E845">
        <v>796</v>
      </c>
      <c r="F845" t="s">
        <v>3210</v>
      </c>
    </row>
    <row r="846" spans="2:6" x14ac:dyDescent="0.2">
      <c r="B846" t="s">
        <v>2940</v>
      </c>
      <c r="C846">
        <v>0</v>
      </c>
      <c r="D846" t="s">
        <v>2941</v>
      </c>
      <c r="E846">
        <v>797</v>
      </c>
      <c r="F846" t="s">
        <v>2095</v>
      </c>
    </row>
    <row r="847" spans="2:6" x14ac:dyDescent="0.2">
      <c r="B847" t="s">
        <v>2940</v>
      </c>
      <c r="C847">
        <v>0</v>
      </c>
      <c r="D847" t="s">
        <v>2941</v>
      </c>
      <c r="E847">
        <v>798</v>
      </c>
      <c r="F847" t="s">
        <v>2554</v>
      </c>
    </row>
    <row r="848" spans="2:6" x14ac:dyDescent="0.2">
      <c r="B848" t="s">
        <v>2940</v>
      </c>
      <c r="C848">
        <v>0</v>
      </c>
      <c r="D848" t="s">
        <v>2941</v>
      </c>
      <c r="E848">
        <v>799</v>
      </c>
      <c r="F848" t="s">
        <v>2455</v>
      </c>
    </row>
    <row r="849" spans="2:6" x14ac:dyDescent="0.2">
      <c r="B849" t="s">
        <v>2940</v>
      </c>
      <c r="C849">
        <v>0</v>
      </c>
      <c r="D849" t="s">
        <v>2941</v>
      </c>
      <c r="E849">
        <v>800</v>
      </c>
      <c r="F849" t="s">
        <v>2829</v>
      </c>
    </row>
    <row r="850" spans="2:6" x14ac:dyDescent="0.2">
      <c r="B850" t="s">
        <v>2940</v>
      </c>
      <c r="C850">
        <v>0</v>
      </c>
      <c r="D850" t="s">
        <v>2941</v>
      </c>
      <c r="E850">
        <v>801</v>
      </c>
      <c r="F850" t="s">
        <v>2555</v>
      </c>
    </row>
    <row r="851" spans="2:6" x14ac:dyDescent="0.2">
      <c r="B851" t="s">
        <v>2940</v>
      </c>
      <c r="C851">
        <v>0</v>
      </c>
      <c r="D851" t="s">
        <v>2941</v>
      </c>
      <c r="E851">
        <v>802</v>
      </c>
      <c r="F851" t="s">
        <v>2556</v>
      </c>
    </row>
    <row r="852" spans="2:6" x14ac:dyDescent="0.2">
      <c r="B852" t="s">
        <v>2940</v>
      </c>
      <c r="C852">
        <v>0</v>
      </c>
      <c r="D852" t="s">
        <v>2941</v>
      </c>
      <c r="E852">
        <v>803</v>
      </c>
      <c r="F852" t="s">
        <v>2557</v>
      </c>
    </row>
    <row r="853" spans="2:6" x14ac:dyDescent="0.2">
      <c r="B853" t="s">
        <v>2940</v>
      </c>
      <c r="C853">
        <v>0</v>
      </c>
      <c r="D853" t="s">
        <v>2941</v>
      </c>
      <c r="E853">
        <v>804</v>
      </c>
      <c r="F853" t="s">
        <v>3051</v>
      </c>
    </row>
    <row r="854" spans="2:6" x14ac:dyDescent="0.2">
      <c r="B854" t="s">
        <v>2940</v>
      </c>
      <c r="C854">
        <v>0</v>
      </c>
      <c r="D854" t="s">
        <v>2941</v>
      </c>
      <c r="E854">
        <v>806</v>
      </c>
      <c r="F854" t="s">
        <v>2172</v>
      </c>
    </row>
    <row r="855" spans="2:6" x14ac:dyDescent="0.2">
      <c r="B855" t="s">
        <v>2940</v>
      </c>
      <c r="C855">
        <v>0</v>
      </c>
      <c r="D855" t="s">
        <v>2941</v>
      </c>
      <c r="E855">
        <v>808</v>
      </c>
      <c r="F855" t="s">
        <v>2562</v>
      </c>
    </row>
    <row r="856" spans="2:6" x14ac:dyDescent="0.2">
      <c r="B856" t="s">
        <v>2940</v>
      </c>
      <c r="C856">
        <v>0</v>
      </c>
      <c r="D856" t="s">
        <v>2941</v>
      </c>
      <c r="E856">
        <v>809</v>
      </c>
      <c r="F856" t="s">
        <v>2181</v>
      </c>
    </row>
    <row r="857" spans="2:6" x14ac:dyDescent="0.2">
      <c r="B857" t="s">
        <v>2940</v>
      </c>
      <c r="C857">
        <v>0</v>
      </c>
      <c r="D857" t="s">
        <v>2941</v>
      </c>
      <c r="E857">
        <v>810</v>
      </c>
      <c r="F857" t="s">
        <v>4398</v>
      </c>
    </row>
    <row r="858" spans="2:6" x14ac:dyDescent="0.2">
      <c r="B858" t="s">
        <v>2940</v>
      </c>
      <c r="C858">
        <v>0</v>
      </c>
      <c r="D858" t="s">
        <v>2941</v>
      </c>
      <c r="E858">
        <v>812</v>
      </c>
      <c r="F858" t="s">
        <v>2558</v>
      </c>
    </row>
    <row r="859" spans="2:6" x14ac:dyDescent="0.2">
      <c r="B859" t="s">
        <v>2940</v>
      </c>
      <c r="C859">
        <v>0</v>
      </c>
      <c r="D859" t="s">
        <v>2941</v>
      </c>
      <c r="E859">
        <v>813</v>
      </c>
      <c r="F859" t="s">
        <v>2553</v>
      </c>
    </row>
    <row r="860" spans="2:6" x14ac:dyDescent="0.2">
      <c r="B860" t="s">
        <v>2940</v>
      </c>
      <c r="C860">
        <v>0</v>
      </c>
      <c r="D860" t="s">
        <v>2941</v>
      </c>
      <c r="E860">
        <v>814</v>
      </c>
      <c r="F860" t="s">
        <v>1552</v>
      </c>
    </row>
    <row r="861" spans="2:6" x14ac:dyDescent="0.2">
      <c r="B861" t="s">
        <v>2940</v>
      </c>
      <c r="C861">
        <v>0</v>
      </c>
      <c r="D861" t="s">
        <v>2941</v>
      </c>
      <c r="E861">
        <v>815</v>
      </c>
      <c r="F861" t="s">
        <v>2549</v>
      </c>
    </row>
    <row r="862" spans="2:6" x14ac:dyDescent="0.2">
      <c r="B862" t="s">
        <v>2940</v>
      </c>
      <c r="C862">
        <v>0</v>
      </c>
      <c r="D862" t="s">
        <v>2941</v>
      </c>
      <c r="E862">
        <v>816</v>
      </c>
      <c r="F862" t="s">
        <v>2544</v>
      </c>
    </row>
    <row r="863" spans="2:6" x14ac:dyDescent="0.2">
      <c r="B863" t="s">
        <v>2940</v>
      </c>
      <c r="C863">
        <v>0</v>
      </c>
      <c r="D863" t="s">
        <v>2941</v>
      </c>
      <c r="E863">
        <v>817</v>
      </c>
      <c r="F863" t="s">
        <v>2204</v>
      </c>
    </row>
    <row r="864" spans="2:6" x14ac:dyDescent="0.2">
      <c r="B864" t="s">
        <v>2940</v>
      </c>
      <c r="C864">
        <v>0</v>
      </c>
      <c r="D864" t="s">
        <v>2941</v>
      </c>
      <c r="E864">
        <v>818</v>
      </c>
      <c r="F864" t="s">
        <v>1329</v>
      </c>
    </row>
    <row r="865" spans="2:6" x14ac:dyDescent="0.2">
      <c r="B865" t="s">
        <v>2940</v>
      </c>
      <c r="C865">
        <v>0</v>
      </c>
      <c r="D865" t="s">
        <v>2941</v>
      </c>
      <c r="E865">
        <v>819</v>
      </c>
      <c r="F865" t="s">
        <v>2543</v>
      </c>
    </row>
    <row r="866" spans="2:6" x14ac:dyDescent="0.2">
      <c r="B866" t="s">
        <v>2940</v>
      </c>
      <c r="C866">
        <v>0</v>
      </c>
      <c r="D866" t="s">
        <v>2941</v>
      </c>
      <c r="E866">
        <v>820</v>
      </c>
      <c r="F866" t="s">
        <v>2539</v>
      </c>
    </row>
    <row r="867" spans="2:6" x14ac:dyDescent="0.2">
      <c r="B867" t="s">
        <v>2940</v>
      </c>
      <c r="C867">
        <v>0</v>
      </c>
      <c r="D867" t="s">
        <v>2941</v>
      </c>
      <c r="E867">
        <v>821</v>
      </c>
      <c r="F867" t="s">
        <v>2318</v>
      </c>
    </row>
    <row r="868" spans="2:6" x14ac:dyDescent="0.2">
      <c r="B868" t="s">
        <v>2940</v>
      </c>
      <c r="C868">
        <v>0</v>
      </c>
      <c r="D868" t="s">
        <v>2941</v>
      </c>
      <c r="E868">
        <v>822</v>
      </c>
      <c r="F868" t="s">
        <v>2534</v>
      </c>
    </row>
    <row r="869" spans="2:6" x14ac:dyDescent="0.2">
      <c r="B869" t="s">
        <v>2940</v>
      </c>
      <c r="C869">
        <v>0</v>
      </c>
      <c r="D869" t="s">
        <v>2941</v>
      </c>
      <c r="E869">
        <v>823</v>
      </c>
      <c r="F869" t="s">
        <v>2536</v>
      </c>
    </row>
    <row r="870" spans="2:6" x14ac:dyDescent="0.2">
      <c r="B870" t="s">
        <v>2940</v>
      </c>
      <c r="C870">
        <v>0</v>
      </c>
      <c r="D870" t="s">
        <v>2941</v>
      </c>
      <c r="E870">
        <v>824</v>
      </c>
      <c r="F870" t="s">
        <v>1711</v>
      </c>
    </row>
    <row r="871" spans="2:6" x14ac:dyDescent="0.2">
      <c r="B871" t="s">
        <v>2940</v>
      </c>
      <c r="C871">
        <v>0</v>
      </c>
      <c r="D871" t="s">
        <v>2941</v>
      </c>
      <c r="E871">
        <v>825</v>
      </c>
      <c r="F871" t="s">
        <v>2537</v>
      </c>
    </row>
    <row r="872" spans="2:6" x14ac:dyDescent="0.2">
      <c r="B872" t="s">
        <v>2940</v>
      </c>
      <c r="C872">
        <v>0</v>
      </c>
      <c r="D872" t="s">
        <v>2941</v>
      </c>
      <c r="E872">
        <v>826</v>
      </c>
      <c r="F872" t="s">
        <v>2540</v>
      </c>
    </row>
    <row r="873" spans="2:6" x14ac:dyDescent="0.2">
      <c r="B873" t="s">
        <v>2940</v>
      </c>
      <c r="C873">
        <v>0</v>
      </c>
      <c r="D873" t="s">
        <v>2941</v>
      </c>
      <c r="E873">
        <v>827</v>
      </c>
      <c r="F873" t="s">
        <v>2443</v>
      </c>
    </row>
    <row r="874" spans="2:6" x14ac:dyDescent="0.2">
      <c r="B874" t="s">
        <v>2940</v>
      </c>
      <c r="C874">
        <v>0</v>
      </c>
      <c r="D874" t="s">
        <v>2941</v>
      </c>
      <c r="E874">
        <v>828</v>
      </c>
      <c r="F874" t="s">
        <v>2545</v>
      </c>
    </row>
    <row r="875" spans="2:6" x14ac:dyDescent="0.2">
      <c r="B875" t="s">
        <v>2940</v>
      </c>
      <c r="C875">
        <v>0</v>
      </c>
      <c r="D875" t="s">
        <v>2941</v>
      </c>
      <c r="E875">
        <v>829</v>
      </c>
      <c r="F875" t="s">
        <v>2217</v>
      </c>
    </row>
    <row r="876" spans="2:6" x14ac:dyDescent="0.2">
      <c r="B876" t="s">
        <v>2940</v>
      </c>
      <c r="C876">
        <v>0</v>
      </c>
      <c r="D876" t="s">
        <v>2941</v>
      </c>
      <c r="E876">
        <v>831</v>
      </c>
      <c r="F876" t="s">
        <v>2548</v>
      </c>
    </row>
    <row r="877" spans="2:6" x14ac:dyDescent="0.2">
      <c r="B877" t="s">
        <v>2940</v>
      </c>
      <c r="C877">
        <v>0</v>
      </c>
      <c r="D877" t="s">
        <v>2941</v>
      </c>
      <c r="E877">
        <v>832</v>
      </c>
      <c r="F877" t="s">
        <v>2451</v>
      </c>
    </row>
    <row r="878" spans="2:6" x14ac:dyDescent="0.2">
      <c r="B878" t="s">
        <v>2940</v>
      </c>
      <c r="C878">
        <v>0</v>
      </c>
      <c r="D878" t="s">
        <v>2941</v>
      </c>
      <c r="E878">
        <v>833</v>
      </c>
      <c r="F878" t="s">
        <v>3607</v>
      </c>
    </row>
    <row r="879" spans="2:6" x14ac:dyDescent="0.2">
      <c r="B879" t="s">
        <v>2940</v>
      </c>
      <c r="C879">
        <v>0</v>
      </c>
      <c r="D879" t="s">
        <v>2941</v>
      </c>
      <c r="E879">
        <v>834</v>
      </c>
      <c r="F879" t="s">
        <v>2552</v>
      </c>
    </row>
    <row r="880" spans="2:6" x14ac:dyDescent="0.2">
      <c r="B880" t="s">
        <v>2940</v>
      </c>
      <c r="C880">
        <v>0</v>
      </c>
      <c r="D880" t="s">
        <v>2941</v>
      </c>
      <c r="E880">
        <v>835</v>
      </c>
      <c r="F880" t="s">
        <v>2560</v>
      </c>
    </row>
    <row r="881" spans="2:6" x14ac:dyDescent="0.2">
      <c r="B881" t="s">
        <v>2940</v>
      </c>
      <c r="C881">
        <v>0</v>
      </c>
      <c r="D881" t="s">
        <v>2941</v>
      </c>
      <c r="E881">
        <v>836</v>
      </c>
      <c r="F881" t="s">
        <v>2573</v>
      </c>
    </row>
    <row r="882" spans="2:6" x14ac:dyDescent="0.2">
      <c r="B882" t="s">
        <v>2940</v>
      </c>
      <c r="C882">
        <v>0</v>
      </c>
      <c r="D882" t="s">
        <v>2941</v>
      </c>
      <c r="E882">
        <v>838</v>
      </c>
      <c r="F882" t="s">
        <v>2579</v>
      </c>
    </row>
    <row r="883" spans="2:6" x14ac:dyDescent="0.2">
      <c r="B883" t="s">
        <v>2940</v>
      </c>
      <c r="C883">
        <v>0</v>
      </c>
      <c r="D883" t="s">
        <v>2941</v>
      </c>
      <c r="E883">
        <v>839</v>
      </c>
      <c r="F883" t="s">
        <v>2909</v>
      </c>
    </row>
    <row r="884" spans="2:6" x14ac:dyDescent="0.2">
      <c r="B884" t="s">
        <v>2940</v>
      </c>
      <c r="C884">
        <v>0</v>
      </c>
      <c r="D884" t="s">
        <v>2941</v>
      </c>
      <c r="E884">
        <v>840</v>
      </c>
      <c r="F884" t="s">
        <v>1309</v>
      </c>
    </row>
    <row r="885" spans="2:6" x14ac:dyDescent="0.2">
      <c r="B885" t="s">
        <v>2940</v>
      </c>
      <c r="C885">
        <v>0</v>
      </c>
      <c r="D885" t="s">
        <v>2941</v>
      </c>
      <c r="E885">
        <v>841</v>
      </c>
      <c r="F885" t="s">
        <v>2581</v>
      </c>
    </row>
    <row r="886" spans="2:6" x14ac:dyDescent="0.2">
      <c r="B886" t="s">
        <v>2940</v>
      </c>
      <c r="C886">
        <v>0</v>
      </c>
      <c r="D886" t="s">
        <v>2941</v>
      </c>
      <c r="E886">
        <v>842</v>
      </c>
      <c r="F886" t="s">
        <v>1872</v>
      </c>
    </row>
    <row r="887" spans="2:6" x14ac:dyDescent="0.2">
      <c r="B887" t="s">
        <v>2940</v>
      </c>
      <c r="C887">
        <v>0</v>
      </c>
      <c r="D887" t="s">
        <v>2941</v>
      </c>
      <c r="E887">
        <v>843</v>
      </c>
      <c r="F887" t="s">
        <v>2582</v>
      </c>
    </row>
    <row r="888" spans="2:6" x14ac:dyDescent="0.2">
      <c r="B888" t="s">
        <v>2940</v>
      </c>
      <c r="C888">
        <v>0</v>
      </c>
      <c r="D888" t="s">
        <v>2941</v>
      </c>
      <c r="E888">
        <v>844</v>
      </c>
      <c r="F888" t="s">
        <v>2584</v>
      </c>
    </row>
    <row r="889" spans="2:6" x14ac:dyDescent="0.2">
      <c r="B889" t="s">
        <v>2940</v>
      </c>
      <c r="C889">
        <v>0</v>
      </c>
      <c r="D889" t="s">
        <v>2941</v>
      </c>
      <c r="E889">
        <v>845</v>
      </c>
      <c r="F889" t="s">
        <v>2586</v>
      </c>
    </row>
    <row r="890" spans="2:6" x14ac:dyDescent="0.2">
      <c r="B890" t="s">
        <v>2940</v>
      </c>
      <c r="C890">
        <v>0</v>
      </c>
      <c r="D890" t="s">
        <v>2941</v>
      </c>
      <c r="E890">
        <v>846</v>
      </c>
      <c r="F890" t="s">
        <v>2215</v>
      </c>
    </row>
    <row r="891" spans="2:6" x14ac:dyDescent="0.2">
      <c r="B891" t="s">
        <v>2940</v>
      </c>
      <c r="C891">
        <v>0</v>
      </c>
      <c r="D891" t="s">
        <v>2941</v>
      </c>
      <c r="E891">
        <v>847</v>
      </c>
      <c r="F891" t="s">
        <v>2587</v>
      </c>
    </row>
    <row r="892" spans="2:6" x14ac:dyDescent="0.2">
      <c r="B892" t="s">
        <v>2940</v>
      </c>
      <c r="C892">
        <v>0</v>
      </c>
      <c r="D892" t="s">
        <v>2941</v>
      </c>
      <c r="E892">
        <v>848</v>
      </c>
      <c r="F892" t="s">
        <v>2696</v>
      </c>
    </row>
    <row r="893" spans="2:6" x14ac:dyDescent="0.2">
      <c r="B893" t="s">
        <v>2940</v>
      </c>
      <c r="C893">
        <v>0</v>
      </c>
      <c r="D893" t="s">
        <v>2941</v>
      </c>
      <c r="E893">
        <v>849</v>
      </c>
      <c r="F893" t="s">
        <v>2897</v>
      </c>
    </row>
    <row r="894" spans="2:6" x14ac:dyDescent="0.2">
      <c r="B894" t="s">
        <v>2940</v>
      </c>
      <c r="C894">
        <v>0</v>
      </c>
      <c r="D894" t="s">
        <v>2941</v>
      </c>
      <c r="E894">
        <v>850</v>
      </c>
      <c r="F894" t="s">
        <v>2588</v>
      </c>
    </row>
    <row r="895" spans="2:6" x14ac:dyDescent="0.2">
      <c r="B895" t="s">
        <v>2940</v>
      </c>
      <c r="C895">
        <v>0</v>
      </c>
      <c r="D895" t="s">
        <v>2941</v>
      </c>
      <c r="E895">
        <v>851</v>
      </c>
      <c r="F895" t="s">
        <v>2220</v>
      </c>
    </row>
    <row r="896" spans="2:6" x14ac:dyDescent="0.2">
      <c r="B896" t="s">
        <v>2940</v>
      </c>
      <c r="C896">
        <v>0</v>
      </c>
      <c r="D896" t="s">
        <v>2941</v>
      </c>
      <c r="E896">
        <v>852</v>
      </c>
      <c r="F896" t="s">
        <v>2590</v>
      </c>
    </row>
    <row r="897" spans="2:6" x14ac:dyDescent="0.2">
      <c r="B897" t="s">
        <v>2940</v>
      </c>
      <c r="C897">
        <v>0</v>
      </c>
      <c r="D897" t="s">
        <v>2941</v>
      </c>
      <c r="E897">
        <v>853</v>
      </c>
      <c r="F897" t="s">
        <v>3688</v>
      </c>
    </row>
    <row r="898" spans="2:6" x14ac:dyDescent="0.2">
      <c r="B898" t="s">
        <v>2940</v>
      </c>
      <c r="C898">
        <v>0</v>
      </c>
      <c r="D898" t="s">
        <v>2941</v>
      </c>
      <c r="E898">
        <v>854</v>
      </c>
      <c r="F898" t="s">
        <v>2222</v>
      </c>
    </row>
    <row r="899" spans="2:6" x14ac:dyDescent="0.2">
      <c r="B899" t="s">
        <v>2940</v>
      </c>
      <c r="C899">
        <v>0</v>
      </c>
      <c r="D899" t="s">
        <v>2941</v>
      </c>
      <c r="E899">
        <v>855</v>
      </c>
      <c r="F899" t="s">
        <v>1991</v>
      </c>
    </row>
    <row r="900" spans="2:6" x14ac:dyDescent="0.2">
      <c r="B900" t="s">
        <v>2940</v>
      </c>
      <c r="C900">
        <v>0</v>
      </c>
      <c r="D900" t="s">
        <v>2941</v>
      </c>
      <c r="E900">
        <v>856</v>
      </c>
      <c r="F900" t="s">
        <v>2375</v>
      </c>
    </row>
    <row r="901" spans="2:6" x14ac:dyDescent="0.2">
      <c r="B901" t="s">
        <v>2940</v>
      </c>
      <c r="C901">
        <v>0</v>
      </c>
      <c r="D901" t="s">
        <v>2941</v>
      </c>
      <c r="E901">
        <v>857</v>
      </c>
      <c r="F901" t="s">
        <v>2583</v>
      </c>
    </row>
    <row r="902" spans="2:6" x14ac:dyDescent="0.2">
      <c r="B902" t="s">
        <v>2940</v>
      </c>
      <c r="C902">
        <v>0</v>
      </c>
      <c r="D902" t="s">
        <v>2941</v>
      </c>
      <c r="E902">
        <v>858</v>
      </c>
      <c r="F902" t="s">
        <v>2578</v>
      </c>
    </row>
    <row r="903" spans="2:6" x14ac:dyDescent="0.2">
      <c r="B903" t="s">
        <v>2940</v>
      </c>
      <c r="C903">
        <v>0</v>
      </c>
      <c r="D903" t="s">
        <v>2941</v>
      </c>
      <c r="E903">
        <v>859</v>
      </c>
      <c r="F903" t="s">
        <v>2577</v>
      </c>
    </row>
    <row r="904" spans="2:6" x14ac:dyDescent="0.2">
      <c r="B904" t="s">
        <v>2940</v>
      </c>
      <c r="C904">
        <v>0</v>
      </c>
      <c r="D904" t="s">
        <v>2941</v>
      </c>
      <c r="E904">
        <v>860</v>
      </c>
      <c r="F904" t="s">
        <v>2571</v>
      </c>
    </row>
    <row r="905" spans="2:6" x14ac:dyDescent="0.2">
      <c r="B905" t="s">
        <v>2940</v>
      </c>
      <c r="C905">
        <v>0</v>
      </c>
      <c r="D905" t="s">
        <v>2941</v>
      </c>
      <c r="E905">
        <v>861</v>
      </c>
      <c r="F905" t="s">
        <v>2464</v>
      </c>
    </row>
    <row r="906" spans="2:6" x14ac:dyDescent="0.2">
      <c r="B906" t="s">
        <v>2940</v>
      </c>
      <c r="C906">
        <v>0</v>
      </c>
      <c r="D906" t="s">
        <v>2941</v>
      </c>
      <c r="E906">
        <v>862</v>
      </c>
      <c r="F906" t="s">
        <v>2567</v>
      </c>
    </row>
    <row r="907" spans="2:6" x14ac:dyDescent="0.2">
      <c r="B907" t="s">
        <v>2940</v>
      </c>
      <c r="C907">
        <v>0</v>
      </c>
      <c r="D907" t="s">
        <v>2941</v>
      </c>
      <c r="E907">
        <v>863</v>
      </c>
      <c r="F907" t="s">
        <v>1974</v>
      </c>
    </row>
    <row r="908" spans="2:6" x14ac:dyDescent="0.2">
      <c r="B908" t="s">
        <v>2940</v>
      </c>
      <c r="C908">
        <v>0</v>
      </c>
      <c r="D908" t="s">
        <v>2941</v>
      </c>
      <c r="E908">
        <v>864</v>
      </c>
      <c r="F908" t="s">
        <v>2227</v>
      </c>
    </row>
    <row r="909" spans="2:6" x14ac:dyDescent="0.2">
      <c r="B909" t="s">
        <v>2940</v>
      </c>
      <c r="C909">
        <v>0</v>
      </c>
      <c r="D909" t="s">
        <v>2941</v>
      </c>
      <c r="E909">
        <v>865</v>
      </c>
      <c r="F909" t="s">
        <v>2564</v>
      </c>
    </row>
    <row r="910" spans="2:6" x14ac:dyDescent="0.2">
      <c r="B910" t="s">
        <v>2940</v>
      </c>
      <c r="C910">
        <v>0</v>
      </c>
      <c r="D910" t="s">
        <v>2941</v>
      </c>
      <c r="E910">
        <v>866</v>
      </c>
      <c r="F910" t="s">
        <v>2565</v>
      </c>
    </row>
    <row r="911" spans="2:6" x14ac:dyDescent="0.2">
      <c r="B911" t="s">
        <v>2940</v>
      </c>
      <c r="C911">
        <v>0</v>
      </c>
      <c r="D911" t="s">
        <v>2941</v>
      </c>
      <c r="E911">
        <v>867</v>
      </c>
      <c r="F911" t="s">
        <v>2813</v>
      </c>
    </row>
    <row r="912" spans="2:6" x14ac:dyDescent="0.2">
      <c r="B912" t="s">
        <v>2940</v>
      </c>
      <c r="C912">
        <v>0</v>
      </c>
      <c r="D912" t="s">
        <v>2941</v>
      </c>
      <c r="E912">
        <v>868</v>
      </c>
      <c r="F912" t="s">
        <v>2467</v>
      </c>
    </row>
    <row r="913" spans="2:6" x14ac:dyDescent="0.2">
      <c r="B913" t="s">
        <v>2940</v>
      </c>
      <c r="C913">
        <v>0</v>
      </c>
      <c r="D913" t="s">
        <v>2941</v>
      </c>
      <c r="E913">
        <v>869</v>
      </c>
      <c r="F913" t="s">
        <v>2569</v>
      </c>
    </row>
    <row r="914" spans="2:6" x14ac:dyDescent="0.2">
      <c r="B914" t="s">
        <v>2940</v>
      </c>
      <c r="C914">
        <v>0</v>
      </c>
      <c r="D914" t="s">
        <v>2941</v>
      </c>
      <c r="E914">
        <v>870</v>
      </c>
      <c r="F914" t="s">
        <v>2572</v>
      </c>
    </row>
    <row r="915" spans="2:6" x14ac:dyDescent="0.2">
      <c r="B915" t="s">
        <v>2940</v>
      </c>
      <c r="C915">
        <v>0</v>
      </c>
      <c r="D915" t="s">
        <v>2941</v>
      </c>
      <c r="E915">
        <v>871</v>
      </c>
      <c r="F915" t="s">
        <v>2575</v>
      </c>
    </row>
    <row r="916" spans="2:6" x14ac:dyDescent="0.2">
      <c r="B916" t="s">
        <v>2940</v>
      </c>
      <c r="C916">
        <v>0</v>
      </c>
      <c r="D916" t="s">
        <v>2941</v>
      </c>
      <c r="E916">
        <v>872</v>
      </c>
      <c r="F916" t="s">
        <v>2574</v>
      </c>
    </row>
    <row r="917" spans="2:6" x14ac:dyDescent="0.2">
      <c r="B917" t="s">
        <v>2940</v>
      </c>
      <c r="C917">
        <v>0</v>
      </c>
      <c r="D917" t="s">
        <v>2941</v>
      </c>
      <c r="E917">
        <v>873</v>
      </c>
      <c r="F917" t="s">
        <v>2568</v>
      </c>
    </row>
    <row r="918" spans="2:6" x14ac:dyDescent="0.2">
      <c r="B918" t="s">
        <v>2940</v>
      </c>
      <c r="C918">
        <v>0</v>
      </c>
      <c r="D918" t="s">
        <v>2941</v>
      </c>
      <c r="E918">
        <v>874</v>
      </c>
      <c r="F918" t="s">
        <v>2563</v>
      </c>
    </row>
    <row r="919" spans="2:6" x14ac:dyDescent="0.2">
      <c r="B919" t="s">
        <v>2940</v>
      </c>
      <c r="C919">
        <v>0</v>
      </c>
      <c r="D919" t="s">
        <v>2941</v>
      </c>
      <c r="E919">
        <v>875</v>
      </c>
      <c r="F919" t="s">
        <v>2551</v>
      </c>
    </row>
    <row r="920" spans="2:6" x14ac:dyDescent="0.2">
      <c r="B920" t="s">
        <v>2940</v>
      </c>
      <c r="C920">
        <v>0</v>
      </c>
      <c r="D920" t="s">
        <v>2941</v>
      </c>
      <c r="E920">
        <v>876</v>
      </c>
      <c r="F920" t="s">
        <v>2333</v>
      </c>
    </row>
    <row r="921" spans="2:6" x14ac:dyDescent="0.2">
      <c r="B921" t="s">
        <v>2940</v>
      </c>
      <c r="C921">
        <v>0</v>
      </c>
      <c r="D921" t="s">
        <v>2941</v>
      </c>
      <c r="E921">
        <v>877</v>
      </c>
      <c r="F921" t="s">
        <v>2550</v>
      </c>
    </row>
    <row r="922" spans="2:6" x14ac:dyDescent="0.2">
      <c r="B922" t="s">
        <v>2940</v>
      </c>
      <c r="C922">
        <v>0</v>
      </c>
      <c r="D922" t="s">
        <v>2941</v>
      </c>
      <c r="E922">
        <v>878</v>
      </c>
      <c r="F922" t="s">
        <v>2533</v>
      </c>
    </row>
    <row r="923" spans="2:6" x14ac:dyDescent="0.2">
      <c r="B923" t="s">
        <v>2940</v>
      </c>
      <c r="C923">
        <v>0</v>
      </c>
      <c r="D923" t="s">
        <v>2941</v>
      </c>
      <c r="E923">
        <v>879</v>
      </c>
      <c r="F923" t="s">
        <v>2226</v>
      </c>
    </row>
    <row r="924" spans="2:6" x14ac:dyDescent="0.2">
      <c r="B924" t="s">
        <v>2940</v>
      </c>
      <c r="C924">
        <v>0</v>
      </c>
      <c r="D924" t="s">
        <v>2941</v>
      </c>
      <c r="E924">
        <v>880</v>
      </c>
      <c r="F924" t="s">
        <v>2517</v>
      </c>
    </row>
    <row r="925" spans="2:6" x14ac:dyDescent="0.2">
      <c r="B925" t="s">
        <v>2940</v>
      </c>
      <c r="C925">
        <v>0</v>
      </c>
      <c r="D925" t="s">
        <v>2941</v>
      </c>
      <c r="E925">
        <v>881</v>
      </c>
      <c r="F925" t="s">
        <v>2500</v>
      </c>
    </row>
    <row r="926" spans="2:6" x14ac:dyDescent="0.2">
      <c r="B926" t="s">
        <v>2940</v>
      </c>
      <c r="C926">
        <v>0</v>
      </c>
      <c r="D926" t="s">
        <v>2941</v>
      </c>
      <c r="E926">
        <v>882</v>
      </c>
      <c r="F926" t="s">
        <v>2499</v>
      </c>
    </row>
    <row r="927" spans="2:6" x14ac:dyDescent="0.2">
      <c r="B927" t="s">
        <v>2940</v>
      </c>
      <c r="C927">
        <v>0</v>
      </c>
      <c r="D927" t="s">
        <v>2941</v>
      </c>
      <c r="E927">
        <v>883</v>
      </c>
      <c r="F927" t="s">
        <v>2498</v>
      </c>
    </row>
    <row r="928" spans="2:6" x14ac:dyDescent="0.2">
      <c r="B928" t="s">
        <v>2940</v>
      </c>
      <c r="C928">
        <v>0</v>
      </c>
      <c r="D928" t="s">
        <v>2941</v>
      </c>
      <c r="E928">
        <v>885</v>
      </c>
      <c r="F928" t="s">
        <v>2484</v>
      </c>
    </row>
    <row r="929" spans="2:6" x14ac:dyDescent="0.2">
      <c r="B929" t="s">
        <v>2940</v>
      </c>
      <c r="C929">
        <v>0</v>
      </c>
      <c r="D929" t="s">
        <v>2941</v>
      </c>
      <c r="E929">
        <v>886</v>
      </c>
      <c r="F929" t="s">
        <v>2485</v>
      </c>
    </row>
    <row r="930" spans="2:6" x14ac:dyDescent="0.2">
      <c r="B930" t="s">
        <v>2940</v>
      </c>
      <c r="C930">
        <v>0</v>
      </c>
      <c r="D930" t="s">
        <v>2941</v>
      </c>
      <c r="E930">
        <v>887</v>
      </c>
      <c r="F930" t="s">
        <v>2489</v>
      </c>
    </row>
    <row r="931" spans="2:6" x14ac:dyDescent="0.2">
      <c r="B931" t="s">
        <v>2940</v>
      </c>
      <c r="C931">
        <v>0</v>
      </c>
      <c r="D931" t="s">
        <v>2941</v>
      </c>
      <c r="E931">
        <v>888</v>
      </c>
      <c r="F931" t="s">
        <v>2490</v>
      </c>
    </row>
    <row r="932" spans="2:6" x14ac:dyDescent="0.2">
      <c r="B932" t="s">
        <v>2940</v>
      </c>
      <c r="C932">
        <v>0</v>
      </c>
      <c r="D932" t="s">
        <v>2941</v>
      </c>
      <c r="E932">
        <v>889</v>
      </c>
      <c r="F932" t="s">
        <v>2493</v>
      </c>
    </row>
    <row r="933" spans="2:6" x14ac:dyDescent="0.2">
      <c r="B933" t="s">
        <v>2940</v>
      </c>
      <c r="C933">
        <v>0</v>
      </c>
      <c r="D933" t="s">
        <v>2941</v>
      </c>
      <c r="E933">
        <v>890</v>
      </c>
      <c r="F933" t="s">
        <v>2812</v>
      </c>
    </row>
    <row r="934" spans="2:6" x14ac:dyDescent="0.2">
      <c r="B934" t="s">
        <v>2940</v>
      </c>
      <c r="C934">
        <v>0</v>
      </c>
      <c r="D934" t="s">
        <v>2941</v>
      </c>
      <c r="E934">
        <v>891</v>
      </c>
      <c r="F934" t="s">
        <v>2496</v>
      </c>
    </row>
    <row r="935" spans="2:6" x14ac:dyDescent="0.2">
      <c r="B935" t="s">
        <v>2940</v>
      </c>
      <c r="C935">
        <v>0</v>
      </c>
      <c r="D935" t="s">
        <v>2941</v>
      </c>
      <c r="E935">
        <v>892</v>
      </c>
      <c r="F935" t="s">
        <v>2497</v>
      </c>
    </row>
    <row r="936" spans="2:6" x14ac:dyDescent="0.2">
      <c r="B936" t="s">
        <v>2940</v>
      </c>
      <c r="C936">
        <v>0</v>
      </c>
      <c r="D936" t="s">
        <v>2941</v>
      </c>
      <c r="E936">
        <v>893</v>
      </c>
      <c r="F936" t="s">
        <v>2495</v>
      </c>
    </row>
    <row r="937" spans="2:6" x14ac:dyDescent="0.2">
      <c r="B937" t="s">
        <v>2940</v>
      </c>
      <c r="C937">
        <v>0</v>
      </c>
      <c r="D937" t="s">
        <v>2941</v>
      </c>
      <c r="E937">
        <v>894</v>
      </c>
      <c r="F937" t="s">
        <v>1803</v>
      </c>
    </row>
    <row r="938" spans="2:6" x14ac:dyDescent="0.2">
      <c r="B938" t="s">
        <v>2940</v>
      </c>
      <c r="C938">
        <v>0</v>
      </c>
      <c r="D938" t="s">
        <v>2941</v>
      </c>
      <c r="E938">
        <v>895</v>
      </c>
      <c r="F938" t="s">
        <v>2488</v>
      </c>
    </row>
    <row r="939" spans="2:6" x14ac:dyDescent="0.2">
      <c r="B939" t="s">
        <v>2940</v>
      </c>
      <c r="C939">
        <v>0</v>
      </c>
      <c r="D939" t="s">
        <v>2941</v>
      </c>
      <c r="E939">
        <v>896</v>
      </c>
      <c r="F939" t="s">
        <v>2486</v>
      </c>
    </row>
    <row r="940" spans="2:6" x14ac:dyDescent="0.2">
      <c r="B940" t="s">
        <v>2940</v>
      </c>
      <c r="C940">
        <v>0</v>
      </c>
      <c r="D940" t="s">
        <v>2941</v>
      </c>
      <c r="E940">
        <v>897</v>
      </c>
      <c r="F940" t="s">
        <v>2482</v>
      </c>
    </row>
    <row r="941" spans="2:6" x14ac:dyDescent="0.2">
      <c r="B941" t="s">
        <v>2940</v>
      </c>
      <c r="C941">
        <v>0</v>
      </c>
      <c r="D941" t="s">
        <v>2941</v>
      </c>
      <c r="E941">
        <v>898</v>
      </c>
      <c r="F941" t="s">
        <v>4047</v>
      </c>
    </row>
    <row r="942" spans="2:6" x14ac:dyDescent="0.2">
      <c r="B942" t="s">
        <v>2940</v>
      </c>
      <c r="C942">
        <v>0</v>
      </c>
      <c r="D942" t="s">
        <v>2941</v>
      </c>
      <c r="E942">
        <v>899</v>
      </c>
      <c r="F942" t="s">
        <v>2480</v>
      </c>
    </row>
    <row r="943" spans="2:6" x14ac:dyDescent="0.2">
      <c r="B943" t="s">
        <v>2940</v>
      </c>
      <c r="C943">
        <v>0</v>
      </c>
      <c r="D943" t="s">
        <v>2941</v>
      </c>
      <c r="E943">
        <v>900</v>
      </c>
      <c r="F943" t="s">
        <v>1558</v>
      </c>
    </row>
    <row r="944" spans="2:6" x14ac:dyDescent="0.2">
      <c r="B944" t="s">
        <v>2940</v>
      </c>
      <c r="C944">
        <v>0</v>
      </c>
      <c r="D944" t="s">
        <v>2941</v>
      </c>
      <c r="E944">
        <v>901</v>
      </c>
      <c r="F944" t="s">
        <v>2477</v>
      </c>
    </row>
    <row r="945" spans="2:6" x14ac:dyDescent="0.2">
      <c r="B945" t="s">
        <v>2940</v>
      </c>
      <c r="C945">
        <v>0</v>
      </c>
      <c r="D945" t="s">
        <v>2941</v>
      </c>
      <c r="E945">
        <v>902</v>
      </c>
      <c r="F945" t="s">
        <v>2473</v>
      </c>
    </row>
    <row r="946" spans="2:6" x14ac:dyDescent="0.2">
      <c r="B946" t="s">
        <v>2940</v>
      </c>
      <c r="C946">
        <v>0</v>
      </c>
      <c r="D946" t="s">
        <v>2941</v>
      </c>
      <c r="E946">
        <v>903</v>
      </c>
      <c r="F946" t="s">
        <v>3961</v>
      </c>
    </row>
    <row r="947" spans="2:6" x14ac:dyDescent="0.2">
      <c r="B947" t="s">
        <v>2940</v>
      </c>
      <c r="C947">
        <v>0</v>
      </c>
      <c r="D947" t="s">
        <v>2941</v>
      </c>
      <c r="E947">
        <v>905</v>
      </c>
      <c r="F947" t="s">
        <v>4399</v>
      </c>
    </row>
    <row r="948" spans="2:6" x14ac:dyDescent="0.2">
      <c r="B948" t="s">
        <v>2940</v>
      </c>
      <c r="C948">
        <v>0</v>
      </c>
      <c r="D948" t="s">
        <v>2941</v>
      </c>
      <c r="E948">
        <v>906</v>
      </c>
      <c r="F948" t="s">
        <v>2466</v>
      </c>
    </row>
    <row r="949" spans="2:6" x14ac:dyDescent="0.2">
      <c r="B949" t="s">
        <v>2940</v>
      </c>
      <c r="C949">
        <v>0</v>
      </c>
      <c r="D949" t="s">
        <v>2941</v>
      </c>
      <c r="E949">
        <v>907</v>
      </c>
      <c r="F949" t="s">
        <v>3326</v>
      </c>
    </row>
    <row r="950" spans="2:6" x14ac:dyDescent="0.2">
      <c r="B950" t="s">
        <v>2940</v>
      </c>
      <c r="C950">
        <v>0</v>
      </c>
      <c r="D950" t="s">
        <v>2941</v>
      </c>
      <c r="E950">
        <v>908</v>
      </c>
      <c r="F950" t="s">
        <v>2465</v>
      </c>
    </row>
    <row r="951" spans="2:6" x14ac:dyDescent="0.2">
      <c r="B951" t="s">
        <v>2940</v>
      </c>
      <c r="C951">
        <v>0</v>
      </c>
      <c r="D951" t="s">
        <v>2941</v>
      </c>
      <c r="E951">
        <v>909</v>
      </c>
      <c r="F951" t="s">
        <v>2468</v>
      </c>
    </row>
    <row r="952" spans="2:6" x14ac:dyDescent="0.2">
      <c r="B952" t="s">
        <v>2940</v>
      </c>
      <c r="C952">
        <v>0</v>
      </c>
      <c r="D952" t="s">
        <v>2941</v>
      </c>
      <c r="E952">
        <v>910</v>
      </c>
      <c r="F952" t="s">
        <v>2470</v>
      </c>
    </row>
    <row r="953" spans="2:6" x14ac:dyDescent="0.2">
      <c r="B953" t="s">
        <v>2940</v>
      </c>
      <c r="C953">
        <v>0</v>
      </c>
      <c r="D953" t="s">
        <v>2941</v>
      </c>
      <c r="E953">
        <v>911</v>
      </c>
      <c r="F953" t="s">
        <v>2472</v>
      </c>
    </row>
    <row r="954" spans="2:6" x14ac:dyDescent="0.2">
      <c r="B954" t="s">
        <v>2940</v>
      </c>
      <c r="C954">
        <v>0</v>
      </c>
      <c r="D954" t="s">
        <v>2941</v>
      </c>
      <c r="E954">
        <v>912</v>
      </c>
      <c r="F954" t="s">
        <v>2474</v>
      </c>
    </row>
    <row r="955" spans="2:6" x14ac:dyDescent="0.2">
      <c r="B955" t="s">
        <v>2940</v>
      </c>
      <c r="C955">
        <v>0</v>
      </c>
      <c r="D955" t="s">
        <v>2941</v>
      </c>
      <c r="E955">
        <v>913</v>
      </c>
      <c r="F955" t="s">
        <v>4400</v>
      </c>
    </row>
    <row r="956" spans="2:6" x14ac:dyDescent="0.2">
      <c r="B956" t="s">
        <v>2940</v>
      </c>
      <c r="C956">
        <v>0</v>
      </c>
      <c r="D956" t="s">
        <v>2941</v>
      </c>
      <c r="E956">
        <v>914</v>
      </c>
      <c r="F956" t="s">
        <v>2211</v>
      </c>
    </row>
    <row r="957" spans="2:6" x14ac:dyDescent="0.2">
      <c r="B957" t="s">
        <v>2940</v>
      </c>
      <c r="C957">
        <v>0</v>
      </c>
      <c r="D957" t="s">
        <v>2941</v>
      </c>
      <c r="E957">
        <v>915</v>
      </c>
      <c r="F957" t="s">
        <v>2475</v>
      </c>
    </row>
    <row r="958" spans="2:6" x14ac:dyDescent="0.2">
      <c r="B958" t="s">
        <v>2940</v>
      </c>
      <c r="C958">
        <v>0</v>
      </c>
      <c r="D958" t="s">
        <v>2941</v>
      </c>
      <c r="E958">
        <v>916</v>
      </c>
      <c r="F958" t="s">
        <v>1386</v>
      </c>
    </row>
    <row r="959" spans="2:6" x14ac:dyDescent="0.2">
      <c r="B959" t="s">
        <v>2940</v>
      </c>
      <c r="C959">
        <v>0</v>
      </c>
      <c r="D959" t="s">
        <v>2941</v>
      </c>
      <c r="E959">
        <v>917</v>
      </c>
      <c r="F959" t="s">
        <v>2200</v>
      </c>
    </row>
    <row r="960" spans="2:6" x14ac:dyDescent="0.2">
      <c r="B960" t="s">
        <v>2940</v>
      </c>
      <c r="C960">
        <v>0</v>
      </c>
      <c r="D960" t="s">
        <v>2941</v>
      </c>
      <c r="E960">
        <v>918</v>
      </c>
      <c r="F960" t="s">
        <v>2197</v>
      </c>
    </row>
    <row r="961" spans="2:6" x14ac:dyDescent="0.2">
      <c r="B961" t="s">
        <v>2940</v>
      </c>
      <c r="C961">
        <v>0</v>
      </c>
      <c r="D961" t="s">
        <v>2941</v>
      </c>
      <c r="E961">
        <v>919</v>
      </c>
      <c r="F961" t="s">
        <v>2194</v>
      </c>
    </row>
    <row r="962" spans="2:6" x14ac:dyDescent="0.2">
      <c r="B962" t="s">
        <v>2940</v>
      </c>
      <c r="C962">
        <v>0</v>
      </c>
      <c r="D962" t="s">
        <v>2941</v>
      </c>
      <c r="E962">
        <v>920</v>
      </c>
      <c r="F962" t="b">
        <v>1</v>
      </c>
    </row>
    <row r="963" spans="2:6" x14ac:dyDescent="0.2">
      <c r="B963" t="s">
        <v>2940</v>
      </c>
      <c r="C963">
        <v>0</v>
      </c>
      <c r="D963" t="s">
        <v>2941</v>
      </c>
      <c r="E963">
        <v>921</v>
      </c>
      <c r="F963" t="s">
        <v>2487</v>
      </c>
    </row>
    <row r="964" spans="2:6" x14ac:dyDescent="0.2">
      <c r="B964" t="s">
        <v>2940</v>
      </c>
      <c r="C964">
        <v>0</v>
      </c>
      <c r="D964" t="s">
        <v>2941</v>
      </c>
      <c r="E964">
        <v>922</v>
      </c>
      <c r="F964" t="s">
        <v>2491</v>
      </c>
    </row>
    <row r="965" spans="2:6" x14ac:dyDescent="0.2">
      <c r="B965" t="s">
        <v>2940</v>
      </c>
      <c r="C965">
        <v>0</v>
      </c>
      <c r="D965" t="s">
        <v>2941</v>
      </c>
      <c r="E965">
        <v>923</v>
      </c>
      <c r="F965" t="s">
        <v>2288</v>
      </c>
    </row>
    <row r="966" spans="2:6" x14ac:dyDescent="0.2">
      <c r="B966" t="s">
        <v>2940</v>
      </c>
      <c r="C966">
        <v>0</v>
      </c>
      <c r="D966" t="s">
        <v>2941</v>
      </c>
      <c r="E966">
        <v>924</v>
      </c>
      <c r="F966" t="s">
        <v>2501</v>
      </c>
    </row>
    <row r="967" spans="2:6" x14ac:dyDescent="0.2">
      <c r="B967" t="s">
        <v>2940</v>
      </c>
      <c r="C967">
        <v>0</v>
      </c>
      <c r="D967" t="s">
        <v>2941</v>
      </c>
      <c r="E967">
        <v>925</v>
      </c>
      <c r="F967" t="s">
        <v>2510</v>
      </c>
    </row>
    <row r="968" spans="2:6" x14ac:dyDescent="0.2">
      <c r="B968" t="s">
        <v>2940</v>
      </c>
      <c r="C968">
        <v>0</v>
      </c>
      <c r="D968" t="s">
        <v>2941</v>
      </c>
      <c r="E968">
        <v>926</v>
      </c>
      <c r="F968" t="s">
        <v>2833</v>
      </c>
    </row>
    <row r="969" spans="2:6" x14ac:dyDescent="0.2">
      <c r="B969" t="s">
        <v>2940</v>
      </c>
      <c r="C969">
        <v>0</v>
      </c>
      <c r="D969" t="s">
        <v>2941</v>
      </c>
      <c r="E969">
        <v>927</v>
      </c>
      <c r="F969" t="s">
        <v>2519</v>
      </c>
    </row>
    <row r="970" spans="2:6" x14ac:dyDescent="0.2">
      <c r="B970" t="s">
        <v>2940</v>
      </c>
      <c r="C970">
        <v>0</v>
      </c>
      <c r="D970" t="s">
        <v>2941</v>
      </c>
      <c r="E970">
        <v>928</v>
      </c>
      <c r="F970" t="s">
        <v>2187</v>
      </c>
    </row>
    <row r="971" spans="2:6" x14ac:dyDescent="0.2">
      <c r="B971" t="s">
        <v>2940</v>
      </c>
      <c r="C971">
        <v>0</v>
      </c>
      <c r="D971" t="s">
        <v>2941</v>
      </c>
      <c r="E971">
        <v>930</v>
      </c>
      <c r="F971" t="s">
        <v>2521</v>
      </c>
    </row>
    <row r="972" spans="2:6" x14ac:dyDescent="0.2">
      <c r="B972" t="s">
        <v>2940</v>
      </c>
      <c r="C972">
        <v>0</v>
      </c>
      <c r="D972" t="s">
        <v>2941</v>
      </c>
      <c r="E972">
        <v>931</v>
      </c>
      <c r="F972" t="s">
        <v>2523</v>
      </c>
    </row>
    <row r="973" spans="2:6" x14ac:dyDescent="0.2">
      <c r="B973" t="s">
        <v>2940</v>
      </c>
      <c r="C973">
        <v>0</v>
      </c>
      <c r="D973" t="s">
        <v>2941</v>
      </c>
      <c r="E973">
        <v>932</v>
      </c>
      <c r="F973" t="s">
        <v>2524</v>
      </c>
    </row>
    <row r="974" spans="2:6" x14ac:dyDescent="0.2">
      <c r="B974" t="s">
        <v>2940</v>
      </c>
      <c r="C974">
        <v>0</v>
      </c>
      <c r="D974" t="s">
        <v>2941</v>
      </c>
      <c r="E974">
        <v>933</v>
      </c>
      <c r="F974" t="s">
        <v>2525</v>
      </c>
    </row>
    <row r="975" spans="2:6" x14ac:dyDescent="0.2">
      <c r="B975" t="s">
        <v>2940</v>
      </c>
      <c r="C975">
        <v>0</v>
      </c>
      <c r="D975" t="s">
        <v>2941</v>
      </c>
      <c r="E975">
        <v>934</v>
      </c>
      <c r="F975" t="s">
        <v>1699</v>
      </c>
    </row>
    <row r="976" spans="2:6" x14ac:dyDescent="0.2">
      <c r="B976" t="s">
        <v>2940</v>
      </c>
      <c r="C976">
        <v>0</v>
      </c>
      <c r="D976" t="s">
        <v>2941</v>
      </c>
      <c r="E976">
        <v>935</v>
      </c>
      <c r="F976" t="s">
        <v>2526</v>
      </c>
    </row>
    <row r="977" spans="2:6" x14ac:dyDescent="0.2">
      <c r="B977" t="s">
        <v>2940</v>
      </c>
      <c r="C977">
        <v>0</v>
      </c>
      <c r="D977" t="s">
        <v>2941</v>
      </c>
      <c r="E977">
        <v>936</v>
      </c>
      <c r="F977" t="s">
        <v>2528</v>
      </c>
    </row>
    <row r="978" spans="2:6" x14ac:dyDescent="0.2">
      <c r="B978" t="s">
        <v>2940</v>
      </c>
      <c r="C978">
        <v>0</v>
      </c>
      <c r="D978" t="s">
        <v>2941</v>
      </c>
      <c r="E978">
        <v>937</v>
      </c>
      <c r="F978" t="s">
        <v>4402</v>
      </c>
    </row>
    <row r="979" spans="2:6" x14ac:dyDescent="0.2">
      <c r="B979" t="s">
        <v>2940</v>
      </c>
      <c r="C979">
        <v>0</v>
      </c>
      <c r="D979" t="s">
        <v>2941</v>
      </c>
      <c r="E979">
        <v>938</v>
      </c>
      <c r="F979" t="s">
        <v>2532</v>
      </c>
    </row>
    <row r="980" spans="2:6" x14ac:dyDescent="0.2">
      <c r="B980" t="s">
        <v>2940</v>
      </c>
      <c r="C980">
        <v>0</v>
      </c>
      <c r="D980" t="s">
        <v>2941</v>
      </c>
      <c r="E980">
        <v>939</v>
      </c>
      <c r="F980" t="s">
        <v>2192</v>
      </c>
    </row>
    <row r="981" spans="2:6" x14ac:dyDescent="0.2">
      <c r="B981" t="s">
        <v>2940</v>
      </c>
      <c r="C981">
        <v>0</v>
      </c>
      <c r="D981" t="s">
        <v>2941</v>
      </c>
      <c r="E981">
        <v>940</v>
      </c>
      <c r="F981" t="s">
        <v>2529</v>
      </c>
    </row>
    <row r="982" spans="2:6" x14ac:dyDescent="0.2">
      <c r="B982" t="s">
        <v>2940</v>
      </c>
      <c r="C982">
        <v>0</v>
      </c>
      <c r="D982" t="s">
        <v>2941</v>
      </c>
      <c r="E982">
        <v>941</v>
      </c>
      <c r="F982" t="s">
        <v>1949</v>
      </c>
    </row>
    <row r="983" spans="2:6" x14ac:dyDescent="0.2">
      <c r="B983" t="s">
        <v>2940</v>
      </c>
      <c r="C983">
        <v>0</v>
      </c>
      <c r="D983" t="s">
        <v>2941</v>
      </c>
      <c r="E983">
        <v>942</v>
      </c>
      <c r="F983" t="s">
        <v>1322</v>
      </c>
    </row>
    <row r="984" spans="2:6" x14ac:dyDescent="0.2">
      <c r="B984" t="s">
        <v>2940</v>
      </c>
      <c r="C984">
        <v>0</v>
      </c>
      <c r="D984" t="s">
        <v>2941</v>
      </c>
      <c r="E984">
        <v>943</v>
      </c>
      <c r="F984" t="s">
        <v>2527</v>
      </c>
    </row>
    <row r="985" spans="2:6" x14ac:dyDescent="0.2">
      <c r="B985" t="s">
        <v>2940</v>
      </c>
      <c r="C985">
        <v>0</v>
      </c>
      <c r="D985" t="s">
        <v>2941</v>
      </c>
      <c r="E985">
        <v>944</v>
      </c>
      <c r="F985" t="s">
        <v>2198</v>
      </c>
    </row>
    <row r="986" spans="2:6" x14ac:dyDescent="0.2">
      <c r="B986" t="s">
        <v>2940</v>
      </c>
      <c r="C986">
        <v>0</v>
      </c>
      <c r="D986" t="s">
        <v>2941</v>
      </c>
      <c r="E986">
        <v>945</v>
      </c>
      <c r="F986" t="s">
        <v>2516</v>
      </c>
    </row>
    <row r="987" spans="2:6" x14ac:dyDescent="0.2">
      <c r="B987" t="s">
        <v>2940</v>
      </c>
      <c r="C987">
        <v>0</v>
      </c>
      <c r="D987" t="s">
        <v>2941</v>
      </c>
      <c r="E987">
        <v>946</v>
      </c>
      <c r="F987" t="s">
        <v>2512</v>
      </c>
    </row>
    <row r="988" spans="2:6" x14ac:dyDescent="0.2">
      <c r="B988" t="s">
        <v>2940</v>
      </c>
      <c r="C988">
        <v>0</v>
      </c>
      <c r="D988" t="s">
        <v>2941</v>
      </c>
      <c r="E988">
        <v>947</v>
      </c>
      <c r="F988" t="s">
        <v>2502</v>
      </c>
    </row>
    <row r="989" spans="2:6" x14ac:dyDescent="0.2">
      <c r="B989" t="s">
        <v>2940</v>
      </c>
      <c r="C989">
        <v>0</v>
      </c>
      <c r="D989" t="s">
        <v>2941</v>
      </c>
      <c r="E989">
        <v>948</v>
      </c>
      <c r="F989" t="s">
        <v>2507</v>
      </c>
    </row>
    <row r="990" spans="2:6" x14ac:dyDescent="0.2">
      <c r="B990" t="s">
        <v>2940</v>
      </c>
      <c r="C990">
        <v>0</v>
      </c>
      <c r="D990" t="s">
        <v>2941</v>
      </c>
      <c r="E990">
        <v>949</v>
      </c>
      <c r="F990" t="s">
        <v>2505</v>
      </c>
    </row>
    <row r="991" spans="2:6" x14ac:dyDescent="0.2">
      <c r="B991" t="s">
        <v>2940</v>
      </c>
      <c r="C991">
        <v>0</v>
      </c>
      <c r="D991" t="s">
        <v>2941</v>
      </c>
      <c r="E991">
        <v>950</v>
      </c>
      <c r="F991" t="s">
        <v>2509</v>
      </c>
    </row>
    <row r="992" spans="2:6" x14ac:dyDescent="0.2">
      <c r="B992" t="s">
        <v>2940</v>
      </c>
      <c r="C992">
        <v>0</v>
      </c>
      <c r="D992" t="s">
        <v>2941</v>
      </c>
      <c r="E992">
        <v>951</v>
      </c>
      <c r="F992" t="s">
        <v>2508</v>
      </c>
    </row>
    <row r="993" spans="2:6" x14ac:dyDescent="0.2">
      <c r="B993" t="s">
        <v>2940</v>
      </c>
      <c r="C993">
        <v>0</v>
      </c>
      <c r="D993" t="s">
        <v>2941</v>
      </c>
      <c r="E993">
        <v>952</v>
      </c>
      <c r="F993" t="s">
        <v>2513</v>
      </c>
    </row>
    <row r="994" spans="2:6" x14ac:dyDescent="0.2">
      <c r="B994" t="s">
        <v>2940</v>
      </c>
      <c r="C994">
        <v>0</v>
      </c>
      <c r="D994" t="s">
        <v>2941</v>
      </c>
      <c r="E994">
        <v>953</v>
      </c>
      <c r="F994" t="s">
        <v>2296</v>
      </c>
    </row>
    <row r="995" spans="2:6" x14ac:dyDescent="0.2">
      <c r="B995" t="s">
        <v>2940</v>
      </c>
      <c r="C995">
        <v>0</v>
      </c>
      <c r="D995" t="s">
        <v>2941</v>
      </c>
      <c r="E995">
        <v>954</v>
      </c>
      <c r="F995" t="s">
        <v>2492</v>
      </c>
    </row>
    <row r="996" spans="2:6" x14ac:dyDescent="0.2">
      <c r="B996" t="s">
        <v>2940</v>
      </c>
      <c r="C996">
        <v>0</v>
      </c>
      <c r="D996" t="s">
        <v>2941</v>
      </c>
      <c r="E996">
        <v>955</v>
      </c>
      <c r="F996" t="s">
        <v>2432</v>
      </c>
    </row>
    <row r="997" spans="2:6" x14ac:dyDescent="0.2">
      <c r="B997" t="s">
        <v>2940</v>
      </c>
      <c r="C997">
        <v>0</v>
      </c>
      <c r="D997" t="s">
        <v>2941</v>
      </c>
      <c r="E997">
        <v>956</v>
      </c>
      <c r="F997" t="s">
        <v>2428</v>
      </c>
    </row>
    <row r="998" spans="2:6" x14ac:dyDescent="0.2">
      <c r="B998" t="s">
        <v>2940</v>
      </c>
      <c r="C998">
        <v>0</v>
      </c>
      <c r="D998" t="s">
        <v>2941</v>
      </c>
      <c r="E998">
        <v>957</v>
      </c>
      <c r="F998" t="s">
        <v>2348</v>
      </c>
    </row>
    <row r="999" spans="2:6" x14ac:dyDescent="0.2">
      <c r="B999" t="s">
        <v>2940</v>
      </c>
      <c r="C999">
        <v>0</v>
      </c>
      <c r="D999" t="s">
        <v>2941</v>
      </c>
      <c r="E999">
        <v>958</v>
      </c>
      <c r="F999" t="s">
        <v>2314</v>
      </c>
    </row>
    <row r="1000" spans="2:6" x14ac:dyDescent="0.2">
      <c r="B1000" t="s">
        <v>2940</v>
      </c>
      <c r="C1000">
        <v>0</v>
      </c>
      <c r="D1000" t="s">
        <v>2941</v>
      </c>
      <c r="E1000">
        <v>959</v>
      </c>
      <c r="F1000" t="s">
        <v>2267</v>
      </c>
    </row>
    <row r="1001" spans="2:6" x14ac:dyDescent="0.2">
      <c r="B1001" t="s">
        <v>2940</v>
      </c>
      <c r="C1001">
        <v>0</v>
      </c>
      <c r="D1001" t="s">
        <v>2941</v>
      </c>
      <c r="E1001">
        <v>960</v>
      </c>
      <c r="F1001" t="s">
        <v>1816</v>
      </c>
    </row>
    <row r="1002" spans="2:6" x14ac:dyDescent="0.2">
      <c r="B1002" t="s">
        <v>2940</v>
      </c>
      <c r="C1002">
        <v>0</v>
      </c>
      <c r="D1002" t="s">
        <v>2941</v>
      </c>
      <c r="E1002">
        <v>961</v>
      </c>
      <c r="F1002" t="s">
        <v>2175</v>
      </c>
    </row>
    <row r="1003" spans="2:6" x14ac:dyDescent="0.2">
      <c r="B1003" t="s">
        <v>2940</v>
      </c>
      <c r="C1003">
        <v>0</v>
      </c>
      <c r="D1003" t="s">
        <v>2941</v>
      </c>
      <c r="E1003">
        <v>962</v>
      </c>
      <c r="F1003" t="s">
        <v>2092</v>
      </c>
    </row>
    <row r="1004" spans="2:6" x14ac:dyDescent="0.2">
      <c r="B1004" t="s">
        <v>2940</v>
      </c>
      <c r="C1004">
        <v>0</v>
      </c>
      <c r="D1004" t="s">
        <v>2941</v>
      </c>
      <c r="E1004">
        <v>963</v>
      </c>
      <c r="F1004" t="s">
        <v>2174</v>
      </c>
    </row>
    <row r="1005" spans="2:6" x14ac:dyDescent="0.2">
      <c r="B1005" t="s">
        <v>2940</v>
      </c>
      <c r="C1005">
        <v>0</v>
      </c>
      <c r="D1005" t="s">
        <v>2941</v>
      </c>
      <c r="E1005">
        <v>964</v>
      </c>
      <c r="F1005" t="s">
        <v>2093</v>
      </c>
    </row>
    <row r="1006" spans="2:6" x14ac:dyDescent="0.2">
      <c r="B1006" t="s">
        <v>2940</v>
      </c>
      <c r="C1006">
        <v>0</v>
      </c>
      <c r="D1006" t="s">
        <v>2941</v>
      </c>
      <c r="E1006">
        <v>965</v>
      </c>
      <c r="F1006" t="s">
        <v>2094</v>
      </c>
    </row>
    <row r="1007" spans="2:6" x14ac:dyDescent="0.2">
      <c r="B1007" t="s">
        <v>2940</v>
      </c>
      <c r="C1007">
        <v>0</v>
      </c>
      <c r="D1007" t="s">
        <v>2941</v>
      </c>
      <c r="E1007">
        <v>966</v>
      </c>
      <c r="F1007" t="s">
        <v>1954</v>
      </c>
    </row>
    <row r="1008" spans="2:6" x14ac:dyDescent="0.2">
      <c r="B1008" t="s">
        <v>2940</v>
      </c>
      <c r="C1008">
        <v>0</v>
      </c>
      <c r="D1008" t="s">
        <v>2941</v>
      </c>
      <c r="E1008">
        <v>967</v>
      </c>
      <c r="F1008" t="s">
        <v>2096</v>
      </c>
    </row>
    <row r="1009" spans="2:6" x14ac:dyDescent="0.2">
      <c r="B1009" t="s">
        <v>2940</v>
      </c>
      <c r="C1009">
        <v>0</v>
      </c>
      <c r="D1009" t="s">
        <v>2941</v>
      </c>
      <c r="E1009">
        <v>968</v>
      </c>
      <c r="F1009" t="s">
        <v>2099</v>
      </c>
    </row>
    <row r="1010" spans="2:6" x14ac:dyDescent="0.2">
      <c r="B1010" t="s">
        <v>2940</v>
      </c>
      <c r="C1010">
        <v>0</v>
      </c>
      <c r="D1010" t="s">
        <v>2941</v>
      </c>
      <c r="E1010">
        <v>969</v>
      </c>
      <c r="F1010" t="s">
        <v>2806</v>
      </c>
    </row>
    <row r="1011" spans="2:6" x14ac:dyDescent="0.2">
      <c r="B1011" t="s">
        <v>2940</v>
      </c>
      <c r="C1011">
        <v>0</v>
      </c>
      <c r="D1011" t="s">
        <v>2941</v>
      </c>
      <c r="E1011">
        <v>970</v>
      </c>
      <c r="F1011" t="s">
        <v>2098</v>
      </c>
    </row>
    <row r="1012" spans="2:6" x14ac:dyDescent="0.2">
      <c r="B1012" t="s">
        <v>2940</v>
      </c>
      <c r="C1012">
        <v>0</v>
      </c>
      <c r="D1012" t="s">
        <v>2941</v>
      </c>
      <c r="E1012">
        <v>971</v>
      </c>
      <c r="F1012" t="s">
        <v>2103</v>
      </c>
    </row>
    <row r="1013" spans="2:6" x14ac:dyDescent="0.2">
      <c r="B1013" t="s">
        <v>2940</v>
      </c>
      <c r="C1013">
        <v>0</v>
      </c>
      <c r="D1013" t="s">
        <v>2941</v>
      </c>
      <c r="E1013">
        <v>972</v>
      </c>
      <c r="F1013" t="s">
        <v>2106</v>
      </c>
    </row>
    <row r="1014" spans="2:6" x14ac:dyDescent="0.2">
      <c r="B1014" t="s">
        <v>2940</v>
      </c>
      <c r="C1014">
        <v>0</v>
      </c>
      <c r="D1014" t="s">
        <v>2941</v>
      </c>
      <c r="E1014">
        <v>973</v>
      </c>
      <c r="F1014" t="s">
        <v>2207</v>
      </c>
    </row>
    <row r="1015" spans="2:6" x14ac:dyDescent="0.2">
      <c r="B1015" t="s">
        <v>2940</v>
      </c>
      <c r="C1015">
        <v>0</v>
      </c>
      <c r="D1015" t="s">
        <v>2941</v>
      </c>
      <c r="E1015">
        <v>974</v>
      </c>
      <c r="F1015" t="s">
        <v>2104</v>
      </c>
    </row>
    <row r="1016" spans="2:6" x14ac:dyDescent="0.2">
      <c r="B1016" t="s">
        <v>2940</v>
      </c>
      <c r="C1016">
        <v>0</v>
      </c>
      <c r="D1016" t="s">
        <v>2941</v>
      </c>
      <c r="E1016">
        <v>975</v>
      </c>
      <c r="F1016" t="s">
        <v>2100</v>
      </c>
    </row>
    <row r="1017" spans="2:6" x14ac:dyDescent="0.2">
      <c r="B1017" t="s">
        <v>2940</v>
      </c>
      <c r="C1017">
        <v>0</v>
      </c>
      <c r="D1017" t="s">
        <v>2941</v>
      </c>
      <c r="E1017">
        <v>976</v>
      </c>
      <c r="F1017" t="s">
        <v>2102</v>
      </c>
    </row>
    <row r="1018" spans="2:6" x14ac:dyDescent="0.2">
      <c r="B1018" t="s">
        <v>2940</v>
      </c>
      <c r="C1018">
        <v>0</v>
      </c>
      <c r="D1018" t="s">
        <v>2941</v>
      </c>
      <c r="E1018">
        <v>977</v>
      </c>
      <c r="F1018" t="s">
        <v>2090</v>
      </c>
    </row>
    <row r="1019" spans="2:6" x14ac:dyDescent="0.2">
      <c r="B1019" t="s">
        <v>2940</v>
      </c>
      <c r="C1019">
        <v>0</v>
      </c>
      <c r="D1019" t="s">
        <v>2941</v>
      </c>
      <c r="E1019">
        <v>978</v>
      </c>
      <c r="F1019" t="s">
        <v>2087</v>
      </c>
    </row>
    <row r="1020" spans="2:6" x14ac:dyDescent="0.2">
      <c r="B1020" t="s">
        <v>2940</v>
      </c>
      <c r="C1020">
        <v>0</v>
      </c>
      <c r="D1020" t="s">
        <v>2941</v>
      </c>
      <c r="E1020">
        <v>979</v>
      </c>
      <c r="F1020" t="s">
        <v>2085</v>
      </c>
    </row>
    <row r="1021" spans="2:6" x14ac:dyDescent="0.2">
      <c r="B1021" t="s">
        <v>2940</v>
      </c>
      <c r="C1021">
        <v>0</v>
      </c>
      <c r="D1021" t="s">
        <v>2941</v>
      </c>
      <c r="E1021">
        <v>980</v>
      </c>
      <c r="F1021" t="s">
        <v>2083</v>
      </c>
    </row>
    <row r="1022" spans="2:6" x14ac:dyDescent="0.2">
      <c r="B1022" t="s">
        <v>2940</v>
      </c>
      <c r="C1022">
        <v>0</v>
      </c>
      <c r="D1022" t="s">
        <v>2941</v>
      </c>
      <c r="E1022">
        <v>981</v>
      </c>
      <c r="F1022" t="s">
        <v>2077</v>
      </c>
    </row>
    <row r="1023" spans="2:6" x14ac:dyDescent="0.2">
      <c r="B1023" t="s">
        <v>2940</v>
      </c>
      <c r="C1023">
        <v>0</v>
      </c>
      <c r="D1023" t="s">
        <v>2941</v>
      </c>
      <c r="E1023">
        <v>982</v>
      </c>
      <c r="F1023" t="s">
        <v>4403</v>
      </c>
    </row>
    <row r="1024" spans="2:6" x14ac:dyDescent="0.2">
      <c r="B1024" t="s">
        <v>2940</v>
      </c>
      <c r="C1024">
        <v>0</v>
      </c>
      <c r="D1024" t="s">
        <v>2941</v>
      </c>
      <c r="E1024">
        <v>983</v>
      </c>
      <c r="F1024" t="s">
        <v>3243</v>
      </c>
    </row>
    <row r="1025" spans="2:6" x14ac:dyDescent="0.2">
      <c r="B1025" t="s">
        <v>2940</v>
      </c>
      <c r="C1025">
        <v>0</v>
      </c>
      <c r="D1025" t="s">
        <v>2941</v>
      </c>
      <c r="E1025">
        <v>985</v>
      </c>
      <c r="F1025" t="s">
        <v>1363</v>
      </c>
    </row>
    <row r="1026" spans="2:6" x14ac:dyDescent="0.2">
      <c r="B1026" t="s">
        <v>2940</v>
      </c>
      <c r="C1026">
        <v>0</v>
      </c>
      <c r="D1026" t="s">
        <v>2941</v>
      </c>
      <c r="E1026">
        <v>986</v>
      </c>
      <c r="F1026" t="s">
        <v>1937</v>
      </c>
    </row>
    <row r="1027" spans="2:6" x14ac:dyDescent="0.2">
      <c r="B1027" t="s">
        <v>2940</v>
      </c>
      <c r="C1027">
        <v>0</v>
      </c>
      <c r="D1027" t="s">
        <v>2941</v>
      </c>
      <c r="E1027">
        <v>987</v>
      </c>
      <c r="F1027" t="s">
        <v>2072</v>
      </c>
    </row>
    <row r="1028" spans="2:6" x14ac:dyDescent="0.2">
      <c r="B1028" t="s">
        <v>2940</v>
      </c>
      <c r="C1028">
        <v>0</v>
      </c>
      <c r="D1028" t="s">
        <v>2941</v>
      </c>
      <c r="E1028">
        <v>988</v>
      </c>
      <c r="F1028" t="s">
        <v>2074</v>
      </c>
    </row>
    <row r="1029" spans="2:6" x14ac:dyDescent="0.2">
      <c r="B1029" t="s">
        <v>2940</v>
      </c>
      <c r="C1029">
        <v>0</v>
      </c>
      <c r="D1029" t="s">
        <v>2941</v>
      </c>
      <c r="E1029">
        <v>989</v>
      </c>
      <c r="F1029" t="s">
        <v>2071</v>
      </c>
    </row>
    <row r="1030" spans="2:6" x14ac:dyDescent="0.2">
      <c r="B1030" t="s">
        <v>2940</v>
      </c>
      <c r="C1030">
        <v>0</v>
      </c>
      <c r="D1030" t="s">
        <v>2941</v>
      </c>
      <c r="E1030">
        <v>990</v>
      </c>
      <c r="F1030" t="s">
        <v>1615</v>
      </c>
    </row>
    <row r="1031" spans="2:6" x14ac:dyDescent="0.2">
      <c r="B1031" t="s">
        <v>2940</v>
      </c>
      <c r="C1031">
        <v>0</v>
      </c>
      <c r="D1031" t="s">
        <v>2941</v>
      </c>
      <c r="E1031">
        <v>991</v>
      </c>
      <c r="F1031" t="s">
        <v>1932</v>
      </c>
    </row>
    <row r="1032" spans="2:6" x14ac:dyDescent="0.2">
      <c r="B1032" t="s">
        <v>2940</v>
      </c>
      <c r="C1032">
        <v>0</v>
      </c>
      <c r="D1032" t="s">
        <v>2941</v>
      </c>
      <c r="E1032">
        <v>992</v>
      </c>
      <c r="F1032" t="s">
        <v>2073</v>
      </c>
    </row>
    <row r="1033" spans="2:6" x14ac:dyDescent="0.2">
      <c r="B1033" t="s">
        <v>2940</v>
      </c>
      <c r="C1033">
        <v>0</v>
      </c>
      <c r="D1033" t="s">
        <v>2941</v>
      </c>
      <c r="E1033">
        <v>993</v>
      </c>
      <c r="F1033" t="s">
        <v>2081</v>
      </c>
    </row>
    <row r="1034" spans="2:6" x14ac:dyDescent="0.2">
      <c r="B1034" t="s">
        <v>2940</v>
      </c>
      <c r="C1034">
        <v>0</v>
      </c>
      <c r="D1034" t="s">
        <v>2941</v>
      </c>
      <c r="E1034">
        <v>994</v>
      </c>
      <c r="F1034" t="s">
        <v>2080</v>
      </c>
    </row>
    <row r="1035" spans="2:6" x14ac:dyDescent="0.2">
      <c r="B1035" t="s">
        <v>2940</v>
      </c>
      <c r="C1035">
        <v>0</v>
      </c>
      <c r="D1035" t="s">
        <v>2941</v>
      </c>
      <c r="E1035">
        <v>995</v>
      </c>
      <c r="F1035" t="s">
        <v>2011</v>
      </c>
    </row>
    <row r="1036" spans="2:6" x14ac:dyDescent="0.2">
      <c r="B1036" t="s">
        <v>2940</v>
      </c>
      <c r="C1036">
        <v>0</v>
      </c>
      <c r="D1036" t="s">
        <v>2941</v>
      </c>
      <c r="E1036">
        <v>996</v>
      </c>
      <c r="F1036" t="s">
        <v>3068</v>
      </c>
    </row>
    <row r="1037" spans="2:6" x14ac:dyDescent="0.2">
      <c r="B1037" t="s">
        <v>2940</v>
      </c>
      <c r="C1037">
        <v>0</v>
      </c>
      <c r="D1037" t="s">
        <v>2941</v>
      </c>
      <c r="E1037">
        <v>997</v>
      </c>
      <c r="F1037" t="s">
        <v>2086</v>
      </c>
    </row>
    <row r="1038" spans="2:6" x14ac:dyDescent="0.2">
      <c r="B1038" t="s">
        <v>2940</v>
      </c>
      <c r="C1038">
        <v>0</v>
      </c>
      <c r="D1038" t="s">
        <v>2941</v>
      </c>
      <c r="E1038">
        <v>998</v>
      </c>
      <c r="F1038" t="s">
        <v>2088</v>
      </c>
    </row>
    <row r="1039" spans="2:6" x14ac:dyDescent="0.2">
      <c r="B1039" t="s">
        <v>2940</v>
      </c>
      <c r="C1039">
        <v>0</v>
      </c>
      <c r="D1039" t="s">
        <v>2941</v>
      </c>
      <c r="E1039">
        <v>999</v>
      </c>
      <c r="F1039" t="s">
        <v>2108</v>
      </c>
    </row>
    <row r="1040" spans="2:6" x14ac:dyDescent="0.2">
      <c r="B1040" t="s">
        <v>2940</v>
      </c>
      <c r="C1040">
        <v>0</v>
      </c>
      <c r="D1040" t="s">
        <v>2941</v>
      </c>
      <c r="E1040">
        <v>1000</v>
      </c>
      <c r="F1040" t="s">
        <v>2110</v>
      </c>
    </row>
    <row r="1041" spans="2:6" x14ac:dyDescent="0.2">
      <c r="B1041" t="s">
        <v>2940</v>
      </c>
      <c r="C1041">
        <v>0</v>
      </c>
      <c r="D1041" t="s">
        <v>2941</v>
      </c>
      <c r="E1041">
        <v>1001</v>
      </c>
      <c r="F1041" t="s">
        <v>2113</v>
      </c>
    </row>
    <row r="1042" spans="2:6" x14ac:dyDescent="0.2">
      <c r="B1042" t="s">
        <v>2940</v>
      </c>
      <c r="C1042">
        <v>0</v>
      </c>
      <c r="D1042" t="s">
        <v>2941</v>
      </c>
      <c r="E1042">
        <v>1002</v>
      </c>
      <c r="F1042" t="s">
        <v>2115</v>
      </c>
    </row>
    <row r="1043" spans="2:6" x14ac:dyDescent="0.2">
      <c r="B1043" t="s">
        <v>2940</v>
      </c>
      <c r="C1043">
        <v>0</v>
      </c>
      <c r="D1043" t="s">
        <v>2941</v>
      </c>
      <c r="E1043">
        <v>1003</v>
      </c>
      <c r="F1043" t="s">
        <v>2118</v>
      </c>
    </row>
    <row r="1044" spans="2:6" x14ac:dyDescent="0.2">
      <c r="B1044" t="s">
        <v>2940</v>
      </c>
      <c r="C1044">
        <v>0</v>
      </c>
      <c r="D1044" t="s">
        <v>2941</v>
      </c>
      <c r="E1044">
        <v>1004</v>
      </c>
      <c r="F1044" t="s">
        <v>1379</v>
      </c>
    </row>
    <row r="1045" spans="2:6" x14ac:dyDescent="0.2">
      <c r="B1045" t="s">
        <v>2940</v>
      </c>
      <c r="C1045">
        <v>0</v>
      </c>
      <c r="D1045" t="s">
        <v>2941</v>
      </c>
      <c r="E1045">
        <v>1005</v>
      </c>
      <c r="F1045" t="s">
        <v>1972</v>
      </c>
    </row>
    <row r="1046" spans="2:6" x14ac:dyDescent="0.2">
      <c r="B1046" t="s">
        <v>2940</v>
      </c>
      <c r="C1046">
        <v>0</v>
      </c>
      <c r="D1046" t="s">
        <v>2941</v>
      </c>
      <c r="E1046">
        <v>1006</v>
      </c>
      <c r="F1046" t="s">
        <v>2124</v>
      </c>
    </row>
    <row r="1047" spans="2:6" x14ac:dyDescent="0.2">
      <c r="B1047" t="s">
        <v>2940</v>
      </c>
      <c r="C1047">
        <v>0</v>
      </c>
      <c r="D1047" t="s">
        <v>2941</v>
      </c>
      <c r="E1047">
        <v>1007</v>
      </c>
      <c r="F1047" t="s">
        <v>1305</v>
      </c>
    </row>
    <row r="1048" spans="2:6" x14ac:dyDescent="0.2">
      <c r="B1048" t="s">
        <v>2940</v>
      </c>
      <c r="C1048">
        <v>0</v>
      </c>
      <c r="D1048" t="s">
        <v>2941</v>
      </c>
      <c r="E1048">
        <v>1008</v>
      </c>
      <c r="F1048" t="s">
        <v>1979</v>
      </c>
    </row>
    <row r="1049" spans="2:6" x14ac:dyDescent="0.2">
      <c r="B1049" t="s">
        <v>2940</v>
      </c>
      <c r="C1049">
        <v>0</v>
      </c>
      <c r="D1049" t="s">
        <v>2941</v>
      </c>
      <c r="E1049">
        <v>1009</v>
      </c>
      <c r="F1049" t="s">
        <v>2392</v>
      </c>
    </row>
    <row r="1050" spans="2:6" x14ac:dyDescent="0.2">
      <c r="B1050" t="s">
        <v>2940</v>
      </c>
      <c r="C1050">
        <v>0</v>
      </c>
      <c r="D1050" t="s">
        <v>2941</v>
      </c>
      <c r="E1050">
        <v>1010</v>
      </c>
      <c r="F1050" t="s">
        <v>2141</v>
      </c>
    </row>
    <row r="1051" spans="2:6" x14ac:dyDescent="0.2">
      <c r="B1051" t="s">
        <v>2940</v>
      </c>
      <c r="C1051">
        <v>0</v>
      </c>
      <c r="D1051" t="s">
        <v>2941</v>
      </c>
      <c r="E1051">
        <v>1011</v>
      </c>
      <c r="F1051" t="s">
        <v>2142</v>
      </c>
    </row>
    <row r="1052" spans="2:6" x14ac:dyDescent="0.2">
      <c r="B1052" t="s">
        <v>2940</v>
      </c>
      <c r="C1052">
        <v>0</v>
      </c>
      <c r="D1052" t="s">
        <v>2941</v>
      </c>
      <c r="E1052">
        <v>1012</v>
      </c>
      <c r="F1052" t="s">
        <v>2140</v>
      </c>
    </row>
    <row r="1053" spans="2:6" x14ac:dyDescent="0.2">
      <c r="B1053" t="s">
        <v>2940</v>
      </c>
      <c r="C1053">
        <v>0</v>
      </c>
      <c r="D1053" t="s">
        <v>2941</v>
      </c>
      <c r="E1053">
        <v>1013</v>
      </c>
      <c r="F1053" t="s">
        <v>2137</v>
      </c>
    </row>
    <row r="1054" spans="2:6" x14ac:dyDescent="0.2">
      <c r="B1054" t="s">
        <v>2940</v>
      </c>
      <c r="C1054">
        <v>0</v>
      </c>
      <c r="D1054" t="s">
        <v>2941</v>
      </c>
      <c r="E1054">
        <v>1014</v>
      </c>
      <c r="F1054" t="s">
        <v>3334</v>
      </c>
    </row>
    <row r="1055" spans="2:6" x14ac:dyDescent="0.2">
      <c r="B1055" t="s">
        <v>2940</v>
      </c>
      <c r="C1055">
        <v>0</v>
      </c>
      <c r="D1055" t="s">
        <v>2941</v>
      </c>
      <c r="E1055">
        <v>1015</v>
      </c>
      <c r="F1055" t="s">
        <v>2138</v>
      </c>
    </row>
    <row r="1056" spans="2:6" x14ac:dyDescent="0.2">
      <c r="B1056" t="s">
        <v>2940</v>
      </c>
      <c r="C1056">
        <v>0</v>
      </c>
      <c r="D1056" t="s">
        <v>2941</v>
      </c>
      <c r="E1056">
        <v>1016</v>
      </c>
      <c r="F1056" t="s">
        <v>2136</v>
      </c>
    </row>
    <row r="1057" spans="2:6" x14ac:dyDescent="0.2">
      <c r="B1057" t="s">
        <v>2940</v>
      </c>
      <c r="C1057">
        <v>0</v>
      </c>
      <c r="D1057" t="s">
        <v>2941</v>
      </c>
      <c r="E1057">
        <v>1017</v>
      </c>
      <c r="F1057" t="s">
        <v>2134</v>
      </c>
    </row>
    <row r="1058" spans="2:6" x14ac:dyDescent="0.2">
      <c r="B1058" t="s">
        <v>2940</v>
      </c>
      <c r="C1058">
        <v>0</v>
      </c>
      <c r="D1058" t="s">
        <v>2941</v>
      </c>
      <c r="E1058">
        <v>1018</v>
      </c>
      <c r="F1058" t="s">
        <v>2133</v>
      </c>
    </row>
    <row r="1059" spans="2:6" x14ac:dyDescent="0.2">
      <c r="B1059" t="s">
        <v>2940</v>
      </c>
      <c r="C1059">
        <v>0</v>
      </c>
      <c r="D1059" t="s">
        <v>2941</v>
      </c>
      <c r="E1059">
        <v>1019</v>
      </c>
      <c r="F1059" t="s">
        <v>2132</v>
      </c>
    </row>
    <row r="1060" spans="2:6" x14ac:dyDescent="0.2">
      <c r="B1060" t="s">
        <v>2940</v>
      </c>
      <c r="C1060">
        <v>0</v>
      </c>
      <c r="D1060" t="s">
        <v>2941</v>
      </c>
      <c r="E1060">
        <v>1020</v>
      </c>
      <c r="F1060" t="s">
        <v>2942</v>
      </c>
    </row>
    <row r="1061" spans="2:6" x14ac:dyDescent="0.2">
      <c r="B1061" t="s">
        <v>2940</v>
      </c>
      <c r="C1061">
        <v>0</v>
      </c>
      <c r="D1061" t="s">
        <v>2941</v>
      </c>
      <c r="E1061">
        <v>1021</v>
      </c>
      <c r="F1061" t="s">
        <v>2123</v>
      </c>
    </row>
    <row r="1062" spans="2:6" x14ac:dyDescent="0.2">
      <c r="B1062" t="s">
        <v>2940</v>
      </c>
      <c r="C1062">
        <v>0</v>
      </c>
      <c r="D1062" t="s">
        <v>2941</v>
      </c>
      <c r="E1062">
        <v>1022</v>
      </c>
      <c r="F1062" t="s">
        <v>2116</v>
      </c>
    </row>
    <row r="1063" spans="2:6" x14ac:dyDescent="0.2">
      <c r="B1063" t="s">
        <v>2940</v>
      </c>
      <c r="C1063">
        <v>0</v>
      </c>
      <c r="D1063" t="s">
        <v>2941</v>
      </c>
      <c r="E1063">
        <v>1024</v>
      </c>
      <c r="F1063" t="s">
        <v>2946</v>
      </c>
    </row>
    <row r="1064" spans="2:6" x14ac:dyDescent="0.2">
      <c r="B1064" t="s">
        <v>2940</v>
      </c>
      <c r="C1064">
        <v>0</v>
      </c>
      <c r="D1064" t="s">
        <v>2941</v>
      </c>
      <c r="E1064">
        <v>1025</v>
      </c>
      <c r="F1064" t="s">
        <v>1776</v>
      </c>
    </row>
    <row r="1065" spans="2:6" x14ac:dyDescent="0.2">
      <c r="B1065" t="s">
        <v>2940</v>
      </c>
      <c r="C1065">
        <v>0</v>
      </c>
      <c r="D1065" t="s">
        <v>2941</v>
      </c>
      <c r="E1065">
        <v>1026</v>
      </c>
      <c r="F1065" t="s">
        <v>2707</v>
      </c>
    </row>
    <row r="1066" spans="2:6" x14ac:dyDescent="0.2">
      <c r="B1066" t="s">
        <v>2940</v>
      </c>
      <c r="C1066">
        <v>0</v>
      </c>
      <c r="D1066" t="s">
        <v>2941</v>
      </c>
      <c r="E1066">
        <v>1027</v>
      </c>
      <c r="F1066" t="s">
        <v>1781</v>
      </c>
    </row>
    <row r="1067" spans="2:6" x14ac:dyDescent="0.2">
      <c r="B1067" t="s">
        <v>2940</v>
      </c>
      <c r="C1067">
        <v>0</v>
      </c>
      <c r="D1067" t="s">
        <v>2941</v>
      </c>
      <c r="E1067">
        <v>1028</v>
      </c>
      <c r="F1067" t="s">
        <v>2111</v>
      </c>
    </row>
    <row r="1068" spans="2:6" x14ac:dyDescent="0.2">
      <c r="B1068" t="s">
        <v>2940</v>
      </c>
      <c r="C1068">
        <v>0</v>
      </c>
      <c r="D1068" t="s">
        <v>2941</v>
      </c>
      <c r="E1068">
        <v>1032</v>
      </c>
      <c r="F1068" t="s">
        <v>1757</v>
      </c>
    </row>
    <row r="1069" spans="2:6" x14ac:dyDescent="0.2">
      <c r="B1069" t="s">
        <v>2940</v>
      </c>
      <c r="C1069">
        <v>0</v>
      </c>
      <c r="D1069" t="s">
        <v>2941</v>
      </c>
      <c r="E1069">
        <v>1033</v>
      </c>
      <c r="F1069" t="s">
        <v>2721</v>
      </c>
    </row>
    <row r="1070" spans="2:6" x14ac:dyDescent="0.2">
      <c r="B1070" t="s">
        <v>2940</v>
      </c>
      <c r="C1070">
        <v>0</v>
      </c>
      <c r="D1070" t="s">
        <v>2941</v>
      </c>
      <c r="E1070">
        <v>1035</v>
      </c>
      <c r="F1070" t="s">
        <v>1771</v>
      </c>
    </row>
    <row r="1071" spans="2:6" x14ac:dyDescent="0.2">
      <c r="B1071" t="s">
        <v>2940</v>
      </c>
      <c r="C1071">
        <v>0</v>
      </c>
      <c r="D1071" t="s">
        <v>2941</v>
      </c>
      <c r="E1071">
        <v>1036</v>
      </c>
      <c r="F1071" t="s">
        <v>1753</v>
      </c>
    </row>
    <row r="1072" spans="2:6" x14ac:dyDescent="0.2">
      <c r="B1072" t="s">
        <v>2940</v>
      </c>
      <c r="C1072">
        <v>0</v>
      </c>
      <c r="D1072" t="s">
        <v>2941</v>
      </c>
      <c r="E1072">
        <v>1037</v>
      </c>
      <c r="F1072" t="s">
        <v>3084</v>
      </c>
    </row>
    <row r="1073" spans="2:6" x14ac:dyDescent="0.2">
      <c r="B1073" t="s">
        <v>2940</v>
      </c>
      <c r="C1073">
        <v>0</v>
      </c>
      <c r="D1073" t="s">
        <v>2941</v>
      </c>
      <c r="E1073">
        <v>1038</v>
      </c>
      <c r="F1073" t="s">
        <v>2695</v>
      </c>
    </row>
    <row r="1074" spans="2:6" x14ac:dyDescent="0.2">
      <c r="B1074" t="s">
        <v>2940</v>
      </c>
      <c r="C1074">
        <v>0</v>
      </c>
      <c r="D1074" t="s">
        <v>2941</v>
      </c>
      <c r="E1074">
        <v>1039</v>
      </c>
      <c r="F1074" t="s">
        <v>3422</v>
      </c>
    </row>
    <row r="1075" spans="2:6" x14ac:dyDescent="0.2">
      <c r="B1075" t="s">
        <v>2940</v>
      </c>
      <c r="C1075">
        <v>0</v>
      </c>
      <c r="D1075" t="s">
        <v>2941</v>
      </c>
      <c r="E1075">
        <v>1040</v>
      </c>
      <c r="F1075" t="s">
        <v>2017</v>
      </c>
    </row>
    <row r="1076" spans="2:6" x14ac:dyDescent="0.2">
      <c r="B1076" t="s">
        <v>2940</v>
      </c>
      <c r="C1076">
        <v>0</v>
      </c>
      <c r="D1076" t="s">
        <v>2941</v>
      </c>
      <c r="E1076">
        <v>1041</v>
      </c>
      <c r="F1076" t="s">
        <v>2693</v>
      </c>
    </row>
    <row r="1077" spans="2:6" x14ac:dyDescent="0.2">
      <c r="B1077" t="s">
        <v>2940</v>
      </c>
      <c r="C1077">
        <v>0</v>
      </c>
      <c r="D1077" t="s">
        <v>2941</v>
      </c>
      <c r="E1077">
        <v>1042</v>
      </c>
      <c r="F1077" t="s">
        <v>3931</v>
      </c>
    </row>
    <row r="1078" spans="2:6" x14ac:dyDescent="0.2">
      <c r="B1078" t="s">
        <v>2940</v>
      </c>
      <c r="C1078">
        <v>0</v>
      </c>
      <c r="D1078" t="s">
        <v>2941</v>
      </c>
      <c r="E1078">
        <v>1043</v>
      </c>
      <c r="F1078" t="s">
        <v>2012</v>
      </c>
    </row>
    <row r="1079" spans="2:6" x14ac:dyDescent="0.2">
      <c r="B1079" t="s">
        <v>2940</v>
      </c>
      <c r="C1079">
        <v>0</v>
      </c>
      <c r="D1079" t="s">
        <v>2941</v>
      </c>
      <c r="E1079">
        <v>1044</v>
      </c>
      <c r="F1079" t="s">
        <v>2006</v>
      </c>
    </row>
    <row r="1080" spans="2:6" x14ac:dyDescent="0.2">
      <c r="B1080" t="s">
        <v>2940</v>
      </c>
      <c r="C1080">
        <v>0</v>
      </c>
      <c r="D1080" t="s">
        <v>2941</v>
      </c>
      <c r="E1080">
        <v>1045</v>
      </c>
      <c r="F1080" t="s">
        <v>1653</v>
      </c>
    </row>
    <row r="1081" spans="2:6" x14ac:dyDescent="0.2">
      <c r="B1081" t="s">
        <v>2940</v>
      </c>
      <c r="C1081">
        <v>0</v>
      </c>
      <c r="D1081" t="s">
        <v>2941</v>
      </c>
      <c r="E1081">
        <v>1046</v>
      </c>
      <c r="F1081" t="s">
        <v>4091</v>
      </c>
    </row>
    <row r="1082" spans="2:6" x14ac:dyDescent="0.2">
      <c r="B1082" t="s">
        <v>2940</v>
      </c>
      <c r="C1082">
        <v>0</v>
      </c>
      <c r="D1082" t="s">
        <v>2941</v>
      </c>
      <c r="E1082">
        <v>1047</v>
      </c>
      <c r="F1082" t="s">
        <v>1993</v>
      </c>
    </row>
    <row r="1083" spans="2:6" x14ac:dyDescent="0.2">
      <c r="B1083" t="s">
        <v>2940</v>
      </c>
      <c r="C1083">
        <v>0</v>
      </c>
      <c r="D1083" t="s">
        <v>2941</v>
      </c>
      <c r="E1083">
        <v>1048</v>
      </c>
      <c r="F1083" t="s">
        <v>3797</v>
      </c>
    </row>
    <row r="1084" spans="2:6" x14ac:dyDescent="0.2">
      <c r="B1084" t="s">
        <v>2940</v>
      </c>
      <c r="C1084">
        <v>0</v>
      </c>
      <c r="D1084" t="s">
        <v>2941</v>
      </c>
      <c r="E1084">
        <v>1049</v>
      </c>
      <c r="F1084" t="s">
        <v>3436</v>
      </c>
    </row>
    <row r="1085" spans="2:6" x14ac:dyDescent="0.2">
      <c r="B1085" t="s">
        <v>2940</v>
      </c>
      <c r="C1085">
        <v>0</v>
      </c>
      <c r="D1085" t="s">
        <v>2941</v>
      </c>
      <c r="E1085">
        <v>1050</v>
      </c>
      <c r="F1085" t="s">
        <v>2700</v>
      </c>
    </row>
    <row r="1086" spans="2:6" x14ac:dyDescent="0.2">
      <c r="B1086" t="s">
        <v>2940</v>
      </c>
      <c r="C1086">
        <v>0</v>
      </c>
      <c r="D1086" t="s">
        <v>2941</v>
      </c>
      <c r="E1086">
        <v>1051</v>
      </c>
      <c r="F1086" t="s">
        <v>4405</v>
      </c>
    </row>
    <row r="1087" spans="2:6" x14ac:dyDescent="0.2">
      <c r="B1087" t="s">
        <v>2940</v>
      </c>
      <c r="C1087">
        <v>0</v>
      </c>
      <c r="D1087" t="s">
        <v>2941</v>
      </c>
      <c r="E1087">
        <v>1052</v>
      </c>
      <c r="F1087" t="s">
        <v>3443</v>
      </c>
    </row>
    <row r="1088" spans="2:6" x14ac:dyDescent="0.2">
      <c r="B1088" t="s">
        <v>2940</v>
      </c>
      <c r="C1088">
        <v>0</v>
      </c>
      <c r="D1088" t="s">
        <v>2941</v>
      </c>
      <c r="E1088">
        <v>1053</v>
      </c>
      <c r="F1088" t="s">
        <v>3446</v>
      </c>
    </row>
    <row r="1089" spans="2:6" x14ac:dyDescent="0.2">
      <c r="B1089" t="s">
        <v>2940</v>
      </c>
      <c r="C1089">
        <v>0</v>
      </c>
      <c r="D1089" t="s">
        <v>2941</v>
      </c>
      <c r="E1089">
        <v>1054</v>
      </c>
      <c r="F1089" t="s">
        <v>1951</v>
      </c>
    </row>
    <row r="1090" spans="2:6" x14ac:dyDescent="0.2">
      <c r="B1090" t="s">
        <v>2940</v>
      </c>
      <c r="C1090">
        <v>0</v>
      </c>
      <c r="D1090" t="s">
        <v>2941</v>
      </c>
      <c r="E1090">
        <v>1055</v>
      </c>
      <c r="F1090" t="s">
        <v>1955</v>
      </c>
    </row>
    <row r="1091" spans="2:6" x14ac:dyDescent="0.2">
      <c r="B1091" t="s">
        <v>2940</v>
      </c>
      <c r="C1091">
        <v>0</v>
      </c>
      <c r="D1091" t="s">
        <v>2941</v>
      </c>
      <c r="E1091">
        <v>1056</v>
      </c>
      <c r="F1091" t="s">
        <v>4406</v>
      </c>
    </row>
    <row r="1092" spans="2:6" x14ac:dyDescent="0.2">
      <c r="B1092" t="s">
        <v>2940</v>
      </c>
      <c r="C1092">
        <v>0</v>
      </c>
      <c r="D1092" t="s">
        <v>2941</v>
      </c>
      <c r="E1092">
        <v>1057</v>
      </c>
      <c r="F1092" t="s">
        <v>4407</v>
      </c>
    </row>
    <row r="1093" spans="2:6" x14ac:dyDescent="0.2">
      <c r="B1093" t="s">
        <v>2940</v>
      </c>
      <c r="C1093">
        <v>0</v>
      </c>
      <c r="D1093" t="s">
        <v>2941</v>
      </c>
      <c r="E1093">
        <v>1058</v>
      </c>
      <c r="F1093" t="s">
        <v>1719</v>
      </c>
    </row>
    <row r="1094" spans="2:6" x14ac:dyDescent="0.2">
      <c r="B1094" t="s">
        <v>2940</v>
      </c>
      <c r="C1094">
        <v>0</v>
      </c>
      <c r="D1094" t="s">
        <v>2941</v>
      </c>
      <c r="E1094">
        <v>1059</v>
      </c>
      <c r="F1094" t="s">
        <v>1709</v>
      </c>
    </row>
    <row r="1095" spans="2:6" x14ac:dyDescent="0.2">
      <c r="B1095" t="s">
        <v>2940</v>
      </c>
      <c r="C1095">
        <v>0</v>
      </c>
      <c r="D1095" t="s">
        <v>2941</v>
      </c>
      <c r="E1095">
        <v>1060</v>
      </c>
      <c r="F1095" t="s">
        <v>1708</v>
      </c>
    </row>
    <row r="1096" spans="2:6" x14ac:dyDescent="0.2">
      <c r="B1096" t="s">
        <v>2940</v>
      </c>
      <c r="C1096">
        <v>0</v>
      </c>
      <c r="D1096" t="s">
        <v>2941</v>
      </c>
      <c r="E1096">
        <v>1061</v>
      </c>
      <c r="F1096" t="s">
        <v>3095</v>
      </c>
    </row>
    <row r="1097" spans="2:6" x14ac:dyDescent="0.2">
      <c r="B1097" t="s">
        <v>2940</v>
      </c>
      <c r="C1097">
        <v>0</v>
      </c>
      <c r="D1097" t="s">
        <v>2941</v>
      </c>
      <c r="E1097">
        <v>1062</v>
      </c>
      <c r="F1097" t="s">
        <v>2046</v>
      </c>
    </row>
    <row r="1098" spans="2:6" x14ac:dyDescent="0.2">
      <c r="B1098" t="s">
        <v>2940</v>
      </c>
      <c r="C1098">
        <v>0</v>
      </c>
      <c r="D1098" t="s">
        <v>2941</v>
      </c>
      <c r="E1098">
        <v>1063</v>
      </c>
      <c r="F1098" t="s">
        <v>4408</v>
      </c>
    </row>
    <row r="1099" spans="2:6" x14ac:dyDescent="0.2">
      <c r="B1099" t="s">
        <v>2940</v>
      </c>
      <c r="C1099">
        <v>0</v>
      </c>
      <c r="D1099" t="s">
        <v>2941</v>
      </c>
      <c r="E1099">
        <v>1064</v>
      </c>
      <c r="F1099" t="s">
        <v>2740</v>
      </c>
    </row>
    <row r="1100" spans="2:6" x14ac:dyDescent="0.2">
      <c r="B1100" t="s">
        <v>2940</v>
      </c>
      <c r="C1100">
        <v>0</v>
      </c>
      <c r="D1100" t="s">
        <v>2941</v>
      </c>
      <c r="E1100">
        <v>1065</v>
      </c>
      <c r="F1100" t="s">
        <v>4409</v>
      </c>
    </row>
    <row r="1101" spans="2:6" x14ac:dyDescent="0.2">
      <c r="B1101" t="s">
        <v>2940</v>
      </c>
      <c r="C1101">
        <v>0</v>
      </c>
      <c r="D1101" t="s">
        <v>2941</v>
      </c>
      <c r="E1101">
        <v>1066</v>
      </c>
      <c r="F1101" t="s">
        <v>2968</v>
      </c>
    </row>
    <row r="1102" spans="2:6" x14ac:dyDescent="0.2">
      <c r="B1102" t="s">
        <v>2940</v>
      </c>
      <c r="C1102">
        <v>0</v>
      </c>
      <c r="D1102" t="s">
        <v>2941</v>
      </c>
      <c r="E1102">
        <v>1068</v>
      </c>
      <c r="F1102" t="s">
        <v>3351</v>
      </c>
    </row>
    <row r="1103" spans="2:6" x14ac:dyDescent="0.2">
      <c r="B1103" t="s">
        <v>2940</v>
      </c>
      <c r="C1103">
        <v>0</v>
      </c>
      <c r="D1103" t="s">
        <v>2941</v>
      </c>
      <c r="E1103">
        <v>1069</v>
      </c>
      <c r="F1103" t="s">
        <v>3101</v>
      </c>
    </row>
    <row r="1104" spans="2:6" x14ac:dyDescent="0.2">
      <c r="B1104" t="s">
        <v>2940</v>
      </c>
      <c r="C1104">
        <v>0</v>
      </c>
      <c r="D1104" t="s">
        <v>2941</v>
      </c>
      <c r="E1104">
        <v>1071</v>
      </c>
      <c r="F1104" t="s">
        <v>1826</v>
      </c>
    </row>
    <row r="1105" spans="2:6" x14ac:dyDescent="0.2">
      <c r="B1105" t="s">
        <v>2940</v>
      </c>
      <c r="C1105">
        <v>0</v>
      </c>
      <c r="D1105" t="s">
        <v>2941</v>
      </c>
      <c r="E1105">
        <v>1072</v>
      </c>
      <c r="F1105" t="s">
        <v>1928</v>
      </c>
    </row>
    <row r="1106" spans="2:6" x14ac:dyDescent="0.2">
      <c r="B1106" t="s">
        <v>2940</v>
      </c>
      <c r="C1106">
        <v>0</v>
      </c>
      <c r="D1106" t="s">
        <v>2941</v>
      </c>
      <c r="E1106">
        <v>1073</v>
      </c>
      <c r="F1106" t="s">
        <v>4411</v>
      </c>
    </row>
    <row r="1107" spans="2:6" x14ac:dyDescent="0.2">
      <c r="B1107" t="s">
        <v>2940</v>
      </c>
      <c r="C1107">
        <v>0</v>
      </c>
      <c r="D1107" t="s">
        <v>2941</v>
      </c>
      <c r="E1107">
        <v>1074</v>
      </c>
      <c r="F1107" t="s">
        <v>2765</v>
      </c>
    </row>
    <row r="1108" spans="2:6" x14ac:dyDescent="0.2">
      <c r="B1108" t="s">
        <v>2940</v>
      </c>
      <c r="C1108">
        <v>0</v>
      </c>
      <c r="D1108" t="s">
        <v>2941</v>
      </c>
      <c r="E1108">
        <v>1075</v>
      </c>
      <c r="F1108" t="s">
        <v>2044</v>
      </c>
    </row>
    <row r="1109" spans="2:6" x14ac:dyDescent="0.2">
      <c r="B1109" t="s">
        <v>2940</v>
      </c>
      <c r="C1109">
        <v>0</v>
      </c>
      <c r="D1109" t="s">
        <v>2941</v>
      </c>
      <c r="E1109">
        <v>1076</v>
      </c>
      <c r="F1109" t="s">
        <v>2979</v>
      </c>
    </row>
    <row r="1110" spans="2:6" x14ac:dyDescent="0.2">
      <c r="B1110" t="s">
        <v>2940</v>
      </c>
      <c r="C1110">
        <v>0</v>
      </c>
      <c r="D1110" t="s">
        <v>2941</v>
      </c>
      <c r="E1110">
        <v>1077</v>
      </c>
      <c r="F1110" t="s">
        <v>2758</v>
      </c>
    </row>
    <row r="1111" spans="2:6" x14ac:dyDescent="0.2">
      <c r="B1111" t="s">
        <v>2940</v>
      </c>
      <c r="C1111">
        <v>0</v>
      </c>
      <c r="D1111" t="s">
        <v>2941</v>
      </c>
      <c r="E1111">
        <v>1078</v>
      </c>
      <c r="F1111" t="s">
        <v>1913</v>
      </c>
    </row>
    <row r="1112" spans="2:6" x14ac:dyDescent="0.2">
      <c r="B1112" t="s">
        <v>2940</v>
      </c>
      <c r="C1112">
        <v>0</v>
      </c>
      <c r="D1112" t="s">
        <v>2941</v>
      </c>
      <c r="E1112">
        <v>1079</v>
      </c>
      <c r="F1112" t="s">
        <v>1920</v>
      </c>
    </row>
    <row r="1113" spans="2:6" x14ac:dyDescent="0.2">
      <c r="B1113" t="s">
        <v>2940</v>
      </c>
      <c r="C1113">
        <v>0</v>
      </c>
      <c r="D1113" t="s">
        <v>2941</v>
      </c>
      <c r="E1113">
        <v>1080</v>
      </c>
      <c r="F1113" t="s">
        <v>3938</v>
      </c>
    </row>
    <row r="1114" spans="2:6" x14ac:dyDescent="0.2">
      <c r="B1114" t="s">
        <v>2940</v>
      </c>
      <c r="C1114">
        <v>0</v>
      </c>
      <c r="D1114" t="s">
        <v>2941</v>
      </c>
      <c r="E1114">
        <v>1081</v>
      </c>
      <c r="F1114" t="s">
        <v>4412</v>
      </c>
    </row>
    <row r="1115" spans="2:6" x14ac:dyDescent="0.2">
      <c r="B1115" t="s">
        <v>2940</v>
      </c>
      <c r="C1115">
        <v>0</v>
      </c>
      <c r="D1115" t="s">
        <v>2941</v>
      </c>
      <c r="E1115">
        <v>1082</v>
      </c>
      <c r="F1115" t="s">
        <v>1924</v>
      </c>
    </row>
    <row r="1116" spans="2:6" x14ac:dyDescent="0.2">
      <c r="B1116" t="s">
        <v>2940</v>
      </c>
      <c r="C1116">
        <v>0</v>
      </c>
      <c r="D1116" t="s">
        <v>2941</v>
      </c>
      <c r="E1116">
        <v>1083</v>
      </c>
      <c r="F1116" t="s">
        <v>2035</v>
      </c>
    </row>
    <row r="1117" spans="2:6" x14ac:dyDescent="0.2">
      <c r="B1117" t="s">
        <v>2940</v>
      </c>
      <c r="C1117">
        <v>0</v>
      </c>
      <c r="D1117" t="s">
        <v>2941</v>
      </c>
      <c r="E1117">
        <v>1084</v>
      </c>
      <c r="F1117" t="s">
        <v>1930</v>
      </c>
    </row>
    <row r="1118" spans="2:6" x14ac:dyDescent="0.2">
      <c r="B1118" t="s">
        <v>2940</v>
      </c>
      <c r="C1118">
        <v>0</v>
      </c>
      <c r="D1118" t="s">
        <v>2941</v>
      </c>
      <c r="E1118">
        <v>1085</v>
      </c>
      <c r="F1118" t="s">
        <v>3668</v>
      </c>
    </row>
    <row r="1119" spans="2:6" x14ac:dyDescent="0.2">
      <c r="B1119" t="s">
        <v>2940</v>
      </c>
      <c r="C1119">
        <v>0</v>
      </c>
      <c r="D1119" t="s">
        <v>2941</v>
      </c>
      <c r="E1119">
        <v>1086</v>
      </c>
      <c r="F1119" t="s">
        <v>4413</v>
      </c>
    </row>
    <row r="1120" spans="2:6" x14ac:dyDescent="0.2">
      <c r="B1120" t="s">
        <v>2940</v>
      </c>
      <c r="C1120">
        <v>0</v>
      </c>
      <c r="D1120" t="s">
        <v>2941</v>
      </c>
      <c r="E1120">
        <v>1087</v>
      </c>
      <c r="F1120" t="s">
        <v>4414</v>
      </c>
    </row>
    <row r="1121" spans="2:6" x14ac:dyDescent="0.2">
      <c r="B1121" t="s">
        <v>2940</v>
      </c>
      <c r="C1121">
        <v>0</v>
      </c>
      <c r="D1121" t="s">
        <v>2941</v>
      </c>
      <c r="E1121">
        <v>1089</v>
      </c>
      <c r="F1121" t="s">
        <v>2038</v>
      </c>
    </row>
    <row r="1122" spans="2:6" x14ac:dyDescent="0.2">
      <c r="B1122" t="s">
        <v>2940</v>
      </c>
      <c r="C1122">
        <v>0</v>
      </c>
      <c r="D1122" t="s">
        <v>2941</v>
      </c>
      <c r="E1122">
        <v>1090</v>
      </c>
      <c r="F1122" t="s">
        <v>1973</v>
      </c>
    </row>
    <row r="1123" spans="2:6" x14ac:dyDescent="0.2">
      <c r="B1123" t="s">
        <v>2940</v>
      </c>
      <c r="C1123">
        <v>0</v>
      </c>
      <c r="D1123" t="s">
        <v>2941</v>
      </c>
      <c r="E1123">
        <v>1091</v>
      </c>
      <c r="F1123" t="s">
        <v>1969</v>
      </c>
    </row>
    <row r="1124" spans="2:6" x14ac:dyDescent="0.2">
      <c r="B1124" t="s">
        <v>2940</v>
      </c>
      <c r="C1124">
        <v>0</v>
      </c>
      <c r="D1124" t="s">
        <v>2941</v>
      </c>
      <c r="E1124">
        <v>1092</v>
      </c>
      <c r="F1124" t="s">
        <v>1834</v>
      </c>
    </row>
    <row r="1125" spans="2:6" x14ac:dyDescent="0.2">
      <c r="B1125" t="s">
        <v>2940</v>
      </c>
      <c r="C1125">
        <v>0</v>
      </c>
      <c r="D1125" t="s">
        <v>2941</v>
      </c>
      <c r="E1125">
        <v>1093</v>
      </c>
      <c r="F1125" t="s">
        <v>4415</v>
      </c>
    </row>
    <row r="1126" spans="2:6" x14ac:dyDescent="0.2">
      <c r="B1126" t="s">
        <v>2940</v>
      </c>
      <c r="C1126">
        <v>0</v>
      </c>
      <c r="D1126" t="s">
        <v>2941</v>
      </c>
      <c r="E1126">
        <v>1094</v>
      </c>
      <c r="F1126" t="s">
        <v>1967</v>
      </c>
    </row>
    <row r="1127" spans="2:6" x14ac:dyDescent="0.2">
      <c r="B1127" t="s">
        <v>2940</v>
      </c>
      <c r="C1127">
        <v>0</v>
      </c>
      <c r="D1127" t="s">
        <v>2941</v>
      </c>
      <c r="E1127">
        <v>1095</v>
      </c>
      <c r="F1127" t="s">
        <v>2050</v>
      </c>
    </row>
    <row r="1128" spans="2:6" x14ac:dyDescent="0.2">
      <c r="B1128" t="s">
        <v>2940</v>
      </c>
      <c r="C1128">
        <v>0</v>
      </c>
      <c r="D1128" t="s">
        <v>2941</v>
      </c>
      <c r="E1128">
        <v>1096</v>
      </c>
      <c r="F1128" t="s">
        <v>1631</v>
      </c>
    </row>
    <row r="1129" spans="2:6" x14ac:dyDescent="0.2">
      <c r="B1129" t="s">
        <v>2940</v>
      </c>
      <c r="C1129">
        <v>0</v>
      </c>
      <c r="D1129" t="s">
        <v>2941</v>
      </c>
      <c r="E1129">
        <v>1097</v>
      </c>
      <c r="F1129" t="s">
        <v>1702</v>
      </c>
    </row>
    <row r="1130" spans="2:6" x14ac:dyDescent="0.2">
      <c r="B1130" t="s">
        <v>2940</v>
      </c>
      <c r="C1130">
        <v>0</v>
      </c>
      <c r="D1130" t="s">
        <v>2941</v>
      </c>
      <c r="E1130">
        <v>1098</v>
      </c>
      <c r="F1130" t="s">
        <v>2857</v>
      </c>
    </row>
    <row r="1131" spans="2:6" x14ac:dyDescent="0.2">
      <c r="B1131" t="s">
        <v>2940</v>
      </c>
      <c r="C1131">
        <v>0</v>
      </c>
      <c r="D1131" t="s">
        <v>2941</v>
      </c>
      <c r="E1131">
        <v>1099</v>
      </c>
      <c r="F1131" t="s">
        <v>2199</v>
      </c>
    </row>
    <row r="1132" spans="2:6" x14ac:dyDescent="0.2">
      <c r="B1132" t="s">
        <v>2940</v>
      </c>
      <c r="C1132">
        <v>0</v>
      </c>
      <c r="D1132" t="s">
        <v>2941</v>
      </c>
      <c r="E1132">
        <v>1101</v>
      </c>
      <c r="F1132" t="s">
        <v>1836</v>
      </c>
    </row>
    <row r="1133" spans="2:6" x14ac:dyDescent="0.2">
      <c r="B1133" t="s">
        <v>2940</v>
      </c>
      <c r="C1133">
        <v>0</v>
      </c>
      <c r="D1133" t="s">
        <v>2941</v>
      </c>
      <c r="E1133">
        <v>1102</v>
      </c>
      <c r="F1133" t="s">
        <v>2732</v>
      </c>
    </row>
    <row r="1134" spans="2:6" x14ac:dyDescent="0.2">
      <c r="B1134" t="s">
        <v>2940</v>
      </c>
      <c r="C1134">
        <v>0</v>
      </c>
      <c r="D1134" t="s">
        <v>2941</v>
      </c>
      <c r="E1134">
        <v>1103</v>
      </c>
      <c r="F1134" t="s">
        <v>1842</v>
      </c>
    </row>
    <row r="1135" spans="2:6" x14ac:dyDescent="0.2">
      <c r="B1135" t="s">
        <v>2940</v>
      </c>
      <c r="C1135">
        <v>0</v>
      </c>
      <c r="D1135" t="s">
        <v>2941</v>
      </c>
      <c r="E1135">
        <v>1104</v>
      </c>
      <c r="F1135" t="s">
        <v>2639</v>
      </c>
    </row>
    <row r="1136" spans="2:6" x14ac:dyDescent="0.2">
      <c r="B1136" t="s">
        <v>2940</v>
      </c>
      <c r="C1136">
        <v>0</v>
      </c>
      <c r="D1136" t="s">
        <v>2941</v>
      </c>
      <c r="E1136">
        <v>1105</v>
      </c>
      <c r="F1136" t="s">
        <v>1865</v>
      </c>
    </row>
    <row r="1137" spans="2:6" x14ac:dyDescent="0.2">
      <c r="B1137" t="s">
        <v>2940</v>
      </c>
      <c r="C1137">
        <v>0</v>
      </c>
      <c r="D1137" t="s">
        <v>2941</v>
      </c>
      <c r="E1137">
        <v>1106</v>
      </c>
      <c r="F1137" t="s">
        <v>4416</v>
      </c>
    </row>
    <row r="1138" spans="2:6" x14ac:dyDescent="0.2">
      <c r="B1138" t="s">
        <v>2940</v>
      </c>
      <c r="C1138">
        <v>0</v>
      </c>
      <c r="D1138" t="s">
        <v>2941</v>
      </c>
      <c r="E1138">
        <v>1107</v>
      </c>
      <c r="F1138" t="s">
        <v>2264</v>
      </c>
    </row>
    <row r="1139" spans="2:6" x14ac:dyDescent="0.2">
      <c r="B1139" t="s">
        <v>2940</v>
      </c>
      <c r="C1139">
        <v>0</v>
      </c>
      <c r="D1139" t="s">
        <v>2941</v>
      </c>
      <c r="E1139">
        <v>1108</v>
      </c>
      <c r="F1139" t="s">
        <v>3984</v>
      </c>
    </row>
    <row r="1140" spans="2:6" x14ac:dyDescent="0.2">
      <c r="B1140" t="s">
        <v>2940</v>
      </c>
      <c r="C1140">
        <v>0</v>
      </c>
      <c r="D1140" t="s">
        <v>2941</v>
      </c>
      <c r="E1140">
        <v>1109</v>
      </c>
      <c r="F1140" t="s">
        <v>2271</v>
      </c>
    </row>
    <row r="1141" spans="2:6" x14ac:dyDescent="0.2">
      <c r="B1141" t="s">
        <v>2940</v>
      </c>
      <c r="C1141">
        <v>0</v>
      </c>
      <c r="D1141" t="s">
        <v>2941</v>
      </c>
      <c r="E1141">
        <v>1110</v>
      </c>
      <c r="F1141" t="s">
        <v>1900</v>
      </c>
    </row>
    <row r="1142" spans="2:6" x14ac:dyDescent="0.2">
      <c r="B1142" t="s">
        <v>2940</v>
      </c>
      <c r="C1142">
        <v>0</v>
      </c>
      <c r="D1142" t="s">
        <v>2941</v>
      </c>
      <c r="E1142">
        <v>1111</v>
      </c>
      <c r="F1142" t="s">
        <v>2268</v>
      </c>
    </row>
    <row r="1143" spans="2:6" x14ac:dyDescent="0.2">
      <c r="B1143" t="s">
        <v>2940</v>
      </c>
      <c r="C1143">
        <v>0</v>
      </c>
      <c r="D1143" t="s">
        <v>2941</v>
      </c>
      <c r="E1143">
        <v>1112</v>
      </c>
      <c r="F1143" t="s">
        <v>1902</v>
      </c>
    </row>
    <row r="1144" spans="2:6" x14ac:dyDescent="0.2">
      <c r="B1144" t="s">
        <v>2940</v>
      </c>
      <c r="C1144">
        <v>0</v>
      </c>
      <c r="D1144" t="s">
        <v>2941</v>
      </c>
      <c r="E1144">
        <v>1113</v>
      </c>
      <c r="F1144" t="s">
        <v>4417</v>
      </c>
    </row>
    <row r="1145" spans="2:6" x14ac:dyDescent="0.2">
      <c r="B1145" t="s">
        <v>2940</v>
      </c>
      <c r="C1145">
        <v>0</v>
      </c>
      <c r="D1145" t="s">
        <v>2941</v>
      </c>
      <c r="E1145">
        <v>1114</v>
      </c>
      <c r="F1145" t="s">
        <v>2997</v>
      </c>
    </row>
    <row r="1146" spans="2:6" x14ac:dyDescent="0.2">
      <c r="B1146" t="s">
        <v>2940</v>
      </c>
      <c r="C1146">
        <v>0</v>
      </c>
      <c r="D1146" t="s">
        <v>2941</v>
      </c>
      <c r="E1146">
        <v>1115</v>
      </c>
      <c r="F1146" t="s">
        <v>4418</v>
      </c>
    </row>
    <row r="1147" spans="2:6" x14ac:dyDescent="0.2">
      <c r="B1147" t="s">
        <v>2940</v>
      </c>
      <c r="C1147">
        <v>0</v>
      </c>
      <c r="D1147" t="s">
        <v>2941</v>
      </c>
      <c r="E1147">
        <v>1116</v>
      </c>
      <c r="F1147" t="s">
        <v>2852</v>
      </c>
    </row>
    <row r="1148" spans="2:6" x14ac:dyDescent="0.2">
      <c r="B1148" t="s">
        <v>2940</v>
      </c>
      <c r="C1148">
        <v>0</v>
      </c>
      <c r="D1148" t="s">
        <v>2941</v>
      </c>
      <c r="E1148">
        <v>1117</v>
      </c>
      <c r="F1148" t="s">
        <v>2245</v>
      </c>
    </row>
    <row r="1149" spans="2:6" x14ac:dyDescent="0.2">
      <c r="B1149" t="s">
        <v>2940</v>
      </c>
      <c r="C1149">
        <v>0</v>
      </c>
      <c r="D1149" t="s">
        <v>2941</v>
      </c>
      <c r="E1149">
        <v>1118</v>
      </c>
      <c r="F1149" t="s">
        <v>2236</v>
      </c>
    </row>
    <row r="1150" spans="2:6" x14ac:dyDescent="0.2">
      <c r="B1150" t="s">
        <v>2940</v>
      </c>
      <c r="C1150">
        <v>0</v>
      </c>
      <c r="D1150" t="s">
        <v>2941</v>
      </c>
      <c r="E1150">
        <v>1119</v>
      </c>
      <c r="F1150" t="s">
        <v>3891</v>
      </c>
    </row>
    <row r="1151" spans="2:6" x14ac:dyDescent="0.2">
      <c r="B1151" t="s">
        <v>2940</v>
      </c>
      <c r="C1151">
        <v>0</v>
      </c>
      <c r="D1151" t="s">
        <v>2941</v>
      </c>
      <c r="E1151">
        <v>1120</v>
      </c>
      <c r="F1151" t="s">
        <v>1407</v>
      </c>
    </row>
    <row r="1152" spans="2:6" x14ac:dyDescent="0.2">
      <c r="B1152" t="s">
        <v>2940</v>
      </c>
      <c r="C1152">
        <v>0</v>
      </c>
      <c r="D1152" t="s">
        <v>2941</v>
      </c>
      <c r="E1152">
        <v>1121</v>
      </c>
      <c r="F1152" t="s">
        <v>1413</v>
      </c>
    </row>
    <row r="1153" spans="2:6" x14ac:dyDescent="0.2">
      <c r="B1153" t="s">
        <v>2940</v>
      </c>
      <c r="C1153">
        <v>0</v>
      </c>
      <c r="D1153" t="s">
        <v>2941</v>
      </c>
      <c r="E1153">
        <v>1122</v>
      </c>
      <c r="F1153" t="s">
        <v>1365</v>
      </c>
    </row>
    <row r="1154" spans="2:6" x14ac:dyDescent="0.2">
      <c r="B1154" t="s">
        <v>2940</v>
      </c>
      <c r="C1154">
        <v>0</v>
      </c>
      <c r="D1154" t="s">
        <v>2941</v>
      </c>
      <c r="E1154">
        <v>1123</v>
      </c>
      <c r="F1154" t="s">
        <v>1398</v>
      </c>
    </row>
    <row r="1155" spans="2:6" x14ac:dyDescent="0.2">
      <c r="B1155" t="s">
        <v>2940</v>
      </c>
      <c r="C1155">
        <v>0</v>
      </c>
      <c r="D1155" t="s">
        <v>2941</v>
      </c>
      <c r="E1155">
        <v>1125</v>
      </c>
      <c r="F1155" t="s">
        <v>2622</v>
      </c>
    </row>
    <row r="1156" spans="2:6" x14ac:dyDescent="0.2">
      <c r="B1156" t="s">
        <v>2940</v>
      </c>
      <c r="C1156">
        <v>0</v>
      </c>
      <c r="D1156" t="s">
        <v>2941</v>
      </c>
      <c r="E1156">
        <v>1126</v>
      </c>
      <c r="F1156" t="s">
        <v>4420</v>
      </c>
    </row>
    <row r="1157" spans="2:6" x14ac:dyDescent="0.2">
      <c r="B1157" t="s">
        <v>2940</v>
      </c>
      <c r="C1157">
        <v>0</v>
      </c>
      <c r="D1157" t="s">
        <v>2941</v>
      </c>
      <c r="E1157">
        <v>1128</v>
      </c>
      <c r="F1157" t="s">
        <v>2238</v>
      </c>
    </row>
    <row r="1158" spans="2:6" x14ac:dyDescent="0.2">
      <c r="B1158" t="s">
        <v>2940</v>
      </c>
      <c r="C1158">
        <v>0</v>
      </c>
      <c r="D1158" t="s">
        <v>2941</v>
      </c>
      <c r="E1158">
        <v>1129</v>
      </c>
      <c r="F1158" t="s">
        <v>2244</v>
      </c>
    </row>
    <row r="1159" spans="2:6" x14ac:dyDescent="0.2">
      <c r="B1159" t="s">
        <v>2940</v>
      </c>
      <c r="C1159">
        <v>0</v>
      </c>
      <c r="D1159" t="s">
        <v>2941</v>
      </c>
      <c r="E1159">
        <v>1130</v>
      </c>
      <c r="F1159" t="s">
        <v>1427</v>
      </c>
    </row>
    <row r="1160" spans="2:6" x14ac:dyDescent="0.2">
      <c r="B1160" t="s">
        <v>2940</v>
      </c>
      <c r="C1160">
        <v>0</v>
      </c>
      <c r="D1160" t="s">
        <v>2941</v>
      </c>
      <c r="E1160">
        <v>1131</v>
      </c>
      <c r="F1160" t="s">
        <v>3365</v>
      </c>
    </row>
    <row r="1161" spans="2:6" x14ac:dyDescent="0.2">
      <c r="B1161" t="s">
        <v>2940</v>
      </c>
      <c r="C1161">
        <v>0</v>
      </c>
      <c r="D1161" t="s">
        <v>2941</v>
      </c>
      <c r="E1161">
        <v>1132</v>
      </c>
      <c r="F1161" t="s">
        <v>3005</v>
      </c>
    </row>
    <row r="1162" spans="2:6" x14ac:dyDescent="0.2">
      <c r="B1162" t="s">
        <v>2940</v>
      </c>
      <c r="C1162">
        <v>0</v>
      </c>
      <c r="D1162" t="s">
        <v>2941</v>
      </c>
      <c r="E1162">
        <v>1133</v>
      </c>
      <c r="F1162" t="s">
        <v>1439</v>
      </c>
    </row>
    <row r="1163" spans="2:6" x14ac:dyDescent="0.2">
      <c r="B1163" t="s">
        <v>2940</v>
      </c>
      <c r="C1163">
        <v>0</v>
      </c>
      <c r="D1163" t="s">
        <v>2941</v>
      </c>
      <c r="E1163">
        <v>1136</v>
      </c>
      <c r="F1163" t="s">
        <v>3288</v>
      </c>
    </row>
    <row r="1164" spans="2:6" x14ac:dyDescent="0.2">
      <c r="B1164" t="s">
        <v>2940</v>
      </c>
      <c r="C1164">
        <v>0</v>
      </c>
      <c r="D1164" t="s">
        <v>2941</v>
      </c>
      <c r="E1164">
        <v>1138</v>
      </c>
      <c r="F1164" t="s">
        <v>1370</v>
      </c>
    </row>
    <row r="1165" spans="2:6" x14ac:dyDescent="0.2">
      <c r="B1165" t="s">
        <v>2940</v>
      </c>
      <c r="C1165">
        <v>0</v>
      </c>
      <c r="D1165" t="s">
        <v>2941</v>
      </c>
      <c r="E1165">
        <v>1139</v>
      </c>
      <c r="F1165" t="s">
        <v>3813</v>
      </c>
    </row>
    <row r="1166" spans="2:6" x14ac:dyDescent="0.2">
      <c r="B1166" t="s">
        <v>2940</v>
      </c>
      <c r="C1166">
        <v>0</v>
      </c>
      <c r="D1166" t="s">
        <v>2941</v>
      </c>
      <c r="E1166">
        <v>1140</v>
      </c>
      <c r="F1166" t="s">
        <v>3368</v>
      </c>
    </row>
    <row r="1167" spans="2:6" x14ac:dyDescent="0.2">
      <c r="B1167" t="s">
        <v>2940</v>
      </c>
      <c r="C1167">
        <v>0</v>
      </c>
      <c r="D1167" t="s">
        <v>2941</v>
      </c>
      <c r="E1167">
        <v>1142</v>
      </c>
      <c r="F1167" t="s">
        <v>1385</v>
      </c>
    </row>
    <row r="1168" spans="2:6" x14ac:dyDescent="0.2">
      <c r="B1168" t="s">
        <v>2940</v>
      </c>
      <c r="C1168">
        <v>0</v>
      </c>
      <c r="D1168" t="s">
        <v>2941</v>
      </c>
      <c r="E1168">
        <v>1145</v>
      </c>
      <c r="F1168" t="s">
        <v>1557</v>
      </c>
    </row>
    <row r="1169" spans="2:6" x14ac:dyDescent="0.2">
      <c r="B1169" t="s">
        <v>2940</v>
      </c>
      <c r="C1169">
        <v>0</v>
      </c>
      <c r="D1169" t="s">
        <v>2941</v>
      </c>
      <c r="E1169">
        <v>1146</v>
      </c>
      <c r="F1169" t="s">
        <v>3292</v>
      </c>
    </row>
    <row r="1170" spans="2:6" x14ac:dyDescent="0.2">
      <c r="B1170" t="s">
        <v>2940</v>
      </c>
      <c r="C1170">
        <v>0</v>
      </c>
      <c r="D1170" t="s">
        <v>2941</v>
      </c>
      <c r="E1170">
        <v>1147</v>
      </c>
      <c r="F1170" t="s">
        <v>1584</v>
      </c>
    </row>
    <row r="1171" spans="2:6" x14ac:dyDescent="0.2">
      <c r="B1171" t="s">
        <v>2940</v>
      </c>
      <c r="C1171">
        <v>0</v>
      </c>
      <c r="D1171" t="s">
        <v>2941</v>
      </c>
      <c r="E1171">
        <v>1148</v>
      </c>
      <c r="F1171" t="s">
        <v>1583</v>
      </c>
    </row>
    <row r="1172" spans="2:6" x14ac:dyDescent="0.2">
      <c r="B1172" t="s">
        <v>2940</v>
      </c>
      <c r="C1172">
        <v>0</v>
      </c>
      <c r="D1172" t="s">
        <v>2941</v>
      </c>
      <c r="E1172">
        <v>1149</v>
      </c>
      <c r="F1172" t="s">
        <v>4423</v>
      </c>
    </row>
    <row r="1173" spans="2:6" x14ac:dyDescent="0.2">
      <c r="B1173" t="s">
        <v>2940</v>
      </c>
      <c r="C1173">
        <v>0</v>
      </c>
      <c r="D1173" t="s">
        <v>2941</v>
      </c>
      <c r="E1173">
        <v>1151</v>
      </c>
      <c r="F1173" t="s">
        <v>1628</v>
      </c>
    </row>
    <row r="1174" spans="2:6" x14ac:dyDescent="0.2">
      <c r="B1174" t="s">
        <v>2940</v>
      </c>
      <c r="C1174">
        <v>0</v>
      </c>
      <c r="D1174" t="s">
        <v>2941</v>
      </c>
      <c r="E1174">
        <v>1152</v>
      </c>
      <c r="F1174" t="s">
        <v>4259</v>
      </c>
    </row>
    <row r="1175" spans="2:6" x14ac:dyDescent="0.2">
      <c r="B1175" t="s">
        <v>2940</v>
      </c>
      <c r="C1175">
        <v>0</v>
      </c>
      <c r="D1175" t="s">
        <v>2941</v>
      </c>
      <c r="E1175">
        <v>1153</v>
      </c>
      <c r="F1175" t="s">
        <v>1632</v>
      </c>
    </row>
    <row r="1176" spans="2:6" x14ac:dyDescent="0.2">
      <c r="B1176" t="s">
        <v>2940</v>
      </c>
      <c r="C1176">
        <v>0</v>
      </c>
      <c r="D1176" t="s">
        <v>2941</v>
      </c>
      <c r="E1176">
        <v>1154</v>
      </c>
      <c r="F1176" t="s">
        <v>4424</v>
      </c>
    </row>
    <row r="1177" spans="2:6" x14ac:dyDescent="0.2">
      <c r="B1177" t="s">
        <v>2940</v>
      </c>
      <c r="C1177">
        <v>0</v>
      </c>
      <c r="D1177" t="s">
        <v>2941</v>
      </c>
      <c r="E1177">
        <v>1155</v>
      </c>
      <c r="F1177" t="s">
        <v>4229</v>
      </c>
    </row>
    <row r="1178" spans="2:6" x14ac:dyDescent="0.2">
      <c r="B1178" t="s">
        <v>2940</v>
      </c>
      <c r="C1178">
        <v>0</v>
      </c>
      <c r="D1178" t="s">
        <v>2941</v>
      </c>
      <c r="E1178">
        <v>1156</v>
      </c>
      <c r="F1178" t="s">
        <v>3678</v>
      </c>
    </row>
    <row r="1179" spans="2:6" x14ac:dyDescent="0.2">
      <c r="B1179" t="s">
        <v>2940</v>
      </c>
      <c r="C1179">
        <v>0</v>
      </c>
      <c r="D1179" t="s">
        <v>2941</v>
      </c>
      <c r="E1179">
        <v>1158</v>
      </c>
      <c r="F1179" t="s">
        <v>3683</v>
      </c>
    </row>
    <row r="1180" spans="2:6" x14ac:dyDescent="0.2">
      <c r="B1180" t="s">
        <v>2940</v>
      </c>
      <c r="C1180">
        <v>0</v>
      </c>
      <c r="D1180" t="s">
        <v>2941</v>
      </c>
      <c r="E1180">
        <v>1160</v>
      </c>
      <c r="F1180" t="s">
        <v>1493</v>
      </c>
    </row>
    <row r="1181" spans="2:6" x14ac:dyDescent="0.2">
      <c r="B1181" t="s">
        <v>2940</v>
      </c>
      <c r="C1181">
        <v>0</v>
      </c>
      <c r="D1181" t="s">
        <v>2941</v>
      </c>
      <c r="E1181">
        <v>1161</v>
      </c>
      <c r="F1181" t="s">
        <v>4201</v>
      </c>
    </row>
    <row r="1182" spans="2:6" x14ac:dyDescent="0.2">
      <c r="B1182" t="s">
        <v>2940</v>
      </c>
      <c r="C1182">
        <v>0</v>
      </c>
      <c r="D1182" t="s">
        <v>2941</v>
      </c>
      <c r="E1182">
        <v>1162</v>
      </c>
      <c r="F1182" t="s">
        <v>2661</v>
      </c>
    </row>
    <row r="1183" spans="2:6" x14ac:dyDescent="0.2">
      <c r="B1183" t="s">
        <v>2940</v>
      </c>
      <c r="C1183">
        <v>0</v>
      </c>
      <c r="D1183" t="s">
        <v>2941</v>
      </c>
      <c r="E1183">
        <v>1163</v>
      </c>
      <c r="F1183" t="s">
        <v>2667</v>
      </c>
    </row>
    <row r="1184" spans="2:6" x14ac:dyDescent="0.2">
      <c r="B1184" t="s">
        <v>2940</v>
      </c>
      <c r="C1184">
        <v>0</v>
      </c>
      <c r="D1184" t="s">
        <v>2941</v>
      </c>
      <c r="E1184">
        <v>1164</v>
      </c>
      <c r="F1184" t="s">
        <v>3821</v>
      </c>
    </row>
    <row r="1185" spans="2:6" x14ac:dyDescent="0.2">
      <c r="B1185" t="s">
        <v>2940</v>
      </c>
      <c r="C1185">
        <v>0</v>
      </c>
      <c r="D1185" t="s">
        <v>2941</v>
      </c>
      <c r="E1185">
        <v>1165</v>
      </c>
      <c r="F1185" t="s">
        <v>4426</v>
      </c>
    </row>
    <row r="1186" spans="2:6" x14ac:dyDescent="0.2">
      <c r="B1186" t="s">
        <v>2940</v>
      </c>
      <c r="C1186">
        <v>0</v>
      </c>
      <c r="D1186" t="s">
        <v>2941</v>
      </c>
      <c r="E1186">
        <v>1167</v>
      </c>
      <c r="F1186" t="s">
        <v>2666</v>
      </c>
    </row>
    <row r="1187" spans="2:6" x14ac:dyDescent="0.2">
      <c r="B1187" t="s">
        <v>2940</v>
      </c>
      <c r="C1187">
        <v>0</v>
      </c>
      <c r="D1187" t="s">
        <v>2941</v>
      </c>
      <c r="E1187">
        <v>1168</v>
      </c>
      <c r="F1187" t="s">
        <v>4427</v>
      </c>
    </row>
    <row r="1188" spans="2:6" x14ac:dyDescent="0.2">
      <c r="B1188" t="s">
        <v>2940</v>
      </c>
      <c r="C1188">
        <v>0</v>
      </c>
      <c r="D1188" t="s">
        <v>2941</v>
      </c>
      <c r="E1188">
        <v>1169</v>
      </c>
      <c r="F1188" t="s">
        <v>4428</v>
      </c>
    </row>
    <row r="1189" spans="2:6" x14ac:dyDescent="0.2">
      <c r="B1189" t="s">
        <v>2940</v>
      </c>
      <c r="C1189">
        <v>0</v>
      </c>
      <c r="D1189" t="s">
        <v>2941</v>
      </c>
      <c r="E1189">
        <v>1170</v>
      </c>
      <c r="F1189" t="s">
        <v>2683</v>
      </c>
    </row>
    <row r="1190" spans="2:6" x14ac:dyDescent="0.2">
      <c r="B1190" t="s">
        <v>2940</v>
      </c>
      <c r="C1190">
        <v>0</v>
      </c>
      <c r="D1190" t="s">
        <v>2941</v>
      </c>
      <c r="E1190">
        <v>1172</v>
      </c>
      <c r="F1190" t="s">
        <v>2281</v>
      </c>
    </row>
    <row r="1191" spans="2:6" x14ac:dyDescent="0.2">
      <c r="B1191" t="s">
        <v>2940</v>
      </c>
      <c r="C1191">
        <v>0</v>
      </c>
      <c r="D1191" t="s">
        <v>2941</v>
      </c>
      <c r="E1191">
        <v>1173</v>
      </c>
      <c r="F1191" t="s">
        <v>2221</v>
      </c>
    </row>
    <row r="1192" spans="2:6" x14ac:dyDescent="0.2">
      <c r="B1192" t="s">
        <v>2940</v>
      </c>
      <c r="C1192">
        <v>0</v>
      </c>
      <c r="D1192" t="s">
        <v>2941</v>
      </c>
      <c r="E1192">
        <v>1174</v>
      </c>
      <c r="F1192" t="s">
        <v>2401</v>
      </c>
    </row>
    <row r="1193" spans="2:6" x14ac:dyDescent="0.2">
      <c r="B1193" t="s">
        <v>2940</v>
      </c>
      <c r="C1193">
        <v>0</v>
      </c>
      <c r="D1193" t="s">
        <v>2941</v>
      </c>
      <c r="E1193">
        <v>1175</v>
      </c>
      <c r="F1193" t="s">
        <v>2394</v>
      </c>
    </row>
    <row r="1194" spans="2:6" x14ac:dyDescent="0.2">
      <c r="B1194" t="s">
        <v>2940</v>
      </c>
      <c r="C1194">
        <v>0</v>
      </c>
      <c r="D1194" t="s">
        <v>2941</v>
      </c>
      <c r="E1194">
        <v>1176</v>
      </c>
      <c r="F1194" t="s">
        <v>2406</v>
      </c>
    </row>
    <row r="1195" spans="2:6" x14ac:dyDescent="0.2">
      <c r="B1195" t="s">
        <v>2940</v>
      </c>
      <c r="C1195">
        <v>0</v>
      </c>
      <c r="D1195" t="s">
        <v>2941</v>
      </c>
      <c r="E1195">
        <v>1177</v>
      </c>
      <c r="F1195" t="s">
        <v>1659</v>
      </c>
    </row>
    <row r="1196" spans="2:6" x14ac:dyDescent="0.2">
      <c r="B1196" t="s">
        <v>2940</v>
      </c>
      <c r="C1196">
        <v>0</v>
      </c>
      <c r="D1196" t="s">
        <v>2941</v>
      </c>
      <c r="E1196">
        <v>1178</v>
      </c>
      <c r="F1196" t="s">
        <v>2414</v>
      </c>
    </row>
    <row r="1197" spans="2:6" x14ac:dyDescent="0.2">
      <c r="B1197" t="s">
        <v>2940</v>
      </c>
      <c r="C1197">
        <v>0</v>
      </c>
      <c r="D1197" t="s">
        <v>2941</v>
      </c>
      <c r="E1197">
        <v>1179</v>
      </c>
      <c r="F1197" t="s">
        <v>4034</v>
      </c>
    </row>
    <row r="1198" spans="2:6" x14ac:dyDescent="0.2">
      <c r="B1198" t="s">
        <v>2940</v>
      </c>
      <c r="C1198">
        <v>0</v>
      </c>
      <c r="D1198" t="s">
        <v>2941</v>
      </c>
      <c r="E1198">
        <v>1180</v>
      </c>
      <c r="F1198" t="s">
        <v>4429</v>
      </c>
    </row>
    <row r="1199" spans="2:6" x14ac:dyDescent="0.2">
      <c r="B1199" t="s">
        <v>2940</v>
      </c>
      <c r="C1199">
        <v>0</v>
      </c>
      <c r="D1199" t="s">
        <v>2941</v>
      </c>
      <c r="E1199">
        <v>1181</v>
      </c>
      <c r="F1199" t="s">
        <v>3867</v>
      </c>
    </row>
    <row r="1200" spans="2:6" x14ac:dyDescent="0.2">
      <c r="B1200" t="s">
        <v>2940</v>
      </c>
      <c r="C1200">
        <v>0</v>
      </c>
      <c r="D1200" t="s">
        <v>2941</v>
      </c>
      <c r="E1200">
        <v>1182</v>
      </c>
      <c r="F1200" t="s">
        <v>3754</v>
      </c>
    </row>
    <row r="1201" spans="2:6" x14ac:dyDescent="0.2">
      <c r="B1201" t="s">
        <v>2940</v>
      </c>
      <c r="C1201">
        <v>0</v>
      </c>
      <c r="D1201" t="s">
        <v>2941</v>
      </c>
      <c r="E1201">
        <v>1184</v>
      </c>
      <c r="F1201" t="s">
        <v>4036</v>
      </c>
    </row>
    <row r="1202" spans="2:6" x14ac:dyDescent="0.2">
      <c r="B1202" t="s">
        <v>2940</v>
      </c>
      <c r="C1202">
        <v>0</v>
      </c>
      <c r="D1202" t="s">
        <v>2941</v>
      </c>
      <c r="E1202">
        <v>1185</v>
      </c>
      <c r="F1202" t="s">
        <v>2446</v>
      </c>
    </row>
    <row r="1203" spans="2:6" x14ac:dyDescent="0.2">
      <c r="B1203" t="s">
        <v>2940</v>
      </c>
      <c r="C1203">
        <v>0</v>
      </c>
      <c r="D1203" t="s">
        <v>2941</v>
      </c>
      <c r="E1203">
        <v>1186</v>
      </c>
      <c r="F1203" t="s">
        <v>2441</v>
      </c>
    </row>
    <row r="1204" spans="2:6" x14ac:dyDescent="0.2">
      <c r="B1204" t="s">
        <v>2940</v>
      </c>
      <c r="C1204">
        <v>0</v>
      </c>
      <c r="D1204" t="s">
        <v>2941</v>
      </c>
      <c r="E1204">
        <v>1187</v>
      </c>
      <c r="F1204" t="s">
        <v>3868</v>
      </c>
    </row>
    <row r="1205" spans="2:6" x14ac:dyDescent="0.2">
      <c r="B1205" t="s">
        <v>2940</v>
      </c>
      <c r="C1205">
        <v>0</v>
      </c>
      <c r="D1205" t="s">
        <v>2941</v>
      </c>
      <c r="E1205">
        <v>1188</v>
      </c>
      <c r="F1205" t="s">
        <v>1909</v>
      </c>
    </row>
    <row r="1206" spans="2:6" x14ac:dyDescent="0.2">
      <c r="B1206" t="s">
        <v>2940</v>
      </c>
      <c r="C1206">
        <v>0</v>
      </c>
      <c r="D1206" t="s">
        <v>2941</v>
      </c>
      <c r="E1206">
        <v>1189</v>
      </c>
      <c r="F1206" t="s">
        <v>2184</v>
      </c>
    </row>
    <row r="1207" spans="2:6" x14ac:dyDescent="0.2">
      <c r="B1207" t="s">
        <v>2940</v>
      </c>
      <c r="C1207">
        <v>0</v>
      </c>
      <c r="D1207" t="s">
        <v>2941</v>
      </c>
      <c r="E1207">
        <v>1190</v>
      </c>
      <c r="F1207" t="s">
        <v>2870</v>
      </c>
    </row>
    <row r="1208" spans="2:6" x14ac:dyDescent="0.2">
      <c r="B1208" t="s">
        <v>2940</v>
      </c>
      <c r="C1208">
        <v>0</v>
      </c>
      <c r="D1208" t="s">
        <v>2941</v>
      </c>
      <c r="E1208">
        <v>1191</v>
      </c>
      <c r="F1208" t="s">
        <v>2722</v>
      </c>
    </row>
    <row r="1209" spans="2:6" x14ac:dyDescent="0.2">
      <c r="B1209" t="s">
        <v>2940</v>
      </c>
      <c r="C1209">
        <v>0</v>
      </c>
      <c r="D1209" t="s">
        <v>2941</v>
      </c>
      <c r="E1209">
        <v>1192</v>
      </c>
      <c r="F1209" t="s">
        <v>2421</v>
      </c>
    </row>
    <row r="1210" spans="2:6" x14ac:dyDescent="0.2">
      <c r="B1210" t="s">
        <v>2940</v>
      </c>
      <c r="C1210">
        <v>0</v>
      </c>
      <c r="D1210" t="s">
        <v>2941</v>
      </c>
      <c r="E1210">
        <v>1193</v>
      </c>
      <c r="F1210" t="s">
        <v>3036</v>
      </c>
    </row>
    <row r="1211" spans="2:6" x14ac:dyDescent="0.2">
      <c r="B1211" t="s">
        <v>2940</v>
      </c>
      <c r="C1211">
        <v>0</v>
      </c>
      <c r="D1211" t="s">
        <v>2941</v>
      </c>
      <c r="E1211">
        <v>1195</v>
      </c>
      <c r="F1211" t="s">
        <v>2871</v>
      </c>
    </row>
    <row r="1212" spans="2:6" x14ac:dyDescent="0.2">
      <c r="B1212" t="s">
        <v>2940</v>
      </c>
      <c r="C1212">
        <v>0</v>
      </c>
      <c r="D1212" t="s">
        <v>2941</v>
      </c>
      <c r="E1212">
        <v>1197</v>
      </c>
      <c r="F1212" t="s">
        <v>2163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2342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1302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2321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2324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2320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4431</v>
      </c>
    </row>
    <row r="1219" spans="2:6" x14ac:dyDescent="0.2">
      <c r="B1219" t="s">
        <v>2940</v>
      </c>
      <c r="C1219">
        <v>0</v>
      </c>
      <c r="D1219" t="s">
        <v>2941</v>
      </c>
      <c r="E1219">
        <v>1207</v>
      </c>
      <c r="F1219" t="s">
        <v>2255</v>
      </c>
    </row>
    <row r="1220" spans="2:6" x14ac:dyDescent="0.2">
      <c r="B1220" t="s">
        <v>2940</v>
      </c>
      <c r="C1220">
        <v>0</v>
      </c>
      <c r="D1220" t="s">
        <v>2941</v>
      </c>
      <c r="E1220">
        <v>1208</v>
      </c>
      <c r="F1220" t="s">
        <v>3200</v>
      </c>
    </row>
    <row r="1221" spans="2:6" x14ac:dyDescent="0.2">
      <c r="B1221" t="s">
        <v>2940</v>
      </c>
      <c r="C1221">
        <v>0</v>
      </c>
      <c r="D1221" t="s">
        <v>2941</v>
      </c>
      <c r="E1221">
        <v>1209</v>
      </c>
      <c r="F1221" t="s">
        <v>2369</v>
      </c>
    </row>
    <row r="1222" spans="2:6" x14ac:dyDescent="0.2">
      <c r="B1222" t="s">
        <v>2940</v>
      </c>
      <c r="C1222">
        <v>0</v>
      </c>
      <c r="D1222" t="s">
        <v>2941</v>
      </c>
      <c r="E1222">
        <v>1210</v>
      </c>
      <c r="F1222" t="s">
        <v>3044</v>
      </c>
    </row>
    <row r="1223" spans="2:6" x14ac:dyDescent="0.2">
      <c r="B1223" t="s">
        <v>2940</v>
      </c>
      <c r="C1223">
        <v>0</v>
      </c>
      <c r="D1223" t="s">
        <v>2941</v>
      </c>
      <c r="E1223">
        <v>1212</v>
      </c>
      <c r="F1223" t="s">
        <v>4432</v>
      </c>
    </row>
    <row r="1224" spans="2:6" x14ac:dyDescent="0.2">
      <c r="B1224" t="s">
        <v>2940</v>
      </c>
      <c r="C1224">
        <v>0</v>
      </c>
      <c r="D1224" t="s">
        <v>2941</v>
      </c>
      <c r="E1224">
        <v>1213</v>
      </c>
      <c r="F1224" t="s">
        <v>2385</v>
      </c>
    </row>
    <row r="1225" spans="2:6" x14ac:dyDescent="0.2">
      <c r="B1225" t="s">
        <v>2940</v>
      </c>
      <c r="C1225">
        <v>0</v>
      </c>
      <c r="D1225" t="s">
        <v>2941</v>
      </c>
      <c r="E1225">
        <v>1214</v>
      </c>
      <c r="F1225" t="s">
        <v>2899</v>
      </c>
    </row>
    <row r="1226" spans="2:6" x14ac:dyDescent="0.2">
      <c r="B1226" t="s">
        <v>2940</v>
      </c>
      <c r="C1226">
        <v>0</v>
      </c>
      <c r="D1226" t="s">
        <v>2941</v>
      </c>
      <c r="E1226">
        <v>1215</v>
      </c>
      <c r="F1226" t="s">
        <v>2365</v>
      </c>
    </row>
    <row r="1227" spans="2:6" x14ac:dyDescent="0.2">
      <c r="B1227" t="s">
        <v>2940</v>
      </c>
      <c r="C1227">
        <v>0</v>
      </c>
      <c r="D1227" t="s">
        <v>2941</v>
      </c>
      <c r="E1227">
        <v>1216</v>
      </c>
      <c r="F1227" t="s">
        <v>3955</v>
      </c>
    </row>
    <row r="1228" spans="2:6" x14ac:dyDescent="0.2">
      <c r="B1228" t="s">
        <v>2940</v>
      </c>
      <c r="C1228">
        <v>0</v>
      </c>
      <c r="D1228" t="s">
        <v>2941</v>
      </c>
      <c r="E1228">
        <v>1217</v>
      </c>
      <c r="F1228" t="s">
        <v>2157</v>
      </c>
    </row>
    <row r="1229" spans="2:6" x14ac:dyDescent="0.2">
      <c r="B1229" t="s">
        <v>2940</v>
      </c>
      <c r="C1229">
        <v>0</v>
      </c>
      <c r="D1229" t="s">
        <v>2941</v>
      </c>
      <c r="E1229">
        <v>1218</v>
      </c>
      <c r="F1229" t="s">
        <v>2155</v>
      </c>
    </row>
    <row r="1230" spans="2:6" x14ac:dyDescent="0.2">
      <c r="B1230" t="s">
        <v>2940</v>
      </c>
      <c r="C1230">
        <v>0</v>
      </c>
      <c r="D1230" t="s">
        <v>2941</v>
      </c>
      <c r="E1230">
        <v>1219</v>
      </c>
      <c r="F1230" t="s">
        <v>3764</v>
      </c>
    </row>
    <row r="1231" spans="2:6" x14ac:dyDescent="0.2">
      <c r="B1231" t="s">
        <v>2940</v>
      </c>
      <c r="C1231">
        <v>0</v>
      </c>
      <c r="D1231" t="s">
        <v>2941</v>
      </c>
      <c r="E1231">
        <v>1220</v>
      </c>
      <c r="F1231" t="s">
        <v>3049</v>
      </c>
    </row>
    <row r="1232" spans="2:6" x14ac:dyDescent="0.2">
      <c r="B1232" t="s">
        <v>2940</v>
      </c>
      <c r="C1232">
        <v>0</v>
      </c>
      <c r="D1232" t="s">
        <v>2941</v>
      </c>
      <c r="E1232">
        <v>1221</v>
      </c>
      <c r="F1232" t="s">
        <v>2834</v>
      </c>
    </row>
    <row r="1233" spans="2:6" x14ac:dyDescent="0.2">
      <c r="B1233" t="s">
        <v>2940</v>
      </c>
      <c r="C1233">
        <v>0</v>
      </c>
      <c r="D1233" t="s">
        <v>2941</v>
      </c>
      <c r="E1233">
        <v>1222</v>
      </c>
      <c r="F1233" t="s">
        <v>2154</v>
      </c>
    </row>
    <row r="1234" spans="2:6" x14ac:dyDescent="0.2">
      <c r="B1234" t="s">
        <v>2940</v>
      </c>
      <c r="C1234">
        <v>0</v>
      </c>
      <c r="D1234" t="s">
        <v>2941</v>
      </c>
      <c r="E1234">
        <v>1223</v>
      </c>
      <c r="F1234" t="s">
        <v>2189</v>
      </c>
    </row>
    <row r="1235" spans="2:6" x14ac:dyDescent="0.2">
      <c r="B1235" t="s">
        <v>2940</v>
      </c>
      <c r="C1235">
        <v>0</v>
      </c>
      <c r="D1235" t="s">
        <v>2941</v>
      </c>
      <c r="E1235">
        <v>1224</v>
      </c>
      <c r="F1235" t="s">
        <v>3316</v>
      </c>
    </row>
    <row r="1236" spans="2:6" x14ac:dyDescent="0.2">
      <c r="B1236" t="s">
        <v>2940</v>
      </c>
      <c r="C1236">
        <v>0</v>
      </c>
      <c r="D1236" t="s">
        <v>2941</v>
      </c>
      <c r="E1236">
        <v>1225</v>
      </c>
      <c r="F1236" t="s">
        <v>3052</v>
      </c>
    </row>
    <row r="1237" spans="2:6" x14ac:dyDescent="0.2">
      <c r="B1237" t="s">
        <v>2940</v>
      </c>
      <c r="C1237">
        <v>0</v>
      </c>
      <c r="D1237" t="s">
        <v>2941</v>
      </c>
      <c r="E1237">
        <v>1226</v>
      </c>
      <c r="F1237" t="s">
        <v>2538</v>
      </c>
    </row>
    <row r="1238" spans="2:6" x14ac:dyDescent="0.2">
      <c r="B1238" t="s">
        <v>2940</v>
      </c>
      <c r="C1238">
        <v>0</v>
      </c>
      <c r="D1238" t="s">
        <v>2941</v>
      </c>
      <c r="E1238">
        <v>1227</v>
      </c>
      <c r="F1238" t="s">
        <v>2843</v>
      </c>
    </row>
    <row r="1239" spans="2:6" x14ac:dyDescent="0.2">
      <c r="B1239" t="s">
        <v>2940</v>
      </c>
      <c r="C1239">
        <v>0</v>
      </c>
      <c r="D1239" t="s">
        <v>2941</v>
      </c>
      <c r="E1239">
        <v>1229</v>
      </c>
      <c r="F1239" t="s">
        <v>3836</v>
      </c>
    </row>
    <row r="1240" spans="2:6" x14ac:dyDescent="0.2">
      <c r="B1240" t="s">
        <v>2940</v>
      </c>
      <c r="C1240">
        <v>0</v>
      </c>
      <c r="D1240" t="s">
        <v>2941</v>
      </c>
      <c r="E1240">
        <v>1230</v>
      </c>
      <c r="F1240" t="s">
        <v>2213</v>
      </c>
    </row>
    <row r="1241" spans="2:6" x14ac:dyDescent="0.2">
      <c r="B1241" t="s">
        <v>2940</v>
      </c>
      <c r="C1241">
        <v>0</v>
      </c>
      <c r="D1241" t="s">
        <v>2941</v>
      </c>
      <c r="E1241">
        <v>1231</v>
      </c>
      <c r="F1241" t="s">
        <v>2911</v>
      </c>
    </row>
    <row r="1242" spans="2:6" x14ac:dyDescent="0.2">
      <c r="B1242" t="s">
        <v>2940</v>
      </c>
      <c r="C1242">
        <v>0</v>
      </c>
      <c r="D1242" t="s">
        <v>2941</v>
      </c>
      <c r="E1242">
        <v>1232</v>
      </c>
      <c r="F1242" t="s">
        <v>2345</v>
      </c>
    </row>
    <row r="1243" spans="2:6" x14ac:dyDescent="0.2">
      <c r="B1243" t="s">
        <v>2940</v>
      </c>
      <c r="C1243">
        <v>0</v>
      </c>
      <c r="D1243" t="s">
        <v>2941</v>
      </c>
      <c r="E1243">
        <v>1233</v>
      </c>
      <c r="F1243" t="s">
        <v>2229</v>
      </c>
    </row>
    <row r="1244" spans="2:6" x14ac:dyDescent="0.2">
      <c r="B1244" t="s">
        <v>2940</v>
      </c>
      <c r="C1244">
        <v>0</v>
      </c>
      <c r="D1244" t="s">
        <v>2941</v>
      </c>
      <c r="E1244">
        <v>1234</v>
      </c>
      <c r="F1244" t="s">
        <v>2580</v>
      </c>
    </row>
    <row r="1245" spans="2:6" x14ac:dyDescent="0.2">
      <c r="B1245" t="s">
        <v>2940</v>
      </c>
      <c r="C1245">
        <v>0</v>
      </c>
      <c r="D1245" t="s">
        <v>2941</v>
      </c>
      <c r="E1245">
        <v>1235</v>
      </c>
      <c r="F1245" t="s">
        <v>2212</v>
      </c>
    </row>
    <row r="1246" spans="2:6" x14ac:dyDescent="0.2">
      <c r="B1246" t="s">
        <v>2940</v>
      </c>
      <c r="C1246">
        <v>0</v>
      </c>
      <c r="D1246" t="s">
        <v>2941</v>
      </c>
      <c r="E1246">
        <v>1236</v>
      </c>
      <c r="F1246" t="s">
        <v>2112</v>
      </c>
    </row>
    <row r="1247" spans="2:6" x14ac:dyDescent="0.2">
      <c r="B1247" t="s">
        <v>2940</v>
      </c>
      <c r="C1247">
        <v>0</v>
      </c>
      <c r="D1247" t="s">
        <v>2941</v>
      </c>
      <c r="E1247">
        <v>1237</v>
      </c>
      <c r="F1247" t="s">
        <v>2905</v>
      </c>
    </row>
    <row r="1248" spans="2:6" x14ac:dyDescent="0.2">
      <c r="B1248" t="s">
        <v>2940</v>
      </c>
      <c r="C1248">
        <v>0</v>
      </c>
      <c r="D1248" t="s">
        <v>2941</v>
      </c>
      <c r="E1248">
        <v>1238</v>
      </c>
      <c r="F1248" t="s">
        <v>4167</v>
      </c>
    </row>
    <row r="1249" spans="2:6" x14ac:dyDescent="0.2">
      <c r="B1249" t="s">
        <v>2940</v>
      </c>
      <c r="C1249">
        <v>0</v>
      </c>
      <c r="D1249" t="s">
        <v>2941</v>
      </c>
      <c r="E1249">
        <v>1239</v>
      </c>
      <c r="F1249" t="s">
        <v>3056</v>
      </c>
    </row>
    <row r="1250" spans="2:6" x14ac:dyDescent="0.2">
      <c r="B1250" t="s">
        <v>2940</v>
      </c>
      <c r="C1250">
        <v>0</v>
      </c>
      <c r="D1250" t="s">
        <v>2941</v>
      </c>
      <c r="E1250">
        <v>1240</v>
      </c>
      <c r="F1250" t="s">
        <v>2896</v>
      </c>
    </row>
    <row r="1251" spans="2:6" x14ac:dyDescent="0.2">
      <c r="B1251" t="s">
        <v>2940</v>
      </c>
      <c r="C1251">
        <v>0</v>
      </c>
      <c r="D1251" t="s">
        <v>2941</v>
      </c>
      <c r="E1251">
        <v>1241</v>
      </c>
      <c r="F1251" t="s">
        <v>4433</v>
      </c>
    </row>
    <row r="1252" spans="2:6" x14ac:dyDescent="0.2">
      <c r="B1252" t="s">
        <v>2940</v>
      </c>
      <c r="C1252">
        <v>0</v>
      </c>
      <c r="D1252" t="s">
        <v>2941</v>
      </c>
      <c r="E1252">
        <v>1242</v>
      </c>
      <c r="F1252" t="s">
        <v>3872</v>
      </c>
    </row>
    <row r="1253" spans="2:6" x14ac:dyDescent="0.2">
      <c r="B1253" t="s">
        <v>2940</v>
      </c>
      <c r="C1253">
        <v>0</v>
      </c>
      <c r="D1253" t="s">
        <v>2941</v>
      </c>
      <c r="E1253">
        <v>1243</v>
      </c>
      <c r="F1253" t="s">
        <v>2781</v>
      </c>
    </row>
    <row r="1254" spans="2:6" x14ac:dyDescent="0.2">
      <c r="B1254" t="s">
        <v>2940</v>
      </c>
      <c r="C1254">
        <v>0</v>
      </c>
      <c r="D1254" t="s">
        <v>2941</v>
      </c>
      <c r="E1254">
        <v>1244</v>
      </c>
      <c r="F1254" t="s">
        <v>2105</v>
      </c>
    </row>
    <row r="1255" spans="2:6" x14ac:dyDescent="0.2">
      <c r="B1255" t="s">
        <v>2940</v>
      </c>
      <c r="C1255">
        <v>0</v>
      </c>
      <c r="D1255" t="s">
        <v>2941</v>
      </c>
      <c r="E1255">
        <v>1245</v>
      </c>
      <c r="F1255" t="s">
        <v>2228</v>
      </c>
    </row>
    <row r="1256" spans="2:6" x14ac:dyDescent="0.2">
      <c r="B1256" t="s">
        <v>2940</v>
      </c>
      <c r="C1256">
        <v>0</v>
      </c>
      <c r="D1256" t="s">
        <v>2941</v>
      </c>
      <c r="E1256">
        <v>1246</v>
      </c>
      <c r="F1256" t="s">
        <v>2902</v>
      </c>
    </row>
    <row r="1257" spans="2:6" x14ac:dyDescent="0.2">
      <c r="B1257" t="s">
        <v>2940</v>
      </c>
      <c r="C1257">
        <v>0</v>
      </c>
      <c r="D1257" t="s">
        <v>2941</v>
      </c>
      <c r="E1257">
        <v>1247</v>
      </c>
      <c r="F1257" t="s">
        <v>2388</v>
      </c>
    </row>
    <row r="1258" spans="2:6" x14ac:dyDescent="0.2">
      <c r="B1258" t="s">
        <v>2940</v>
      </c>
      <c r="C1258">
        <v>0</v>
      </c>
      <c r="D1258" t="s">
        <v>2941</v>
      </c>
      <c r="E1258">
        <v>1248</v>
      </c>
      <c r="F1258" t="s">
        <v>2139</v>
      </c>
    </row>
    <row r="1259" spans="2:6" x14ac:dyDescent="0.2">
      <c r="B1259" t="s">
        <v>2940</v>
      </c>
      <c r="C1259">
        <v>0</v>
      </c>
      <c r="D1259" t="s">
        <v>2941</v>
      </c>
      <c r="E1259">
        <v>1249</v>
      </c>
      <c r="F1259" t="s">
        <v>2218</v>
      </c>
    </row>
    <row r="1260" spans="2:6" x14ac:dyDescent="0.2">
      <c r="B1260" t="s">
        <v>2940</v>
      </c>
      <c r="C1260">
        <v>0</v>
      </c>
      <c r="D1260" t="s">
        <v>2941</v>
      </c>
      <c r="E1260">
        <v>1250</v>
      </c>
      <c r="F1260" t="s">
        <v>2478</v>
      </c>
    </row>
    <row r="1261" spans="2:6" x14ac:dyDescent="0.2">
      <c r="B1261" t="s">
        <v>2940</v>
      </c>
      <c r="C1261">
        <v>0</v>
      </c>
      <c r="D1261" t="s">
        <v>2941</v>
      </c>
      <c r="E1261">
        <v>1251</v>
      </c>
      <c r="F1261" t="s">
        <v>4434</v>
      </c>
    </row>
    <row r="1262" spans="2:6" x14ac:dyDescent="0.2">
      <c r="B1262" t="s">
        <v>2940</v>
      </c>
      <c r="C1262">
        <v>0</v>
      </c>
      <c r="D1262" t="s">
        <v>2941</v>
      </c>
      <c r="E1262">
        <v>1252</v>
      </c>
      <c r="F1262" t="s">
        <v>2476</v>
      </c>
    </row>
    <row r="1263" spans="2:6" x14ac:dyDescent="0.2">
      <c r="B1263" t="s">
        <v>2940</v>
      </c>
      <c r="C1263">
        <v>0</v>
      </c>
      <c r="D1263" t="s">
        <v>2941</v>
      </c>
      <c r="E1263">
        <v>1253</v>
      </c>
      <c r="F1263" t="s">
        <v>3841</v>
      </c>
    </row>
    <row r="1264" spans="2:6" x14ac:dyDescent="0.2">
      <c r="B1264" t="s">
        <v>2940</v>
      </c>
      <c r="C1264">
        <v>0</v>
      </c>
      <c r="D1264" t="s">
        <v>2941</v>
      </c>
      <c r="E1264">
        <v>1255</v>
      </c>
      <c r="F1264" t="s">
        <v>3059</v>
      </c>
    </row>
    <row r="1265" spans="2:6" x14ac:dyDescent="0.2">
      <c r="B1265" t="s">
        <v>2940</v>
      </c>
      <c r="C1265">
        <v>0</v>
      </c>
      <c r="D1265" t="s">
        <v>2941</v>
      </c>
      <c r="E1265">
        <v>1256</v>
      </c>
      <c r="F1265" t="s">
        <v>3692</v>
      </c>
    </row>
    <row r="1266" spans="2:6" x14ac:dyDescent="0.2">
      <c r="B1266" t="s">
        <v>2940</v>
      </c>
      <c r="C1266">
        <v>0</v>
      </c>
      <c r="D1266" t="s">
        <v>2941</v>
      </c>
      <c r="E1266">
        <v>1257</v>
      </c>
      <c r="F1266" t="s">
        <v>2188</v>
      </c>
    </row>
    <row r="1267" spans="2:6" x14ac:dyDescent="0.2">
      <c r="B1267" t="s">
        <v>2940</v>
      </c>
      <c r="C1267">
        <v>0</v>
      </c>
      <c r="D1267" t="s">
        <v>2941</v>
      </c>
      <c r="E1267">
        <v>1258</v>
      </c>
      <c r="F1267" t="s">
        <v>3778</v>
      </c>
    </row>
    <row r="1268" spans="2:6" x14ac:dyDescent="0.2">
      <c r="B1268" t="s">
        <v>2940</v>
      </c>
      <c r="C1268">
        <v>0</v>
      </c>
      <c r="D1268" t="s">
        <v>2941</v>
      </c>
      <c r="E1268">
        <v>1259</v>
      </c>
      <c r="F1268" t="s">
        <v>2530</v>
      </c>
    </row>
    <row r="1269" spans="2:6" x14ac:dyDescent="0.2">
      <c r="B1269" t="s">
        <v>2940</v>
      </c>
      <c r="C1269">
        <v>0</v>
      </c>
      <c r="D1269" t="s">
        <v>2941</v>
      </c>
      <c r="E1269">
        <v>1260</v>
      </c>
      <c r="F1269" t="s">
        <v>3876</v>
      </c>
    </row>
    <row r="1270" spans="2:6" x14ac:dyDescent="0.2">
      <c r="B1270" t="s">
        <v>2940</v>
      </c>
      <c r="C1270">
        <v>0</v>
      </c>
      <c r="D1270" t="s">
        <v>2941</v>
      </c>
      <c r="E1270">
        <v>1262</v>
      </c>
      <c r="F1270" t="s">
        <v>2522</v>
      </c>
    </row>
    <row r="1271" spans="2:6" x14ac:dyDescent="0.2">
      <c r="B1271" t="s">
        <v>2940</v>
      </c>
      <c r="C1271">
        <v>0</v>
      </c>
      <c r="D1271" t="s">
        <v>2941</v>
      </c>
      <c r="E1271">
        <v>1263</v>
      </c>
      <c r="F1271" t="s">
        <v>3922</v>
      </c>
    </row>
    <row r="1272" spans="2:6" x14ac:dyDescent="0.2">
      <c r="B1272" t="s">
        <v>2940</v>
      </c>
      <c r="C1272">
        <v>0</v>
      </c>
      <c r="D1272" t="s">
        <v>2941</v>
      </c>
      <c r="E1272">
        <v>1264</v>
      </c>
      <c r="F1272" t="s">
        <v>2506</v>
      </c>
    </row>
    <row r="1273" spans="2:6" x14ac:dyDescent="0.2">
      <c r="B1273" t="s">
        <v>2940</v>
      </c>
      <c r="C1273">
        <v>0</v>
      </c>
      <c r="D1273" t="s">
        <v>2941</v>
      </c>
      <c r="E1273">
        <v>1265</v>
      </c>
      <c r="F1273" t="s">
        <v>2456</v>
      </c>
    </row>
    <row r="1274" spans="2:6" x14ac:dyDescent="0.2">
      <c r="B1274" t="s">
        <v>2940</v>
      </c>
      <c r="C1274">
        <v>0</v>
      </c>
      <c r="D1274" t="s">
        <v>2941</v>
      </c>
      <c r="E1274">
        <v>1266</v>
      </c>
      <c r="F1274" t="s">
        <v>2809</v>
      </c>
    </row>
    <row r="1275" spans="2:6" x14ac:dyDescent="0.2">
      <c r="B1275" t="s">
        <v>2940</v>
      </c>
      <c r="C1275">
        <v>0</v>
      </c>
      <c r="D1275" t="s">
        <v>2941</v>
      </c>
      <c r="E1275">
        <v>1267</v>
      </c>
      <c r="F1275" t="s">
        <v>2101</v>
      </c>
    </row>
    <row r="1276" spans="2:6" x14ac:dyDescent="0.2">
      <c r="B1276" t="s">
        <v>2940</v>
      </c>
      <c r="C1276">
        <v>0</v>
      </c>
      <c r="D1276" t="s">
        <v>2941</v>
      </c>
      <c r="E1276">
        <v>1268</v>
      </c>
      <c r="F1276" t="s">
        <v>2126</v>
      </c>
    </row>
    <row r="1277" spans="2:6" x14ac:dyDescent="0.2">
      <c r="B1277" t="s">
        <v>2940</v>
      </c>
      <c r="C1277">
        <v>0</v>
      </c>
      <c r="D1277" t="s">
        <v>2941</v>
      </c>
      <c r="E1277">
        <v>1269</v>
      </c>
      <c r="F1277" t="s">
        <v>3879</v>
      </c>
    </row>
    <row r="1278" spans="2:6" x14ac:dyDescent="0.2">
      <c r="B1278" t="s">
        <v>2940</v>
      </c>
      <c r="C1278">
        <v>0</v>
      </c>
      <c r="D1278" t="s">
        <v>2941</v>
      </c>
      <c r="E1278">
        <v>1270</v>
      </c>
      <c r="F1278" t="s">
        <v>3650</v>
      </c>
    </row>
    <row r="1279" spans="2:6" x14ac:dyDescent="0.2">
      <c r="B1279" t="s">
        <v>2940</v>
      </c>
      <c r="C1279">
        <v>0</v>
      </c>
      <c r="D1279" t="s">
        <v>2941</v>
      </c>
      <c r="E1279">
        <v>1271</v>
      </c>
      <c r="F1279" t="s">
        <v>2135</v>
      </c>
    </row>
    <row r="1280" spans="2:6" x14ac:dyDescent="0.2">
      <c r="B1280" t="s">
        <v>2940</v>
      </c>
      <c r="C1280">
        <v>0</v>
      </c>
      <c r="D1280" t="s">
        <v>2941</v>
      </c>
      <c r="E1280">
        <v>1272</v>
      </c>
      <c r="F1280" t="s">
        <v>4435</v>
      </c>
    </row>
    <row r="1281" spans="1:6" x14ac:dyDescent="0.2">
      <c r="B1281" t="s">
        <v>2940</v>
      </c>
      <c r="C1281">
        <v>0</v>
      </c>
      <c r="D1281" t="s">
        <v>2941</v>
      </c>
      <c r="E1281">
        <v>1275</v>
      </c>
      <c r="F1281" t="s">
        <v>4437</v>
      </c>
    </row>
    <row r="1283" spans="1:6" x14ac:dyDescent="0.2">
      <c r="A1283" t="s">
        <v>2595</v>
      </c>
      <c r="B1283" t="s">
        <v>2913</v>
      </c>
    </row>
    <row r="1284" spans="1:6" x14ac:dyDescent="0.2">
      <c r="A1284" t="s">
        <v>2602</v>
      </c>
      <c r="B1284">
        <v>270</v>
      </c>
    </row>
    <row r="1285" spans="1:6" x14ac:dyDescent="0.2">
      <c r="A1285" t="s">
        <v>2603</v>
      </c>
      <c r="B1285">
        <v>1275</v>
      </c>
    </row>
  </sheetData>
  <sortState xmlns:xlrd2="http://schemas.microsoft.com/office/spreadsheetml/2017/richdata2" ref="A1:F1289">
    <sortCondition descending="1" ref="C128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08BF-337B-8149-B2D8-FC16A3E4EF94}">
  <dimension ref="A1:L1309"/>
  <sheetViews>
    <sheetView workbookViewId="0">
      <selection activeCell="M13" sqref="M13"/>
    </sheetView>
  </sheetViews>
  <sheetFormatPr baseColWidth="10" defaultRowHeight="16" x14ac:dyDescent="0.2"/>
  <sheetData>
    <row r="1" spans="1:12" x14ac:dyDescent="0.2">
      <c r="A1" t="s">
        <v>2592</v>
      </c>
      <c r="B1" t="s">
        <v>2593</v>
      </c>
      <c r="C1" t="s">
        <v>2594</v>
      </c>
      <c r="D1" t="s">
        <v>2592</v>
      </c>
    </row>
    <row r="3" spans="1:12" x14ac:dyDescent="0.2">
      <c r="A3" t="s">
        <v>2595</v>
      </c>
      <c r="B3" t="s">
        <v>2913</v>
      </c>
    </row>
    <row r="4" spans="1:12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2" x14ac:dyDescent="0.2">
      <c r="A5" t="s">
        <v>2599</v>
      </c>
      <c r="B5" t="s">
        <v>2916</v>
      </c>
      <c r="C5" t="e">
        <f>-delimiters</f>
        <v>#NAME?</v>
      </c>
      <c r="D5" t="s">
        <v>3925</v>
      </c>
      <c r="E5" t="e">
        <f>-delimiters</f>
        <v>#NAME?</v>
      </c>
      <c r="F5" t="s">
        <v>3925</v>
      </c>
      <c r="G5" t="e">
        <f>-delimiters</f>
        <v>#NAME?</v>
      </c>
      <c r="H5" t="s">
        <v>3925</v>
      </c>
      <c r="I5" t="e">
        <f>-delimiters</f>
        <v>#NAME?</v>
      </c>
      <c r="J5" t="s">
        <v>3926</v>
      </c>
      <c r="K5" t="e">
        <f>-delimiters</f>
        <v>#NAME?</v>
      </c>
      <c r="L5" t="s">
        <v>2601</v>
      </c>
    </row>
    <row r="6" spans="1:12" x14ac:dyDescent="0.2">
      <c r="A6" t="s">
        <v>2602</v>
      </c>
      <c r="B6">
        <v>270</v>
      </c>
    </row>
    <row r="7" spans="1:12" x14ac:dyDescent="0.2">
      <c r="A7" t="s">
        <v>2603</v>
      </c>
      <c r="B7">
        <v>1295</v>
      </c>
    </row>
    <row r="8" spans="1:12" x14ac:dyDescent="0.2">
      <c r="A8" t="s">
        <v>2604</v>
      </c>
      <c r="B8" t="s">
        <v>1473</v>
      </c>
      <c r="C8" t="s">
        <v>2605</v>
      </c>
      <c r="D8" t="s">
        <v>2606</v>
      </c>
    </row>
    <row r="9" spans="1:12" x14ac:dyDescent="0.2">
      <c r="A9" t="s">
        <v>2607</v>
      </c>
      <c r="B9" t="s">
        <v>2608</v>
      </c>
      <c r="C9" t="s">
        <v>2609</v>
      </c>
    </row>
    <row r="13" spans="1:12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2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2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2940</v>
      </c>
      <c r="C17">
        <v>0</v>
      </c>
      <c r="D17" t="s">
        <v>2941</v>
      </c>
      <c r="E17">
        <v>3</v>
      </c>
      <c r="F17" t="s">
        <v>1773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 t="s">
        <v>1730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1770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1765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1768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1767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1542</v>
      </c>
    </row>
    <row r="24" spans="2:6" x14ac:dyDescent="0.2">
      <c r="B24" t="s">
        <v>2940</v>
      </c>
      <c r="C24">
        <v>0</v>
      </c>
      <c r="D24" t="s">
        <v>2941</v>
      </c>
      <c r="E24">
        <v>10</v>
      </c>
      <c r="F24" t="s">
        <v>1774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1681</v>
      </c>
    </row>
    <row r="26" spans="2:6" x14ac:dyDescent="0.2">
      <c r="B26" t="s">
        <v>2940</v>
      </c>
      <c r="C26">
        <v>0</v>
      </c>
      <c r="D26" t="s">
        <v>2941</v>
      </c>
      <c r="E26">
        <v>12</v>
      </c>
      <c r="F26" t="s">
        <v>1776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1779</v>
      </c>
    </row>
    <row r="28" spans="2:6" x14ac:dyDescent="0.2">
      <c r="B28" t="s">
        <v>2940</v>
      </c>
      <c r="C28">
        <v>0</v>
      </c>
      <c r="D28" t="s">
        <v>2941</v>
      </c>
      <c r="E28">
        <v>14</v>
      </c>
      <c r="F28" t="s">
        <v>1781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1782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1780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1684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1775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1733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1764</v>
      </c>
    </row>
    <row r="35" spans="2:6" x14ac:dyDescent="0.2">
      <c r="B35" t="s">
        <v>2940</v>
      </c>
      <c r="C35">
        <v>0</v>
      </c>
      <c r="D35" t="s">
        <v>2941</v>
      </c>
      <c r="E35">
        <v>21</v>
      </c>
      <c r="F35" t="s">
        <v>1761</v>
      </c>
    </row>
    <row r="36" spans="2:6" x14ac:dyDescent="0.2">
      <c r="B36" t="s">
        <v>2972</v>
      </c>
      <c r="C36">
        <v>40</v>
      </c>
      <c r="D36" t="s">
        <v>2941</v>
      </c>
      <c r="E36">
        <v>22</v>
      </c>
      <c r="F36" t="s">
        <v>1321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1758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1752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1749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1745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1743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1742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1744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1748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1750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1751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1756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1759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1760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1670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1757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1754</v>
      </c>
    </row>
    <row r="53" spans="2:6" x14ac:dyDescent="0.2">
      <c r="B53" t="s">
        <v>3031</v>
      </c>
      <c r="C53">
        <v>20</v>
      </c>
      <c r="D53" t="s">
        <v>2941</v>
      </c>
      <c r="E53">
        <v>39</v>
      </c>
      <c r="F53" t="s">
        <v>1675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1766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1777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1783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1755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1805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1762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1811</v>
      </c>
    </row>
    <row r="61" spans="2:6" x14ac:dyDescent="0.2">
      <c r="B61" t="s">
        <v>2940</v>
      </c>
      <c r="C61">
        <v>0</v>
      </c>
      <c r="D61" t="s">
        <v>2941</v>
      </c>
      <c r="E61">
        <v>47</v>
      </c>
      <c r="F61" t="s">
        <v>1810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1807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1808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1812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1815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1818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1821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1822</v>
      </c>
    </row>
    <row r="69" spans="2:6" x14ac:dyDescent="0.2">
      <c r="B69" t="s">
        <v>2940</v>
      </c>
      <c r="C69">
        <v>0</v>
      </c>
      <c r="D69" t="s">
        <v>2941</v>
      </c>
      <c r="E69">
        <v>55</v>
      </c>
      <c r="F69" t="s">
        <v>1824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1825</v>
      </c>
    </row>
    <row r="71" spans="2:6" x14ac:dyDescent="0.2">
      <c r="B71" t="s">
        <v>2940</v>
      </c>
      <c r="C71">
        <v>0</v>
      </c>
      <c r="D71" t="s">
        <v>2941</v>
      </c>
      <c r="E71">
        <v>57</v>
      </c>
      <c r="F71" t="s">
        <v>1823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1819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1814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1809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1804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1799</v>
      </c>
    </row>
    <row r="77" spans="2:6" x14ac:dyDescent="0.2">
      <c r="B77" t="s">
        <v>2963</v>
      </c>
      <c r="C77" t="s">
        <v>2941</v>
      </c>
      <c r="D77">
        <v>63</v>
      </c>
      <c r="E77" t="s">
        <v>1307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1795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1791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1788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1787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1786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1746</v>
      </c>
    </row>
    <row r="84" spans="2:6" x14ac:dyDescent="0.2">
      <c r="B84" t="s">
        <v>2965</v>
      </c>
      <c r="C84">
        <v>60</v>
      </c>
      <c r="D84" t="s">
        <v>2941</v>
      </c>
      <c r="E84">
        <v>70</v>
      </c>
      <c r="F84" t="s">
        <v>1317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1789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1790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1792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1650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1798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1802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1800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1801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1797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1647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1771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1753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1747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1724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1701</v>
      </c>
    </row>
    <row r="100" spans="2:6" x14ac:dyDescent="0.2">
      <c r="B100" t="s">
        <v>2940</v>
      </c>
      <c r="C100">
        <v>0</v>
      </c>
      <c r="D100" t="s">
        <v>2941</v>
      </c>
      <c r="E100">
        <v>86</v>
      </c>
      <c r="F100" t="s">
        <v>1389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1656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1541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1685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1676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1678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1679</v>
      </c>
    </row>
    <row r="107" spans="2:6" x14ac:dyDescent="0.2">
      <c r="B107" t="s">
        <v>2940</v>
      </c>
      <c r="C107">
        <v>0</v>
      </c>
      <c r="D107" t="s">
        <v>2941</v>
      </c>
      <c r="E107">
        <v>93</v>
      </c>
      <c r="F107" t="s">
        <v>1683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1686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1688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1343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1691</v>
      </c>
    </row>
    <row r="112" spans="2:6" x14ac:dyDescent="0.2">
      <c r="B112" t="s">
        <v>2945</v>
      </c>
      <c r="C112">
        <v>10</v>
      </c>
      <c r="D112" t="s">
        <v>2941</v>
      </c>
      <c r="E112">
        <v>98</v>
      </c>
      <c r="F112" t="s">
        <v>1478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1697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1693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1690</v>
      </c>
    </row>
    <row r="116" spans="2:6" x14ac:dyDescent="0.2">
      <c r="B116" t="s">
        <v>2940</v>
      </c>
      <c r="C116">
        <v>0</v>
      </c>
      <c r="D116" t="s">
        <v>2941</v>
      </c>
      <c r="E116">
        <v>102</v>
      </c>
      <c r="F116" t="s">
        <v>1687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1682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1324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1677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1673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1671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1665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1657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1605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1654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1652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1653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1655</v>
      </c>
    </row>
    <row r="129" spans="2:6" x14ac:dyDescent="0.2">
      <c r="B129" t="s">
        <v>2940</v>
      </c>
      <c r="C129">
        <v>0</v>
      </c>
      <c r="D129" t="s">
        <v>2941</v>
      </c>
      <c r="E129">
        <v>115</v>
      </c>
      <c r="F129" t="s">
        <v>1658</v>
      </c>
    </row>
    <row r="130" spans="2:6" x14ac:dyDescent="0.2">
      <c r="B130" t="s">
        <v>2940</v>
      </c>
      <c r="C130">
        <v>0</v>
      </c>
      <c r="D130" t="s">
        <v>2941</v>
      </c>
      <c r="E130">
        <v>116</v>
      </c>
      <c r="F130" t="s">
        <v>1660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1662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1668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1669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1568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1667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1672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1642</v>
      </c>
    </row>
    <row r="138" spans="2:6" x14ac:dyDescent="0.2">
      <c r="B138" t="s">
        <v>2940</v>
      </c>
      <c r="C138">
        <v>0</v>
      </c>
      <c r="D138" t="s">
        <v>2941</v>
      </c>
      <c r="E138">
        <v>124</v>
      </c>
      <c r="F138" t="s">
        <v>1674</v>
      </c>
    </row>
    <row r="139" spans="2:6" x14ac:dyDescent="0.2">
      <c r="B139" t="s">
        <v>2940</v>
      </c>
      <c r="C139">
        <v>0</v>
      </c>
      <c r="D139" t="s">
        <v>2941</v>
      </c>
      <c r="E139">
        <v>125</v>
      </c>
      <c r="F139" t="s">
        <v>1649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1689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1341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1703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1713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1721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1723</v>
      </c>
    </row>
    <row r="146" spans="2:6" x14ac:dyDescent="0.2">
      <c r="B146" t="s">
        <v>2940</v>
      </c>
      <c r="C146">
        <v>0</v>
      </c>
      <c r="D146" t="s">
        <v>2941</v>
      </c>
      <c r="E146">
        <v>132</v>
      </c>
      <c r="F146" t="s">
        <v>1651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1728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1729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1648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1731</v>
      </c>
    </row>
    <row r="151" spans="2:6" x14ac:dyDescent="0.2">
      <c r="B151" t="s">
        <v>2945</v>
      </c>
      <c r="C151">
        <v>10</v>
      </c>
      <c r="D151" t="s">
        <v>2941</v>
      </c>
      <c r="E151">
        <v>137</v>
      </c>
      <c r="F151" t="s">
        <v>1695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1696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1735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1740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1738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1739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1736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1734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1732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1725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1720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1719</v>
      </c>
    </row>
    <row r="163" spans="2:6" x14ac:dyDescent="0.2">
      <c r="B163" t="s">
        <v>2945</v>
      </c>
      <c r="C163">
        <v>10</v>
      </c>
      <c r="D163" t="s">
        <v>2941</v>
      </c>
      <c r="E163">
        <v>149</v>
      </c>
      <c r="F163" t="s">
        <v>1629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1709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1708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1707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1705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1704</v>
      </c>
    </row>
    <row r="169" spans="2:6" x14ac:dyDescent="0.2">
      <c r="B169" t="s">
        <v>2983</v>
      </c>
      <c r="C169">
        <v>30</v>
      </c>
      <c r="D169" t="s">
        <v>2941</v>
      </c>
      <c r="E169">
        <v>155</v>
      </c>
      <c r="F169" t="s">
        <v>1319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1706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1664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1608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1712</v>
      </c>
    </row>
    <row r="174" spans="2:6" x14ac:dyDescent="0.2">
      <c r="B174" t="s">
        <v>2940</v>
      </c>
      <c r="C174">
        <v>0</v>
      </c>
      <c r="D174" t="s">
        <v>2941</v>
      </c>
      <c r="E174">
        <v>160</v>
      </c>
      <c r="F174" t="s">
        <v>1714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1717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1716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1727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1726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1741</v>
      </c>
    </row>
    <row r="180" spans="2:6" x14ac:dyDescent="0.2">
      <c r="B180" t="s">
        <v>2940</v>
      </c>
      <c r="C180">
        <v>0</v>
      </c>
      <c r="D180" t="s">
        <v>2941</v>
      </c>
      <c r="E180">
        <v>166</v>
      </c>
      <c r="F180" t="s">
        <v>1710</v>
      </c>
    </row>
    <row r="181" spans="2:6" x14ac:dyDescent="0.2">
      <c r="B181" t="s">
        <v>2945</v>
      </c>
      <c r="C181">
        <v>10</v>
      </c>
      <c r="D181" t="s">
        <v>2941</v>
      </c>
      <c r="E181">
        <v>167</v>
      </c>
      <c r="F181" t="s">
        <v>1663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1826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1817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1886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1831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1915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1928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1935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1934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1698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1820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1939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1940</v>
      </c>
    </row>
    <row r="194" spans="2:6" x14ac:dyDescent="0.2">
      <c r="B194" t="s">
        <v>2940</v>
      </c>
      <c r="C194">
        <v>0</v>
      </c>
      <c r="D194" t="s">
        <v>2941</v>
      </c>
      <c r="E194">
        <v>180</v>
      </c>
      <c r="F194" t="s">
        <v>1943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1945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1352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1948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1946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1944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1942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1938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1933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1929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1927</v>
      </c>
    </row>
    <row r="205" spans="2:6" x14ac:dyDescent="0.2">
      <c r="B205" t="s">
        <v>2940</v>
      </c>
      <c r="C205">
        <v>0</v>
      </c>
      <c r="D205" t="s">
        <v>2941</v>
      </c>
      <c r="E205">
        <v>191</v>
      </c>
      <c r="F205" t="s">
        <v>1923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1919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1465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1918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1913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1914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1917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1916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1471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1920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1921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1922</v>
      </c>
    </row>
    <row r="217" spans="2:6" x14ac:dyDescent="0.2">
      <c r="B217" t="s">
        <v>2940</v>
      </c>
      <c r="C217">
        <v>0</v>
      </c>
      <c r="D217" t="s">
        <v>2941</v>
      </c>
      <c r="E217">
        <v>203</v>
      </c>
      <c r="F217" t="s">
        <v>1868</v>
      </c>
    </row>
    <row r="218" spans="2:6" x14ac:dyDescent="0.2">
      <c r="B218" t="s">
        <v>2945</v>
      </c>
      <c r="C218">
        <v>10</v>
      </c>
      <c r="D218" t="s">
        <v>2941</v>
      </c>
      <c r="E218">
        <v>204</v>
      </c>
      <c r="F218" t="s">
        <v>1360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1924</v>
      </c>
    </row>
    <row r="220" spans="2:6" x14ac:dyDescent="0.2">
      <c r="B220" t="s">
        <v>2945</v>
      </c>
      <c r="C220">
        <v>10</v>
      </c>
      <c r="D220" t="s">
        <v>2941</v>
      </c>
      <c r="E220">
        <v>206</v>
      </c>
      <c r="F220" t="s">
        <v>1548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1925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1931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1930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1883</v>
      </c>
    </row>
    <row r="225" spans="2:6" x14ac:dyDescent="0.2">
      <c r="B225" t="s">
        <v>3004</v>
      </c>
      <c r="C225">
        <v>70</v>
      </c>
      <c r="D225" t="s">
        <v>2941</v>
      </c>
      <c r="E225">
        <v>211</v>
      </c>
      <c r="F225" t="s">
        <v>1326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1941</v>
      </c>
    </row>
    <row r="227" spans="2:6" x14ac:dyDescent="0.2">
      <c r="B227" t="s">
        <v>2940</v>
      </c>
      <c r="C227">
        <v>0</v>
      </c>
      <c r="D227" t="s">
        <v>2941</v>
      </c>
      <c r="E227">
        <v>213</v>
      </c>
      <c r="F227" t="s">
        <v>1953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1952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1961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1970</v>
      </c>
    </row>
    <row r="231" spans="2:6" x14ac:dyDescent="0.2">
      <c r="B231" t="s">
        <v>3031</v>
      </c>
      <c r="C231">
        <v>20</v>
      </c>
      <c r="D231" t="s">
        <v>2941</v>
      </c>
      <c r="E231">
        <v>217</v>
      </c>
      <c r="F231" t="s">
        <v>1323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1796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1975</v>
      </c>
    </row>
    <row r="234" spans="2:6" x14ac:dyDescent="0.2">
      <c r="B234" t="s">
        <v>2945</v>
      </c>
      <c r="C234">
        <v>10</v>
      </c>
      <c r="D234" t="s">
        <v>2941</v>
      </c>
      <c r="E234">
        <v>220</v>
      </c>
      <c r="F234" t="s">
        <v>1912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1976</v>
      </c>
    </row>
    <row r="236" spans="2:6" x14ac:dyDescent="0.2">
      <c r="B236" t="s">
        <v>2940</v>
      </c>
      <c r="C236">
        <v>0</v>
      </c>
      <c r="D236" t="s">
        <v>2941</v>
      </c>
      <c r="E236">
        <v>222</v>
      </c>
      <c r="F236" t="s">
        <v>1981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1982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1984</v>
      </c>
    </row>
    <row r="239" spans="2:6" x14ac:dyDescent="0.2">
      <c r="B239" t="s">
        <v>2963</v>
      </c>
      <c r="C239" t="s">
        <v>2941</v>
      </c>
      <c r="D239">
        <v>225</v>
      </c>
      <c r="E239" t="s">
        <v>1308</v>
      </c>
    </row>
    <row r="240" spans="2:6" x14ac:dyDescent="0.2">
      <c r="B240" t="s">
        <v>2945</v>
      </c>
      <c r="C240">
        <v>10</v>
      </c>
      <c r="D240" t="s">
        <v>2941</v>
      </c>
      <c r="E240">
        <v>226</v>
      </c>
      <c r="F240" t="s">
        <v>1330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1987</v>
      </c>
    </row>
    <row r="242" spans="2:6" x14ac:dyDescent="0.2">
      <c r="B242" t="s">
        <v>2983</v>
      </c>
      <c r="C242">
        <v>30</v>
      </c>
      <c r="D242" t="s">
        <v>2941</v>
      </c>
      <c r="E242">
        <v>228</v>
      </c>
      <c r="F242" t="s">
        <v>1785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1986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1985</v>
      </c>
    </row>
    <row r="245" spans="2:6" x14ac:dyDescent="0.2">
      <c r="B245" t="s">
        <v>2940</v>
      </c>
      <c r="C245">
        <v>0</v>
      </c>
      <c r="D245" t="s">
        <v>2941</v>
      </c>
      <c r="E245">
        <v>231</v>
      </c>
      <c r="F245" t="s">
        <v>1983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1722</v>
      </c>
    </row>
    <row r="247" spans="2:6" x14ac:dyDescent="0.2">
      <c r="B247" t="s">
        <v>3031</v>
      </c>
      <c r="C247">
        <v>20</v>
      </c>
      <c r="D247" t="s">
        <v>2941</v>
      </c>
      <c r="E247">
        <v>233</v>
      </c>
      <c r="F247" t="s">
        <v>1347</v>
      </c>
    </row>
    <row r="248" spans="2:6" x14ac:dyDescent="0.2">
      <c r="B248" t="s">
        <v>2940</v>
      </c>
      <c r="C248">
        <v>0</v>
      </c>
      <c r="D248" t="s">
        <v>2941</v>
      </c>
      <c r="E248">
        <v>234</v>
      </c>
      <c r="F248" t="s">
        <v>1978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1980</v>
      </c>
    </row>
    <row r="250" spans="2:6" x14ac:dyDescent="0.2">
      <c r="B250" t="s">
        <v>2945</v>
      </c>
      <c r="C250">
        <v>10</v>
      </c>
      <c r="D250" t="s">
        <v>2941</v>
      </c>
      <c r="E250">
        <v>236</v>
      </c>
      <c r="F250" t="s">
        <v>1597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1973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1911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1971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1965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1969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1962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1834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1963</v>
      </c>
    </row>
    <row r="259" spans="2:6" x14ac:dyDescent="0.2">
      <c r="B259" t="s">
        <v>2940</v>
      </c>
      <c r="C259">
        <v>0</v>
      </c>
      <c r="D259" t="s">
        <v>2941</v>
      </c>
      <c r="E259">
        <v>245</v>
      </c>
      <c r="F259" t="s">
        <v>1769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1966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1964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1967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1959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1573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1957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1958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1950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1884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1926</v>
      </c>
    </row>
    <row r="270" spans="2:6" x14ac:dyDescent="0.2">
      <c r="B270" t="s">
        <v>2983</v>
      </c>
      <c r="C270">
        <v>30</v>
      </c>
      <c r="D270" t="s">
        <v>2941</v>
      </c>
      <c r="E270">
        <v>256</v>
      </c>
      <c r="F270" t="s">
        <v>1631</v>
      </c>
    </row>
    <row r="271" spans="2:6" x14ac:dyDescent="0.2">
      <c r="B271" t="s">
        <v>2963</v>
      </c>
      <c r="C271" t="s">
        <v>2941</v>
      </c>
      <c r="D271">
        <v>257</v>
      </c>
      <c r="E271" t="s">
        <v>1306</v>
      </c>
    </row>
    <row r="272" spans="2:6" x14ac:dyDescent="0.2">
      <c r="B272" t="s">
        <v>2940</v>
      </c>
      <c r="C272">
        <v>0</v>
      </c>
      <c r="D272" t="s">
        <v>2941</v>
      </c>
      <c r="E272">
        <v>258</v>
      </c>
      <c r="F272" t="s">
        <v>1857</v>
      </c>
    </row>
    <row r="273" spans="2:6" x14ac:dyDescent="0.2">
      <c r="B273" t="s">
        <v>3031</v>
      </c>
      <c r="C273">
        <v>20</v>
      </c>
      <c r="D273" t="s">
        <v>2941</v>
      </c>
      <c r="E273">
        <v>259</v>
      </c>
      <c r="F273" t="s">
        <v>1794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1910</v>
      </c>
    </row>
    <row r="275" spans="2:6" x14ac:dyDescent="0.2">
      <c r="B275" t="s">
        <v>2940</v>
      </c>
      <c r="C275">
        <v>0</v>
      </c>
      <c r="D275" t="s">
        <v>2941</v>
      </c>
      <c r="E275">
        <v>261</v>
      </c>
      <c r="F275" t="s">
        <v>1907</v>
      </c>
    </row>
    <row r="276" spans="2:6" x14ac:dyDescent="0.2">
      <c r="B276" t="s">
        <v>2940</v>
      </c>
      <c r="C276">
        <v>0</v>
      </c>
      <c r="D276" t="s">
        <v>2941</v>
      </c>
      <c r="E276">
        <v>262</v>
      </c>
      <c r="F276" t="s">
        <v>1829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1895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1891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1881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1878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1877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1813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1874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1866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1862</v>
      </c>
    </row>
    <row r="286" spans="2:6" x14ac:dyDescent="0.2">
      <c r="B286" t="s">
        <v>2945</v>
      </c>
      <c r="C286">
        <v>10</v>
      </c>
      <c r="D286" t="s">
        <v>2941</v>
      </c>
      <c r="E286">
        <v>272</v>
      </c>
      <c r="F286" t="s">
        <v>1477</v>
      </c>
    </row>
    <row r="287" spans="2:6" x14ac:dyDescent="0.2">
      <c r="B287" t="s">
        <v>2945</v>
      </c>
      <c r="C287">
        <v>10</v>
      </c>
      <c r="D287" t="s">
        <v>2941</v>
      </c>
      <c r="E287">
        <v>273</v>
      </c>
      <c r="F287" t="b">
        <v>0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1861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1858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1856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1702</v>
      </c>
    </row>
    <row r="292" spans="2:6" x14ac:dyDescent="0.2">
      <c r="B292" t="s">
        <v>2940</v>
      </c>
      <c r="C292">
        <v>0</v>
      </c>
      <c r="D292" t="s">
        <v>2941</v>
      </c>
      <c r="E292">
        <v>278</v>
      </c>
      <c r="F292" t="s">
        <v>1694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1851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1849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1847</v>
      </c>
    </row>
    <row r="296" spans="2:6" x14ac:dyDescent="0.2">
      <c r="B296" t="s">
        <v>2940</v>
      </c>
      <c r="C296">
        <v>0</v>
      </c>
      <c r="D296" t="s">
        <v>2941</v>
      </c>
      <c r="E296">
        <v>282</v>
      </c>
      <c r="F296" t="s">
        <v>1846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1841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1633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1843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1692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1638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1836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1357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1838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1839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1835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1845</v>
      </c>
    </row>
    <row r="308" spans="2:6" x14ac:dyDescent="0.2">
      <c r="B308" t="s">
        <v>2965</v>
      </c>
      <c r="C308">
        <v>60</v>
      </c>
      <c r="D308" t="s">
        <v>2941</v>
      </c>
      <c r="E308">
        <v>294</v>
      </c>
      <c r="F308" t="s">
        <v>1320</v>
      </c>
    </row>
    <row r="309" spans="2:6" x14ac:dyDescent="0.2">
      <c r="B309" t="s">
        <v>2940</v>
      </c>
      <c r="C309">
        <v>0</v>
      </c>
      <c r="D309" t="s">
        <v>2941</v>
      </c>
      <c r="E309">
        <v>295</v>
      </c>
      <c r="F309" t="s">
        <v>1833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1842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1844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1852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1848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1850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1860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1864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1865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1879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1870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1882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1885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1896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1778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1837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1900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1901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1904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1903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1906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1827</v>
      </c>
    </row>
    <row r="331" spans="2:6" x14ac:dyDescent="0.2">
      <c r="B331" t="s">
        <v>2940</v>
      </c>
      <c r="C331">
        <v>0</v>
      </c>
      <c r="D331" t="s">
        <v>2941</v>
      </c>
      <c r="E331">
        <v>317</v>
      </c>
      <c r="F331" t="s">
        <v>1908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1880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1876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1875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1902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1840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1867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1899</v>
      </c>
    </row>
    <row r="339" spans="2:6" x14ac:dyDescent="0.2">
      <c r="B339" t="s">
        <v>2940</v>
      </c>
      <c r="C339">
        <v>0</v>
      </c>
      <c r="D339" t="s">
        <v>2941</v>
      </c>
      <c r="E339">
        <v>325</v>
      </c>
      <c r="F339" t="s">
        <v>1898</v>
      </c>
    </row>
    <row r="340" spans="2:6" x14ac:dyDescent="0.2">
      <c r="B340" t="s">
        <v>2940</v>
      </c>
      <c r="C340">
        <v>0</v>
      </c>
      <c r="D340" t="s">
        <v>2941</v>
      </c>
      <c r="E340">
        <v>326</v>
      </c>
      <c r="F340" t="s">
        <v>1897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1892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1894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1890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1889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1893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1887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1871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1859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1855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1832</v>
      </c>
    </row>
    <row r="351" spans="2:6" x14ac:dyDescent="0.2">
      <c r="B351" t="s">
        <v>2940</v>
      </c>
      <c r="C351">
        <v>0</v>
      </c>
      <c r="D351" t="s">
        <v>2941</v>
      </c>
      <c r="E351">
        <v>337</v>
      </c>
      <c r="F351" t="s">
        <v>1830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1806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1718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1715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1680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1700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1636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1620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1576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1549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1537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1506</v>
      </c>
    </row>
    <row r="363" spans="2:6" x14ac:dyDescent="0.2">
      <c r="B363" t="s">
        <v>2940</v>
      </c>
      <c r="C363">
        <v>0</v>
      </c>
      <c r="D363" t="s">
        <v>2941</v>
      </c>
      <c r="E363">
        <v>349</v>
      </c>
      <c r="F363" t="s">
        <v>1499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1475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1354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1476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1368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1419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1407</v>
      </c>
    </row>
    <row r="370" spans="2:6" x14ac:dyDescent="0.2">
      <c r="B370" t="s">
        <v>2940</v>
      </c>
      <c r="C370">
        <v>0</v>
      </c>
      <c r="D370" t="s">
        <v>2941</v>
      </c>
      <c r="E370">
        <v>356</v>
      </c>
      <c r="F370" t="s">
        <v>1413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1382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1393</v>
      </c>
    </row>
    <row r="373" spans="2:6" x14ac:dyDescent="0.2">
      <c r="B373" t="s">
        <v>3050</v>
      </c>
      <c r="C373">
        <v>50</v>
      </c>
      <c r="D373" t="s">
        <v>2941</v>
      </c>
      <c r="E373">
        <v>359</v>
      </c>
      <c r="F373" t="s">
        <v>1337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1358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1392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1365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1405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1409</v>
      </c>
    </row>
    <row r="379" spans="2:6" x14ac:dyDescent="0.2">
      <c r="B379" t="s">
        <v>2940</v>
      </c>
      <c r="C379">
        <v>0</v>
      </c>
      <c r="D379" t="s">
        <v>2941</v>
      </c>
      <c r="E379">
        <v>365</v>
      </c>
      <c r="F379" t="s">
        <v>1423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1412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1418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1408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1404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1410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1422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1424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1435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1436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1430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1433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1425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1449</v>
      </c>
    </row>
    <row r="393" spans="2:6" x14ac:dyDescent="0.2">
      <c r="B393" t="s">
        <v>2972</v>
      </c>
      <c r="C393">
        <v>40</v>
      </c>
      <c r="D393" t="s">
        <v>2941</v>
      </c>
      <c r="E393">
        <v>379</v>
      </c>
      <c r="F393" t="s">
        <v>1315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1398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1447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1444</v>
      </c>
    </row>
    <row r="397" spans="2:6" x14ac:dyDescent="0.2">
      <c r="B397" t="s">
        <v>2940</v>
      </c>
      <c r="C397">
        <v>0</v>
      </c>
      <c r="D397" t="s">
        <v>2941</v>
      </c>
      <c r="E397">
        <v>383</v>
      </c>
      <c r="F397" t="s">
        <v>1454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1451</v>
      </c>
    </row>
    <row r="399" spans="2:6" x14ac:dyDescent="0.2">
      <c r="B399" t="s">
        <v>2945</v>
      </c>
      <c r="C399">
        <v>10</v>
      </c>
      <c r="D399" t="s">
        <v>2941</v>
      </c>
      <c r="E399">
        <v>385</v>
      </c>
      <c r="F399" t="s">
        <v>1414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1402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1448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1441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1428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1351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1355</v>
      </c>
    </row>
    <row r="406" spans="2:6" x14ac:dyDescent="0.2">
      <c r="B406" t="s">
        <v>2945</v>
      </c>
      <c r="C406">
        <v>10</v>
      </c>
      <c r="D406" t="s">
        <v>2941</v>
      </c>
      <c r="E406">
        <v>392</v>
      </c>
      <c r="F406" t="s">
        <v>1417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1453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1457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1342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1452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1456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1388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1459</v>
      </c>
    </row>
    <row r="414" spans="2:6" x14ac:dyDescent="0.2">
      <c r="B414" t="s">
        <v>2940</v>
      </c>
      <c r="C414">
        <v>0</v>
      </c>
      <c r="D414" t="s">
        <v>2941</v>
      </c>
      <c r="E414">
        <v>400</v>
      </c>
      <c r="F414" t="s">
        <v>1416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1463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1455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1462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1458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1427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1450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1429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1432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1440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1437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1442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1443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1445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1439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1438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1446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1397</v>
      </c>
    </row>
    <row r="432" spans="2:6" x14ac:dyDescent="0.2">
      <c r="B432" t="s">
        <v>2940</v>
      </c>
      <c r="C432">
        <v>0</v>
      </c>
      <c r="D432" t="s">
        <v>2941</v>
      </c>
      <c r="E432">
        <v>418</v>
      </c>
      <c r="F432" t="s">
        <v>1426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1420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1411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1406</v>
      </c>
    </row>
    <row r="436" spans="2:6" x14ac:dyDescent="0.2">
      <c r="B436" t="s">
        <v>2940</v>
      </c>
      <c r="C436">
        <v>0</v>
      </c>
      <c r="D436" t="s">
        <v>2941</v>
      </c>
      <c r="E436">
        <v>422</v>
      </c>
      <c r="F436" t="s">
        <v>1396</v>
      </c>
    </row>
    <row r="437" spans="2:6" x14ac:dyDescent="0.2">
      <c r="B437" t="s">
        <v>3031</v>
      </c>
      <c r="C437">
        <v>20</v>
      </c>
      <c r="D437" t="s">
        <v>2941</v>
      </c>
      <c r="E437">
        <v>423</v>
      </c>
      <c r="F437" t="s">
        <v>1328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1391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1387</v>
      </c>
    </row>
    <row r="440" spans="2:6" x14ac:dyDescent="0.2">
      <c r="B440" t="s">
        <v>2940</v>
      </c>
      <c r="C440">
        <v>0</v>
      </c>
      <c r="D440" t="s">
        <v>2941</v>
      </c>
      <c r="E440">
        <v>426</v>
      </c>
      <c r="F440" t="s">
        <v>1366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1384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1383</v>
      </c>
    </row>
    <row r="443" spans="2:6" x14ac:dyDescent="0.2">
      <c r="B443" t="s">
        <v>2940</v>
      </c>
      <c r="C443">
        <v>0</v>
      </c>
      <c r="D443" t="s">
        <v>2941</v>
      </c>
      <c r="E443">
        <v>429</v>
      </c>
      <c r="F443" t="s">
        <v>1377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1375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1370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1371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1362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1369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1376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1373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1378</v>
      </c>
    </row>
    <row r="452" spans="2:6" x14ac:dyDescent="0.2">
      <c r="B452" t="s">
        <v>2940</v>
      </c>
      <c r="C452">
        <v>0</v>
      </c>
      <c r="D452" t="s">
        <v>2941</v>
      </c>
      <c r="E452">
        <v>438</v>
      </c>
      <c r="F452" t="s">
        <v>1361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1380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1381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1385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1372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1367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1374</v>
      </c>
    </row>
    <row r="459" spans="2:6" x14ac:dyDescent="0.2">
      <c r="B459" t="s">
        <v>2940</v>
      </c>
      <c r="C459">
        <v>0</v>
      </c>
      <c r="D459" t="s">
        <v>2941</v>
      </c>
      <c r="E459">
        <v>445</v>
      </c>
      <c r="F459" t="s">
        <v>1390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1394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1403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1464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1466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1468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1480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1505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1526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1525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1534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1557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1551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1561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1467</v>
      </c>
    </row>
    <row r="474" spans="2:6" x14ac:dyDescent="0.2">
      <c r="B474" t="s">
        <v>3050</v>
      </c>
      <c r="C474">
        <v>50</v>
      </c>
      <c r="D474" t="s">
        <v>2941</v>
      </c>
      <c r="E474">
        <v>460</v>
      </c>
      <c r="F474" t="s">
        <v>1314</v>
      </c>
    </row>
    <row r="475" spans="2:6" x14ac:dyDescent="0.2">
      <c r="B475" t="s">
        <v>2940</v>
      </c>
      <c r="C475">
        <v>0</v>
      </c>
      <c r="D475" t="s">
        <v>2941</v>
      </c>
      <c r="E475">
        <v>461</v>
      </c>
      <c r="F475" t="s">
        <v>1566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1559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1598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1601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1600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1599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1594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1591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1577</v>
      </c>
    </row>
    <row r="484" spans="2:6" x14ac:dyDescent="0.2">
      <c r="B484" t="s">
        <v>2940</v>
      </c>
      <c r="C484">
        <v>0</v>
      </c>
      <c r="D484" t="s">
        <v>2941</v>
      </c>
      <c r="E484">
        <v>470</v>
      </c>
      <c r="F484" t="s">
        <v>1602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1586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1584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1572</v>
      </c>
    </row>
    <row r="488" spans="2:6" x14ac:dyDescent="0.2">
      <c r="B488" t="s">
        <v>2940</v>
      </c>
      <c r="C488">
        <v>0</v>
      </c>
      <c r="D488" t="s">
        <v>2941</v>
      </c>
      <c r="E488">
        <v>474</v>
      </c>
      <c r="F488" t="s">
        <v>1571</v>
      </c>
    </row>
    <row r="489" spans="2:6" x14ac:dyDescent="0.2">
      <c r="B489" t="s">
        <v>2940</v>
      </c>
      <c r="C489">
        <v>0</v>
      </c>
      <c r="D489" t="s">
        <v>2941</v>
      </c>
      <c r="E489">
        <v>475</v>
      </c>
      <c r="F489" t="s">
        <v>1580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1421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1570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1596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1587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1595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1582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1583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1585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1590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1589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1592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1603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1604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1607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1612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1501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1617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1339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1618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1349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1625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1626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1628</v>
      </c>
    </row>
    <row r="513" spans="2:6" x14ac:dyDescent="0.2">
      <c r="B513" t="s">
        <v>2945</v>
      </c>
      <c r="C513">
        <v>10</v>
      </c>
      <c r="D513" t="s">
        <v>2941</v>
      </c>
      <c r="E513">
        <v>499</v>
      </c>
      <c r="F513" t="s">
        <v>1461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1634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1635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1641</v>
      </c>
    </row>
    <row r="517" spans="2:6" x14ac:dyDescent="0.2">
      <c r="B517" t="s">
        <v>2945</v>
      </c>
      <c r="C517">
        <v>10</v>
      </c>
      <c r="D517" t="s">
        <v>2941</v>
      </c>
      <c r="E517">
        <v>503</v>
      </c>
      <c r="F517" t="s">
        <v>1364</v>
      </c>
    </row>
    <row r="518" spans="2:6" x14ac:dyDescent="0.2">
      <c r="B518" t="s">
        <v>2940</v>
      </c>
      <c r="C518">
        <v>0</v>
      </c>
      <c r="D518" t="s">
        <v>2941</v>
      </c>
      <c r="E518">
        <v>504</v>
      </c>
      <c r="F518" t="s">
        <v>1643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1646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1645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1640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1639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1637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1632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1627</v>
      </c>
    </row>
    <row r="526" spans="2:6" x14ac:dyDescent="0.2">
      <c r="B526" t="s">
        <v>2940</v>
      </c>
      <c r="C526">
        <v>0</v>
      </c>
      <c r="D526" t="s">
        <v>2941</v>
      </c>
      <c r="E526">
        <v>512</v>
      </c>
      <c r="F526" t="s">
        <v>1630</v>
      </c>
    </row>
    <row r="527" spans="2:6" x14ac:dyDescent="0.2">
      <c r="B527" t="s">
        <v>2940</v>
      </c>
      <c r="C527">
        <v>0</v>
      </c>
      <c r="D527" t="s">
        <v>2941</v>
      </c>
      <c r="E527">
        <v>513</v>
      </c>
      <c r="F527" t="s">
        <v>1581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1623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1616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1621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1350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1619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1579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1624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1622</v>
      </c>
    </row>
    <row r="536" spans="2:6" x14ac:dyDescent="0.2">
      <c r="B536" t="s">
        <v>2945</v>
      </c>
      <c r="C536">
        <v>10</v>
      </c>
      <c r="D536" t="s">
        <v>2941</v>
      </c>
      <c r="E536">
        <v>522</v>
      </c>
      <c r="F536" t="s">
        <v>1509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1613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1610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1614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1611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1546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1609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1606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1588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1578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1575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1554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1399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1553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1545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1550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1544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1543</v>
      </c>
    </row>
    <row r="554" spans="2:6" x14ac:dyDescent="0.2">
      <c r="B554" t="s">
        <v>2940</v>
      </c>
      <c r="C554">
        <v>0</v>
      </c>
      <c r="D554" t="s">
        <v>2941</v>
      </c>
      <c r="E554">
        <v>540</v>
      </c>
      <c r="F554" t="s">
        <v>1540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1511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1528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1529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1517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1523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1340</v>
      </c>
    </row>
    <row r="561" spans="2:6" x14ac:dyDescent="0.2">
      <c r="B561" t="s">
        <v>2940</v>
      </c>
      <c r="C561">
        <v>0</v>
      </c>
      <c r="D561" t="s">
        <v>2941</v>
      </c>
      <c r="E561">
        <v>547</v>
      </c>
      <c r="F561" t="s">
        <v>1514</v>
      </c>
    </row>
    <row r="562" spans="2:6" x14ac:dyDescent="0.2">
      <c r="B562" t="s">
        <v>2963</v>
      </c>
      <c r="C562" t="s">
        <v>2941</v>
      </c>
      <c r="D562">
        <v>548</v>
      </c>
      <c r="E562" t="s">
        <v>1312</v>
      </c>
    </row>
    <row r="563" spans="2:6" x14ac:dyDescent="0.2">
      <c r="B563" t="s">
        <v>3004</v>
      </c>
      <c r="C563">
        <v>70</v>
      </c>
      <c r="D563" t="s">
        <v>2941</v>
      </c>
      <c r="E563">
        <v>549</v>
      </c>
      <c r="F563" t="s">
        <v>1335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1493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1512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1489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1507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1504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1503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1500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1359</v>
      </c>
    </row>
    <row r="572" spans="2:6" x14ac:dyDescent="0.2">
      <c r="B572" t="s">
        <v>2940</v>
      </c>
      <c r="C572">
        <v>0</v>
      </c>
      <c r="D572" t="s">
        <v>2941</v>
      </c>
      <c r="E572">
        <v>558</v>
      </c>
      <c r="F572" t="s">
        <v>1495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1496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1356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1492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1486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1484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1488</v>
      </c>
    </row>
    <row r="579" spans="2:6" x14ac:dyDescent="0.2">
      <c r="B579" t="s">
        <v>2940</v>
      </c>
      <c r="C579">
        <v>0</v>
      </c>
      <c r="D579" t="s">
        <v>2941</v>
      </c>
      <c r="E579">
        <v>565</v>
      </c>
      <c r="F579" t="s">
        <v>1482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1481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1472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1490</v>
      </c>
    </row>
    <row r="583" spans="2:6" x14ac:dyDescent="0.2">
      <c r="B583" t="s">
        <v>2940</v>
      </c>
      <c r="C583">
        <v>0</v>
      </c>
      <c r="D583" t="s">
        <v>2941</v>
      </c>
      <c r="E583">
        <v>569</v>
      </c>
      <c r="F583" t="s">
        <v>1485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1483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1494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1470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1491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1498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1502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1508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1516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1532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1535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1527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1538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1533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1539</v>
      </c>
    </row>
    <row r="598" spans="2:6" x14ac:dyDescent="0.2">
      <c r="B598" t="s">
        <v>2945</v>
      </c>
      <c r="C598">
        <v>10</v>
      </c>
      <c r="D598" t="s">
        <v>2941</v>
      </c>
      <c r="E598">
        <v>584</v>
      </c>
      <c r="F598" t="s">
        <v>1348</v>
      </c>
    </row>
    <row r="599" spans="2:6" x14ac:dyDescent="0.2">
      <c r="B599" t="s">
        <v>2976</v>
      </c>
      <c r="C599">
        <v>90</v>
      </c>
      <c r="D599" t="s">
        <v>2941</v>
      </c>
      <c r="E599">
        <v>585</v>
      </c>
      <c r="F599" t="s">
        <v>1311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1487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1556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1555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1560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1469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1563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1565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1567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1564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1562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1547</v>
      </c>
    </row>
    <row r="611" spans="2:6" x14ac:dyDescent="0.2">
      <c r="B611" t="s">
        <v>2940</v>
      </c>
      <c r="C611">
        <v>0</v>
      </c>
      <c r="D611" t="s">
        <v>2941</v>
      </c>
      <c r="E611">
        <v>597</v>
      </c>
      <c r="F611" t="s">
        <v>1515</v>
      </c>
    </row>
    <row r="612" spans="2:6" x14ac:dyDescent="0.2">
      <c r="B612" t="s">
        <v>3031</v>
      </c>
      <c r="C612">
        <v>20</v>
      </c>
      <c r="D612" t="s">
        <v>2941</v>
      </c>
      <c r="E612">
        <v>598</v>
      </c>
      <c r="F612" t="s">
        <v>1460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1536</v>
      </c>
    </row>
    <row r="614" spans="2:6" x14ac:dyDescent="0.2">
      <c r="B614" t="s">
        <v>2940</v>
      </c>
      <c r="C614">
        <v>0</v>
      </c>
      <c r="D614" t="s">
        <v>2941</v>
      </c>
      <c r="E614">
        <v>600</v>
      </c>
      <c r="F614" t="s">
        <v>1395</v>
      </c>
    </row>
    <row r="615" spans="2:6" x14ac:dyDescent="0.2">
      <c r="B615" t="s">
        <v>2983</v>
      </c>
      <c r="C615">
        <v>30</v>
      </c>
      <c r="D615" t="s">
        <v>2941</v>
      </c>
      <c r="E615">
        <v>601</v>
      </c>
      <c r="F615" t="s">
        <v>1434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1524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1519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1522</v>
      </c>
    </row>
    <row r="619" spans="2:6" x14ac:dyDescent="0.2">
      <c r="B619" t="s">
        <v>2940</v>
      </c>
      <c r="C619">
        <v>0</v>
      </c>
      <c r="D619" t="s">
        <v>2941</v>
      </c>
      <c r="E619">
        <v>605</v>
      </c>
      <c r="F619" t="s">
        <v>1474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1521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1520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1518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1513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1510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1473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1531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1530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1574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1569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1661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1772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1784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1873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1977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2065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2067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2143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2150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1888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1415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2246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2330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2313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2128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2390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2420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2419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2418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2417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2416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2413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2412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2410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2409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2408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2407</v>
      </c>
    </row>
    <row r="657" spans="2:6" x14ac:dyDescent="0.2">
      <c r="B657" t="s">
        <v>2940</v>
      </c>
      <c r="C657">
        <v>0</v>
      </c>
      <c r="D657" t="s">
        <v>2941</v>
      </c>
      <c r="E657">
        <v>643</v>
      </c>
      <c r="F657" t="s">
        <v>2405</v>
      </c>
    </row>
    <row r="658" spans="2:6" x14ac:dyDescent="0.2">
      <c r="B658" t="s">
        <v>2940</v>
      </c>
      <c r="C658">
        <v>0</v>
      </c>
      <c r="D658" t="s">
        <v>2941</v>
      </c>
      <c r="E658">
        <v>644</v>
      </c>
      <c r="F658" t="s">
        <v>2403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2402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2400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2396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1989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2395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2401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2398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2394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2393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2391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2404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2406</v>
      </c>
    </row>
    <row r="671" spans="2:6" x14ac:dyDescent="0.2">
      <c r="B671" t="s">
        <v>2983</v>
      </c>
      <c r="C671">
        <v>30</v>
      </c>
      <c r="D671" t="s">
        <v>2941</v>
      </c>
      <c r="E671">
        <v>657</v>
      </c>
      <c r="F671" t="s">
        <v>1331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2411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1659</v>
      </c>
    </row>
    <row r="674" spans="2:6" x14ac:dyDescent="0.2">
      <c r="B674" t="s">
        <v>2976</v>
      </c>
      <c r="C674">
        <v>90</v>
      </c>
      <c r="D674" t="s">
        <v>2941</v>
      </c>
      <c r="E674">
        <v>660</v>
      </c>
      <c r="F674" t="s">
        <v>1327</v>
      </c>
    </row>
    <row r="675" spans="2:6" x14ac:dyDescent="0.2">
      <c r="B675" t="s">
        <v>2940</v>
      </c>
      <c r="C675">
        <v>0</v>
      </c>
      <c r="D675" t="s">
        <v>2941</v>
      </c>
      <c r="E675">
        <v>661</v>
      </c>
      <c r="F675" t="s">
        <v>2414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2422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2424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2429</v>
      </c>
    </row>
    <row r="679" spans="2:6" x14ac:dyDescent="0.2">
      <c r="B679" t="s">
        <v>2940</v>
      </c>
      <c r="C679">
        <v>0</v>
      </c>
      <c r="D679" t="s">
        <v>2941</v>
      </c>
      <c r="E679">
        <v>665</v>
      </c>
      <c r="F679" t="s">
        <v>2430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2427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2431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2435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2445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2346</v>
      </c>
    </row>
    <row r="685" spans="2:6" x14ac:dyDescent="0.2">
      <c r="B685" t="s">
        <v>3031</v>
      </c>
      <c r="C685">
        <v>20</v>
      </c>
      <c r="D685" t="s">
        <v>2941</v>
      </c>
      <c r="E685">
        <v>671</v>
      </c>
      <c r="F685" t="s">
        <v>1666</v>
      </c>
    </row>
    <row r="686" spans="2:6" x14ac:dyDescent="0.2">
      <c r="B686" t="s">
        <v>2976</v>
      </c>
      <c r="C686">
        <v>90</v>
      </c>
      <c r="D686" t="s">
        <v>2941</v>
      </c>
      <c r="E686">
        <v>672</v>
      </c>
      <c r="F686" t="s">
        <v>1316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2449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2452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2459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2460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2461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2458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2457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2454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2453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2450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2347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2447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2446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2444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2442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2440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2441</v>
      </c>
    </row>
    <row r="704" spans="2:6" x14ac:dyDescent="0.2">
      <c r="B704" t="s">
        <v>2965</v>
      </c>
      <c r="C704">
        <v>60</v>
      </c>
      <c r="D704" t="s">
        <v>2941</v>
      </c>
      <c r="E704">
        <v>690</v>
      </c>
      <c r="F704" t="s">
        <v>1310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2439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2438</v>
      </c>
    </row>
    <row r="707" spans="2:6" x14ac:dyDescent="0.2">
      <c r="B707" t="s">
        <v>2940</v>
      </c>
      <c r="C707">
        <v>0</v>
      </c>
      <c r="D707" t="s">
        <v>2941</v>
      </c>
      <c r="E707">
        <v>693</v>
      </c>
      <c r="F707" t="s">
        <v>1909</v>
      </c>
    </row>
    <row r="708" spans="2:6" x14ac:dyDescent="0.2">
      <c r="B708" t="s">
        <v>2940</v>
      </c>
      <c r="C708">
        <v>0</v>
      </c>
      <c r="D708" t="s">
        <v>2941</v>
      </c>
      <c r="E708">
        <v>694</v>
      </c>
      <c r="F708" t="s">
        <v>2230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2434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2334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2436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2437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2433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2426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2421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2210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2399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2312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2397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2387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2293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2376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2370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2364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1336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2163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2354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2350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2349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2352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2342</v>
      </c>
    </row>
    <row r="732" spans="2:6" x14ac:dyDescent="0.2">
      <c r="B732" t="s">
        <v>2945</v>
      </c>
      <c r="C732">
        <v>10</v>
      </c>
      <c r="D732" t="s">
        <v>2941</v>
      </c>
      <c r="E732">
        <v>718</v>
      </c>
      <c r="F732" t="s">
        <v>2249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2344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2343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2340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2339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2338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2337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2332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2331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2329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1854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2327</v>
      </c>
    </row>
    <row r="744" spans="2:6" x14ac:dyDescent="0.2">
      <c r="B744" t="s">
        <v>2940</v>
      </c>
      <c r="C744">
        <v>0</v>
      </c>
      <c r="D744" t="s">
        <v>2941</v>
      </c>
      <c r="E744">
        <v>730</v>
      </c>
      <c r="F744" t="s">
        <v>2325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2319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2231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2317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2316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2315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2321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2324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1737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2323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1828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2322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2320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2328</v>
      </c>
    </row>
    <row r="758" spans="2:6" x14ac:dyDescent="0.2">
      <c r="B758" t="s">
        <v>2940</v>
      </c>
      <c r="C758">
        <v>0</v>
      </c>
      <c r="D758" t="s">
        <v>2941</v>
      </c>
      <c r="E758">
        <v>744</v>
      </c>
      <c r="F758" t="s">
        <v>2326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2335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2336</v>
      </c>
    </row>
    <row r="761" spans="2:6" x14ac:dyDescent="0.2">
      <c r="B761" t="s">
        <v>2963</v>
      </c>
      <c r="C761" t="s">
        <v>2941</v>
      </c>
      <c r="D761">
        <v>747</v>
      </c>
      <c r="E761" t="s">
        <v>1313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2341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2351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2353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2255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2356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2361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2368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2369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2371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2164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2170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2379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2381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2383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1333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2384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2385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2386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2382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2279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2070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2374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2372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2367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2366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2365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2270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2358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2359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2357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2355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2262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2360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2272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2362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2363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1968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2373</v>
      </c>
    </row>
    <row r="800" spans="2:6" x14ac:dyDescent="0.2">
      <c r="B800" t="s">
        <v>2940</v>
      </c>
      <c r="C800">
        <v>0</v>
      </c>
      <c r="D800" t="s">
        <v>2941</v>
      </c>
      <c r="E800">
        <v>786</v>
      </c>
      <c r="F800" t="s">
        <v>2084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2378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2389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2423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1345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2425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1869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2469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2463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2518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2504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2535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2541</v>
      </c>
    </row>
    <row r="813" spans="2:6" x14ac:dyDescent="0.2">
      <c r="B813" t="s">
        <v>2945</v>
      </c>
      <c r="C813">
        <v>10</v>
      </c>
      <c r="D813" t="s">
        <v>2941</v>
      </c>
      <c r="E813">
        <v>799</v>
      </c>
      <c r="F813" t="s">
        <v>2095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2554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2455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2555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2556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2557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2462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2089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2562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2561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2559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2558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2448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2553</v>
      </c>
    </row>
    <row r="827" spans="2:6" x14ac:dyDescent="0.2">
      <c r="B827" t="s">
        <v>2983</v>
      </c>
      <c r="C827">
        <v>30</v>
      </c>
      <c r="D827" t="s">
        <v>2941</v>
      </c>
      <c r="E827">
        <v>813</v>
      </c>
      <c r="F827" t="s">
        <v>1552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2549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2544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2204</v>
      </c>
    </row>
    <row r="831" spans="2:6" x14ac:dyDescent="0.2">
      <c r="B831" t="s">
        <v>2945</v>
      </c>
      <c r="C831">
        <v>10</v>
      </c>
      <c r="D831" t="s">
        <v>2941</v>
      </c>
      <c r="E831">
        <v>817</v>
      </c>
      <c r="F831" t="s">
        <v>1329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2543</v>
      </c>
    </row>
    <row r="833" spans="2:6" x14ac:dyDescent="0.2">
      <c r="B833" t="s">
        <v>2940</v>
      </c>
      <c r="C833">
        <v>0</v>
      </c>
      <c r="D833" t="s">
        <v>2941</v>
      </c>
      <c r="E833">
        <v>819</v>
      </c>
      <c r="F833" t="s">
        <v>2539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2318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2534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2536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1711</v>
      </c>
    </row>
    <row r="838" spans="2:6" x14ac:dyDescent="0.2">
      <c r="B838" t="s">
        <v>2940</v>
      </c>
      <c r="C838">
        <v>0</v>
      </c>
      <c r="D838" t="s">
        <v>2941</v>
      </c>
      <c r="E838">
        <v>824</v>
      </c>
      <c r="F838" t="s">
        <v>2537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2538</v>
      </c>
    </row>
    <row r="840" spans="2:6" x14ac:dyDescent="0.2">
      <c r="B840" t="s">
        <v>2940</v>
      </c>
      <c r="C840">
        <v>0</v>
      </c>
      <c r="D840" t="s">
        <v>2941</v>
      </c>
      <c r="E840">
        <v>826</v>
      </c>
      <c r="F840" t="s">
        <v>2540</v>
      </c>
    </row>
    <row r="841" spans="2:6" x14ac:dyDescent="0.2">
      <c r="B841" t="s">
        <v>2940</v>
      </c>
      <c r="C841">
        <v>0</v>
      </c>
      <c r="D841" t="s">
        <v>2941</v>
      </c>
      <c r="E841">
        <v>827</v>
      </c>
      <c r="F841" t="s">
        <v>2542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2443</v>
      </c>
    </row>
    <row r="843" spans="2:6" x14ac:dyDescent="0.2">
      <c r="B843" t="s">
        <v>3031</v>
      </c>
      <c r="C843">
        <v>20</v>
      </c>
      <c r="D843" t="s">
        <v>2941</v>
      </c>
      <c r="E843">
        <v>829</v>
      </c>
      <c r="F843" t="s">
        <v>1431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2545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2546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2547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2548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2451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2552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2560</v>
      </c>
    </row>
    <row r="851" spans="2:6" x14ac:dyDescent="0.2">
      <c r="B851" t="s">
        <v>2940</v>
      </c>
      <c r="C851">
        <v>0</v>
      </c>
      <c r="D851" t="s">
        <v>2941</v>
      </c>
      <c r="E851">
        <v>837</v>
      </c>
      <c r="F851" t="s">
        <v>2345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2229</v>
      </c>
    </row>
    <row r="853" spans="2:6" x14ac:dyDescent="0.2">
      <c r="B853" t="s">
        <v>2945</v>
      </c>
      <c r="C853">
        <v>10</v>
      </c>
      <c r="D853" t="s">
        <v>2941</v>
      </c>
      <c r="E853">
        <v>839</v>
      </c>
      <c r="F853" t="s">
        <v>1334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2573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2576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2579</v>
      </c>
    </row>
    <row r="857" spans="2:6" x14ac:dyDescent="0.2">
      <c r="B857" t="s">
        <v>2963</v>
      </c>
      <c r="C857" t="s">
        <v>2941</v>
      </c>
      <c r="D857">
        <v>843</v>
      </c>
      <c r="E857" t="s">
        <v>1309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2580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2581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2112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1872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2582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2584</v>
      </c>
    </row>
    <row r="864" spans="2:6" x14ac:dyDescent="0.2">
      <c r="B864" t="s">
        <v>2940</v>
      </c>
      <c r="C864">
        <v>0</v>
      </c>
      <c r="D864" t="s">
        <v>2941</v>
      </c>
      <c r="E864">
        <v>850</v>
      </c>
      <c r="F864" t="s">
        <v>2586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2587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2588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2590</v>
      </c>
    </row>
    <row r="868" spans="2:6" x14ac:dyDescent="0.2">
      <c r="B868" t="s">
        <v>2945</v>
      </c>
      <c r="C868">
        <v>10</v>
      </c>
      <c r="D868" t="s">
        <v>2941</v>
      </c>
      <c r="E868">
        <v>854</v>
      </c>
      <c r="F868" t="s">
        <v>2377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2589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1991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2375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2585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2583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2578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2577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2571</v>
      </c>
    </row>
    <row r="877" spans="2:6" x14ac:dyDescent="0.2">
      <c r="B877" t="s">
        <v>2945</v>
      </c>
      <c r="C877">
        <v>10</v>
      </c>
      <c r="D877" t="s">
        <v>2941</v>
      </c>
      <c r="E877">
        <v>863</v>
      </c>
      <c r="F877" t="s">
        <v>2464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2567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1974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2564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2565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2467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2566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1763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2569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2570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2572</v>
      </c>
    </row>
    <row r="888" spans="2:6" x14ac:dyDescent="0.2">
      <c r="B888" t="s">
        <v>2945</v>
      </c>
      <c r="C888">
        <v>10</v>
      </c>
      <c r="D888" t="s">
        <v>2941</v>
      </c>
      <c r="E888">
        <v>874</v>
      </c>
      <c r="F888" t="s">
        <v>2105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2575</v>
      </c>
    </row>
    <row r="890" spans="2:6" x14ac:dyDescent="0.2">
      <c r="B890" t="s">
        <v>2940</v>
      </c>
      <c r="C890">
        <v>0</v>
      </c>
      <c r="D890" t="s">
        <v>2941</v>
      </c>
      <c r="E890">
        <v>876</v>
      </c>
      <c r="F890" t="s">
        <v>2574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2568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2563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2551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2333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2550</v>
      </c>
    </row>
    <row r="896" spans="2:6" x14ac:dyDescent="0.2">
      <c r="B896" t="s">
        <v>2940</v>
      </c>
      <c r="C896">
        <v>0</v>
      </c>
      <c r="D896" t="s">
        <v>2941</v>
      </c>
      <c r="E896">
        <v>882</v>
      </c>
      <c r="F896" t="s">
        <v>2533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2517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2500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2499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2498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2483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2484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2485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2489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2490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2493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2388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2494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2496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2497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2495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1803</v>
      </c>
    </row>
    <row r="913" spans="2:6" x14ac:dyDescent="0.2">
      <c r="B913" t="s">
        <v>3031</v>
      </c>
      <c r="C913">
        <v>20</v>
      </c>
      <c r="D913" t="s">
        <v>2941</v>
      </c>
      <c r="E913">
        <v>899</v>
      </c>
      <c r="F913" t="s">
        <v>1400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2488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2486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2482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2480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2478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1558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2477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2473</v>
      </c>
    </row>
    <row r="922" spans="2:6" x14ac:dyDescent="0.2">
      <c r="B922" t="s">
        <v>2940</v>
      </c>
      <c r="C922">
        <v>0</v>
      </c>
      <c r="D922" t="s">
        <v>2941</v>
      </c>
      <c r="E922">
        <v>908</v>
      </c>
      <c r="F922" t="s">
        <v>2471</v>
      </c>
    </row>
    <row r="923" spans="2:6" x14ac:dyDescent="0.2">
      <c r="B923" t="s">
        <v>2940</v>
      </c>
      <c r="C923">
        <v>0</v>
      </c>
      <c r="D923" t="s">
        <v>2941</v>
      </c>
      <c r="E923">
        <v>909</v>
      </c>
      <c r="F923" t="s">
        <v>2466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2465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2468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s">
        <v>2470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2472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2474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2475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1386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2476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2479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2481</v>
      </c>
    </row>
    <row r="934" spans="2:6" x14ac:dyDescent="0.2">
      <c r="B934" t="s">
        <v>2940</v>
      </c>
      <c r="C934">
        <v>0</v>
      </c>
      <c r="D934" t="s">
        <v>2941</v>
      </c>
      <c r="E934">
        <v>920</v>
      </c>
      <c r="F934" t="s">
        <v>2380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b">
        <v>1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2487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2491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2288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2501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2510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2515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2519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2521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2523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2524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2525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1699</v>
      </c>
    </row>
    <row r="948" spans="2:6" x14ac:dyDescent="0.2">
      <c r="B948" t="s">
        <v>2940</v>
      </c>
      <c r="C948">
        <v>0</v>
      </c>
      <c r="D948" t="s">
        <v>2941</v>
      </c>
      <c r="E948">
        <v>934</v>
      </c>
      <c r="F948" t="s">
        <v>2526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2528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2530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2532</v>
      </c>
    </row>
    <row r="952" spans="2:6" x14ac:dyDescent="0.2">
      <c r="B952" t="s">
        <v>2945</v>
      </c>
      <c r="C952">
        <v>10</v>
      </c>
      <c r="D952" t="s">
        <v>2941</v>
      </c>
      <c r="E952">
        <v>938</v>
      </c>
      <c r="F952" t="s">
        <v>2192</v>
      </c>
    </row>
    <row r="953" spans="2:6" x14ac:dyDescent="0.2">
      <c r="B953" t="s">
        <v>2940</v>
      </c>
      <c r="C953">
        <v>0</v>
      </c>
      <c r="D953" t="s">
        <v>2941</v>
      </c>
      <c r="E953">
        <v>939</v>
      </c>
      <c r="F953" t="s">
        <v>2531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2529</v>
      </c>
    </row>
    <row r="955" spans="2:6" x14ac:dyDescent="0.2">
      <c r="B955" t="s">
        <v>2940</v>
      </c>
      <c r="C955">
        <v>0</v>
      </c>
      <c r="D955" t="s">
        <v>2941</v>
      </c>
      <c r="E955">
        <v>941</v>
      </c>
      <c r="F955" t="s">
        <v>1949</v>
      </c>
    </row>
    <row r="956" spans="2:6" x14ac:dyDescent="0.2">
      <c r="B956" t="s">
        <v>2965</v>
      </c>
      <c r="C956">
        <v>60</v>
      </c>
      <c r="D956" t="s">
        <v>2941</v>
      </c>
      <c r="E956">
        <v>942</v>
      </c>
      <c r="F956" t="s">
        <v>1322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2527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2415</v>
      </c>
    </row>
    <row r="959" spans="2:6" x14ac:dyDescent="0.2">
      <c r="B959" t="s">
        <v>2940</v>
      </c>
      <c r="C959">
        <v>0</v>
      </c>
      <c r="D959" t="s">
        <v>2941</v>
      </c>
      <c r="E959">
        <v>945</v>
      </c>
      <c r="F959" t="s">
        <v>2522</v>
      </c>
    </row>
    <row r="960" spans="2:6" x14ac:dyDescent="0.2">
      <c r="B960" t="s">
        <v>3031</v>
      </c>
      <c r="C960">
        <v>20</v>
      </c>
      <c r="D960" t="s">
        <v>2941</v>
      </c>
      <c r="E960">
        <v>946</v>
      </c>
      <c r="F960" t="s">
        <v>2303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2520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2516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2512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2502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2507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2505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2503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2509</v>
      </c>
    </row>
    <row r="969" spans="2:6" x14ac:dyDescent="0.2">
      <c r="B969" t="s">
        <v>2945</v>
      </c>
      <c r="C969">
        <v>10</v>
      </c>
      <c r="D969" t="s">
        <v>2941</v>
      </c>
      <c r="E969">
        <v>955</v>
      </c>
      <c r="F969" t="s">
        <v>1338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2506</v>
      </c>
    </row>
    <row r="971" spans="2:6" x14ac:dyDescent="0.2">
      <c r="B971" t="s">
        <v>2940</v>
      </c>
      <c r="C971">
        <v>0</v>
      </c>
      <c r="D971" t="s">
        <v>2941</v>
      </c>
      <c r="E971">
        <v>957</v>
      </c>
      <c r="F971" t="s">
        <v>2508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2511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2513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2514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2296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2492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2456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2432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2428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2348</v>
      </c>
    </row>
    <row r="981" spans="2:6" x14ac:dyDescent="0.2">
      <c r="B981" t="s">
        <v>2983</v>
      </c>
      <c r="C981">
        <v>30</v>
      </c>
      <c r="D981" t="s">
        <v>2941</v>
      </c>
      <c r="E981">
        <v>967</v>
      </c>
      <c r="F981" t="s">
        <v>1318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2314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2267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1816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2175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2092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2174</v>
      </c>
    </row>
    <row r="988" spans="2:6" x14ac:dyDescent="0.2">
      <c r="B988" t="s">
        <v>2940</v>
      </c>
      <c r="C988">
        <v>0</v>
      </c>
      <c r="D988" t="s">
        <v>2941</v>
      </c>
      <c r="E988">
        <v>974</v>
      </c>
      <c r="F988" t="s">
        <v>2093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2094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1954</v>
      </c>
    </row>
    <row r="991" spans="2:6" x14ac:dyDescent="0.2">
      <c r="B991" t="s">
        <v>2940</v>
      </c>
      <c r="C991">
        <v>0</v>
      </c>
      <c r="D991" t="s">
        <v>2941</v>
      </c>
      <c r="E991">
        <v>977</v>
      </c>
      <c r="F991" t="s">
        <v>2096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2099</v>
      </c>
    </row>
    <row r="993" spans="2:6" x14ac:dyDescent="0.2">
      <c r="B993" t="s">
        <v>2940</v>
      </c>
      <c r="C993">
        <v>0</v>
      </c>
      <c r="D993" t="s">
        <v>2941</v>
      </c>
      <c r="E993">
        <v>979</v>
      </c>
      <c r="F993" t="s">
        <v>2098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2103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2106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2104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2100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2102</v>
      </c>
    </row>
    <row r="999" spans="2:6" x14ac:dyDescent="0.2">
      <c r="B999" t="s">
        <v>2940</v>
      </c>
      <c r="C999">
        <v>0</v>
      </c>
      <c r="D999" t="s">
        <v>2941</v>
      </c>
      <c r="E999">
        <v>985</v>
      </c>
      <c r="F999" t="s">
        <v>2101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2090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2087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2085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1593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2083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2077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1947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1936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1363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1937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2072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2074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2071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1615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1932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2073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2075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2081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2080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2011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2086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2088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2097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2108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2110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2113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2115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2118</v>
      </c>
    </row>
    <row r="1028" spans="2:6" x14ac:dyDescent="0.2">
      <c r="B1028" t="s">
        <v>2940</v>
      </c>
      <c r="C1028">
        <v>0</v>
      </c>
      <c r="D1028" t="s">
        <v>2941</v>
      </c>
      <c r="E1028">
        <v>1014</v>
      </c>
      <c r="F1028" t="s">
        <v>1379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 t="s">
        <v>1972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2124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2131</v>
      </c>
    </row>
    <row r="1032" spans="2:6" x14ac:dyDescent="0.2">
      <c r="B1032" t="s">
        <v>2963</v>
      </c>
      <c r="C1032" t="s">
        <v>2941</v>
      </c>
      <c r="D1032">
        <v>1018</v>
      </c>
      <c r="E1032" t="s">
        <v>1305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1979</v>
      </c>
    </row>
    <row r="1034" spans="2:6" x14ac:dyDescent="0.2">
      <c r="B1034" t="s">
        <v>2940</v>
      </c>
      <c r="C1034">
        <v>0</v>
      </c>
      <c r="D1034" t="s">
        <v>2941</v>
      </c>
      <c r="E1034">
        <v>1020</v>
      </c>
      <c r="F1034" t="s">
        <v>2135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2141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2142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2068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2140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2137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2138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2136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2134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2133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2132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>
        <v>2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>
        <v>3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>
        <v>4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2130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2129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2125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2119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2123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2116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2122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2120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2117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2047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2045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2114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2109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2111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2107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2023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2079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2078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2069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2064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2051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2043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2026</v>
      </c>
    </row>
    <row r="1071" spans="2:6" x14ac:dyDescent="0.2">
      <c r="B1071" t="s">
        <v>2940</v>
      </c>
      <c r="C1071">
        <v>0</v>
      </c>
      <c r="D1071" t="s">
        <v>2941</v>
      </c>
      <c r="E1071">
        <v>1057</v>
      </c>
      <c r="F1071" t="s">
        <v>2025</v>
      </c>
    </row>
    <row r="1072" spans="2:6" x14ac:dyDescent="0.2">
      <c r="B1072" t="s">
        <v>2945</v>
      </c>
      <c r="C1072">
        <v>10</v>
      </c>
      <c r="D1072" t="s">
        <v>2941</v>
      </c>
      <c r="E1072">
        <v>1058</v>
      </c>
      <c r="F1072" t="s">
        <v>1956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2024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2015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2016</v>
      </c>
    </row>
    <row r="1076" spans="2:6" x14ac:dyDescent="0.2">
      <c r="B1076" t="s">
        <v>2963</v>
      </c>
      <c r="C1076" t="s">
        <v>2941</v>
      </c>
      <c r="D1076">
        <v>1062</v>
      </c>
      <c r="E1076" t="s">
        <v>1325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2019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2018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2020</v>
      </c>
    </row>
    <row r="1080" spans="2:6" x14ac:dyDescent="0.2">
      <c r="B1080" t="s">
        <v>2974</v>
      </c>
      <c r="C1080">
        <v>80</v>
      </c>
      <c r="D1080" t="s">
        <v>2941</v>
      </c>
      <c r="E1080">
        <v>1066</v>
      </c>
      <c r="F1080" t="s">
        <v>1479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2022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2021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2017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2013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2012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2009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2008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2006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2005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2002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1998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1997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1994</v>
      </c>
    </row>
    <row r="1094" spans="2:6" x14ac:dyDescent="0.2">
      <c r="B1094" t="s">
        <v>2983</v>
      </c>
      <c r="C1094">
        <v>30</v>
      </c>
      <c r="D1094" t="s">
        <v>2941</v>
      </c>
      <c r="E1094">
        <v>1080</v>
      </c>
      <c r="F1094" t="s">
        <v>1353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1993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1992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1995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1996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2000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1999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2004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2001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2007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2010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s">
        <v>2014</v>
      </c>
    </row>
    <row r="1106" spans="2:6" x14ac:dyDescent="0.2">
      <c r="B1106" t="s">
        <v>2945</v>
      </c>
      <c r="C1106">
        <v>10</v>
      </c>
      <c r="D1106" t="s">
        <v>2941</v>
      </c>
      <c r="E1106">
        <v>1092</v>
      </c>
      <c r="F1106" t="s">
        <v>1960</v>
      </c>
    </row>
    <row r="1107" spans="2:6" x14ac:dyDescent="0.2">
      <c r="B1107" t="s">
        <v>2945</v>
      </c>
      <c r="C1107">
        <v>10</v>
      </c>
      <c r="D1107" t="s">
        <v>2941</v>
      </c>
      <c r="E1107">
        <v>1093</v>
      </c>
      <c r="F1107" t="s">
        <v>1951</v>
      </c>
    </row>
    <row r="1108" spans="2:6" x14ac:dyDescent="0.2">
      <c r="B1108" t="s">
        <v>2945</v>
      </c>
      <c r="C1108">
        <v>10</v>
      </c>
      <c r="D1108" t="s">
        <v>2941</v>
      </c>
      <c r="E1108">
        <v>1094</v>
      </c>
      <c r="F1108" t="s">
        <v>1955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2027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2028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2036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2046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2049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2053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2055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2056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2057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2058</v>
      </c>
    </row>
    <row r="1119" spans="2:6" x14ac:dyDescent="0.2">
      <c r="B1119" t="s">
        <v>2972</v>
      </c>
      <c r="C1119">
        <v>40</v>
      </c>
      <c r="D1119" t="s">
        <v>2941</v>
      </c>
      <c r="E1119">
        <v>1105</v>
      </c>
      <c r="F1119" t="s">
        <v>1644</v>
      </c>
    </row>
    <row r="1120" spans="2:6" x14ac:dyDescent="0.2">
      <c r="B1120" t="s">
        <v>2983</v>
      </c>
      <c r="C1120">
        <v>30</v>
      </c>
      <c r="D1120" t="s">
        <v>2941</v>
      </c>
      <c r="E1120">
        <v>1106</v>
      </c>
      <c r="F1120" t="s">
        <v>1853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2062</v>
      </c>
    </row>
    <row r="1122" spans="2:6" x14ac:dyDescent="0.2">
      <c r="B1122" t="s">
        <v>2940</v>
      </c>
      <c r="C1122">
        <v>0</v>
      </c>
      <c r="D1122" t="s">
        <v>2941</v>
      </c>
      <c r="E1122">
        <v>1108</v>
      </c>
      <c r="F1122" t="s">
        <v>2063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2061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2060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2059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2054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2052</v>
      </c>
    </row>
    <row r="1128" spans="2:6" x14ac:dyDescent="0.2">
      <c r="B1128" t="s">
        <v>2945</v>
      </c>
      <c r="C1128">
        <v>10</v>
      </c>
      <c r="D1128" t="s">
        <v>2941</v>
      </c>
      <c r="E1128">
        <v>1114</v>
      </c>
      <c r="F1128" t="s">
        <v>1988</v>
      </c>
    </row>
    <row r="1129" spans="2:6" x14ac:dyDescent="0.2">
      <c r="B1129" t="s">
        <v>2940</v>
      </c>
      <c r="C1129">
        <v>0</v>
      </c>
      <c r="D1129" t="s">
        <v>2941</v>
      </c>
      <c r="E1129">
        <v>1115</v>
      </c>
      <c r="F1129" t="s">
        <v>2048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2044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2040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2034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2030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2032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2029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2031</v>
      </c>
    </row>
    <row r="1137" spans="2:6" x14ac:dyDescent="0.2">
      <c r="B1137" t="s">
        <v>2940</v>
      </c>
      <c r="C1137">
        <v>0</v>
      </c>
      <c r="D1137" t="s">
        <v>2941</v>
      </c>
      <c r="E1137">
        <v>1123</v>
      </c>
      <c r="F1137" t="s">
        <v>2033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2035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2038</v>
      </c>
    </row>
    <row r="1140" spans="2:6" x14ac:dyDescent="0.2">
      <c r="B1140" t="s">
        <v>2963</v>
      </c>
      <c r="C1140" t="s">
        <v>2941</v>
      </c>
      <c r="D1140">
        <v>1126</v>
      </c>
      <c r="E1140" t="s">
        <v>1332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2037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2041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2042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2066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2050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2082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2091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2121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2151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2156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2199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2209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2224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2242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2256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2257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2258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2259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2264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2265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2271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2269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2268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2263</v>
      </c>
    </row>
    <row r="1165" spans="2:6" x14ac:dyDescent="0.2">
      <c r="B1165" t="s">
        <v>3031</v>
      </c>
      <c r="C1165">
        <v>20</v>
      </c>
      <c r="D1165" t="s">
        <v>2941</v>
      </c>
      <c r="E1165">
        <v>1151</v>
      </c>
      <c r="F1165" t="s">
        <v>1990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2261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2254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2253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2251</v>
      </c>
    </row>
    <row r="1170" spans="2:6" x14ac:dyDescent="0.2">
      <c r="B1170" t="s">
        <v>2940</v>
      </c>
      <c r="C1170">
        <v>0</v>
      </c>
      <c r="D1170" t="s">
        <v>2941</v>
      </c>
      <c r="E1170">
        <v>1156</v>
      </c>
      <c r="F1170" t="s">
        <v>2245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2243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2236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2237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2233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2232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2234</v>
      </c>
    </row>
    <row r="1177" spans="2:6" x14ac:dyDescent="0.2">
      <c r="B1177" t="s">
        <v>2972</v>
      </c>
      <c r="C1177">
        <v>40</v>
      </c>
      <c r="D1177" t="s">
        <v>2941</v>
      </c>
      <c r="E1177">
        <v>1163</v>
      </c>
      <c r="F1177" t="s">
        <v>1793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2235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2238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2239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2241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2244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2247</v>
      </c>
    </row>
    <row r="1184" spans="2:6" x14ac:dyDescent="0.2">
      <c r="B1184" t="s">
        <v>2965</v>
      </c>
      <c r="C1184">
        <v>60</v>
      </c>
      <c r="D1184" t="s">
        <v>2941</v>
      </c>
      <c r="E1184">
        <v>1170</v>
      </c>
      <c r="F1184" t="s">
        <v>1401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2248</v>
      </c>
    </row>
    <row r="1186" spans="2:6" x14ac:dyDescent="0.2">
      <c r="B1186" t="s">
        <v>2940</v>
      </c>
      <c r="C1186">
        <v>0</v>
      </c>
      <c r="D1186" t="s">
        <v>2941</v>
      </c>
      <c r="E1186">
        <v>1172</v>
      </c>
      <c r="F1186" t="s">
        <v>2250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2252</v>
      </c>
    </row>
    <row r="1188" spans="2:6" x14ac:dyDescent="0.2">
      <c r="B1188" t="s">
        <v>2983</v>
      </c>
      <c r="C1188">
        <v>30</v>
      </c>
      <c r="D1188" t="s">
        <v>2941</v>
      </c>
      <c r="E1188">
        <v>1174</v>
      </c>
      <c r="F1188" t="s">
        <v>1905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2266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2274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2280</v>
      </c>
    </row>
    <row r="1192" spans="2:6" x14ac:dyDescent="0.2">
      <c r="B1192" t="s">
        <v>2940</v>
      </c>
      <c r="C1192">
        <v>0</v>
      </c>
      <c r="D1192" t="s">
        <v>2941</v>
      </c>
      <c r="E1192">
        <v>1178</v>
      </c>
      <c r="F1192" t="s">
        <v>2287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2294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2297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2299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2301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2298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2300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2304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2306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2308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2309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2310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2311</v>
      </c>
    </row>
    <row r="1205" spans="2:6" x14ac:dyDescent="0.2">
      <c r="B1205" t="s">
        <v>2945</v>
      </c>
      <c r="C1205">
        <v>10</v>
      </c>
      <c r="D1205" t="s">
        <v>2941</v>
      </c>
      <c r="E1205">
        <v>1191</v>
      </c>
      <c r="F1205" t="s">
        <v>2208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2307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2305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2302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2295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2290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2283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1301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2282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2277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2276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2177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2275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2278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2284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2285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2286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2289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2292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2291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2281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2273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2260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2240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2221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2196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2186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2185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2169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2167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2165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2166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2171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2173</v>
      </c>
    </row>
    <row r="1239" spans="2:6" x14ac:dyDescent="0.2">
      <c r="B1239" t="s">
        <v>2972</v>
      </c>
      <c r="C1239">
        <v>40</v>
      </c>
      <c r="D1239" t="s">
        <v>2941</v>
      </c>
      <c r="E1239">
        <v>1225</v>
      </c>
      <c r="F1239" t="s">
        <v>1863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2178</v>
      </c>
    </row>
    <row r="1241" spans="2:6" x14ac:dyDescent="0.2">
      <c r="B1241" t="s">
        <v>2940</v>
      </c>
      <c r="C1241">
        <v>0</v>
      </c>
      <c r="D1241" t="s">
        <v>2941</v>
      </c>
      <c r="E1241">
        <v>1227</v>
      </c>
      <c r="F1241" t="s">
        <v>2180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2183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2184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2182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2179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2176</v>
      </c>
    </row>
    <row r="1247" spans="2:6" x14ac:dyDescent="0.2">
      <c r="B1247" t="s">
        <v>2940</v>
      </c>
      <c r="C1247">
        <v>0</v>
      </c>
      <c r="D1247" t="s">
        <v>2941</v>
      </c>
      <c r="E1247">
        <v>1233</v>
      </c>
      <c r="F1247" t="s">
        <v>2168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2161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2160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2158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1302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2148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2147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2144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2145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2146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2149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2152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2153</v>
      </c>
    </row>
    <row r="1260" spans="2:6" x14ac:dyDescent="0.2">
      <c r="B1260" t="s">
        <v>2945</v>
      </c>
      <c r="C1260">
        <v>10</v>
      </c>
      <c r="D1260" t="s">
        <v>2941</v>
      </c>
      <c r="E1260">
        <v>1246</v>
      </c>
      <c r="F1260" t="s">
        <v>2003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2159</v>
      </c>
    </row>
    <row r="1262" spans="2:6" x14ac:dyDescent="0.2">
      <c r="B1262" t="s">
        <v>2945</v>
      </c>
      <c r="C1262">
        <v>10</v>
      </c>
      <c r="D1262" t="s">
        <v>2941</v>
      </c>
      <c r="E1262">
        <v>1248</v>
      </c>
      <c r="F1262" t="s">
        <v>2076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2157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2155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2154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2162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2172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2181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2189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2205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2216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2217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2214</v>
      </c>
    </row>
    <row r="1274" spans="2:6" x14ac:dyDescent="0.2">
      <c r="B1274" t="s">
        <v>2940</v>
      </c>
      <c r="C1274">
        <v>0</v>
      </c>
      <c r="D1274" t="s">
        <v>2941</v>
      </c>
      <c r="E1274">
        <v>1260</v>
      </c>
      <c r="F1274" t="s">
        <v>2213</v>
      </c>
    </row>
    <row r="1275" spans="2:6" x14ac:dyDescent="0.2">
      <c r="B1275" t="s">
        <v>2940</v>
      </c>
      <c r="C1275">
        <v>0</v>
      </c>
      <c r="D1275" t="s">
        <v>2941</v>
      </c>
      <c r="E1275">
        <v>1261</v>
      </c>
      <c r="F1275" t="s">
        <v>2212</v>
      </c>
    </row>
    <row r="1276" spans="2:6" x14ac:dyDescent="0.2">
      <c r="B1276" t="s">
        <v>2940</v>
      </c>
      <c r="C1276">
        <v>0</v>
      </c>
      <c r="D1276" t="s">
        <v>2941</v>
      </c>
      <c r="E1276">
        <v>1262</v>
      </c>
      <c r="F1276" t="s">
        <v>2215</v>
      </c>
    </row>
    <row r="1277" spans="2:6" x14ac:dyDescent="0.2">
      <c r="B1277" t="s">
        <v>2940</v>
      </c>
      <c r="C1277">
        <v>0</v>
      </c>
      <c r="D1277" t="s">
        <v>2941</v>
      </c>
      <c r="E1277">
        <v>1263</v>
      </c>
      <c r="F1277" t="s">
        <v>2219</v>
      </c>
    </row>
    <row r="1278" spans="2:6" x14ac:dyDescent="0.2">
      <c r="B1278" t="s">
        <v>2940</v>
      </c>
      <c r="C1278">
        <v>0</v>
      </c>
      <c r="D1278" t="s">
        <v>2941</v>
      </c>
      <c r="E1278">
        <v>1264</v>
      </c>
      <c r="F1278" t="s">
        <v>2220</v>
      </c>
    </row>
    <row r="1279" spans="2:6" x14ac:dyDescent="0.2">
      <c r="B1279" t="s">
        <v>2940</v>
      </c>
      <c r="C1279">
        <v>0</v>
      </c>
      <c r="D1279" t="s">
        <v>2941</v>
      </c>
      <c r="E1279">
        <v>1265</v>
      </c>
      <c r="F1279" t="s">
        <v>2222</v>
      </c>
    </row>
    <row r="1280" spans="2:6" x14ac:dyDescent="0.2">
      <c r="B1280" t="s">
        <v>2940</v>
      </c>
      <c r="C1280">
        <v>0</v>
      </c>
      <c r="D1280" t="s">
        <v>2941</v>
      </c>
      <c r="E1280">
        <v>1266</v>
      </c>
      <c r="F1280" t="s">
        <v>2225</v>
      </c>
    </row>
    <row r="1281" spans="2:6" x14ac:dyDescent="0.2">
      <c r="B1281" t="s">
        <v>2940</v>
      </c>
      <c r="C1281">
        <v>0</v>
      </c>
      <c r="D1281" t="s">
        <v>2941</v>
      </c>
      <c r="E1281">
        <v>1267</v>
      </c>
      <c r="F1281" t="s">
        <v>2227</v>
      </c>
    </row>
    <row r="1282" spans="2:6" x14ac:dyDescent="0.2">
      <c r="B1282" t="s">
        <v>2940</v>
      </c>
      <c r="C1282">
        <v>0</v>
      </c>
      <c r="D1282" t="s">
        <v>2941</v>
      </c>
      <c r="E1282">
        <v>1268</v>
      </c>
      <c r="F1282" t="s">
        <v>2228</v>
      </c>
    </row>
    <row r="1283" spans="2:6" x14ac:dyDescent="0.2">
      <c r="B1283" t="s">
        <v>2940</v>
      </c>
      <c r="C1283">
        <v>0</v>
      </c>
      <c r="D1283" t="s">
        <v>2941</v>
      </c>
      <c r="E1283">
        <v>1269</v>
      </c>
      <c r="F1283" t="s">
        <v>2226</v>
      </c>
    </row>
    <row r="1284" spans="2:6" x14ac:dyDescent="0.2">
      <c r="B1284" t="s">
        <v>2945</v>
      </c>
      <c r="C1284">
        <v>10</v>
      </c>
      <c r="D1284" t="s">
        <v>2941</v>
      </c>
      <c r="E1284">
        <v>1270</v>
      </c>
      <c r="F1284" t="s">
        <v>2139</v>
      </c>
    </row>
    <row r="1285" spans="2:6" x14ac:dyDescent="0.2">
      <c r="B1285" t="s">
        <v>2940</v>
      </c>
      <c r="C1285">
        <v>0</v>
      </c>
      <c r="D1285" t="s">
        <v>2941</v>
      </c>
      <c r="E1285">
        <v>1271</v>
      </c>
      <c r="F1285" t="s">
        <v>2223</v>
      </c>
    </row>
    <row r="1286" spans="2:6" x14ac:dyDescent="0.2">
      <c r="B1286" t="s">
        <v>2940</v>
      </c>
      <c r="C1286">
        <v>0</v>
      </c>
      <c r="D1286" t="s">
        <v>2941</v>
      </c>
      <c r="E1286">
        <v>1272</v>
      </c>
      <c r="F1286" t="s">
        <v>2218</v>
      </c>
    </row>
    <row r="1287" spans="2:6" x14ac:dyDescent="0.2">
      <c r="B1287" t="s">
        <v>2940</v>
      </c>
      <c r="C1287">
        <v>0</v>
      </c>
      <c r="D1287" t="s">
        <v>2941</v>
      </c>
      <c r="E1287">
        <v>1273</v>
      </c>
      <c r="F1287" t="s">
        <v>2211</v>
      </c>
    </row>
    <row r="1288" spans="2:6" x14ac:dyDescent="0.2">
      <c r="B1288" t="s">
        <v>2940</v>
      </c>
      <c r="C1288">
        <v>0</v>
      </c>
      <c r="D1288" t="s">
        <v>2941</v>
      </c>
      <c r="E1288">
        <v>1274</v>
      </c>
      <c r="F1288" t="s">
        <v>2206</v>
      </c>
    </row>
    <row r="1289" spans="2:6" x14ac:dyDescent="0.2">
      <c r="B1289" t="s">
        <v>2940</v>
      </c>
      <c r="C1289">
        <v>0</v>
      </c>
      <c r="D1289" t="s">
        <v>2941</v>
      </c>
      <c r="E1289">
        <v>1275</v>
      </c>
      <c r="F1289" t="s">
        <v>2200</v>
      </c>
    </row>
    <row r="1290" spans="2:6" x14ac:dyDescent="0.2">
      <c r="B1290" t="s">
        <v>2940</v>
      </c>
      <c r="C1290">
        <v>0</v>
      </c>
      <c r="D1290" t="s">
        <v>2941</v>
      </c>
      <c r="E1290">
        <v>1276</v>
      </c>
      <c r="F1290" t="s">
        <v>2197</v>
      </c>
    </row>
    <row r="1291" spans="2:6" x14ac:dyDescent="0.2">
      <c r="B1291" t="s">
        <v>2940</v>
      </c>
      <c r="C1291">
        <v>0</v>
      </c>
      <c r="D1291" t="s">
        <v>2941</v>
      </c>
      <c r="E1291">
        <v>1277</v>
      </c>
      <c r="F1291" t="s">
        <v>2194</v>
      </c>
    </row>
    <row r="1292" spans="2:6" x14ac:dyDescent="0.2">
      <c r="B1292" t="s">
        <v>2976</v>
      </c>
      <c r="C1292">
        <v>90</v>
      </c>
      <c r="D1292" t="s">
        <v>2941</v>
      </c>
      <c r="E1292">
        <v>1278</v>
      </c>
      <c r="F1292" t="s">
        <v>1344</v>
      </c>
    </row>
    <row r="1293" spans="2:6" x14ac:dyDescent="0.2">
      <c r="B1293" t="s">
        <v>2940</v>
      </c>
      <c r="C1293">
        <v>0</v>
      </c>
      <c r="D1293" t="s">
        <v>2941</v>
      </c>
      <c r="E1293">
        <v>1279</v>
      </c>
      <c r="F1293" t="s">
        <v>2191</v>
      </c>
    </row>
    <row r="1294" spans="2:6" x14ac:dyDescent="0.2">
      <c r="B1294" t="s">
        <v>2940</v>
      </c>
      <c r="C1294">
        <v>0</v>
      </c>
      <c r="D1294" t="s">
        <v>2941</v>
      </c>
      <c r="E1294">
        <v>1280</v>
      </c>
      <c r="F1294" t="s">
        <v>2188</v>
      </c>
    </row>
    <row r="1295" spans="2:6" x14ac:dyDescent="0.2">
      <c r="B1295" t="s">
        <v>2940</v>
      </c>
      <c r="C1295">
        <v>0</v>
      </c>
      <c r="D1295" t="s">
        <v>2941</v>
      </c>
      <c r="E1295">
        <v>1281</v>
      </c>
      <c r="F1295" t="s">
        <v>2187</v>
      </c>
    </row>
    <row r="1296" spans="2:6" x14ac:dyDescent="0.2">
      <c r="B1296" t="s">
        <v>2940</v>
      </c>
      <c r="C1296">
        <v>0</v>
      </c>
      <c r="D1296" t="s">
        <v>2941</v>
      </c>
      <c r="E1296">
        <v>1282</v>
      </c>
      <c r="F1296" t="s">
        <v>2190</v>
      </c>
    </row>
    <row r="1297" spans="2:6" x14ac:dyDescent="0.2">
      <c r="B1297" t="s">
        <v>2940</v>
      </c>
      <c r="C1297">
        <v>0</v>
      </c>
      <c r="D1297" t="s">
        <v>2941</v>
      </c>
      <c r="E1297">
        <v>1283</v>
      </c>
      <c r="F1297" t="s">
        <v>2193</v>
      </c>
    </row>
    <row r="1298" spans="2:6" x14ac:dyDescent="0.2">
      <c r="B1298" t="s">
        <v>2963</v>
      </c>
      <c r="C1298" t="s">
        <v>2941</v>
      </c>
      <c r="D1298">
        <v>1284</v>
      </c>
      <c r="E1298" t="s">
        <v>1346</v>
      </c>
    </row>
    <row r="1299" spans="2:6" x14ac:dyDescent="0.2">
      <c r="B1299" t="s">
        <v>2940</v>
      </c>
      <c r="C1299">
        <v>0</v>
      </c>
      <c r="D1299" t="s">
        <v>2941</v>
      </c>
      <c r="E1299">
        <v>1285</v>
      </c>
      <c r="F1299" t="s">
        <v>2195</v>
      </c>
    </row>
    <row r="1300" spans="2:6" x14ac:dyDescent="0.2">
      <c r="B1300" t="s">
        <v>2940</v>
      </c>
      <c r="C1300">
        <v>0</v>
      </c>
      <c r="D1300" t="s">
        <v>2941</v>
      </c>
      <c r="E1300">
        <v>1286</v>
      </c>
      <c r="F1300" t="s">
        <v>2198</v>
      </c>
    </row>
    <row r="1301" spans="2:6" x14ac:dyDescent="0.2">
      <c r="B1301" t="s">
        <v>2940</v>
      </c>
      <c r="C1301">
        <v>0</v>
      </c>
      <c r="D1301" t="s">
        <v>2941</v>
      </c>
      <c r="E1301">
        <v>1287</v>
      </c>
      <c r="F1301" t="s">
        <v>2203</v>
      </c>
    </row>
    <row r="1302" spans="2:6" x14ac:dyDescent="0.2">
      <c r="B1302" t="s">
        <v>2945</v>
      </c>
      <c r="C1302">
        <v>10</v>
      </c>
      <c r="D1302" t="s">
        <v>2941</v>
      </c>
      <c r="E1302">
        <v>1288</v>
      </c>
      <c r="F1302" t="s">
        <v>2039</v>
      </c>
    </row>
    <row r="1303" spans="2:6" x14ac:dyDescent="0.2">
      <c r="B1303" t="s">
        <v>2940</v>
      </c>
      <c r="C1303">
        <v>0</v>
      </c>
      <c r="D1303" t="s">
        <v>2941</v>
      </c>
      <c r="E1303">
        <v>1289</v>
      </c>
      <c r="F1303" t="s">
        <v>2207</v>
      </c>
    </row>
    <row r="1304" spans="2:6" x14ac:dyDescent="0.2">
      <c r="B1304" t="s">
        <v>2945</v>
      </c>
      <c r="C1304">
        <v>10</v>
      </c>
      <c r="D1304" t="s">
        <v>2941</v>
      </c>
      <c r="E1304">
        <v>1290</v>
      </c>
      <c r="F1304" t="s">
        <v>2127</v>
      </c>
    </row>
    <row r="1305" spans="2:6" x14ac:dyDescent="0.2">
      <c r="B1305" t="s">
        <v>2945</v>
      </c>
      <c r="C1305">
        <v>10</v>
      </c>
      <c r="D1305" t="s">
        <v>2941</v>
      </c>
      <c r="E1305">
        <v>1291</v>
      </c>
      <c r="F1305" t="s">
        <v>2126</v>
      </c>
    </row>
    <row r="1306" spans="2:6" x14ac:dyDescent="0.2">
      <c r="B1306" t="s">
        <v>2940</v>
      </c>
      <c r="C1306">
        <v>0</v>
      </c>
      <c r="D1306" t="s">
        <v>2941</v>
      </c>
      <c r="E1306">
        <v>1292</v>
      </c>
      <c r="F1306" t="s">
        <v>2202</v>
      </c>
    </row>
    <row r="1307" spans="2:6" x14ac:dyDescent="0.2">
      <c r="B1307" t="s">
        <v>2940</v>
      </c>
      <c r="C1307">
        <v>0</v>
      </c>
      <c r="D1307" t="s">
        <v>2941</v>
      </c>
      <c r="E1307">
        <v>1293</v>
      </c>
      <c r="F1307" t="s">
        <v>2201</v>
      </c>
    </row>
    <row r="1308" spans="2:6" x14ac:dyDescent="0.2">
      <c r="B1308" t="s">
        <v>2940</v>
      </c>
      <c r="C1308">
        <v>0</v>
      </c>
      <c r="D1308" t="s">
        <v>2941</v>
      </c>
      <c r="E1308">
        <v>1294</v>
      </c>
      <c r="F1308" t="s">
        <v>2392</v>
      </c>
    </row>
    <row r="1309" spans="2:6" x14ac:dyDescent="0.2">
      <c r="B1309" t="s">
        <v>2940</v>
      </c>
      <c r="C1309">
        <v>0</v>
      </c>
      <c r="D1309" t="s">
        <v>2941</v>
      </c>
      <c r="E1309">
        <v>1295</v>
      </c>
      <c r="F1309" t="s">
        <v>1497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BECE-4EC7-2C44-AF2D-24274FBA9F04}">
  <dimension ref="A1:J1273"/>
  <sheetViews>
    <sheetView workbookViewId="0">
      <selection activeCell="K20" sqref="K20"/>
    </sheetView>
  </sheetViews>
  <sheetFormatPr baseColWidth="10" defaultRowHeight="16" x14ac:dyDescent="0.2"/>
  <sheetData>
    <row r="1" spans="1:10" x14ac:dyDescent="0.2">
      <c r="A1" t="s">
        <v>2592</v>
      </c>
      <c r="B1" t="s">
        <v>2593</v>
      </c>
      <c r="C1" t="s">
        <v>2594</v>
      </c>
      <c r="D1" t="s">
        <v>2592</v>
      </c>
    </row>
    <row r="3" spans="1:10" x14ac:dyDescent="0.2">
      <c r="A3" t="s">
        <v>2595</v>
      </c>
      <c r="B3" t="s">
        <v>2913</v>
      </c>
    </row>
    <row r="4" spans="1:10" x14ac:dyDescent="0.2">
      <c r="A4" t="s">
        <v>2914</v>
      </c>
      <c r="B4" t="e">
        <f>-D</f>
        <v>#NAME?</v>
      </c>
      <c r="C4">
        <v>1</v>
      </c>
      <c r="D4" t="e">
        <f>-N</f>
        <v>#NAME?</v>
      </c>
      <c r="E4">
        <v>5</v>
      </c>
    </row>
    <row r="5" spans="1:10" x14ac:dyDescent="0.2">
      <c r="A5" t="s">
        <v>2599</v>
      </c>
      <c r="B5" t="s">
        <v>3847</v>
      </c>
      <c r="C5" t="e">
        <f>-delimiters</f>
        <v>#NAME?</v>
      </c>
      <c r="D5" t="s">
        <v>2601</v>
      </c>
    </row>
    <row r="6" spans="1:10" x14ac:dyDescent="0.2">
      <c r="A6" t="s">
        <v>2602</v>
      </c>
      <c r="B6">
        <v>270</v>
      </c>
    </row>
    <row r="7" spans="1:10" x14ac:dyDescent="0.2">
      <c r="A7" t="s">
        <v>2603</v>
      </c>
      <c r="B7">
        <v>1259</v>
      </c>
    </row>
    <row r="8" spans="1:10" x14ac:dyDescent="0.2">
      <c r="A8" t="s">
        <v>2604</v>
      </c>
      <c r="B8" t="s">
        <v>1473</v>
      </c>
      <c r="C8" t="s">
        <v>2605</v>
      </c>
      <c r="D8" t="s">
        <v>2606</v>
      </c>
    </row>
    <row r="9" spans="1:10" x14ac:dyDescent="0.2">
      <c r="A9" t="s">
        <v>2607</v>
      </c>
      <c r="B9" t="s">
        <v>2608</v>
      </c>
      <c r="C9" t="s">
        <v>2609</v>
      </c>
    </row>
    <row r="13" spans="1:10" x14ac:dyDescent="0.2">
      <c r="A13" t="s">
        <v>2592</v>
      </c>
      <c r="B13" t="s">
        <v>2610</v>
      </c>
      <c r="C13" t="s">
        <v>2611</v>
      </c>
      <c r="D13">
        <v>10</v>
      </c>
      <c r="E13" t="s">
        <v>2612</v>
      </c>
      <c r="F13" t="s">
        <v>2609</v>
      </c>
      <c r="G13" t="s">
        <v>2613</v>
      </c>
      <c r="H13" t="s">
        <v>2614</v>
      </c>
      <c r="I13">
        <v>1</v>
      </c>
      <c r="J13" t="s">
        <v>2592</v>
      </c>
    </row>
    <row r="15" spans="1:10" x14ac:dyDescent="0.2">
      <c r="A15" t="s">
        <v>1521</v>
      </c>
      <c r="B15" t="s">
        <v>1473</v>
      </c>
      <c r="C15" t="s">
        <v>2938</v>
      </c>
      <c r="D15" t="s">
        <v>2939</v>
      </c>
      <c r="E15" t="s">
        <v>1303</v>
      </c>
    </row>
    <row r="16" spans="1:10" x14ac:dyDescent="0.2">
      <c r="B16" t="s">
        <v>2940</v>
      </c>
      <c r="C16">
        <v>0</v>
      </c>
      <c r="D16" t="s">
        <v>2941</v>
      </c>
      <c r="E16">
        <v>2</v>
      </c>
      <c r="F16">
        <v>1</v>
      </c>
    </row>
    <row r="17" spans="2:6" x14ac:dyDescent="0.2">
      <c r="B17" t="s">
        <v>3004</v>
      </c>
      <c r="C17">
        <v>70</v>
      </c>
      <c r="D17" t="s">
        <v>2941</v>
      </c>
      <c r="E17">
        <v>3</v>
      </c>
      <c r="F17">
        <v>3</v>
      </c>
    </row>
    <row r="18" spans="2:6" x14ac:dyDescent="0.2">
      <c r="B18" t="s">
        <v>2940</v>
      </c>
      <c r="C18">
        <v>0</v>
      </c>
      <c r="D18" t="s">
        <v>2941</v>
      </c>
      <c r="E18">
        <v>4</v>
      </c>
      <c r="F18">
        <v>4</v>
      </c>
    </row>
    <row r="19" spans="2:6" x14ac:dyDescent="0.2">
      <c r="B19" t="s">
        <v>2940</v>
      </c>
      <c r="C19">
        <v>0</v>
      </c>
      <c r="D19" t="s">
        <v>2941</v>
      </c>
      <c r="E19">
        <v>5</v>
      </c>
      <c r="F19" t="s">
        <v>1773</v>
      </c>
    </row>
    <row r="20" spans="2:6" x14ac:dyDescent="0.2">
      <c r="B20" t="s">
        <v>2940</v>
      </c>
      <c r="C20">
        <v>0</v>
      </c>
      <c r="D20" t="s">
        <v>2941</v>
      </c>
      <c r="E20">
        <v>6</v>
      </c>
      <c r="F20" t="s">
        <v>2130</v>
      </c>
    </row>
    <row r="21" spans="2:6" x14ac:dyDescent="0.2">
      <c r="B21" t="s">
        <v>2940</v>
      </c>
      <c r="C21">
        <v>0</v>
      </c>
      <c r="D21" t="s">
        <v>2941</v>
      </c>
      <c r="E21">
        <v>7</v>
      </c>
      <c r="F21" t="s">
        <v>1730</v>
      </c>
    </row>
    <row r="22" spans="2:6" x14ac:dyDescent="0.2">
      <c r="B22" t="s">
        <v>2940</v>
      </c>
      <c r="C22">
        <v>0</v>
      </c>
      <c r="D22" t="s">
        <v>2941</v>
      </c>
      <c r="E22">
        <v>8</v>
      </c>
      <c r="F22" t="s">
        <v>3848</v>
      </c>
    </row>
    <row r="23" spans="2:6" x14ac:dyDescent="0.2">
      <c r="B23" t="s">
        <v>2940</v>
      </c>
      <c r="C23">
        <v>0</v>
      </c>
      <c r="D23" t="s">
        <v>2941</v>
      </c>
      <c r="E23">
        <v>9</v>
      </c>
      <c r="F23" t="s">
        <v>1770</v>
      </c>
    </row>
    <row r="24" spans="2:6" x14ac:dyDescent="0.2">
      <c r="B24" t="s">
        <v>2983</v>
      </c>
      <c r="C24">
        <v>30</v>
      </c>
      <c r="D24" t="s">
        <v>2941</v>
      </c>
      <c r="E24">
        <v>10</v>
      </c>
      <c r="F24" t="s">
        <v>1765</v>
      </c>
    </row>
    <row r="25" spans="2:6" x14ac:dyDescent="0.2">
      <c r="B25" t="s">
        <v>2940</v>
      </c>
      <c r="C25">
        <v>0</v>
      </c>
      <c r="D25" t="s">
        <v>2941</v>
      </c>
      <c r="E25">
        <v>11</v>
      </c>
      <c r="F25" t="s">
        <v>1768</v>
      </c>
    </row>
    <row r="26" spans="2:6" x14ac:dyDescent="0.2">
      <c r="B26" t="s">
        <v>2983</v>
      </c>
      <c r="C26">
        <v>30</v>
      </c>
      <c r="D26" t="s">
        <v>2941</v>
      </c>
      <c r="E26">
        <v>12</v>
      </c>
      <c r="F26" t="s">
        <v>2747</v>
      </c>
    </row>
    <row r="27" spans="2:6" x14ac:dyDescent="0.2">
      <c r="B27" t="s">
        <v>2940</v>
      </c>
      <c r="C27">
        <v>0</v>
      </c>
      <c r="D27" t="s">
        <v>2941</v>
      </c>
      <c r="E27">
        <v>13</v>
      </c>
      <c r="F27" t="s">
        <v>1542</v>
      </c>
    </row>
    <row r="28" spans="2:6" x14ac:dyDescent="0.2">
      <c r="B28" t="s">
        <v>2976</v>
      </c>
      <c r="C28">
        <v>90</v>
      </c>
      <c r="D28" t="s">
        <v>2941</v>
      </c>
      <c r="E28">
        <v>14</v>
      </c>
      <c r="F28" t="s">
        <v>2123</v>
      </c>
    </row>
    <row r="29" spans="2:6" x14ac:dyDescent="0.2">
      <c r="B29" t="s">
        <v>2940</v>
      </c>
      <c r="C29">
        <v>0</v>
      </c>
      <c r="D29" t="s">
        <v>2941</v>
      </c>
      <c r="E29">
        <v>15</v>
      </c>
      <c r="F29" t="s">
        <v>2122</v>
      </c>
    </row>
    <row r="30" spans="2:6" x14ac:dyDescent="0.2">
      <c r="B30" t="s">
        <v>2940</v>
      </c>
      <c r="C30">
        <v>0</v>
      </c>
      <c r="D30" t="s">
        <v>2941</v>
      </c>
      <c r="E30">
        <v>16</v>
      </c>
      <c r="F30" t="s">
        <v>1774</v>
      </c>
    </row>
    <row r="31" spans="2:6" x14ac:dyDescent="0.2">
      <c r="B31" t="s">
        <v>2940</v>
      </c>
      <c r="C31">
        <v>0</v>
      </c>
      <c r="D31" t="s">
        <v>2941</v>
      </c>
      <c r="E31">
        <v>17</v>
      </c>
      <c r="F31" t="s">
        <v>2946</v>
      </c>
    </row>
    <row r="32" spans="2:6" x14ac:dyDescent="0.2">
      <c r="B32" t="s">
        <v>2940</v>
      </c>
      <c r="C32">
        <v>0</v>
      </c>
      <c r="D32" t="s">
        <v>2941</v>
      </c>
      <c r="E32">
        <v>18</v>
      </c>
      <c r="F32" t="s">
        <v>2711</v>
      </c>
    </row>
    <row r="33" spans="2:6" x14ac:dyDescent="0.2">
      <c r="B33" t="s">
        <v>2940</v>
      </c>
      <c r="C33">
        <v>0</v>
      </c>
      <c r="D33" t="s">
        <v>2941</v>
      </c>
      <c r="E33">
        <v>19</v>
      </c>
      <c r="F33" t="s">
        <v>1781</v>
      </c>
    </row>
    <row r="34" spans="2:6" x14ac:dyDescent="0.2">
      <c r="B34" t="s">
        <v>2940</v>
      </c>
      <c r="C34">
        <v>0</v>
      </c>
      <c r="D34" t="s">
        <v>2941</v>
      </c>
      <c r="E34">
        <v>20</v>
      </c>
      <c r="F34" t="s">
        <v>3849</v>
      </c>
    </row>
    <row r="35" spans="2:6" x14ac:dyDescent="0.2">
      <c r="B35" t="s">
        <v>3031</v>
      </c>
      <c r="C35">
        <v>20</v>
      </c>
      <c r="D35" t="s">
        <v>2941</v>
      </c>
      <c r="E35">
        <v>21</v>
      </c>
      <c r="F35" t="s">
        <v>2947</v>
      </c>
    </row>
    <row r="36" spans="2:6" x14ac:dyDescent="0.2">
      <c r="B36" t="s">
        <v>2940</v>
      </c>
      <c r="C36">
        <v>0</v>
      </c>
      <c r="D36" t="s">
        <v>2941</v>
      </c>
      <c r="E36">
        <v>22</v>
      </c>
      <c r="F36" t="s">
        <v>1780</v>
      </c>
    </row>
    <row r="37" spans="2:6" x14ac:dyDescent="0.2">
      <c r="B37" t="s">
        <v>2940</v>
      </c>
      <c r="C37">
        <v>0</v>
      </c>
      <c r="D37" t="s">
        <v>2941</v>
      </c>
      <c r="E37">
        <v>23</v>
      </c>
      <c r="F37" t="s">
        <v>2682</v>
      </c>
    </row>
    <row r="38" spans="2:6" x14ac:dyDescent="0.2">
      <c r="B38" t="s">
        <v>2940</v>
      </c>
      <c r="C38">
        <v>0</v>
      </c>
      <c r="D38" t="s">
        <v>2941</v>
      </c>
      <c r="E38">
        <v>24</v>
      </c>
      <c r="F38" t="s">
        <v>1775</v>
      </c>
    </row>
    <row r="39" spans="2:6" x14ac:dyDescent="0.2">
      <c r="B39" t="s">
        <v>2940</v>
      </c>
      <c r="C39">
        <v>0</v>
      </c>
      <c r="D39" t="s">
        <v>2941</v>
      </c>
      <c r="E39">
        <v>25</v>
      </c>
      <c r="F39" t="s">
        <v>1733</v>
      </c>
    </row>
    <row r="40" spans="2:6" x14ac:dyDescent="0.2">
      <c r="B40" t="s">
        <v>2940</v>
      </c>
      <c r="C40">
        <v>0</v>
      </c>
      <c r="D40" t="s">
        <v>2941</v>
      </c>
      <c r="E40">
        <v>26</v>
      </c>
      <c r="F40" t="s">
        <v>1764</v>
      </c>
    </row>
    <row r="41" spans="2:6" x14ac:dyDescent="0.2">
      <c r="B41" t="s">
        <v>2940</v>
      </c>
      <c r="C41">
        <v>0</v>
      </c>
      <c r="D41" t="s">
        <v>2941</v>
      </c>
      <c r="E41">
        <v>27</v>
      </c>
      <c r="F41" t="s">
        <v>1761</v>
      </c>
    </row>
    <row r="42" spans="2:6" x14ac:dyDescent="0.2">
      <c r="B42" t="s">
        <v>2940</v>
      </c>
      <c r="C42">
        <v>0</v>
      </c>
      <c r="D42" t="s">
        <v>2941</v>
      </c>
      <c r="E42">
        <v>28</v>
      </c>
      <c r="F42" t="s">
        <v>1752</v>
      </c>
    </row>
    <row r="43" spans="2:6" x14ac:dyDescent="0.2">
      <c r="B43" t="s">
        <v>2940</v>
      </c>
      <c r="C43">
        <v>0</v>
      </c>
      <c r="D43" t="s">
        <v>2941</v>
      </c>
      <c r="E43">
        <v>29</v>
      </c>
      <c r="F43" t="s">
        <v>3850</v>
      </c>
    </row>
    <row r="44" spans="2:6" x14ac:dyDescent="0.2">
      <c r="B44" t="s">
        <v>2940</v>
      </c>
      <c r="C44">
        <v>0</v>
      </c>
      <c r="D44" t="s">
        <v>2941</v>
      </c>
      <c r="E44">
        <v>30</v>
      </c>
      <c r="F44" t="s">
        <v>2708</v>
      </c>
    </row>
    <row r="45" spans="2:6" x14ac:dyDescent="0.2">
      <c r="B45" t="s">
        <v>2940</v>
      </c>
      <c r="C45">
        <v>0</v>
      </c>
      <c r="D45" t="s">
        <v>2941</v>
      </c>
      <c r="E45">
        <v>31</v>
      </c>
      <c r="F45" t="s">
        <v>1749</v>
      </c>
    </row>
    <row r="46" spans="2:6" x14ac:dyDescent="0.2">
      <c r="B46" t="s">
        <v>2940</v>
      </c>
      <c r="C46">
        <v>0</v>
      </c>
      <c r="D46" t="s">
        <v>2941</v>
      </c>
      <c r="E46">
        <v>32</v>
      </c>
      <c r="F46" t="s">
        <v>1745</v>
      </c>
    </row>
    <row r="47" spans="2:6" x14ac:dyDescent="0.2">
      <c r="B47" t="s">
        <v>2940</v>
      </c>
      <c r="C47">
        <v>0</v>
      </c>
      <c r="D47" t="s">
        <v>2941</v>
      </c>
      <c r="E47">
        <v>33</v>
      </c>
      <c r="F47" t="s">
        <v>1743</v>
      </c>
    </row>
    <row r="48" spans="2:6" x14ac:dyDescent="0.2">
      <c r="B48" t="s">
        <v>2940</v>
      </c>
      <c r="C48">
        <v>0</v>
      </c>
      <c r="D48" t="s">
        <v>2941</v>
      </c>
      <c r="E48">
        <v>34</v>
      </c>
      <c r="F48" t="s">
        <v>1742</v>
      </c>
    </row>
    <row r="49" spans="2:6" x14ac:dyDescent="0.2">
      <c r="B49" t="s">
        <v>2940</v>
      </c>
      <c r="C49">
        <v>0</v>
      </c>
      <c r="D49" t="s">
        <v>2941</v>
      </c>
      <c r="E49">
        <v>35</v>
      </c>
      <c r="F49" t="s">
        <v>1744</v>
      </c>
    </row>
    <row r="50" spans="2:6" x14ac:dyDescent="0.2">
      <c r="B50" t="s">
        <v>2940</v>
      </c>
      <c r="C50">
        <v>0</v>
      </c>
      <c r="D50" t="s">
        <v>2941</v>
      </c>
      <c r="E50">
        <v>36</v>
      </c>
      <c r="F50" t="s">
        <v>1748</v>
      </c>
    </row>
    <row r="51" spans="2:6" x14ac:dyDescent="0.2">
      <c r="B51" t="s">
        <v>2940</v>
      </c>
      <c r="C51">
        <v>0</v>
      </c>
      <c r="D51" t="s">
        <v>2941</v>
      </c>
      <c r="E51">
        <v>37</v>
      </c>
      <c r="F51" t="s">
        <v>1750</v>
      </c>
    </row>
    <row r="52" spans="2:6" x14ac:dyDescent="0.2">
      <c r="B52" t="s">
        <v>2940</v>
      </c>
      <c r="C52">
        <v>0</v>
      </c>
      <c r="D52" t="s">
        <v>2941</v>
      </c>
      <c r="E52">
        <v>38</v>
      </c>
      <c r="F52" t="s">
        <v>3851</v>
      </c>
    </row>
    <row r="53" spans="2:6" x14ac:dyDescent="0.2">
      <c r="B53" t="s">
        <v>2940</v>
      </c>
      <c r="C53">
        <v>0</v>
      </c>
      <c r="D53" t="s">
        <v>2941</v>
      </c>
      <c r="E53">
        <v>39</v>
      </c>
      <c r="F53" t="s">
        <v>1751</v>
      </c>
    </row>
    <row r="54" spans="2:6" x14ac:dyDescent="0.2">
      <c r="B54" t="s">
        <v>2940</v>
      </c>
      <c r="C54">
        <v>0</v>
      </c>
      <c r="D54" t="s">
        <v>2941</v>
      </c>
      <c r="E54">
        <v>40</v>
      </c>
      <c r="F54" t="s">
        <v>1756</v>
      </c>
    </row>
    <row r="55" spans="2:6" x14ac:dyDescent="0.2">
      <c r="B55" t="s">
        <v>2940</v>
      </c>
      <c r="C55">
        <v>0</v>
      </c>
      <c r="D55" t="s">
        <v>2941</v>
      </c>
      <c r="E55">
        <v>41</v>
      </c>
      <c r="F55" t="s">
        <v>1759</v>
      </c>
    </row>
    <row r="56" spans="2:6" x14ac:dyDescent="0.2">
      <c r="B56" t="s">
        <v>2940</v>
      </c>
      <c r="C56">
        <v>0</v>
      </c>
      <c r="D56" t="s">
        <v>2941</v>
      </c>
      <c r="E56">
        <v>42</v>
      </c>
      <c r="F56" t="s">
        <v>2079</v>
      </c>
    </row>
    <row r="57" spans="2:6" x14ac:dyDescent="0.2">
      <c r="B57" t="s">
        <v>2940</v>
      </c>
      <c r="C57">
        <v>0</v>
      </c>
      <c r="D57" t="s">
        <v>2941</v>
      </c>
      <c r="E57">
        <v>43</v>
      </c>
      <c r="F57" t="s">
        <v>1760</v>
      </c>
    </row>
    <row r="58" spans="2:6" x14ac:dyDescent="0.2">
      <c r="B58" t="s">
        <v>2940</v>
      </c>
      <c r="C58">
        <v>0</v>
      </c>
      <c r="D58" t="s">
        <v>2941</v>
      </c>
      <c r="E58">
        <v>44</v>
      </c>
      <c r="F58" t="s">
        <v>1670</v>
      </c>
    </row>
    <row r="59" spans="2:6" x14ac:dyDescent="0.2">
      <c r="B59" t="s">
        <v>2940</v>
      </c>
      <c r="C59">
        <v>0</v>
      </c>
      <c r="D59" t="s">
        <v>2941</v>
      </c>
      <c r="E59">
        <v>45</v>
      </c>
      <c r="F59" t="s">
        <v>3852</v>
      </c>
    </row>
    <row r="60" spans="2:6" x14ac:dyDescent="0.2">
      <c r="B60" t="s">
        <v>2940</v>
      </c>
      <c r="C60">
        <v>0</v>
      </c>
      <c r="D60" t="s">
        <v>2941</v>
      </c>
      <c r="E60">
        <v>46</v>
      </c>
      <c r="F60" t="s">
        <v>1757</v>
      </c>
    </row>
    <row r="61" spans="2:6" x14ac:dyDescent="0.2">
      <c r="B61" t="s">
        <v>2963</v>
      </c>
      <c r="C61" t="s">
        <v>2941</v>
      </c>
      <c r="D61">
        <v>47</v>
      </c>
      <c r="E61" t="s">
        <v>1754</v>
      </c>
    </row>
    <row r="62" spans="2:6" x14ac:dyDescent="0.2">
      <c r="B62" t="s">
        <v>2940</v>
      </c>
      <c r="C62">
        <v>0</v>
      </c>
      <c r="D62" t="s">
        <v>2941</v>
      </c>
      <c r="E62">
        <v>48</v>
      </c>
      <c r="F62" t="s">
        <v>1675</v>
      </c>
    </row>
    <row r="63" spans="2:6" x14ac:dyDescent="0.2">
      <c r="B63" t="s">
        <v>2940</v>
      </c>
      <c r="C63">
        <v>0</v>
      </c>
      <c r="D63" t="s">
        <v>2941</v>
      </c>
      <c r="E63">
        <v>49</v>
      </c>
      <c r="F63" t="s">
        <v>1766</v>
      </c>
    </row>
    <row r="64" spans="2:6" x14ac:dyDescent="0.2">
      <c r="B64" t="s">
        <v>2940</v>
      </c>
      <c r="C64">
        <v>0</v>
      </c>
      <c r="D64" t="s">
        <v>2941</v>
      </c>
      <c r="E64">
        <v>50</v>
      </c>
      <c r="F64" t="s">
        <v>1777</v>
      </c>
    </row>
    <row r="65" spans="2:6" x14ac:dyDescent="0.2">
      <c r="B65" t="s">
        <v>2940</v>
      </c>
      <c r="C65">
        <v>0</v>
      </c>
      <c r="D65" t="s">
        <v>2941</v>
      </c>
      <c r="E65">
        <v>51</v>
      </c>
      <c r="F65" t="s">
        <v>2051</v>
      </c>
    </row>
    <row r="66" spans="2:6" x14ac:dyDescent="0.2">
      <c r="B66" t="s">
        <v>2940</v>
      </c>
      <c r="C66">
        <v>0</v>
      </c>
      <c r="D66" t="s">
        <v>2941</v>
      </c>
      <c r="E66">
        <v>52</v>
      </c>
      <c r="F66" t="s">
        <v>1805</v>
      </c>
    </row>
    <row r="67" spans="2:6" x14ac:dyDescent="0.2">
      <c r="B67" t="s">
        <v>2940</v>
      </c>
      <c r="C67">
        <v>0</v>
      </c>
      <c r="D67" t="s">
        <v>2941</v>
      </c>
      <c r="E67">
        <v>53</v>
      </c>
      <c r="F67" t="s">
        <v>1762</v>
      </c>
    </row>
    <row r="68" spans="2:6" x14ac:dyDescent="0.2">
      <c r="B68" t="s">
        <v>2940</v>
      </c>
      <c r="C68">
        <v>0</v>
      </c>
      <c r="D68" t="s">
        <v>2941</v>
      </c>
      <c r="E68">
        <v>54</v>
      </c>
      <c r="F68" t="s">
        <v>1810</v>
      </c>
    </row>
    <row r="69" spans="2:6" x14ac:dyDescent="0.2">
      <c r="B69" t="s">
        <v>3031</v>
      </c>
      <c r="C69">
        <v>20</v>
      </c>
      <c r="D69" t="s">
        <v>2941</v>
      </c>
      <c r="E69">
        <v>55</v>
      </c>
      <c r="F69" t="s">
        <v>1808</v>
      </c>
    </row>
    <row r="70" spans="2:6" x14ac:dyDescent="0.2">
      <c r="B70" t="s">
        <v>2940</v>
      </c>
      <c r="C70">
        <v>0</v>
      </c>
      <c r="D70" t="s">
        <v>2941</v>
      </c>
      <c r="E70">
        <v>56</v>
      </c>
      <c r="F70" t="s">
        <v>1812</v>
      </c>
    </row>
    <row r="71" spans="2:6" x14ac:dyDescent="0.2">
      <c r="B71" t="s">
        <v>2945</v>
      </c>
      <c r="C71">
        <v>10</v>
      </c>
      <c r="D71" t="s">
        <v>2941</v>
      </c>
      <c r="E71">
        <v>57</v>
      </c>
      <c r="F71" t="s">
        <v>2717</v>
      </c>
    </row>
    <row r="72" spans="2:6" x14ac:dyDescent="0.2">
      <c r="B72" t="s">
        <v>2940</v>
      </c>
      <c r="C72">
        <v>0</v>
      </c>
      <c r="D72" t="s">
        <v>2941</v>
      </c>
      <c r="E72">
        <v>58</v>
      </c>
      <c r="F72" t="s">
        <v>1815</v>
      </c>
    </row>
    <row r="73" spans="2:6" x14ac:dyDescent="0.2">
      <c r="B73" t="s">
        <v>2940</v>
      </c>
      <c r="C73">
        <v>0</v>
      </c>
      <c r="D73" t="s">
        <v>2941</v>
      </c>
      <c r="E73">
        <v>59</v>
      </c>
      <c r="F73" t="s">
        <v>1818</v>
      </c>
    </row>
    <row r="74" spans="2:6" x14ac:dyDescent="0.2">
      <c r="B74" t="s">
        <v>2940</v>
      </c>
      <c r="C74">
        <v>0</v>
      </c>
      <c r="D74" t="s">
        <v>2941</v>
      </c>
      <c r="E74">
        <v>60</v>
      </c>
      <c r="F74" t="s">
        <v>1821</v>
      </c>
    </row>
    <row r="75" spans="2:6" x14ac:dyDescent="0.2">
      <c r="B75" t="s">
        <v>2940</v>
      </c>
      <c r="C75">
        <v>0</v>
      </c>
      <c r="D75" t="s">
        <v>2941</v>
      </c>
      <c r="E75">
        <v>61</v>
      </c>
      <c r="F75" t="s">
        <v>1824</v>
      </c>
    </row>
    <row r="76" spans="2:6" x14ac:dyDescent="0.2">
      <c r="B76" t="s">
        <v>2940</v>
      </c>
      <c r="C76">
        <v>0</v>
      </c>
      <c r="D76" t="s">
        <v>2941</v>
      </c>
      <c r="E76">
        <v>62</v>
      </c>
      <c r="F76" t="s">
        <v>2716</v>
      </c>
    </row>
    <row r="77" spans="2:6" x14ac:dyDescent="0.2">
      <c r="B77" t="s">
        <v>2940</v>
      </c>
      <c r="C77">
        <v>0</v>
      </c>
      <c r="D77" t="s">
        <v>2941</v>
      </c>
      <c r="E77">
        <v>63</v>
      </c>
      <c r="F77" t="s">
        <v>1825</v>
      </c>
    </row>
    <row r="78" spans="2:6" x14ac:dyDescent="0.2">
      <c r="B78" t="s">
        <v>2940</v>
      </c>
      <c r="C78">
        <v>0</v>
      </c>
      <c r="D78" t="s">
        <v>2941</v>
      </c>
      <c r="E78">
        <v>64</v>
      </c>
      <c r="F78" t="s">
        <v>1819</v>
      </c>
    </row>
    <row r="79" spans="2:6" x14ac:dyDescent="0.2">
      <c r="B79" t="s">
        <v>2940</v>
      </c>
      <c r="C79">
        <v>0</v>
      </c>
      <c r="D79" t="s">
        <v>2941</v>
      </c>
      <c r="E79">
        <v>65</v>
      </c>
      <c r="F79" t="s">
        <v>1814</v>
      </c>
    </row>
    <row r="80" spans="2:6" x14ac:dyDescent="0.2">
      <c r="B80" t="s">
        <v>2940</v>
      </c>
      <c r="C80">
        <v>0</v>
      </c>
      <c r="D80" t="s">
        <v>2941</v>
      </c>
      <c r="E80">
        <v>66</v>
      </c>
      <c r="F80" t="s">
        <v>1809</v>
      </c>
    </row>
    <row r="81" spans="2:6" x14ac:dyDescent="0.2">
      <c r="B81" t="s">
        <v>2940</v>
      </c>
      <c r="C81">
        <v>0</v>
      </c>
      <c r="D81" t="s">
        <v>2941</v>
      </c>
      <c r="E81">
        <v>67</v>
      </c>
      <c r="F81" t="s">
        <v>2019</v>
      </c>
    </row>
    <row r="82" spans="2:6" x14ac:dyDescent="0.2">
      <c r="B82" t="s">
        <v>2940</v>
      </c>
      <c r="C82">
        <v>0</v>
      </c>
      <c r="D82" t="s">
        <v>2941</v>
      </c>
      <c r="E82">
        <v>68</v>
      </c>
      <c r="F82" t="s">
        <v>3416</v>
      </c>
    </row>
    <row r="83" spans="2:6" x14ac:dyDescent="0.2">
      <c r="B83" t="s">
        <v>2940</v>
      </c>
      <c r="C83">
        <v>0</v>
      </c>
      <c r="D83" t="s">
        <v>2941</v>
      </c>
      <c r="E83">
        <v>69</v>
      </c>
      <c r="F83" t="s">
        <v>1804</v>
      </c>
    </row>
    <row r="84" spans="2:6" x14ac:dyDescent="0.2">
      <c r="B84" t="s">
        <v>2940</v>
      </c>
      <c r="C84">
        <v>0</v>
      </c>
      <c r="D84" t="s">
        <v>2941</v>
      </c>
      <c r="E84">
        <v>70</v>
      </c>
      <c r="F84" t="s">
        <v>2018</v>
      </c>
    </row>
    <row r="85" spans="2:6" x14ac:dyDescent="0.2">
      <c r="B85" t="s">
        <v>2940</v>
      </c>
      <c r="C85">
        <v>0</v>
      </c>
      <c r="D85" t="s">
        <v>2941</v>
      </c>
      <c r="E85">
        <v>71</v>
      </c>
      <c r="F85" t="s">
        <v>1799</v>
      </c>
    </row>
    <row r="86" spans="2:6" x14ac:dyDescent="0.2">
      <c r="B86" t="s">
        <v>2940</v>
      </c>
      <c r="C86">
        <v>0</v>
      </c>
      <c r="D86" t="s">
        <v>2941</v>
      </c>
      <c r="E86">
        <v>72</v>
      </c>
      <c r="F86" t="s">
        <v>1795</v>
      </c>
    </row>
    <row r="87" spans="2:6" x14ac:dyDescent="0.2">
      <c r="B87" t="s">
        <v>2940</v>
      </c>
      <c r="C87">
        <v>0</v>
      </c>
      <c r="D87" t="s">
        <v>2941</v>
      </c>
      <c r="E87">
        <v>73</v>
      </c>
      <c r="F87" t="s">
        <v>1791</v>
      </c>
    </row>
    <row r="88" spans="2:6" x14ac:dyDescent="0.2">
      <c r="B88" t="s">
        <v>2940</v>
      </c>
      <c r="C88">
        <v>0</v>
      </c>
      <c r="D88" t="s">
        <v>2941</v>
      </c>
      <c r="E88">
        <v>74</v>
      </c>
      <c r="F88" t="s">
        <v>1788</v>
      </c>
    </row>
    <row r="89" spans="2:6" x14ac:dyDescent="0.2">
      <c r="B89" t="s">
        <v>2940</v>
      </c>
      <c r="C89">
        <v>0</v>
      </c>
      <c r="D89" t="s">
        <v>2941</v>
      </c>
      <c r="E89">
        <v>75</v>
      </c>
      <c r="F89" t="s">
        <v>1787</v>
      </c>
    </row>
    <row r="90" spans="2:6" x14ac:dyDescent="0.2">
      <c r="B90" t="s">
        <v>2940</v>
      </c>
      <c r="C90">
        <v>0</v>
      </c>
      <c r="D90" t="s">
        <v>2941</v>
      </c>
      <c r="E90">
        <v>76</v>
      </c>
      <c r="F90" t="s">
        <v>1786</v>
      </c>
    </row>
    <row r="91" spans="2:6" x14ac:dyDescent="0.2">
      <c r="B91" t="s">
        <v>2940</v>
      </c>
      <c r="C91">
        <v>0</v>
      </c>
      <c r="D91" t="s">
        <v>2941</v>
      </c>
      <c r="E91">
        <v>77</v>
      </c>
      <c r="F91" t="s">
        <v>3853</v>
      </c>
    </row>
    <row r="92" spans="2:6" x14ac:dyDescent="0.2">
      <c r="B92" t="s">
        <v>2940</v>
      </c>
      <c r="C92">
        <v>0</v>
      </c>
      <c r="D92" t="s">
        <v>2941</v>
      </c>
      <c r="E92">
        <v>78</v>
      </c>
      <c r="F92" t="s">
        <v>1746</v>
      </c>
    </row>
    <row r="93" spans="2:6" x14ac:dyDescent="0.2">
      <c r="B93" t="s">
        <v>2940</v>
      </c>
      <c r="C93">
        <v>0</v>
      </c>
      <c r="D93" t="s">
        <v>2941</v>
      </c>
      <c r="E93">
        <v>79</v>
      </c>
      <c r="F93" t="s">
        <v>1317</v>
      </c>
    </row>
    <row r="94" spans="2:6" x14ac:dyDescent="0.2">
      <c r="B94" t="s">
        <v>2940</v>
      </c>
      <c r="C94">
        <v>0</v>
      </c>
      <c r="D94" t="s">
        <v>2941</v>
      </c>
      <c r="E94">
        <v>80</v>
      </c>
      <c r="F94" t="s">
        <v>1789</v>
      </c>
    </row>
    <row r="95" spans="2:6" x14ac:dyDescent="0.2">
      <c r="B95" t="s">
        <v>2940</v>
      </c>
      <c r="C95">
        <v>0</v>
      </c>
      <c r="D95" t="s">
        <v>2941</v>
      </c>
      <c r="E95">
        <v>81</v>
      </c>
      <c r="F95" t="s">
        <v>1790</v>
      </c>
    </row>
    <row r="96" spans="2:6" x14ac:dyDescent="0.2">
      <c r="B96" t="s">
        <v>2940</v>
      </c>
      <c r="C96">
        <v>0</v>
      </c>
      <c r="D96" t="s">
        <v>2941</v>
      </c>
      <c r="E96">
        <v>82</v>
      </c>
      <c r="F96" t="s">
        <v>1792</v>
      </c>
    </row>
    <row r="97" spans="2:6" x14ac:dyDescent="0.2">
      <c r="B97" t="s">
        <v>2940</v>
      </c>
      <c r="C97">
        <v>0</v>
      </c>
      <c r="D97" t="s">
        <v>2941</v>
      </c>
      <c r="E97">
        <v>83</v>
      </c>
      <c r="F97" t="s">
        <v>1650</v>
      </c>
    </row>
    <row r="98" spans="2:6" x14ac:dyDescent="0.2">
      <c r="B98" t="s">
        <v>2940</v>
      </c>
      <c r="C98">
        <v>0</v>
      </c>
      <c r="D98" t="s">
        <v>2941</v>
      </c>
      <c r="E98">
        <v>84</v>
      </c>
      <c r="F98" t="s">
        <v>1798</v>
      </c>
    </row>
    <row r="99" spans="2:6" x14ac:dyDescent="0.2">
      <c r="B99" t="s">
        <v>2940</v>
      </c>
      <c r="C99">
        <v>0</v>
      </c>
      <c r="D99" t="s">
        <v>2941</v>
      </c>
      <c r="E99">
        <v>85</v>
      </c>
      <c r="F99" t="s">
        <v>1802</v>
      </c>
    </row>
    <row r="100" spans="2:6" x14ac:dyDescent="0.2">
      <c r="B100" t="s">
        <v>3031</v>
      </c>
      <c r="C100">
        <v>20</v>
      </c>
      <c r="D100" t="s">
        <v>2941</v>
      </c>
      <c r="E100">
        <v>86</v>
      </c>
      <c r="F100" t="s">
        <v>3854</v>
      </c>
    </row>
    <row r="101" spans="2:6" x14ac:dyDescent="0.2">
      <c r="B101" t="s">
        <v>2940</v>
      </c>
      <c r="C101">
        <v>0</v>
      </c>
      <c r="D101" t="s">
        <v>2941</v>
      </c>
      <c r="E101">
        <v>87</v>
      </c>
      <c r="F101" t="s">
        <v>2697</v>
      </c>
    </row>
    <row r="102" spans="2:6" x14ac:dyDescent="0.2">
      <c r="B102" t="s">
        <v>2940</v>
      </c>
      <c r="C102">
        <v>0</v>
      </c>
      <c r="D102" t="s">
        <v>2941</v>
      </c>
      <c r="E102">
        <v>88</v>
      </c>
      <c r="F102" t="s">
        <v>1800</v>
      </c>
    </row>
    <row r="103" spans="2:6" x14ac:dyDescent="0.2">
      <c r="B103" t="s">
        <v>2940</v>
      </c>
      <c r="C103">
        <v>0</v>
      </c>
      <c r="D103" t="s">
        <v>2941</v>
      </c>
      <c r="E103">
        <v>89</v>
      </c>
      <c r="F103" t="s">
        <v>1801</v>
      </c>
    </row>
    <row r="104" spans="2:6" x14ac:dyDescent="0.2">
      <c r="B104" t="s">
        <v>2940</v>
      </c>
      <c r="C104">
        <v>0</v>
      </c>
      <c r="D104" t="s">
        <v>2941</v>
      </c>
      <c r="E104">
        <v>90</v>
      </c>
      <c r="F104" t="s">
        <v>1797</v>
      </c>
    </row>
    <row r="105" spans="2:6" x14ac:dyDescent="0.2">
      <c r="B105" t="s">
        <v>2940</v>
      </c>
      <c r="C105">
        <v>0</v>
      </c>
      <c r="D105" t="s">
        <v>2941</v>
      </c>
      <c r="E105">
        <v>91</v>
      </c>
      <c r="F105" t="s">
        <v>1771</v>
      </c>
    </row>
    <row r="106" spans="2:6" x14ac:dyDescent="0.2">
      <c r="B106" t="s">
        <v>2940</v>
      </c>
      <c r="C106">
        <v>0</v>
      </c>
      <c r="D106" t="s">
        <v>2941</v>
      </c>
      <c r="E106">
        <v>92</v>
      </c>
      <c r="F106" t="s">
        <v>2690</v>
      </c>
    </row>
    <row r="107" spans="2:6" x14ac:dyDescent="0.2">
      <c r="B107" t="s">
        <v>2945</v>
      </c>
      <c r="C107">
        <v>10</v>
      </c>
      <c r="D107" t="s">
        <v>2941</v>
      </c>
      <c r="E107">
        <v>93</v>
      </c>
      <c r="F107" t="s">
        <v>1753</v>
      </c>
    </row>
    <row r="108" spans="2:6" x14ac:dyDescent="0.2">
      <c r="B108" t="s">
        <v>2940</v>
      </c>
      <c r="C108">
        <v>0</v>
      </c>
      <c r="D108" t="s">
        <v>2941</v>
      </c>
      <c r="E108">
        <v>94</v>
      </c>
      <c r="F108" t="s">
        <v>1747</v>
      </c>
    </row>
    <row r="109" spans="2:6" x14ac:dyDescent="0.2">
      <c r="B109" t="s">
        <v>2940</v>
      </c>
      <c r="C109">
        <v>0</v>
      </c>
      <c r="D109" t="s">
        <v>2941</v>
      </c>
      <c r="E109">
        <v>95</v>
      </c>
      <c r="F109" t="s">
        <v>1724</v>
      </c>
    </row>
    <row r="110" spans="2:6" x14ac:dyDescent="0.2">
      <c r="B110" t="s">
        <v>2940</v>
      </c>
      <c r="C110">
        <v>0</v>
      </c>
      <c r="D110" t="s">
        <v>2941</v>
      </c>
      <c r="E110">
        <v>96</v>
      </c>
      <c r="F110" t="s">
        <v>1656</v>
      </c>
    </row>
    <row r="111" spans="2:6" x14ac:dyDescent="0.2">
      <c r="B111" t="s">
        <v>2940</v>
      </c>
      <c r="C111">
        <v>0</v>
      </c>
      <c r="D111" t="s">
        <v>2941</v>
      </c>
      <c r="E111">
        <v>97</v>
      </c>
      <c r="F111" t="s">
        <v>2695</v>
      </c>
    </row>
    <row r="112" spans="2:6" x14ac:dyDescent="0.2">
      <c r="B112" t="s">
        <v>2940</v>
      </c>
      <c r="C112">
        <v>0</v>
      </c>
      <c r="D112" t="s">
        <v>2941</v>
      </c>
      <c r="E112">
        <v>98</v>
      </c>
      <c r="F112" t="s">
        <v>2694</v>
      </c>
    </row>
    <row r="113" spans="2:6" x14ac:dyDescent="0.2">
      <c r="B113" t="s">
        <v>2940</v>
      </c>
      <c r="C113">
        <v>0</v>
      </c>
      <c r="D113" t="s">
        <v>2941</v>
      </c>
      <c r="E113">
        <v>99</v>
      </c>
      <c r="F113" t="s">
        <v>1685</v>
      </c>
    </row>
    <row r="114" spans="2:6" x14ac:dyDescent="0.2">
      <c r="B114" t="s">
        <v>2940</v>
      </c>
      <c r="C114">
        <v>0</v>
      </c>
      <c r="D114" t="s">
        <v>2941</v>
      </c>
      <c r="E114">
        <v>100</v>
      </c>
      <c r="F114" t="s">
        <v>1676</v>
      </c>
    </row>
    <row r="115" spans="2:6" x14ac:dyDescent="0.2">
      <c r="B115" t="s">
        <v>2940</v>
      </c>
      <c r="C115">
        <v>0</v>
      </c>
      <c r="D115" t="s">
        <v>2941</v>
      </c>
      <c r="E115">
        <v>101</v>
      </c>
      <c r="F115" t="s">
        <v>1678</v>
      </c>
    </row>
    <row r="116" spans="2:6" x14ac:dyDescent="0.2">
      <c r="B116" t="s">
        <v>3050</v>
      </c>
      <c r="C116">
        <v>50</v>
      </c>
      <c r="D116" t="s">
        <v>2941</v>
      </c>
      <c r="E116">
        <v>102</v>
      </c>
      <c r="F116" t="s">
        <v>1679</v>
      </c>
    </row>
    <row r="117" spans="2:6" x14ac:dyDescent="0.2">
      <c r="B117" t="s">
        <v>2940</v>
      </c>
      <c r="C117">
        <v>0</v>
      </c>
      <c r="D117" t="s">
        <v>2941</v>
      </c>
      <c r="E117">
        <v>103</v>
      </c>
      <c r="F117" t="s">
        <v>1686</v>
      </c>
    </row>
    <row r="118" spans="2:6" x14ac:dyDescent="0.2">
      <c r="B118" t="s">
        <v>2940</v>
      </c>
      <c r="C118">
        <v>0</v>
      </c>
      <c r="D118" t="s">
        <v>2941</v>
      </c>
      <c r="E118">
        <v>104</v>
      </c>
      <c r="F118" t="s">
        <v>1688</v>
      </c>
    </row>
    <row r="119" spans="2:6" x14ac:dyDescent="0.2">
      <c r="B119" t="s">
        <v>2940</v>
      </c>
      <c r="C119">
        <v>0</v>
      </c>
      <c r="D119" t="s">
        <v>2941</v>
      </c>
      <c r="E119">
        <v>105</v>
      </c>
      <c r="F119" t="s">
        <v>2691</v>
      </c>
    </row>
    <row r="120" spans="2:6" x14ac:dyDescent="0.2">
      <c r="B120" t="s">
        <v>2940</v>
      </c>
      <c r="C120">
        <v>0</v>
      </c>
      <c r="D120" t="s">
        <v>2941</v>
      </c>
      <c r="E120">
        <v>106</v>
      </c>
      <c r="F120" t="s">
        <v>2021</v>
      </c>
    </row>
    <row r="121" spans="2:6" x14ac:dyDescent="0.2">
      <c r="B121" t="s">
        <v>2940</v>
      </c>
      <c r="C121">
        <v>0</v>
      </c>
      <c r="D121" t="s">
        <v>2941</v>
      </c>
      <c r="E121">
        <v>107</v>
      </c>
      <c r="F121" t="s">
        <v>1691</v>
      </c>
    </row>
    <row r="122" spans="2:6" x14ac:dyDescent="0.2">
      <c r="B122" t="s">
        <v>2940</v>
      </c>
      <c r="C122">
        <v>0</v>
      </c>
      <c r="D122" t="s">
        <v>2941</v>
      </c>
      <c r="E122">
        <v>108</v>
      </c>
      <c r="F122" t="s">
        <v>1478</v>
      </c>
    </row>
    <row r="123" spans="2:6" x14ac:dyDescent="0.2">
      <c r="B123" t="s">
        <v>2940</v>
      </c>
      <c r="C123">
        <v>0</v>
      </c>
      <c r="D123" t="s">
        <v>2941</v>
      </c>
      <c r="E123">
        <v>109</v>
      </c>
      <c r="F123" t="s">
        <v>1697</v>
      </c>
    </row>
    <row r="124" spans="2:6" x14ac:dyDescent="0.2">
      <c r="B124" t="s">
        <v>2940</v>
      </c>
      <c r="C124">
        <v>0</v>
      </c>
      <c r="D124" t="s">
        <v>2941</v>
      </c>
      <c r="E124">
        <v>110</v>
      </c>
      <c r="F124" t="s">
        <v>1693</v>
      </c>
    </row>
    <row r="125" spans="2:6" x14ac:dyDescent="0.2">
      <c r="B125" t="s">
        <v>2940</v>
      </c>
      <c r="C125">
        <v>0</v>
      </c>
      <c r="D125" t="s">
        <v>2941</v>
      </c>
      <c r="E125">
        <v>111</v>
      </c>
      <c r="F125" t="s">
        <v>1690</v>
      </c>
    </row>
    <row r="126" spans="2:6" x14ac:dyDescent="0.2">
      <c r="B126" t="s">
        <v>2940</v>
      </c>
      <c r="C126">
        <v>0</v>
      </c>
      <c r="D126" t="s">
        <v>2941</v>
      </c>
      <c r="E126">
        <v>112</v>
      </c>
      <c r="F126" t="s">
        <v>1687</v>
      </c>
    </row>
    <row r="127" spans="2:6" x14ac:dyDescent="0.2">
      <c r="B127" t="s">
        <v>2940</v>
      </c>
      <c r="C127">
        <v>0</v>
      </c>
      <c r="D127" t="s">
        <v>2941</v>
      </c>
      <c r="E127">
        <v>113</v>
      </c>
      <c r="F127" t="s">
        <v>2012</v>
      </c>
    </row>
    <row r="128" spans="2:6" x14ac:dyDescent="0.2">
      <c r="B128" t="s">
        <v>2940</v>
      </c>
      <c r="C128">
        <v>0</v>
      </c>
      <c r="D128" t="s">
        <v>2941</v>
      </c>
      <c r="E128">
        <v>114</v>
      </c>
      <c r="F128" t="s">
        <v>2698</v>
      </c>
    </row>
    <row r="129" spans="2:6" x14ac:dyDescent="0.2">
      <c r="B129" t="s">
        <v>3031</v>
      </c>
      <c r="C129">
        <v>20</v>
      </c>
      <c r="D129" t="s">
        <v>2941</v>
      </c>
      <c r="E129">
        <v>115</v>
      </c>
      <c r="F129" t="s">
        <v>1677</v>
      </c>
    </row>
    <row r="130" spans="2:6" x14ac:dyDescent="0.2">
      <c r="B130" t="s">
        <v>2945</v>
      </c>
      <c r="C130">
        <v>10</v>
      </c>
      <c r="D130" t="s">
        <v>2941</v>
      </c>
      <c r="E130">
        <v>116</v>
      </c>
      <c r="F130" t="s">
        <v>1673</v>
      </c>
    </row>
    <row r="131" spans="2:6" x14ac:dyDescent="0.2">
      <c r="B131" t="s">
        <v>2940</v>
      </c>
      <c r="C131">
        <v>0</v>
      </c>
      <c r="D131" t="s">
        <v>2941</v>
      </c>
      <c r="E131">
        <v>117</v>
      </c>
      <c r="F131" t="s">
        <v>2002</v>
      </c>
    </row>
    <row r="132" spans="2:6" x14ac:dyDescent="0.2">
      <c r="B132" t="s">
        <v>2940</v>
      </c>
      <c r="C132">
        <v>0</v>
      </c>
      <c r="D132" t="s">
        <v>2941</v>
      </c>
      <c r="E132">
        <v>118</v>
      </c>
      <c r="F132" t="s">
        <v>1998</v>
      </c>
    </row>
    <row r="133" spans="2:6" x14ac:dyDescent="0.2">
      <c r="B133" t="s">
        <v>2940</v>
      </c>
      <c r="C133">
        <v>0</v>
      </c>
      <c r="D133" t="s">
        <v>2941</v>
      </c>
      <c r="E133">
        <v>119</v>
      </c>
      <c r="F133" t="s">
        <v>1997</v>
      </c>
    </row>
    <row r="134" spans="2:6" x14ac:dyDescent="0.2">
      <c r="B134" t="s">
        <v>2940</v>
      </c>
      <c r="C134">
        <v>0</v>
      </c>
      <c r="D134" t="s">
        <v>2941</v>
      </c>
      <c r="E134">
        <v>120</v>
      </c>
      <c r="F134" t="s">
        <v>1665</v>
      </c>
    </row>
    <row r="135" spans="2:6" x14ac:dyDescent="0.2">
      <c r="B135" t="s">
        <v>2940</v>
      </c>
      <c r="C135">
        <v>0</v>
      </c>
      <c r="D135" t="s">
        <v>2941</v>
      </c>
      <c r="E135">
        <v>121</v>
      </c>
      <c r="F135" t="s">
        <v>2703</v>
      </c>
    </row>
    <row r="136" spans="2:6" x14ac:dyDescent="0.2">
      <c r="B136" t="s">
        <v>2940</v>
      </c>
      <c r="C136">
        <v>0</v>
      </c>
      <c r="D136" t="s">
        <v>2941</v>
      </c>
      <c r="E136">
        <v>122</v>
      </c>
      <c r="F136" t="s">
        <v>1654</v>
      </c>
    </row>
    <row r="137" spans="2:6" x14ac:dyDescent="0.2">
      <c r="B137" t="s">
        <v>2940</v>
      </c>
      <c r="C137">
        <v>0</v>
      </c>
      <c r="D137" t="s">
        <v>2941</v>
      </c>
      <c r="E137">
        <v>123</v>
      </c>
      <c r="F137" t="s">
        <v>1652</v>
      </c>
    </row>
    <row r="138" spans="2:6" x14ac:dyDescent="0.2">
      <c r="B138" t="s">
        <v>3050</v>
      </c>
      <c r="C138">
        <v>50</v>
      </c>
      <c r="D138" t="s">
        <v>2941</v>
      </c>
      <c r="E138">
        <v>124</v>
      </c>
      <c r="F138" t="s">
        <v>3855</v>
      </c>
    </row>
    <row r="139" spans="2:6" x14ac:dyDescent="0.2">
      <c r="B139" t="s">
        <v>2945</v>
      </c>
      <c r="C139">
        <v>10</v>
      </c>
      <c r="D139" t="s">
        <v>2941</v>
      </c>
      <c r="E139">
        <v>125</v>
      </c>
      <c r="F139" t="s">
        <v>1655</v>
      </c>
    </row>
    <row r="140" spans="2:6" x14ac:dyDescent="0.2">
      <c r="B140" t="s">
        <v>2940</v>
      </c>
      <c r="C140">
        <v>0</v>
      </c>
      <c r="D140" t="s">
        <v>2941</v>
      </c>
      <c r="E140">
        <v>126</v>
      </c>
      <c r="F140" t="s">
        <v>1658</v>
      </c>
    </row>
    <row r="141" spans="2:6" x14ac:dyDescent="0.2">
      <c r="B141" t="s">
        <v>2940</v>
      </c>
      <c r="C141">
        <v>0</v>
      </c>
      <c r="D141" t="s">
        <v>2941</v>
      </c>
      <c r="E141">
        <v>127</v>
      </c>
      <c r="F141" t="s">
        <v>1660</v>
      </c>
    </row>
    <row r="142" spans="2:6" x14ac:dyDescent="0.2">
      <c r="B142" t="s">
        <v>2940</v>
      </c>
      <c r="C142">
        <v>0</v>
      </c>
      <c r="D142" t="s">
        <v>2941</v>
      </c>
      <c r="E142">
        <v>128</v>
      </c>
      <c r="F142" t="s">
        <v>1662</v>
      </c>
    </row>
    <row r="143" spans="2:6" x14ac:dyDescent="0.2">
      <c r="B143" t="s">
        <v>2940</v>
      </c>
      <c r="C143">
        <v>0</v>
      </c>
      <c r="D143" t="s">
        <v>2941</v>
      </c>
      <c r="E143">
        <v>129</v>
      </c>
      <c r="F143" t="s">
        <v>1668</v>
      </c>
    </row>
    <row r="144" spans="2:6" x14ac:dyDescent="0.2">
      <c r="B144" t="s">
        <v>2940</v>
      </c>
      <c r="C144">
        <v>0</v>
      </c>
      <c r="D144" t="s">
        <v>2941</v>
      </c>
      <c r="E144">
        <v>130</v>
      </c>
      <c r="F144" t="s">
        <v>1669</v>
      </c>
    </row>
    <row r="145" spans="2:6" x14ac:dyDescent="0.2">
      <c r="B145" t="s">
        <v>2940</v>
      </c>
      <c r="C145">
        <v>0</v>
      </c>
      <c r="D145" t="s">
        <v>2941</v>
      </c>
      <c r="E145">
        <v>131</v>
      </c>
      <c r="F145" t="s">
        <v>1568</v>
      </c>
    </row>
    <row r="146" spans="2:6" x14ac:dyDescent="0.2">
      <c r="B146" t="s">
        <v>2945</v>
      </c>
      <c r="C146">
        <v>10</v>
      </c>
      <c r="D146" t="s">
        <v>2941</v>
      </c>
      <c r="E146">
        <v>132</v>
      </c>
      <c r="F146" t="s">
        <v>2784</v>
      </c>
    </row>
    <row r="147" spans="2:6" x14ac:dyDescent="0.2">
      <c r="B147" t="s">
        <v>2940</v>
      </c>
      <c r="C147">
        <v>0</v>
      </c>
      <c r="D147" t="s">
        <v>2941</v>
      </c>
      <c r="E147">
        <v>133</v>
      </c>
      <c r="F147" t="s">
        <v>1672</v>
      </c>
    </row>
    <row r="148" spans="2:6" x14ac:dyDescent="0.2">
      <c r="B148" t="s">
        <v>2940</v>
      </c>
      <c r="C148">
        <v>0</v>
      </c>
      <c r="D148" t="s">
        <v>2941</v>
      </c>
      <c r="E148">
        <v>134</v>
      </c>
      <c r="F148" t="s">
        <v>1996</v>
      </c>
    </row>
    <row r="149" spans="2:6" x14ac:dyDescent="0.2">
      <c r="B149" t="s">
        <v>2940</v>
      </c>
      <c r="C149">
        <v>0</v>
      </c>
      <c r="D149" t="s">
        <v>2941</v>
      </c>
      <c r="E149">
        <v>135</v>
      </c>
      <c r="F149" t="s">
        <v>2700</v>
      </c>
    </row>
    <row r="150" spans="2:6" x14ac:dyDescent="0.2">
      <c r="B150" t="s">
        <v>2940</v>
      </c>
      <c r="C150">
        <v>0</v>
      </c>
      <c r="D150" t="s">
        <v>2941</v>
      </c>
      <c r="E150">
        <v>136</v>
      </c>
      <c r="F150" t="s">
        <v>1674</v>
      </c>
    </row>
    <row r="151" spans="2:6" x14ac:dyDescent="0.2">
      <c r="B151" t="s">
        <v>3004</v>
      </c>
      <c r="C151">
        <v>70</v>
      </c>
      <c r="D151" t="s">
        <v>2941</v>
      </c>
      <c r="E151">
        <v>137</v>
      </c>
      <c r="F151" t="s">
        <v>3856</v>
      </c>
    </row>
    <row r="152" spans="2:6" x14ac:dyDescent="0.2">
      <c r="B152" t="s">
        <v>2940</v>
      </c>
      <c r="C152">
        <v>0</v>
      </c>
      <c r="D152" t="s">
        <v>2941</v>
      </c>
      <c r="E152">
        <v>138</v>
      </c>
      <c r="F152" t="s">
        <v>1689</v>
      </c>
    </row>
    <row r="153" spans="2:6" x14ac:dyDescent="0.2">
      <c r="B153" t="s">
        <v>2940</v>
      </c>
      <c r="C153">
        <v>0</v>
      </c>
      <c r="D153" t="s">
        <v>2941</v>
      </c>
      <c r="E153">
        <v>139</v>
      </c>
      <c r="F153" t="s">
        <v>1999</v>
      </c>
    </row>
    <row r="154" spans="2:6" x14ac:dyDescent="0.2">
      <c r="B154" t="s">
        <v>2940</v>
      </c>
      <c r="C154">
        <v>0</v>
      </c>
      <c r="D154" t="s">
        <v>2941</v>
      </c>
      <c r="E154">
        <v>140</v>
      </c>
      <c r="F154" t="s">
        <v>1713</v>
      </c>
    </row>
    <row r="155" spans="2:6" x14ac:dyDescent="0.2">
      <c r="B155" t="s">
        <v>2940</v>
      </c>
      <c r="C155">
        <v>0</v>
      </c>
      <c r="D155" t="s">
        <v>2941</v>
      </c>
      <c r="E155">
        <v>141</v>
      </c>
      <c r="F155" t="s">
        <v>1721</v>
      </c>
    </row>
    <row r="156" spans="2:6" x14ac:dyDescent="0.2">
      <c r="B156" t="s">
        <v>2940</v>
      </c>
      <c r="C156">
        <v>0</v>
      </c>
      <c r="D156" t="s">
        <v>2941</v>
      </c>
      <c r="E156">
        <v>142</v>
      </c>
      <c r="F156" t="s">
        <v>2004</v>
      </c>
    </row>
    <row r="157" spans="2:6" x14ac:dyDescent="0.2">
      <c r="B157" t="s">
        <v>2940</v>
      </c>
      <c r="C157">
        <v>0</v>
      </c>
      <c r="D157" t="s">
        <v>2941</v>
      </c>
      <c r="E157">
        <v>143</v>
      </c>
      <c r="F157" t="s">
        <v>2001</v>
      </c>
    </row>
    <row r="158" spans="2:6" x14ac:dyDescent="0.2">
      <c r="B158" t="s">
        <v>2940</v>
      </c>
      <c r="C158">
        <v>0</v>
      </c>
      <c r="D158" t="s">
        <v>2941</v>
      </c>
      <c r="E158">
        <v>144</v>
      </c>
      <c r="F158" t="s">
        <v>2007</v>
      </c>
    </row>
    <row r="159" spans="2:6" x14ac:dyDescent="0.2">
      <c r="B159" t="s">
        <v>2940</v>
      </c>
      <c r="C159">
        <v>0</v>
      </c>
      <c r="D159" t="s">
        <v>2941</v>
      </c>
      <c r="E159">
        <v>145</v>
      </c>
      <c r="F159" t="s">
        <v>1728</v>
      </c>
    </row>
    <row r="160" spans="2:6" x14ac:dyDescent="0.2">
      <c r="B160" t="s">
        <v>2940</v>
      </c>
      <c r="C160">
        <v>0</v>
      </c>
      <c r="D160" t="s">
        <v>2941</v>
      </c>
      <c r="E160">
        <v>146</v>
      </c>
      <c r="F160" t="s">
        <v>1648</v>
      </c>
    </row>
    <row r="161" spans="2:6" x14ac:dyDescent="0.2">
      <c r="B161" t="s">
        <v>2940</v>
      </c>
      <c r="C161">
        <v>0</v>
      </c>
      <c r="D161" t="s">
        <v>2941</v>
      </c>
      <c r="E161">
        <v>147</v>
      </c>
      <c r="F161" t="s">
        <v>1695</v>
      </c>
    </row>
    <row r="162" spans="2:6" x14ac:dyDescent="0.2">
      <c r="B162" t="s">
        <v>2940</v>
      </c>
      <c r="C162">
        <v>0</v>
      </c>
      <c r="D162" t="s">
        <v>2941</v>
      </c>
      <c r="E162">
        <v>148</v>
      </c>
      <c r="F162" t="s">
        <v>2010</v>
      </c>
    </row>
    <row r="163" spans="2:6" x14ac:dyDescent="0.2">
      <c r="B163" t="s">
        <v>2940</v>
      </c>
      <c r="C163">
        <v>0</v>
      </c>
      <c r="D163" t="s">
        <v>2941</v>
      </c>
      <c r="E163">
        <v>149</v>
      </c>
      <c r="F163" t="s">
        <v>2014</v>
      </c>
    </row>
    <row r="164" spans="2:6" x14ac:dyDescent="0.2">
      <c r="B164" t="s">
        <v>2940</v>
      </c>
      <c r="C164">
        <v>0</v>
      </c>
      <c r="D164" t="s">
        <v>2941</v>
      </c>
      <c r="E164">
        <v>150</v>
      </c>
      <c r="F164" t="s">
        <v>1735</v>
      </c>
    </row>
    <row r="165" spans="2:6" x14ac:dyDescent="0.2">
      <c r="B165" t="s">
        <v>2940</v>
      </c>
      <c r="C165">
        <v>0</v>
      </c>
      <c r="D165" t="s">
        <v>2941</v>
      </c>
      <c r="E165">
        <v>151</v>
      </c>
      <c r="F165" t="s">
        <v>1740</v>
      </c>
    </row>
    <row r="166" spans="2:6" x14ac:dyDescent="0.2">
      <c r="B166" t="s">
        <v>2940</v>
      </c>
      <c r="C166">
        <v>0</v>
      </c>
      <c r="D166" t="s">
        <v>2941</v>
      </c>
      <c r="E166">
        <v>152</v>
      </c>
      <c r="F166" t="s">
        <v>1738</v>
      </c>
    </row>
    <row r="167" spans="2:6" x14ac:dyDescent="0.2">
      <c r="B167" t="s">
        <v>2940</v>
      </c>
      <c r="C167">
        <v>0</v>
      </c>
      <c r="D167" t="s">
        <v>2941</v>
      </c>
      <c r="E167">
        <v>153</v>
      </c>
      <c r="F167" t="s">
        <v>1955</v>
      </c>
    </row>
    <row r="168" spans="2:6" x14ac:dyDescent="0.2">
      <c r="B168" t="s">
        <v>2940</v>
      </c>
      <c r="C168">
        <v>0</v>
      </c>
      <c r="D168" t="s">
        <v>2941</v>
      </c>
      <c r="E168">
        <v>154</v>
      </c>
      <c r="F168" t="s">
        <v>2028</v>
      </c>
    </row>
    <row r="169" spans="2:6" x14ac:dyDescent="0.2">
      <c r="B169" t="s">
        <v>2940</v>
      </c>
      <c r="C169">
        <v>0</v>
      </c>
      <c r="D169" t="s">
        <v>2941</v>
      </c>
      <c r="E169">
        <v>155</v>
      </c>
      <c r="F169" t="s">
        <v>2749</v>
      </c>
    </row>
    <row r="170" spans="2:6" x14ac:dyDescent="0.2">
      <c r="B170" t="s">
        <v>2940</v>
      </c>
      <c r="C170">
        <v>0</v>
      </c>
      <c r="D170" t="s">
        <v>2941</v>
      </c>
      <c r="E170">
        <v>156</v>
      </c>
      <c r="F170" t="s">
        <v>1739</v>
      </c>
    </row>
    <row r="171" spans="2:6" x14ac:dyDescent="0.2">
      <c r="B171" t="s">
        <v>2940</v>
      </c>
      <c r="C171">
        <v>0</v>
      </c>
      <c r="D171" t="s">
        <v>2941</v>
      </c>
      <c r="E171">
        <v>157</v>
      </c>
      <c r="F171" t="s">
        <v>1736</v>
      </c>
    </row>
    <row r="172" spans="2:6" x14ac:dyDescent="0.2">
      <c r="B172" t="s">
        <v>2940</v>
      </c>
      <c r="C172">
        <v>0</v>
      </c>
      <c r="D172" t="s">
        <v>2941</v>
      </c>
      <c r="E172">
        <v>158</v>
      </c>
      <c r="F172" t="s">
        <v>1732</v>
      </c>
    </row>
    <row r="173" spans="2:6" x14ac:dyDescent="0.2">
      <c r="B173" t="s">
        <v>2940</v>
      </c>
      <c r="C173">
        <v>0</v>
      </c>
      <c r="D173" t="s">
        <v>2941</v>
      </c>
      <c r="E173">
        <v>159</v>
      </c>
      <c r="F173" t="s">
        <v>1725</v>
      </c>
    </row>
    <row r="174" spans="2:6" x14ac:dyDescent="0.2">
      <c r="B174" t="s">
        <v>2945</v>
      </c>
      <c r="C174">
        <v>10</v>
      </c>
      <c r="D174" t="s">
        <v>2941</v>
      </c>
      <c r="E174">
        <v>160</v>
      </c>
      <c r="F174" t="s">
        <v>1720</v>
      </c>
    </row>
    <row r="175" spans="2:6" x14ac:dyDescent="0.2">
      <c r="B175" t="s">
        <v>2940</v>
      </c>
      <c r="C175">
        <v>0</v>
      </c>
      <c r="D175" t="s">
        <v>2941</v>
      </c>
      <c r="E175">
        <v>161</v>
      </c>
      <c r="F175" t="s">
        <v>1719</v>
      </c>
    </row>
    <row r="176" spans="2:6" x14ac:dyDescent="0.2">
      <c r="B176" t="s">
        <v>2940</v>
      </c>
      <c r="C176">
        <v>0</v>
      </c>
      <c r="D176" t="s">
        <v>2941</v>
      </c>
      <c r="E176">
        <v>162</v>
      </c>
      <c r="F176" t="s">
        <v>3857</v>
      </c>
    </row>
    <row r="177" spans="2:6" x14ac:dyDescent="0.2">
      <c r="B177" t="s">
        <v>2940</v>
      </c>
      <c r="C177">
        <v>0</v>
      </c>
      <c r="D177" t="s">
        <v>2941</v>
      </c>
      <c r="E177">
        <v>163</v>
      </c>
      <c r="F177" t="s">
        <v>2790</v>
      </c>
    </row>
    <row r="178" spans="2:6" x14ac:dyDescent="0.2">
      <c r="B178" t="s">
        <v>2940</v>
      </c>
      <c r="C178">
        <v>0</v>
      </c>
      <c r="D178" t="s">
        <v>2941</v>
      </c>
      <c r="E178">
        <v>164</v>
      </c>
      <c r="F178" t="s">
        <v>1708</v>
      </c>
    </row>
    <row r="179" spans="2:6" x14ac:dyDescent="0.2">
      <c r="B179" t="s">
        <v>2940</v>
      </c>
      <c r="C179">
        <v>0</v>
      </c>
      <c r="D179" t="s">
        <v>2941</v>
      </c>
      <c r="E179">
        <v>165</v>
      </c>
      <c r="F179" t="s">
        <v>1707</v>
      </c>
    </row>
    <row r="180" spans="2:6" x14ac:dyDescent="0.2">
      <c r="B180" t="s">
        <v>2972</v>
      </c>
      <c r="C180">
        <v>40</v>
      </c>
      <c r="D180" t="s">
        <v>2941</v>
      </c>
      <c r="E180">
        <v>166</v>
      </c>
      <c r="F180" t="s">
        <v>1705</v>
      </c>
    </row>
    <row r="181" spans="2:6" x14ac:dyDescent="0.2">
      <c r="B181" t="s">
        <v>2940</v>
      </c>
      <c r="C181">
        <v>0</v>
      </c>
      <c r="D181" t="s">
        <v>2941</v>
      </c>
      <c r="E181">
        <v>167</v>
      </c>
      <c r="F181" t="s">
        <v>2046</v>
      </c>
    </row>
    <row r="182" spans="2:6" x14ac:dyDescent="0.2">
      <c r="B182" t="s">
        <v>2940</v>
      </c>
      <c r="C182">
        <v>0</v>
      </c>
      <c r="D182" t="s">
        <v>2941</v>
      </c>
      <c r="E182">
        <v>168</v>
      </c>
      <c r="F182" t="s">
        <v>1704</v>
      </c>
    </row>
    <row r="183" spans="2:6" x14ac:dyDescent="0.2">
      <c r="B183" t="s">
        <v>2940</v>
      </c>
      <c r="C183">
        <v>0</v>
      </c>
      <c r="D183" t="s">
        <v>2941</v>
      </c>
      <c r="E183">
        <v>169</v>
      </c>
      <c r="F183" t="s">
        <v>1319</v>
      </c>
    </row>
    <row r="184" spans="2:6" x14ac:dyDescent="0.2">
      <c r="B184" t="s">
        <v>2940</v>
      </c>
      <c r="C184">
        <v>0</v>
      </c>
      <c r="D184" t="s">
        <v>2941</v>
      </c>
      <c r="E184">
        <v>170</v>
      </c>
      <c r="F184" t="s">
        <v>1706</v>
      </c>
    </row>
    <row r="185" spans="2:6" x14ac:dyDescent="0.2">
      <c r="B185" t="s">
        <v>2940</v>
      </c>
      <c r="C185">
        <v>0</v>
      </c>
      <c r="D185" t="s">
        <v>2941</v>
      </c>
      <c r="E185">
        <v>171</v>
      </c>
      <c r="F185" t="s">
        <v>2055</v>
      </c>
    </row>
    <row r="186" spans="2:6" x14ac:dyDescent="0.2">
      <c r="B186" t="s">
        <v>2940</v>
      </c>
      <c r="C186">
        <v>0</v>
      </c>
      <c r="D186" t="s">
        <v>2941</v>
      </c>
      <c r="E186">
        <v>172</v>
      </c>
      <c r="F186" t="s">
        <v>2056</v>
      </c>
    </row>
    <row r="187" spans="2:6" x14ac:dyDescent="0.2">
      <c r="B187" t="s">
        <v>2940</v>
      </c>
      <c r="C187">
        <v>0</v>
      </c>
      <c r="D187" t="s">
        <v>2941</v>
      </c>
      <c r="E187">
        <v>173</v>
      </c>
      <c r="F187" t="s">
        <v>3858</v>
      </c>
    </row>
    <row r="188" spans="2:6" x14ac:dyDescent="0.2">
      <c r="B188" t="s">
        <v>2940</v>
      </c>
      <c r="C188">
        <v>0</v>
      </c>
      <c r="D188" t="s">
        <v>2941</v>
      </c>
      <c r="E188">
        <v>174</v>
      </c>
      <c r="F188" t="s">
        <v>2742</v>
      </c>
    </row>
    <row r="189" spans="2:6" x14ac:dyDescent="0.2">
      <c r="B189" t="s">
        <v>2940</v>
      </c>
      <c r="C189">
        <v>0</v>
      </c>
      <c r="D189" t="s">
        <v>2941</v>
      </c>
      <c r="E189">
        <v>175</v>
      </c>
      <c r="F189" t="s">
        <v>1714</v>
      </c>
    </row>
    <row r="190" spans="2:6" x14ac:dyDescent="0.2">
      <c r="B190" t="s">
        <v>2940</v>
      </c>
      <c r="C190">
        <v>0</v>
      </c>
      <c r="D190" t="s">
        <v>2941</v>
      </c>
      <c r="E190">
        <v>176</v>
      </c>
      <c r="F190" t="s">
        <v>2745</v>
      </c>
    </row>
    <row r="191" spans="2:6" x14ac:dyDescent="0.2">
      <c r="B191" t="s">
        <v>2940</v>
      </c>
      <c r="C191">
        <v>0</v>
      </c>
      <c r="D191" t="s">
        <v>2941</v>
      </c>
      <c r="E191">
        <v>177</v>
      </c>
      <c r="F191" t="s">
        <v>3457</v>
      </c>
    </row>
    <row r="192" spans="2:6" x14ac:dyDescent="0.2">
      <c r="B192" t="s">
        <v>2940</v>
      </c>
      <c r="C192">
        <v>0</v>
      </c>
      <c r="D192" t="s">
        <v>2941</v>
      </c>
      <c r="E192">
        <v>178</v>
      </c>
      <c r="F192" t="s">
        <v>1717</v>
      </c>
    </row>
    <row r="193" spans="2:6" x14ac:dyDescent="0.2">
      <c r="B193" t="s">
        <v>2940</v>
      </c>
      <c r="C193">
        <v>0</v>
      </c>
      <c r="D193" t="s">
        <v>2941</v>
      </c>
      <c r="E193">
        <v>179</v>
      </c>
      <c r="F193" t="s">
        <v>1716</v>
      </c>
    </row>
    <row r="194" spans="2:6" x14ac:dyDescent="0.2">
      <c r="B194" t="s">
        <v>3031</v>
      </c>
      <c r="C194">
        <v>20</v>
      </c>
      <c r="D194" t="s">
        <v>2941</v>
      </c>
      <c r="E194">
        <v>180</v>
      </c>
      <c r="F194" t="s">
        <v>3260</v>
      </c>
    </row>
    <row r="195" spans="2:6" x14ac:dyDescent="0.2">
      <c r="B195" t="s">
        <v>2940</v>
      </c>
      <c r="C195">
        <v>0</v>
      </c>
      <c r="D195" t="s">
        <v>2941</v>
      </c>
      <c r="E195">
        <v>181</v>
      </c>
      <c r="F195" t="s">
        <v>1727</v>
      </c>
    </row>
    <row r="196" spans="2:6" x14ac:dyDescent="0.2">
      <c r="B196" t="s">
        <v>2940</v>
      </c>
      <c r="C196">
        <v>0</v>
      </c>
      <c r="D196" t="s">
        <v>2941</v>
      </c>
      <c r="E196">
        <v>182</v>
      </c>
      <c r="F196" t="s">
        <v>1741</v>
      </c>
    </row>
    <row r="197" spans="2:6" x14ac:dyDescent="0.2">
      <c r="B197" t="s">
        <v>2940</v>
      </c>
      <c r="C197">
        <v>0</v>
      </c>
      <c r="D197" t="s">
        <v>2941</v>
      </c>
      <c r="E197">
        <v>183</v>
      </c>
      <c r="F197" t="s">
        <v>3101</v>
      </c>
    </row>
    <row r="198" spans="2:6" x14ac:dyDescent="0.2">
      <c r="B198" t="s">
        <v>2940</v>
      </c>
      <c r="C198">
        <v>0</v>
      </c>
      <c r="D198" t="s">
        <v>2941</v>
      </c>
      <c r="E198">
        <v>184</v>
      </c>
      <c r="F198" t="s">
        <v>1853</v>
      </c>
    </row>
    <row r="199" spans="2:6" x14ac:dyDescent="0.2">
      <c r="B199" t="s">
        <v>2940</v>
      </c>
      <c r="C199">
        <v>0</v>
      </c>
      <c r="D199" t="s">
        <v>2941</v>
      </c>
      <c r="E199">
        <v>185</v>
      </c>
      <c r="F199" t="s">
        <v>2761</v>
      </c>
    </row>
    <row r="200" spans="2:6" x14ac:dyDescent="0.2">
      <c r="B200" t="s">
        <v>2940</v>
      </c>
      <c r="C200">
        <v>0</v>
      </c>
      <c r="D200" t="s">
        <v>2941</v>
      </c>
      <c r="E200">
        <v>186</v>
      </c>
      <c r="F200" t="s">
        <v>1928</v>
      </c>
    </row>
    <row r="201" spans="2:6" x14ac:dyDescent="0.2">
      <c r="B201" t="s">
        <v>2940</v>
      </c>
      <c r="C201">
        <v>0</v>
      </c>
      <c r="D201" t="s">
        <v>2941</v>
      </c>
      <c r="E201">
        <v>187</v>
      </c>
      <c r="F201" t="s">
        <v>1935</v>
      </c>
    </row>
    <row r="202" spans="2:6" x14ac:dyDescent="0.2">
      <c r="B202" t="s">
        <v>2940</v>
      </c>
      <c r="C202">
        <v>0</v>
      </c>
      <c r="D202" t="s">
        <v>2941</v>
      </c>
      <c r="E202">
        <v>188</v>
      </c>
      <c r="F202" t="s">
        <v>2061</v>
      </c>
    </row>
    <row r="203" spans="2:6" x14ac:dyDescent="0.2">
      <c r="B203" t="s">
        <v>2940</v>
      </c>
      <c r="C203">
        <v>0</v>
      </c>
      <c r="D203" t="s">
        <v>2941</v>
      </c>
      <c r="E203">
        <v>189</v>
      </c>
      <c r="F203" t="s">
        <v>1934</v>
      </c>
    </row>
    <row r="204" spans="2:6" x14ac:dyDescent="0.2">
      <c r="B204" t="s">
        <v>2940</v>
      </c>
      <c r="C204">
        <v>0</v>
      </c>
      <c r="D204" t="s">
        <v>2941</v>
      </c>
      <c r="E204">
        <v>190</v>
      </c>
      <c r="F204" t="s">
        <v>1698</v>
      </c>
    </row>
    <row r="205" spans="2:6" x14ac:dyDescent="0.2">
      <c r="B205" t="s">
        <v>2983</v>
      </c>
      <c r="C205">
        <v>30</v>
      </c>
      <c r="D205" t="s">
        <v>2941</v>
      </c>
      <c r="E205">
        <v>191</v>
      </c>
      <c r="F205" t="s">
        <v>1820</v>
      </c>
    </row>
    <row r="206" spans="2:6" x14ac:dyDescent="0.2">
      <c r="B206" t="s">
        <v>2940</v>
      </c>
      <c r="C206">
        <v>0</v>
      </c>
      <c r="D206" t="s">
        <v>2941</v>
      </c>
      <c r="E206">
        <v>192</v>
      </c>
      <c r="F206" t="s">
        <v>1939</v>
      </c>
    </row>
    <row r="207" spans="2:6" x14ac:dyDescent="0.2">
      <c r="B207" t="s">
        <v>2940</v>
      </c>
      <c r="C207">
        <v>0</v>
      </c>
      <c r="D207" t="s">
        <v>2941</v>
      </c>
      <c r="E207">
        <v>193</v>
      </c>
      <c r="F207" t="s">
        <v>1940</v>
      </c>
    </row>
    <row r="208" spans="2:6" x14ac:dyDescent="0.2">
      <c r="B208" t="s">
        <v>2940</v>
      </c>
      <c r="C208">
        <v>0</v>
      </c>
      <c r="D208" t="s">
        <v>2941</v>
      </c>
      <c r="E208">
        <v>194</v>
      </c>
      <c r="F208" t="s">
        <v>2060</v>
      </c>
    </row>
    <row r="209" spans="2:6" x14ac:dyDescent="0.2">
      <c r="B209" t="s">
        <v>2940</v>
      </c>
      <c r="C209">
        <v>0</v>
      </c>
      <c r="D209" t="s">
        <v>2941</v>
      </c>
      <c r="E209">
        <v>195</v>
      </c>
      <c r="F209" t="s">
        <v>1943</v>
      </c>
    </row>
    <row r="210" spans="2:6" x14ac:dyDescent="0.2">
      <c r="B210" t="s">
        <v>2940</v>
      </c>
      <c r="C210">
        <v>0</v>
      </c>
      <c r="D210" t="s">
        <v>2941</v>
      </c>
      <c r="E210">
        <v>196</v>
      </c>
      <c r="F210" t="s">
        <v>2765</v>
      </c>
    </row>
    <row r="211" spans="2:6" x14ac:dyDescent="0.2">
      <c r="B211" t="s">
        <v>2940</v>
      </c>
      <c r="C211">
        <v>0</v>
      </c>
      <c r="D211" t="s">
        <v>2941</v>
      </c>
      <c r="E211">
        <v>197</v>
      </c>
      <c r="F211" t="s">
        <v>2054</v>
      </c>
    </row>
    <row r="212" spans="2:6" x14ac:dyDescent="0.2">
      <c r="B212" t="s">
        <v>2940</v>
      </c>
      <c r="C212">
        <v>0</v>
      </c>
      <c r="D212" t="s">
        <v>2941</v>
      </c>
      <c r="E212">
        <v>198</v>
      </c>
      <c r="F212" t="s">
        <v>3262</v>
      </c>
    </row>
    <row r="213" spans="2:6" x14ac:dyDescent="0.2">
      <c r="B213" t="s">
        <v>2940</v>
      </c>
      <c r="C213">
        <v>0</v>
      </c>
      <c r="D213" t="s">
        <v>2941</v>
      </c>
      <c r="E213">
        <v>199</v>
      </c>
      <c r="F213" t="s">
        <v>2052</v>
      </c>
    </row>
    <row r="214" spans="2:6" x14ac:dyDescent="0.2">
      <c r="B214" t="s">
        <v>2940</v>
      </c>
      <c r="C214">
        <v>0</v>
      </c>
      <c r="D214" t="s">
        <v>2941</v>
      </c>
      <c r="E214">
        <v>200</v>
      </c>
      <c r="F214" t="s">
        <v>1945</v>
      </c>
    </row>
    <row r="215" spans="2:6" x14ac:dyDescent="0.2">
      <c r="B215" t="s">
        <v>2940</v>
      </c>
      <c r="C215">
        <v>0</v>
      </c>
      <c r="D215" t="s">
        <v>2941</v>
      </c>
      <c r="E215">
        <v>201</v>
      </c>
      <c r="F215" t="s">
        <v>1946</v>
      </c>
    </row>
    <row r="216" spans="2:6" x14ac:dyDescent="0.2">
      <c r="B216" t="s">
        <v>2940</v>
      </c>
      <c r="C216">
        <v>0</v>
      </c>
      <c r="D216" t="s">
        <v>2941</v>
      </c>
      <c r="E216">
        <v>202</v>
      </c>
      <c r="F216" t="s">
        <v>1944</v>
      </c>
    </row>
    <row r="217" spans="2:6" x14ac:dyDescent="0.2">
      <c r="B217" t="s">
        <v>2965</v>
      </c>
      <c r="C217">
        <v>60</v>
      </c>
      <c r="D217" t="s">
        <v>2941</v>
      </c>
      <c r="E217">
        <v>203</v>
      </c>
      <c r="F217" t="s">
        <v>1988</v>
      </c>
    </row>
    <row r="218" spans="2:6" x14ac:dyDescent="0.2">
      <c r="B218" t="s">
        <v>2940</v>
      </c>
      <c r="C218">
        <v>0</v>
      </c>
      <c r="D218" t="s">
        <v>2941</v>
      </c>
      <c r="E218">
        <v>204</v>
      </c>
      <c r="F218" t="s">
        <v>1942</v>
      </c>
    </row>
    <row r="219" spans="2:6" x14ac:dyDescent="0.2">
      <c r="B219" t="s">
        <v>2940</v>
      </c>
      <c r="C219">
        <v>0</v>
      </c>
      <c r="D219" t="s">
        <v>2941</v>
      </c>
      <c r="E219">
        <v>205</v>
      </c>
      <c r="F219" t="s">
        <v>2048</v>
      </c>
    </row>
    <row r="220" spans="2:6" x14ac:dyDescent="0.2">
      <c r="B220" t="s">
        <v>2940</v>
      </c>
      <c r="C220">
        <v>0</v>
      </c>
      <c r="D220" t="s">
        <v>2941</v>
      </c>
      <c r="E220">
        <v>206</v>
      </c>
      <c r="F220" t="s">
        <v>2756</v>
      </c>
    </row>
    <row r="221" spans="2:6" x14ac:dyDescent="0.2">
      <c r="B221" t="s">
        <v>2940</v>
      </c>
      <c r="C221">
        <v>0</v>
      </c>
      <c r="D221" t="s">
        <v>2941</v>
      </c>
      <c r="E221">
        <v>207</v>
      </c>
      <c r="F221" t="s">
        <v>2044</v>
      </c>
    </row>
    <row r="222" spans="2:6" x14ac:dyDescent="0.2">
      <c r="B222" t="s">
        <v>2940</v>
      </c>
      <c r="C222">
        <v>0</v>
      </c>
      <c r="D222" t="s">
        <v>2941</v>
      </c>
      <c r="E222">
        <v>208</v>
      </c>
      <c r="F222" t="s">
        <v>2757</v>
      </c>
    </row>
    <row r="223" spans="2:6" x14ac:dyDescent="0.2">
      <c r="B223" t="s">
        <v>2940</v>
      </c>
      <c r="C223">
        <v>0</v>
      </c>
      <c r="D223" t="s">
        <v>2941</v>
      </c>
      <c r="E223">
        <v>209</v>
      </c>
      <c r="F223" t="s">
        <v>1938</v>
      </c>
    </row>
    <row r="224" spans="2:6" x14ac:dyDescent="0.2">
      <c r="B224" t="s">
        <v>2940</v>
      </c>
      <c r="C224">
        <v>0</v>
      </c>
      <c r="D224" t="s">
        <v>2941</v>
      </c>
      <c r="E224">
        <v>210</v>
      </c>
      <c r="F224" t="s">
        <v>1929</v>
      </c>
    </row>
    <row r="225" spans="2:6" x14ac:dyDescent="0.2">
      <c r="B225" t="s">
        <v>2940</v>
      </c>
      <c r="C225">
        <v>0</v>
      </c>
      <c r="D225" t="s">
        <v>2941</v>
      </c>
      <c r="E225">
        <v>211</v>
      </c>
      <c r="F225" t="s">
        <v>1927</v>
      </c>
    </row>
    <row r="226" spans="2:6" x14ac:dyDescent="0.2">
      <c r="B226" t="s">
        <v>2940</v>
      </c>
      <c r="C226">
        <v>0</v>
      </c>
      <c r="D226" t="s">
        <v>2941</v>
      </c>
      <c r="E226">
        <v>212</v>
      </c>
      <c r="F226" t="s">
        <v>1919</v>
      </c>
    </row>
    <row r="227" spans="2:6" x14ac:dyDescent="0.2">
      <c r="B227" t="s">
        <v>3031</v>
      </c>
      <c r="C227">
        <v>20</v>
      </c>
      <c r="D227" t="s">
        <v>2941</v>
      </c>
      <c r="E227">
        <v>213</v>
      </c>
      <c r="F227" t="s">
        <v>1465</v>
      </c>
    </row>
    <row r="228" spans="2:6" x14ac:dyDescent="0.2">
      <c r="B228" t="s">
        <v>2940</v>
      </c>
      <c r="C228">
        <v>0</v>
      </c>
      <c r="D228" t="s">
        <v>2941</v>
      </c>
      <c r="E228">
        <v>214</v>
      </c>
      <c r="F228" t="s">
        <v>1914</v>
      </c>
    </row>
    <row r="229" spans="2:6" x14ac:dyDescent="0.2">
      <c r="B229" t="s">
        <v>2940</v>
      </c>
      <c r="C229">
        <v>0</v>
      </c>
      <c r="D229" t="s">
        <v>2941</v>
      </c>
      <c r="E229">
        <v>215</v>
      </c>
      <c r="F229" t="s">
        <v>1917</v>
      </c>
    </row>
    <row r="230" spans="2:6" x14ac:dyDescent="0.2">
      <c r="B230" t="s">
        <v>2940</v>
      </c>
      <c r="C230">
        <v>0</v>
      </c>
      <c r="D230" t="s">
        <v>2941</v>
      </c>
      <c r="E230">
        <v>216</v>
      </c>
      <c r="F230" t="s">
        <v>3859</v>
      </c>
    </row>
    <row r="231" spans="2:6" x14ac:dyDescent="0.2">
      <c r="B231" t="s">
        <v>2940</v>
      </c>
      <c r="C231">
        <v>0</v>
      </c>
      <c r="D231" t="s">
        <v>2941</v>
      </c>
      <c r="E231">
        <v>217</v>
      </c>
      <c r="F231" t="s">
        <v>1916</v>
      </c>
    </row>
    <row r="232" spans="2:6" x14ac:dyDescent="0.2">
      <c r="B232" t="s">
        <v>2940</v>
      </c>
      <c r="C232">
        <v>0</v>
      </c>
      <c r="D232" t="s">
        <v>2941</v>
      </c>
      <c r="E232">
        <v>218</v>
      </c>
      <c r="F232" t="s">
        <v>1471</v>
      </c>
    </row>
    <row r="233" spans="2:6" x14ac:dyDescent="0.2">
      <c r="B233" t="s">
        <v>2940</v>
      </c>
      <c r="C233">
        <v>0</v>
      </c>
      <c r="D233" t="s">
        <v>2941</v>
      </c>
      <c r="E233">
        <v>219</v>
      </c>
      <c r="F233" t="s">
        <v>2727</v>
      </c>
    </row>
    <row r="234" spans="2:6" x14ac:dyDescent="0.2">
      <c r="B234" t="s">
        <v>2965</v>
      </c>
      <c r="C234">
        <v>60</v>
      </c>
      <c r="D234" t="s">
        <v>2941</v>
      </c>
      <c r="E234">
        <v>220</v>
      </c>
      <c r="F234" t="s">
        <v>2725</v>
      </c>
    </row>
    <row r="235" spans="2:6" x14ac:dyDescent="0.2">
      <c r="B235" t="s">
        <v>2940</v>
      </c>
      <c r="C235">
        <v>0</v>
      </c>
      <c r="D235" t="s">
        <v>2941</v>
      </c>
      <c r="E235">
        <v>221</v>
      </c>
      <c r="F235" t="s">
        <v>1921</v>
      </c>
    </row>
    <row r="236" spans="2:6" x14ac:dyDescent="0.2">
      <c r="B236" t="s">
        <v>2945</v>
      </c>
      <c r="C236">
        <v>10</v>
      </c>
      <c r="D236" t="s">
        <v>2941</v>
      </c>
      <c r="E236">
        <v>222</v>
      </c>
      <c r="F236" t="s">
        <v>1922</v>
      </c>
    </row>
    <row r="237" spans="2:6" x14ac:dyDescent="0.2">
      <c r="B237" t="s">
        <v>2940</v>
      </c>
      <c r="C237">
        <v>0</v>
      </c>
      <c r="D237" t="s">
        <v>2941</v>
      </c>
      <c r="E237">
        <v>223</v>
      </c>
      <c r="F237" t="s">
        <v>2033</v>
      </c>
    </row>
    <row r="238" spans="2:6" x14ac:dyDescent="0.2">
      <c r="B238" t="s">
        <v>2940</v>
      </c>
      <c r="C238">
        <v>0</v>
      </c>
      <c r="D238" t="s">
        <v>2941</v>
      </c>
      <c r="E238">
        <v>224</v>
      </c>
      <c r="F238" t="s">
        <v>1360</v>
      </c>
    </row>
    <row r="239" spans="2:6" x14ac:dyDescent="0.2">
      <c r="B239" t="s">
        <v>2940</v>
      </c>
      <c r="C239">
        <v>0</v>
      </c>
      <c r="D239" t="s">
        <v>2941</v>
      </c>
      <c r="E239">
        <v>225</v>
      </c>
      <c r="F239" t="s">
        <v>1924</v>
      </c>
    </row>
    <row r="240" spans="2:6" x14ac:dyDescent="0.2">
      <c r="B240" t="s">
        <v>2940</v>
      </c>
      <c r="C240">
        <v>0</v>
      </c>
      <c r="D240" t="s">
        <v>2941</v>
      </c>
      <c r="E240">
        <v>226</v>
      </c>
      <c r="F240" t="s">
        <v>2035</v>
      </c>
    </row>
    <row r="241" spans="2:6" x14ac:dyDescent="0.2">
      <c r="B241" t="s">
        <v>2940</v>
      </c>
      <c r="C241">
        <v>0</v>
      </c>
      <c r="D241" t="s">
        <v>2941</v>
      </c>
      <c r="E241">
        <v>227</v>
      </c>
      <c r="F241" t="s">
        <v>1925</v>
      </c>
    </row>
    <row r="242" spans="2:6" x14ac:dyDescent="0.2">
      <c r="B242" t="s">
        <v>2940</v>
      </c>
      <c r="C242">
        <v>0</v>
      </c>
      <c r="D242" t="s">
        <v>2941</v>
      </c>
      <c r="E242">
        <v>228</v>
      </c>
      <c r="F242" t="s">
        <v>1931</v>
      </c>
    </row>
    <row r="243" spans="2:6" x14ac:dyDescent="0.2">
      <c r="B243" t="s">
        <v>2940</v>
      </c>
      <c r="C243">
        <v>0</v>
      </c>
      <c r="D243" t="s">
        <v>2941</v>
      </c>
      <c r="E243">
        <v>229</v>
      </c>
      <c r="F243" t="s">
        <v>1883</v>
      </c>
    </row>
    <row r="244" spans="2:6" x14ac:dyDescent="0.2">
      <c r="B244" t="s">
        <v>2940</v>
      </c>
      <c r="C244">
        <v>0</v>
      </c>
      <c r="D244" t="s">
        <v>2941</v>
      </c>
      <c r="E244">
        <v>230</v>
      </c>
      <c r="F244" t="s">
        <v>1326</v>
      </c>
    </row>
    <row r="245" spans="2:6" x14ac:dyDescent="0.2">
      <c r="B245" t="s">
        <v>2945</v>
      </c>
      <c r="C245">
        <v>10</v>
      </c>
      <c r="D245" t="s">
        <v>2941</v>
      </c>
      <c r="E245">
        <v>231</v>
      </c>
      <c r="F245" t="s">
        <v>3268</v>
      </c>
    </row>
    <row r="246" spans="2:6" x14ac:dyDescent="0.2">
      <c r="B246" t="s">
        <v>2940</v>
      </c>
      <c r="C246">
        <v>0</v>
      </c>
      <c r="D246" t="s">
        <v>2941</v>
      </c>
      <c r="E246">
        <v>232</v>
      </c>
      <c r="F246" t="s">
        <v>1953</v>
      </c>
    </row>
    <row r="247" spans="2:6" x14ac:dyDescent="0.2">
      <c r="B247" t="s">
        <v>2940</v>
      </c>
      <c r="C247">
        <v>0</v>
      </c>
      <c r="D247" t="s">
        <v>2941</v>
      </c>
      <c r="E247">
        <v>233</v>
      </c>
      <c r="F247" t="s">
        <v>1323</v>
      </c>
    </row>
    <row r="248" spans="2:6" x14ac:dyDescent="0.2">
      <c r="B248" t="s">
        <v>2972</v>
      </c>
      <c r="C248">
        <v>40</v>
      </c>
      <c r="D248" t="s">
        <v>2941</v>
      </c>
      <c r="E248">
        <v>234</v>
      </c>
      <c r="F248" t="s">
        <v>2726</v>
      </c>
    </row>
    <row r="249" spans="2:6" x14ac:dyDescent="0.2">
      <c r="B249" t="s">
        <v>2940</v>
      </c>
      <c r="C249">
        <v>0</v>
      </c>
      <c r="D249" t="s">
        <v>2941</v>
      </c>
      <c r="E249">
        <v>235</v>
      </c>
      <c r="F249" t="s">
        <v>1975</v>
      </c>
    </row>
    <row r="250" spans="2:6" x14ac:dyDescent="0.2">
      <c r="B250" t="s">
        <v>2940</v>
      </c>
      <c r="C250">
        <v>0</v>
      </c>
      <c r="D250" t="s">
        <v>2941</v>
      </c>
      <c r="E250">
        <v>236</v>
      </c>
      <c r="F250" t="s">
        <v>1981</v>
      </c>
    </row>
    <row r="251" spans="2:6" x14ac:dyDescent="0.2">
      <c r="B251" t="s">
        <v>2940</v>
      </c>
      <c r="C251">
        <v>0</v>
      </c>
      <c r="D251" t="s">
        <v>2941</v>
      </c>
      <c r="E251">
        <v>237</v>
      </c>
      <c r="F251" t="s">
        <v>1987</v>
      </c>
    </row>
    <row r="252" spans="2:6" x14ac:dyDescent="0.2">
      <c r="B252" t="s">
        <v>2940</v>
      </c>
      <c r="C252">
        <v>0</v>
      </c>
      <c r="D252" t="s">
        <v>2941</v>
      </c>
      <c r="E252">
        <v>238</v>
      </c>
      <c r="F252" t="s">
        <v>1785</v>
      </c>
    </row>
    <row r="253" spans="2:6" x14ac:dyDescent="0.2">
      <c r="B253" t="s">
        <v>2940</v>
      </c>
      <c r="C253">
        <v>0</v>
      </c>
      <c r="D253" t="s">
        <v>2941</v>
      </c>
      <c r="E253">
        <v>239</v>
      </c>
      <c r="F253" t="s">
        <v>1985</v>
      </c>
    </row>
    <row r="254" spans="2:6" x14ac:dyDescent="0.2">
      <c r="B254" t="s">
        <v>2940</v>
      </c>
      <c r="C254">
        <v>0</v>
      </c>
      <c r="D254" t="s">
        <v>2941</v>
      </c>
      <c r="E254">
        <v>240</v>
      </c>
      <c r="F254" t="s">
        <v>1983</v>
      </c>
    </row>
    <row r="255" spans="2:6" x14ac:dyDescent="0.2">
      <c r="B255" t="s">
        <v>2940</v>
      </c>
      <c r="C255">
        <v>0</v>
      </c>
      <c r="D255" t="s">
        <v>2941</v>
      </c>
      <c r="E255">
        <v>241</v>
      </c>
      <c r="F255" t="s">
        <v>1347</v>
      </c>
    </row>
    <row r="256" spans="2:6" x14ac:dyDescent="0.2">
      <c r="B256" t="s">
        <v>2940</v>
      </c>
      <c r="C256">
        <v>0</v>
      </c>
      <c r="D256" t="s">
        <v>2941</v>
      </c>
      <c r="E256">
        <v>242</v>
      </c>
      <c r="F256" t="s">
        <v>1978</v>
      </c>
    </row>
    <row r="257" spans="2:6" x14ac:dyDescent="0.2">
      <c r="B257" t="s">
        <v>2940</v>
      </c>
      <c r="C257">
        <v>0</v>
      </c>
      <c r="D257" t="s">
        <v>2941</v>
      </c>
      <c r="E257">
        <v>243</v>
      </c>
      <c r="F257" t="s">
        <v>1980</v>
      </c>
    </row>
    <row r="258" spans="2:6" x14ac:dyDescent="0.2">
      <c r="B258" t="s">
        <v>2940</v>
      </c>
      <c r="C258">
        <v>0</v>
      </c>
      <c r="D258" t="s">
        <v>2941</v>
      </c>
      <c r="E258">
        <v>244</v>
      </c>
      <c r="F258" t="s">
        <v>2041</v>
      </c>
    </row>
    <row r="259" spans="2:6" x14ac:dyDescent="0.2">
      <c r="B259" t="s">
        <v>2965</v>
      </c>
      <c r="C259">
        <v>60</v>
      </c>
      <c r="D259" t="s">
        <v>2941</v>
      </c>
      <c r="E259">
        <v>245</v>
      </c>
      <c r="F259" t="s">
        <v>1969</v>
      </c>
    </row>
    <row r="260" spans="2:6" x14ac:dyDescent="0.2">
      <c r="B260" t="s">
        <v>2940</v>
      </c>
      <c r="C260">
        <v>0</v>
      </c>
      <c r="D260" t="s">
        <v>2941</v>
      </c>
      <c r="E260">
        <v>246</v>
      </c>
      <c r="F260" t="s">
        <v>1962</v>
      </c>
    </row>
    <row r="261" spans="2:6" x14ac:dyDescent="0.2">
      <c r="B261" t="s">
        <v>2940</v>
      </c>
      <c r="C261">
        <v>0</v>
      </c>
      <c r="D261" t="s">
        <v>2941</v>
      </c>
      <c r="E261">
        <v>247</v>
      </c>
      <c r="F261" t="s">
        <v>1963</v>
      </c>
    </row>
    <row r="262" spans="2:6" x14ac:dyDescent="0.2">
      <c r="B262" t="s">
        <v>2940</v>
      </c>
      <c r="C262">
        <v>0</v>
      </c>
      <c r="D262" t="s">
        <v>2941</v>
      </c>
      <c r="E262">
        <v>248</v>
      </c>
      <c r="F262" t="s">
        <v>1769</v>
      </c>
    </row>
    <row r="263" spans="2:6" x14ac:dyDescent="0.2">
      <c r="B263" t="s">
        <v>2940</v>
      </c>
      <c r="C263">
        <v>0</v>
      </c>
      <c r="D263" t="s">
        <v>2941</v>
      </c>
      <c r="E263">
        <v>249</v>
      </c>
      <c r="F263" t="s">
        <v>1966</v>
      </c>
    </row>
    <row r="264" spans="2:6" x14ac:dyDescent="0.2">
      <c r="B264" t="s">
        <v>2940</v>
      </c>
      <c r="C264">
        <v>0</v>
      </c>
      <c r="D264" t="s">
        <v>2941</v>
      </c>
      <c r="E264">
        <v>250</v>
      </c>
      <c r="F264" t="s">
        <v>2042</v>
      </c>
    </row>
    <row r="265" spans="2:6" x14ac:dyDescent="0.2">
      <c r="B265" t="s">
        <v>2940</v>
      </c>
      <c r="C265">
        <v>0</v>
      </c>
      <c r="D265" t="s">
        <v>2941</v>
      </c>
      <c r="E265">
        <v>251</v>
      </c>
      <c r="F265" t="s">
        <v>1967</v>
      </c>
    </row>
    <row r="266" spans="2:6" x14ac:dyDescent="0.2">
      <c r="B266" t="s">
        <v>2940</v>
      </c>
      <c r="C266">
        <v>0</v>
      </c>
      <c r="D266" t="s">
        <v>2941</v>
      </c>
      <c r="E266">
        <v>252</v>
      </c>
      <c r="F266" t="s">
        <v>1959</v>
      </c>
    </row>
    <row r="267" spans="2:6" x14ac:dyDescent="0.2">
      <c r="B267" t="s">
        <v>2940</v>
      </c>
      <c r="C267">
        <v>0</v>
      </c>
      <c r="D267" t="s">
        <v>2941</v>
      </c>
      <c r="E267">
        <v>253</v>
      </c>
      <c r="F267" t="s">
        <v>2050</v>
      </c>
    </row>
    <row r="268" spans="2:6" x14ac:dyDescent="0.2">
      <c r="B268" t="s">
        <v>2940</v>
      </c>
      <c r="C268">
        <v>0</v>
      </c>
      <c r="D268" t="s">
        <v>2941</v>
      </c>
      <c r="E268">
        <v>254</v>
      </c>
      <c r="F268" t="s">
        <v>1957</v>
      </c>
    </row>
    <row r="269" spans="2:6" x14ac:dyDescent="0.2">
      <c r="B269" t="s">
        <v>2940</v>
      </c>
      <c r="C269">
        <v>0</v>
      </c>
      <c r="D269" t="s">
        <v>2941</v>
      </c>
      <c r="E269">
        <v>255</v>
      </c>
      <c r="F269" t="s">
        <v>1958</v>
      </c>
    </row>
    <row r="270" spans="2:6" x14ac:dyDescent="0.2">
      <c r="B270" t="s">
        <v>2940</v>
      </c>
      <c r="C270">
        <v>0</v>
      </c>
      <c r="D270" t="s">
        <v>2941</v>
      </c>
      <c r="E270">
        <v>256</v>
      </c>
      <c r="F270" t="s">
        <v>2082</v>
      </c>
    </row>
    <row r="271" spans="2:6" x14ac:dyDescent="0.2">
      <c r="B271" t="s">
        <v>2945</v>
      </c>
      <c r="C271">
        <v>10</v>
      </c>
      <c r="D271" t="s">
        <v>2941</v>
      </c>
      <c r="E271">
        <v>257</v>
      </c>
      <c r="F271" t="s">
        <v>2859</v>
      </c>
    </row>
    <row r="272" spans="2:6" x14ac:dyDescent="0.2">
      <c r="B272" t="s">
        <v>3050</v>
      </c>
      <c r="C272">
        <v>50</v>
      </c>
      <c r="D272" t="s">
        <v>2941</v>
      </c>
      <c r="E272">
        <v>258</v>
      </c>
      <c r="F272" t="s">
        <v>1926</v>
      </c>
    </row>
    <row r="273" spans="2:6" x14ac:dyDescent="0.2">
      <c r="B273" t="s">
        <v>2940</v>
      </c>
      <c r="C273">
        <v>0</v>
      </c>
      <c r="D273" t="s">
        <v>2941</v>
      </c>
      <c r="E273">
        <v>259</v>
      </c>
      <c r="F273" t="s">
        <v>1857</v>
      </c>
    </row>
    <row r="274" spans="2:6" x14ac:dyDescent="0.2">
      <c r="B274" t="s">
        <v>2940</v>
      </c>
      <c r="C274">
        <v>0</v>
      </c>
      <c r="D274" t="s">
        <v>2941</v>
      </c>
      <c r="E274">
        <v>260</v>
      </c>
      <c r="F274" t="s">
        <v>1794</v>
      </c>
    </row>
    <row r="275" spans="2:6" x14ac:dyDescent="0.2">
      <c r="B275" t="s">
        <v>2945</v>
      </c>
      <c r="C275">
        <v>10</v>
      </c>
      <c r="D275" t="s">
        <v>2941</v>
      </c>
      <c r="E275">
        <v>261</v>
      </c>
      <c r="F275" t="s">
        <v>1907</v>
      </c>
    </row>
    <row r="276" spans="2:6" x14ac:dyDescent="0.2">
      <c r="B276" t="s">
        <v>2963</v>
      </c>
      <c r="C276" t="s">
        <v>2941</v>
      </c>
      <c r="D276">
        <v>262</v>
      </c>
      <c r="E276" t="s">
        <v>3116</v>
      </c>
    </row>
    <row r="277" spans="2:6" x14ac:dyDescent="0.2">
      <c r="B277" t="s">
        <v>2940</v>
      </c>
      <c r="C277">
        <v>0</v>
      </c>
      <c r="D277" t="s">
        <v>2941</v>
      </c>
      <c r="E277">
        <v>263</v>
      </c>
      <c r="F277" t="s">
        <v>1829</v>
      </c>
    </row>
    <row r="278" spans="2:6" x14ac:dyDescent="0.2">
      <c r="B278" t="s">
        <v>2940</v>
      </c>
      <c r="C278">
        <v>0</v>
      </c>
      <c r="D278" t="s">
        <v>2941</v>
      </c>
      <c r="E278">
        <v>264</v>
      </c>
      <c r="F278" t="s">
        <v>1895</v>
      </c>
    </row>
    <row r="279" spans="2:6" x14ac:dyDescent="0.2">
      <c r="B279" t="s">
        <v>2940</v>
      </c>
      <c r="C279">
        <v>0</v>
      </c>
      <c r="D279" t="s">
        <v>2941</v>
      </c>
      <c r="E279">
        <v>265</v>
      </c>
      <c r="F279" t="s">
        <v>1891</v>
      </c>
    </row>
    <row r="280" spans="2:6" x14ac:dyDescent="0.2">
      <c r="B280" t="s">
        <v>2940</v>
      </c>
      <c r="C280">
        <v>0</v>
      </c>
      <c r="D280" t="s">
        <v>2941</v>
      </c>
      <c r="E280">
        <v>266</v>
      </c>
      <c r="F280" t="s">
        <v>1881</v>
      </c>
    </row>
    <row r="281" spans="2:6" x14ac:dyDescent="0.2">
      <c r="B281" t="s">
        <v>2940</v>
      </c>
      <c r="C281">
        <v>0</v>
      </c>
      <c r="D281" t="s">
        <v>2941</v>
      </c>
      <c r="E281">
        <v>267</v>
      </c>
      <c r="F281" t="s">
        <v>1878</v>
      </c>
    </row>
    <row r="282" spans="2:6" x14ac:dyDescent="0.2">
      <c r="B282" t="s">
        <v>2940</v>
      </c>
      <c r="C282">
        <v>0</v>
      </c>
      <c r="D282" t="s">
        <v>2941</v>
      </c>
      <c r="E282">
        <v>268</v>
      </c>
      <c r="F282" t="s">
        <v>1813</v>
      </c>
    </row>
    <row r="283" spans="2:6" x14ac:dyDescent="0.2">
      <c r="B283" t="s">
        <v>2940</v>
      </c>
      <c r="C283">
        <v>0</v>
      </c>
      <c r="D283" t="s">
        <v>2941</v>
      </c>
      <c r="E283">
        <v>269</v>
      </c>
      <c r="F283" t="s">
        <v>1874</v>
      </c>
    </row>
    <row r="284" spans="2:6" x14ac:dyDescent="0.2">
      <c r="B284" t="s">
        <v>2940</v>
      </c>
      <c r="C284">
        <v>0</v>
      </c>
      <c r="D284" t="s">
        <v>2941</v>
      </c>
      <c r="E284">
        <v>270</v>
      </c>
      <c r="F284" t="s">
        <v>1862</v>
      </c>
    </row>
    <row r="285" spans="2:6" x14ac:dyDescent="0.2">
      <c r="B285" t="s">
        <v>2940</v>
      </c>
      <c r="C285">
        <v>0</v>
      </c>
      <c r="D285" t="s">
        <v>2941</v>
      </c>
      <c r="E285">
        <v>271</v>
      </c>
      <c r="F285" t="s">
        <v>2151</v>
      </c>
    </row>
    <row r="286" spans="2:6" x14ac:dyDescent="0.2">
      <c r="B286" t="s">
        <v>2940</v>
      </c>
      <c r="C286">
        <v>0</v>
      </c>
      <c r="D286" t="s">
        <v>2941</v>
      </c>
      <c r="E286">
        <v>272</v>
      </c>
      <c r="F286" t="s">
        <v>1858</v>
      </c>
    </row>
    <row r="287" spans="2:6" x14ac:dyDescent="0.2">
      <c r="B287" t="s">
        <v>2940</v>
      </c>
      <c r="C287">
        <v>0</v>
      </c>
      <c r="D287" t="s">
        <v>2941</v>
      </c>
      <c r="E287">
        <v>273</v>
      </c>
      <c r="F287" t="s">
        <v>1856</v>
      </c>
    </row>
    <row r="288" spans="2:6" x14ac:dyDescent="0.2">
      <c r="B288" t="s">
        <v>2940</v>
      </c>
      <c r="C288">
        <v>0</v>
      </c>
      <c r="D288" t="s">
        <v>2941</v>
      </c>
      <c r="E288">
        <v>274</v>
      </c>
      <c r="F288" t="s">
        <v>1694</v>
      </c>
    </row>
    <row r="289" spans="2:6" x14ac:dyDescent="0.2">
      <c r="B289" t="s">
        <v>2940</v>
      </c>
      <c r="C289">
        <v>0</v>
      </c>
      <c r="D289" t="s">
        <v>2941</v>
      </c>
      <c r="E289">
        <v>275</v>
      </c>
      <c r="F289" t="s">
        <v>1851</v>
      </c>
    </row>
    <row r="290" spans="2:6" x14ac:dyDescent="0.2">
      <c r="B290" t="s">
        <v>2940</v>
      </c>
      <c r="C290">
        <v>0</v>
      </c>
      <c r="D290" t="s">
        <v>2941</v>
      </c>
      <c r="E290">
        <v>276</v>
      </c>
      <c r="F290" t="s">
        <v>1849</v>
      </c>
    </row>
    <row r="291" spans="2:6" x14ac:dyDescent="0.2">
      <c r="B291" t="s">
        <v>2940</v>
      </c>
      <c r="C291">
        <v>0</v>
      </c>
      <c r="D291" t="s">
        <v>2941</v>
      </c>
      <c r="E291">
        <v>277</v>
      </c>
      <c r="F291" t="s">
        <v>2709</v>
      </c>
    </row>
    <row r="292" spans="2:6" x14ac:dyDescent="0.2">
      <c r="B292" t="s">
        <v>2945</v>
      </c>
      <c r="C292">
        <v>10</v>
      </c>
      <c r="D292" t="s">
        <v>2941</v>
      </c>
      <c r="E292">
        <v>278</v>
      </c>
      <c r="F292" t="s">
        <v>1847</v>
      </c>
    </row>
    <row r="293" spans="2:6" x14ac:dyDescent="0.2">
      <c r="B293" t="s">
        <v>2940</v>
      </c>
      <c r="C293">
        <v>0</v>
      </c>
      <c r="D293" t="s">
        <v>2941</v>
      </c>
      <c r="E293">
        <v>279</v>
      </c>
      <c r="F293" t="s">
        <v>1846</v>
      </c>
    </row>
    <row r="294" spans="2:6" x14ac:dyDescent="0.2">
      <c r="B294" t="s">
        <v>2940</v>
      </c>
      <c r="C294">
        <v>0</v>
      </c>
      <c r="D294" t="s">
        <v>2941</v>
      </c>
      <c r="E294">
        <v>280</v>
      </c>
      <c r="F294" t="s">
        <v>2156</v>
      </c>
    </row>
    <row r="295" spans="2:6" x14ac:dyDescent="0.2">
      <c r="B295" t="s">
        <v>2940</v>
      </c>
      <c r="C295">
        <v>0</v>
      </c>
      <c r="D295" t="s">
        <v>2941</v>
      </c>
      <c r="E295">
        <v>281</v>
      </c>
      <c r="F295" t="s">
        <v>1841</v>
      </c>
    </row>
    <row r="296" spans="2:6" x14ac:dyDescent="0.2">
      <c r="B296" t="s">
        <v>2983</v>
      </c>
      <c r="C296">
        <v>30</v>
      </c>
      <c r="D296" t="s">
        <v>2941</v>
      </c>
      <c r="E296">
        <v>282</v>
      </c>
      <c r="F296" t="s">
        <v>2199</v>
      </c>
    </row>
    <row r="297" spans="2:6" x14ac:dyDescent="0.2">
      <c r="B297" t="s">
        <v>2940</v>
      </c>
      <c r="C297">
        <v>0</v>
      </c>
      <c r="D297" t="s">
        <v>2941</v>
      </c>
      <c r="E297">
        <v>283</v>
      </c>
      <c r="F297" t="s">
        <v>3276</v>
      </c>
    </row>
    <row r="298" spans="2:6" x14ac:dyDescent="0.2">
      <c r="B298" t="s">
        <v>2940</v>
      </c>
      <c r="C298">
        <v>0</v>
      </c>
      <c r="D298" t="s">
        <v>2941</v>
      </c>
      <c r="E298">
        <v>284</v>
      </c>
      <c r="F298" t="s">
        <v>2992</v>
      </c>
    </row>
    <row r="299" spans="2:6" x14ac:dyDescent="0.2">
      <c r="B299" t="s">
        <v>2940</v>
      </c>
      <c r="C299">
        <v>0</v>
      </c>
      <c r="D299" t="s">
        <v>2941</v>
      </c>
      <c r="E299">
        <v>285</v>
      </c>
      <c r="F299" t="s">
        <v>2209</v>
      </c>
    </row>
    <row r="300" spans="2:6" x14ac:dyDescent="0.2">
      <c r="B300" t="s">
        <v>2940</v>
      </c>
      <c r="C300">
        <v>0</v>
      </c>
      <c r="D300" t="s">
        <v>2941</v>
      </c>
      <c r="E300">
        <v>286</v>
      </c>
      <c r="F300" t="s">
        <v>2224</v>
      </c>
    </row>
    <row r="301" spans="2:6" x14ac:dyDescent="0.2">
      <c r="B301" t="s">
        <v>2940</v>
      </c>
      <c r="C301">
        <v>0</v>
      </c>
      <c r="D301" t="s">
        <v>2941</v>
      </c>
      <c r="E301">
        <v>287</v>
      </c>
      <c r="F301" t="s">
        <v>1633</v>
      </c>
    </row>
    <row r="302" spans="2:6" x14ac:dyDescent="0.2">
      <c r="B302" t="s">
        <v>2940</v>
      </c>
      <c r="C302">
        <v>0</v>
      </c>
      <c r="D302" t="s">
        <v>2941</v>
      </c>
      <c r="E302">
        <v>288</v>
      </c>
      <c r="F302" t="s">
        <v>1843</v>
      </c>
    </row>
    <row r="303" spans="2:6" x14ac:dyDescent="0.2">
      <c r="B303" t="s">
        <v>2940</v>
      </c>
      <c r="C303">
        <v>0</v>
      </c>
      <c r="D303" t="s">
        <v>2941</v>
      </c>
      <c r="E303">
        <v>289</v>
      </c>
      <c r="F303" t="s">
        <v>1692</v>
      </c>
    </row>
    <row r="304" spans="2:6" x14ac:dyDescent="0.2">
      <c r="B304" t="s">
        <v>2940</v>
      </c>
      <c r="C304">
        <v>0</v>
      </c>
      <c r="D304" t="s">
        <v>2941</v>
      </c>
      <c r="E304">
        <v>290</v>
      </c>
      <c r="F304" t="s">
        <v>2733</v>
      </c>
    </row>
    <row r="305" spans="2:6" x14ac:dyDescent="0.2">
      <c r="B305" t="s">
        <v>2940</v>
      </c>
      <c r="C305">
        <v>0</v>
      </c>
      <c r="D305" t="s">
        <v>2941</v>
      </c>
      <c r="E305">
        <v>291</v>
      </c>
      <c r="F305" t="s">
        <v>1838</v>
      </c>
    </row>
    <row r="306" spans="2:6" x14ac:dyDescent="0.2">
      <c r="B306" t="s">
        <v>2940</v>
      </c>
      <c r="C306">
        <v>0</v>
      </c>
      <c r="D306" t="s">
        <v>2941</v>
      </c>
      <c r="E306">
        <v>292</v>
      </c>
      <c r="F306" t="s">
        <v>2732</v>
      </c>
    </row>
    <row r="307" spans="2:6" x14ac:dyDescent="0.2">
      <c r="B307" t="s">
        <v>2940</v>
      </c>
      <c r="C307">
        <v>0</v>
      </c>
      <c r="D307" t="s">
        <v>2941</v>
      </c>
      <c r="E307">
        <v>293</v>
      </c>
      <c r="F307" t="s">
        <v>2993</v>
      </c>
    </row>
    <row r="308" spans="2:6" x14ac:dyDescent="0.2">
      <c r="B308" t="s">
        <v>2940</v>
      </c>
      <c r="C308">
        <v>0</v>
      </c>
      <c r="D308" t="s">
        <v>2941</v>
      </c>
      <c r="E308">
        <v>294</v>
      </c>
      <c r="F308" t="s">
        <v>1839</v>
      </c>
    </row>
    <row r="309" spans="2:6" x14ac:dyDescent="0.2">
      <c r="B309" t="s">
        <v>2945</v>
      </c>
      <c r="C309">
        <v>10</v>
      </c>
      <c r="D309" t="s">
        <v>2941</v>
      </c>
      <c r="E309">
        <v>295</v>
      </c>
      <c r="F309" t="s">
        <v>1835</v>
      </c>
    </row>
    <row r="310" spans="2:6" x14ac:dyDescent="0.2">
      <c r="B310" t="s">
        <v>2940</v>
      </c>
      <c r="C310">
        <v>0</v>
      </c>
      <c r="D310" t="s">
        <v>2941</v>
      </c>
      <c r="E310">
        <v>296</v>
      </c>
      <c r="F310" t="s">
        <v>1833</v>
      </c>
    </row>
    <row r="311" spans="2:6" x14ac:dyDescent="0.2">
      <c r="B311" t="s">
        <v>2940</v>
      </c>
      <c r="C311">
        <v>0</v>
      </c>
      <c r="D311" t="s">
        <v>2941</v>
      </c>
      <c r="E311">
        <v>297</v>
      </c>
      <c r="F311" t="s">
        <v>1842</v>
      </c>
    </row>
    <row r="312" spans="2:6" x14ac:dyDescent="0.2">
      <c r="B312" t="s">
        <v>2940</v>
      </c>
      <c r="C312">
        <v>0</v>
      </c>
      <c r="D312" t="s">
        <v>2941</v>
      </c>
      <c r="E312">
        <v>298</v>
      </c>
      <c r="F312" t="s">
        <v>1844</v>
      </c>
    </row>
    <row r="313" spans="2:6" x14ac:dyDescent="0.2">
      <c r="B313" t="s">
        <v>2940</v>
      </c>
      <c r="C313">
        <v>0</v>
      </c>
      <c r="D313" t="s">
        <v>2941</v>
      </c>
      <c r="E313">
        <v>299</v>
      </c>
      <c r="F313" t="s">
        <v>2256</v>
      </c>
    </row>
    <row r="314" spans="2:6" x14ac:dyDescent="0.2">
      <c r="B314" t="s">
        <v>2940</v>
      </c>
      <c r="C314">
        <v>0</v>
      </c>
      <c r="D314" t="s">
        <v>2941</v>
      </c>
      <c r="E314">
        <v>300</v>
      </c>
      <c r="F314" t="s">
        <v>1852</v>
      </c>
    </row>
    <row r="315" spans="2:6" x14ac:dyDescent="0.2">
      <c r="B315" t="s">
        <v>2940</v>
      </c>
      <c r="C315">
        <v>0</v>
      </c>
      <c r="D315" t="s">
        <v>2941</v>
      </c>
      <c r="E315">
        <v>301</v>
      </c>
      <c r="F315" t="s">
        <v>3670</v>
      </c>
    </row>
    <row r="316" spans="2:6" x14ac:dyDescent="0.2">
      <c r="B316" t="s">
        <v>2940</v>
      </c>
      <c r="C316">
        <v>0</v>
      </c>
      <c r="D316" t="s">
        <v>2941</v>
      </c>
      <c r="E316">
        <v>302</v>
      </c>
      <c r="F316" t="s">
        <v>1848</v>
      </c>
    </row>
    <row r="317" spans="2:6" x14ac:dyDescent="0.2">
      <c r="B317" t="s">
        <v>2940</v>
      </c>
      <c r="C317">
        <v>0</v>
      </c>
      <c r="D317" t="s">
        <v>2941</v>
      </c>
      <c r="E317">
        <v>303</v>
      </c>
      <c r="F317" t="s">
        <v>1850</v>
      </c>
    </row>
    <row r="318" spans="2:6" x14ac:dyDescent="0.2">
      <c r="B318" t="s">
        <v>2940</v>
      </c>
      <c r="C318">
        <v>0</v>
      </c>
      <c r="D318" t="s">
        <v>2941</v>
      </c>
      <c r="E318">
        <v>304</v>
      </c>
      <c r="F318" t="s">
        <v>2639</v>
      </c>
    </row>
    <row r="319" spans="2:6" x14ac:dyDescent="0.2">
      <c r="B319" t="s">
        <v>2940</v>
      </c>
      <c r="C319">
        <v>0</v>
      </c>
      <c r="D319" t="s">
        <v>2941</v>
      </c>
      <c r="E319">
        <v>305</v>
      </c>
      <c r="F319" t="s">
        <v>2257</v>
      </c>
    </row>
    <row r="320" spans="2:6" x14ac:dyDescent="0.2">
      <c r="B320" t="s">
        <v>2940</v>
      </c>
      <c r="C320">
        <v>0</v>
      </c>
      <c r="D320" t="s">
        <v>2941</v>
      </c>
      <c r="E320">
        <v>306</v>
      </c>
      <c r="F320" t="s">
        <v>2258</v>
      </c>
    </row>
    <row r="321" spans="2:6" x14ac:dyDescent="0.2">
      <c r="B321" t="s">
        <v>2940</v>
      </c>
      <c r="C321">
        <v>0</v>
      </c>
      <c r="D321" t="s">
        <v>2941</v>
      </c>
      <c r="E321">
        <v>307</v>
      </c>
      <c r="F321" t="s">
        <v>1865</v>
      </c>
    </row>
    <row r="322" spans="2:6" x14ac:dyDescent="0.2">
      <c r="B322" t="s">
        <v>2940</v>
      </c>
      <c r="C322">
        <v>0</v>
      </c>
      <c r="D322" t="s">
        <v>2941</v>
      </c>
      <c r="E322">
        <v>308</v>
      </c>
      <c r="F322" t="s">
        <v>1879</v>
      </c>
    </row>
    <row r="323" spans="2:6" x14ac:dyDescent="0.2">
      <c r="B323" t="s">
        <v>2940</v>
      </c>
      <c r="C323">
        <v>0</v>
      </c>
      <c r="D323" t="s">
        <v>2941</v>
      </c>
      <c r="E323">
        <v>309</v>
      </c>
      <c r="F323" t="s">
        <v>1870</v>
      </c>
    </row>
    <row r="324" spans="2:6" x14ac:dyDescent="0.2">
      <c r="B324" t="s">
        <v>2940</v>
      </c>
      <c r="C324">
        <v>0</v>
      </c>
      <c r="D324" t="s">
        <v>2941</v>
      </c>
      <c r="E324">
        <v>310</v>
      </c>
      <c r="F324" t="s">
        <v>1882</v>
      </c>
    </row>
    <row r="325" spans="2:6" x14ac:dyDescent="0.2">
      <c r="B325" t="s">
        <v>2940</v>
      </c>
      <c r="C325">
        <v>0</v>
      </c>
      <c r="D325" t="s">
        <v>2941</v>
      </c>
      <c r="E325">
        <v>311</v>
      </c>
      <c r="F325" t="s">
        <v>1885</v>
      </c>
    </row>
    <row r="326" spans="2:6" x14ac:dyDescent="0.2">
      <c r="B326" t="s">
        <v>2940</v>
      </c>
      <c r="C326">
        <v>0</v>
      </c>
      <c r="D326" t="s">
        <v>2941</v>
      </c>
      <c r="E326">
        <v>312</v>
      </c>
      <c r="F326" t="s">
        <v>2265</v>
      </c>
    </row>
    <row r="327" spans="2:6" x14ac:dyDescent="0.2">
      <c r="B327" t="s">
        <v>2940</v>
      </c>
      <c r="C327">
        <v>0</v>
      </c>
      <c r="D327" t="s">
        <v>2941</v>
      </c>
      <c r="E327">
        <v>313</v>
      </c>
      <c r="F327" t="s">
        <v>1896</v>
      </c>
    </row>
    <row r="328" spans="2:6" x14ac:dyDescent="0.2">
      <c r="B328" t="s">
        <v>2940</v>
      </c>
      <c r="C328">
        <v>0</v>
      </c>
      <c r="D328" t="s">
        <v>2941</v>
      </c>
      <c r="E328">
        <v>314</v>
      </c>
      <c r="F328" t="s">
        <v>2269</v>
      </c>
    </row>
    <row r="329" spans="2:6" x14ac:dyDescent="0.2">
      <c r="B329" t="s">
        <v>2940</v>
      </c>
      <c r="C329">
        <v>0</v>
      </c>
      <c r="D329" t="s">
        <v>2941</v>
      </c>
      <c r="E329">
        <v>315</v>
      </c>
      <c r="F329" t="s">
        <v>2638</v>
      </c>
    </row>
    <row r="330" spans="2:6" x14ac:dyDescent="0.2">
      <c r="B330" t="s">
        <v>2940</v>
      </c>
      <c r="C330">
        <v>0</v>
      </c>
      <c r="D330" t="s">
        <v>2941</v>
      </c>
      <c r="E330">
        <v>316</v>
      </c>
      <c r="F330" t="s">
        <v>1837</v>
      </c>
    </row>
    <row r="331" spans="2:6" x14ac:dyDescent="0.2">
      <c r="B331" t="s">
        <v>2983</v>
      </c>
      <c r="C331">
        <v>30</v>
      </c>
      <c r="D331" t="s">
        <v>2941</v>
      </c>
      <c r="E331">
        <v>317</v>
      </c>
      <c r="F331" t="s">
        <v>1900</v>
      </c>
    </row>
    <row r="332" spans="2:6" x14ac:dyDescent="0.2">
      <c r="B332" t="s">
        <v>2940</v>
      </c>
      <c r="C332">
        <v>0</v>
      </c>
      <c r="D332" t="s">
        <v>2941</v>
      </c>
      <c r="E332">
        <v>318</v>
      </c>
      <c r="F332" t="s">
        <v>2268</v>
      </c>
    </row>
    <row r="333" spans="2:6" x14ac:dyDescent="0.2">
      <c r="B333" t="s">
        <v>2940</v>
      </c>
      <c r="C333">
        <v>0</v>
      </c>
      <c r="D333" t="s">
        <v>2941</v>
      </c>
      <c r="E333">
        <v>319</v>
      </c>
      <c r="F333" t="s">
        <v>1904</v>
      </c>
    </row>
    <row r="334" spans="2:6" x14ac:dyDescent="0.2">
      <c r="B334" t="s">
        <v>2940</v>
      </c>
      <c r="C334">
        <v>0</v>
      </c>
      <c r="D334" t="s">
        <v>2941</v>
      </c>
      <c r="E334">
        <v>320</v>
      </c>
      <c r="F334" t="s">
        <v>1903</v>
      </c>
    </row>
    <row r="335" spans="2:6" x14ac:dyDescent="0.2">
      <c r="B335" t="s">
        <v>2940</v>
      </c>
      <c r="C335">
        <v>0</v>
      </c>
      <c r="D335" t="s">
        <v>2941</v>
      </c>
      <c r="E335">
        <v>321</v>
      </c>
      <c r="F335" t="s">
        <v>1827</v>
      </c>
    </row>
    <row r="336" spans="2:6" x14ac:dyDescent="0.2">
      <c r="B336" t="s">
        <v>2940</v>
      </c>
      <c r="C336">
        <v>0</v>
      </c>
      <c r="D336" t="s">
        <v>2941</v>
      </c>
      <c r="E336">
        <v>322</v>
      </c>
      <c r="F336" t="s">
        <v>1908</v>
      </c>
    </row>
    <row r="337" spans="2:6" x14ac:dyDescent="0.2">
      <c r="B337" t="s">
        <v>2940</v>
      </c>
      <c r="C337">
        <v>0</v>
      </c>
      <c r="D337" t="s">
        <v>2941</v>
      </c>
      <c r="E337">
        <v>323</v>
      </c>
      <c r="F337" t="s">
        <v>1876</v>
      </c>
    </row>
    <row r="338" spans="2:6" x14ac:dyDescent="0.2">
      <c r="B338" t="s">
        <v>2940</v>
      </c>
      <c r="C338">
        <v>0</v>
      </c>
      <c r="D338" t="s">
        <v>2941</v>
      </c>
      <c r="E338">
        <v>324</v>
      </c>
      <c r="F338" t="s">
        <v>1875</v>
      </c>
    </row>
    <row r="339" spans="2:6" x14ac:dyDescent="0.2">
      <c r="B339" t="s">
        <v>2972</v>
      </c>
      <c r="C339">
        <v>40</v>
      </c>
      <c r="D339" t="s">
        <v>2941</v>
      </c>
      <c r="E339">
        <v>325</v>
      </c>
      <c r="F339" t="s">
        <v>1902</v>
      </c>
    </row>
    <row r="340" spans="2:6" x14ac:dyDescent="0.2">
      <c r="B340" t="s">
        <v>2972</v>
      </c>
      <c r="C340">
        <v>40</v>
      </c>
      <c r="D340" t="s">
        <v>2941</v>
      </c>
      <c r="E340">
        <v>326</v>
      </c>
      <c r="F340" t="s">
        <v>2640</v>
      </c>
    </row>
    <row r="341" spans="2:6" x14ac:dyDescent="0.2">
      <c r="B341" t="s">
        <v>2940</v>
      </c>
      <c r="C341">
        <v>0</v>
      </c>
      <c r="D341" t="s">
        <v>2941</v>
      </c>
      <c r="E341">
        <v>327</v>
      </c>
      <c r="F341" t="s">
        <v>1867</v>
      </c>
    </row>
    <row r="342" spans="2:6" x14ac:dyDescent="0.2">
      <c r="B342" t="s">
        <v>2940</v>
      </c>
      <c r="C342">
        <v>0</v>
      </c>
      <c r="D342" t="s">
        <v>2941</v>
      </c>
      <c r="E342">
        <v>328</v>
      </c>
      <c r="F342" t="s">
        <v>1899</v>
      </c>
    </row>
    <row r="343" spans="2:6" x14ac:dyDescent="0.2">
      <c r="B343" t="s">
        <v>2940</v>
      </c>
      <c r="C343">
        <v>0</v>
      </c>
      <c r="D343" t="s">
        <v>2941</v>
      </c>
      <c r="E343">
        <v>329</v>
      </c>
      <c r="F343" t="s">
        <v>1898</v>
      </c>
    </row>
    <row r="344" spans="2:6" x14ac:dyDescent="0.2">
      <c r="B344" t="s">
        <v>2940</v>
      </c>
      <c r="C344">
        <v>0</v>
      </c>
      <c r="D344" t="s">
        <v>2941</v>
      </c>
      <c r="E344">
        <v>330</v>
      </c>
      <c r="F344" t="s">
        <v>1892</v>
      </c>
    </row>
    <row r="345" spans="2:6" x14ac:dyDescent="0.2">
      <c r="B345" t="s">
        <v>2940</v>
      </c>
      <c r="C345">
        <v>0</v>
      </c>
      <c r="D345" t="s">
        <v>2941</v>
      </c>
      <c r="E345">
        <v>331</v>
      </c>
      <c r="F345" t="s">
        <v>1894</v>
      </c>
    </row>
    <row r="346" spans="2:6" x14ac:dyDescent="0.2">
      <c r="B346" t="s">
        <v>2940</v>
      </c>
      <c r="C346">
        <v>0</v>
      </c>
      <c r="D346" t="s">
        <v>2941</v>
      </c>
      <c r="E346">
        <v>332</v>
      </c>
      <c r="F346" t="s">
        <v>2815</v>
      </c>
    </row>
    <row r="347" spans="2:6" x14ac:dyDescent="0.2">
      <c r="B347" t="s">
        <v>2940</v>
      </c>
      <c r="C347">
        <v>0</v>
      </c>
      <c r="D347" t="s">
        <v>2941</v>
      </c>
      <c r="E347">
        <v>333</v>
      </c>
      <c r="F347" t="s">
        <v>1890</v>
      </c>
    </row>
    <row r="348" spans="2:6" x14ac:dyDescent="0.2">
      <c r="B348" t="s">
        <v>2940</v>
      </c>
      <c r="C348">
        <v>0</v>
      </c>
      <c r="D348" t="s">
        <v>2941</v>
      </c>
      <c r="E348">
        <v>334</v>
      </c>
      <c r="F348" t="s">
        <v>1889</v>
      </c>
    </row>
    <row r="349" spans="2:6" x14ac:dyDescent="0.2">
      <c r="B349" t="s">
        <v>2940</v>
      </c>
      <c r="C349">
        <v>0</v>
      </c>
      <c r="D349" t="s">
        <v>2941</v>
      </c>
      <c r="E349">
        <v>335</v>
      </c>
      <c r="F349" t="s">
        <v>1893</v>
      </c>
    </row>
    <row r="350" spans="2:6" x14ac:dyDescent="0.2">
      <c r="B350" t="s">
        <v>2940</v>
      </c>
      <c r="C350">
        <v>0</v>
      </c>
      <c r="D350" t="s">
        <v>2941</v>
      </c>
      <c r="E350">
        <v>336</v>
      </c>
      <c r="F350" t="s">
        <v>1887</v>
      </c>
    </row>
    <row r="351" spans="2:6" x14ac:dyDescent="0.2">
      <c r="B351" t="s">
        <v>2972</v>
      </c>
      <c r="C351">
        <v>40</v>
      </c>
      <c r="D351" t="s">
        <v>2941</v>
      </c>
      <c r="E351">
        <v>337</v>
      </c>
      <c r="F351" t="s">
        <v>1859</v>
      </c>
    </row>
    <row r="352" spans="2:6" x14ac:dyDescent="0.2">
      <c r="B352" t="s">
        <v>2940</v>
      </c>
      <c r="C352">
        <v>0</v>
      </c>
      <c r="D352" t="s">
        <v>2941</v>
      </c>
      <c r="E352">
        <v>338</v>
      </c>
      <c r="F352" t="s">
        <v>1855</v>
      </c>
    </row>
    <row r="353" spans="2:6" x14ac:dyDescent="0.2">
      <c r="B353" t="s">
        <v>2940</v>
      </c>
      <c r="C353">
        <v>0</v>
      </c>
      <c r="D353" t="s">
        <v>2941</v>
      </c>
      <c r="E353">
        <v>339</v>
      </c>
      <c r="F353" t="s">
        <v>1832</v>
      </c>
    </row>
    <row r="354" spans="2:6" x14ac:dyDescent="0.2">
      <c r="B354" t="s">
        <v>2940</v>
      </c>
      <c r="C354">
        <v>0</v>
      </c>
      <c r="D354" t="s">
        <v>2941</v>
      </c>
      <c r="E354">
        <v>340</v>
      </c>
      <c r="F354" t="s">
        <v>1830</v>
      </c>
    </row>
    <row r="355" spans="2:6" x14ac:dyDescent="0.2">
      <c r="B355" t="s">
        <v>2940</v>
      </c>
      <c r="C355">
        <v>0</v>
      </c>
      <c r="D355" t="s">
        <v>2941</v>
      </c>
      <c r="E355">
        <v>341</v>
      </c>
      <c r="F355" t="s">
        <v>1806</v>
      </c>
    </row>
    <row r="356" spans="2:6" x14ac:dyDescent="0.2">
      <c r="B356" t="s">
        <v>2940</v>
      </c>
      <c r="C356">
        <v>0</v>
      </c>
      <c r="D356" t="s">
        <v>2941</v>
      </c>
      <c r="E356">
        <v>342</v>
      </c>
      <c r="F356" t="s">
        <v>1718</v>
      </c>
    </row>
    <row r="357" spans="2:6" x14ac:dyDescent="0.2">
      <c r="B357" t="s">
        <v>2940</v>
      </c>
      <c r="C357">
        <v>0</v>
      </c>
      <c r="D357" t="s">
        <v>2941</v>
      </c>
      <c r="E357">
        <v>343</v>
      </c>
      <c r="F357" t="s">
        <v>1715</v>
      </c>
    </row>
    <row r="358" spans="2:6" x14ac:dyDescent="0.2">
      <c r="B358" t="s">
        <v>2940</v>
      </c>
      <c r="C358">
        <v>0</v>
      </c>
      <c r="D358" t="s">
        <v>2941</v>
      </c>
      <c r="E358">
        <v>344</v>
      </c>
      <c r="F358" t="s">
        <v>1680</v>
      </c>
    </row>
    <row r="359" spans="2:6" x14ac:dyDescent="0.2">
      <c r="B359" t="s">
        <v>2940</v>
      </c>
      <c r="C359">
        <v>0</v>
      </c>
      <c r="D359" t="s">
        <v>2941</v>
      </c>
      <c r="E359">
        <v>345</v>
      </c>
      <c r="F359" t="s">
        <v>1700</v>
      </c>
    </row>
    <row r="360" spans="2:6" x14ac:dyDescent="0.2">
      <c r="B360" t="s">
        <v>2940</v>
      </c>
      <c r="C360">
        <v>0</v>
      </c>
      <c r="D360" t="s">
        <v>2941</v>
      </c>
      <c r="E360">
        <v>346</v>
      </c>
      <c r="F360" t="s">
        <v>1636</v>
      </c>
    </row>
    <row r="361" spans="2:6" x14ac:dyDescent="0.2">
      <c r="B361" t="s">
        <v>2940</v>
      </c>
      <c r="C361">
        <v>0</v>
      </c>
      <c r="D361" t="s">
        <v>2941</v>
      </c>
      <c r="E361">
        <v>347</v>
      </c>
      <c r="F361" t="s">
        <v>1620</v>
      </c>
    </row>
    <row r="362" spans="2:6" x14ac:dyDescent="0.2">
      <c r="B362" t="s">
        <v>2940</v>
      </c>
      <c r="C362">
        <v>0</v>
      </c>
      <c r="D362" t="s">
        <v>2941</v>
      </c>
      <c r="E362">
        <v>348</v>
      </c>
      <c r="F362" t="s">
        <v>1576</v>
      </c>
    </row>
    <row r="363" spans="2:6" x14ac:dyDescent="0.2">
      <c r="B363" t="s">
        <v>2945</v>
      </c>
      <c r="C363">
        <v>10</v>
      </c>
      <c r="D363" t="s">
        <v>2941</v>
      </c>
      <c r="E363">
        <v>349</v>
      </c>
      <c r="F363" t="s">
        <v>3860</v>
      </c>
    </row>
    <row r="364" spans="2:6" x14ac:dyDescent="0.2">
      <c r="B364" t="s">
        <v>2940</v>
      </c>
      <c r="C364">
        <v>0</v>
      </c>
      <c r="D364" t="s">
        <v>2941</v>
      </c>
      <c r="E364">
        <v>350</v>
      </c>
      <c r="F364" t="s">
        <v>2236</v>
      </c>
    </row>
    <row r="365" spans="2:6" x14ac:dyDescent="0.2">
      <c r="B365" t="s">
        <v>2940</v>
      </c>
      <c r="C365">
        <v>0</v>
      </c>
      <c r="D365" t="s">
        <v>2941</v>
      </c>
      <c r="E365">
        <v>351</v>
      </c>
      <c r="F365" t="s">
        <v>1476</v>
      </c>
    </row>
    <row r="366" spans="2:6" x14ac:dyDescent="0.2">
      <c r="B366" t="s">
        <v>2940</v>
      </c>
      <c r="C366">
        <v>0</v>
      </c>
      <c r="D366" t="s">
        <v>2941</v>
      </c>
      <c r="E366">
        <v>352</v>
      </c>
      <c r="F366" t="s">
        <v>1368</v>
      </c>
    </row>
    <row r="367" spans="2:6" x14ac:dyDescent="0.2">
      <c r="B367" t="s">
        <v>2940</v>
      </c>
      <c r="C367">
        <v>0</v>
      </c>
      <c r="D367" t="s">
        <v>2941</v>
      </c>
      <c r="E367">
        <v>353</v>
      </c>
      <c r="F367" t="s">
        <v>1419</v>
      </c>
    </row>
    <row r="368" spans="2:6" x14ac:dyDescent="0.2">
      <c r="B368" t="s">
        <v>2940</v>
      </c>
      <c r="C368">
        <v>0</v>
      </c>
      <c r="D368" t="s">
        <v>2941</v>
      </c>
      <c r="E368">
        <v>354</v>
      </c>
      <c r="F368" t="s">
        <v>1413</v>
      </c>
    </row>
    <row r="369" spans="2:6" x14ac:dyDescent="0.2">
      <c r="B369" t="s">
        <v>2940</v>
      </c>
      <c r="C369">
        <v>0</v>
      </c>
      <c r="D369" t="s">
        <v>2941</v>
      </c>
      <c r="E369">
        <v>355</v>
      </c>
      <c r="F369" t="s">
        <v>1393</v>
      </c>
    </row>
    <row r="370" spans="2:6" x14ac:dyDescent="0.2">
      <c r="B370" t="s">
        <v>2945</v>
      </c>
      <c r="C370">
        <v>10</v>
      </c>
      <c r="D370" t="s">
        <v>2941</v>
      </c>
      <c r="E370">
        <v>356</v>
      </c>
      <c r="F370" t="s">
        <v>3861</v>
      </c>
    </row>
    <row r="371" spans="2:6" x14ac:dyDescent="0.2">
      <c r="B371" t="s">
        <v>2940</v>
      </c>
      <c r="C371">
        <v>0</v>
      </c>
      <c r="D371" t="s">
        <v>2941</v>
      </c>
      <c r="E371">
        <v>357</v>
      </c>
      <c r="F371" t="s">
        <v>1337</v>
      </c>
    </row>
    <row r="372" spans="2:6" x14ac:dyDescent="0.2">
      <c r="B372" t="s">
        <v>2940</v>
      </c>
      <c r="C372">
        <v>0</v>
      </c>
      <c r="D372" t="s">
        <v>2941</v>
      </c>
      <c r="E372">
        <v>358</v>
      </c>
      <c r="F372" t="s">
        <v>1392</v>
      </c>
    </row>
    <row r="373" spans="2:6" x14ac:dyDescent="0.2">
      <c r="B373" t="s">
        <v>2940</v>
      </c>
      <c r="C373">
        <v>0</v>
      </c>
      <c r="D373" t="s">
        <v>2941</v>
      </c>
      <c r="E373">
        <v>359</v>
      </c>
      <c r="F373" t="s">
        <v>1365</v>
      </c>
    </row>
    <row r="374" spans="2:6" x14ac:dyDescent="0.2">
      <c r="B374" t="s">
        <v>2940</v>
      </c>
      <c r="C374">
        <v>0</v>
      </c>
      <c r="D374" t="s">
        <v>2941</v>
      </c>
      <c r="E374">
        <v>360</v>
      </c>
      <c r="F374" t="s">
        <v>1405</v>
      </c>
    </row>
    <row r="375" spans="2:6" x14ac:dyDescent="0.2">
      <c r="B375" t="s">
        <v>2940</v>
      </c>
      <c r="C375">
        <v>0</v>
      </c>
      <c r="D375" t="s">
        <v>2941</v>
      </c>
      <c r="E375">
        <v>361</v>
      </c>
      <c r="F375" t="s">
        <v>1409</v>
      </c>
    </row>
    <row r="376" spans="2:6" x14ac:dyDescent="0.2">
      <c r="B376" t="s">
        <v>2940</v>
      </c>
      <c r="C376">
        <v>0</v>
      </c>
      <c r="D376" t="s">
        <v>2941</v>
      </c>
      <c r="E376">
        <v>362</v>
      </c>
      <c r="F376" t="s">
        <v>1423</v>
      </c>
    </row>
    <row r="377" spans="2:6" x14ac:dyDescent="0.2">
      <c r="B377" t="s">
        <v>2940</v>
      </c>
      <c r="C377">
        <v>0</v>
      </c>
      <c r="D377" t="s">
        <v>2941</v>
      </c>
      <c r="E377">
        <v>363</v>
      </c>
      <c r="F377" t="s">
        <v>1412</v>
      </c>
    </row>
    <row r="378" spans="2:6" x14ac:dyDescent="0.2">
      <c r="B378" t="s">
        <v>2940</v>
      </c>
      <c r="C378">
        <v>0</v>
      </c>
      <c r="D378" t="s">
        <v>2941</v>
      </c>
      <c r="E378">
        <v>364</v>
      </c>
      <c r="F378" t="s">
        <v>3735</v>
      </c>
    </row>
    <row r="379" spans="2:6" x14ac:dyDescent="0.2">
      <c r="B379" t="s">
        <v>2983</v>
      </c>
      <c r="C379">
        <v>30</v>
      </c>
      <c r="D379" t="s">
        <v>2941</v>
      </c>
      <c r="E379">
        <v>365</v>
      </c>
      <c r="F379" t="s">
        <v>3507</v>
      </c>
    </row>
    <row r="380" spans="2:6" x14ac:dyDescent="0.2">
      <c r="B380" t="s">
        <v>2940</v>
      </c>
      <c r="C380">
        <v>0</v>
      </c>
      <c r="D380" t="s">
        <v>2941</v>
      </c>
      <c r="E380">
        <v>366</v>
      </c>
      <c r="F380" t="s">
        <v>1418</v>
      </c>
    </row>
    <row r="381" spans="2:6" x14ac:dyDescent="0.2">
      <c r="B381" t="s">
        <v>2940</v>
      </c>
      <c r="C381">
        <v>0</v>
      </c>
      <c r="D381" t="s">
        <v>2941</v>
      </c>
      <c r="E381">
        <v>367</v>
      </c>
      <c r="F381" t="s">
        <v>1408</v>
      </c>
    </row>
    <row r="382" spans="2:6" x14ac:dyDescent="0.2">
      <c r="B382" t="s">
        <v>2940</v>
      </c>
      <c r="C382">
        <v>0</v>
      </c>
      <c r="D382" t="s">
        <v>2941</v>
      </c>
      <c r="E382">
        <v>368</v>
      </c>
      <c r="F382" t="s">
        <v>1404</v>
      </c>
    </row>
    <row r="383" spans="2:6" x14ac:dyDescent="0.2">
      <c r="B383" t="s">
        <v>2940</v>
      </c>
      <c r="C383">
        <v>0</v>
      </c>
      <c r="D383" t="s">
        <v>2941</v>
      </c>
      <c r="E383">
        <v>369</v>
      </c>
      <c r="F383" t="s">
        <v>1410</v>
      </c>
    </row>
    <row r="384" spans="2:6" x14ac:dyDescent="0.2">
      <c r="B384" t="s">
        <v>2940</v>
      </c>
      <c r="C384">
        <v>0</v>
      </c>
      <c r="D384" t="s">
        <v>2941</v>
      </c>
      <c r="E384">
        <v>370</v>
      </c>
      <c r="F384" t="s">
        <v>1422</v>
      </c>
    </row>
    <row r="385" spans="2:6" x14ac:dyDescent="0.2">
      <c r="B385" t="s">
        <v>2940</v>
      </c>
      <c r="C385">
        <v>0</v>
      </c>
      <c r="D385" t="s">
        <v>2941</v>
      </c>
      <c r="E385">
        <v>371</v>
      </c>
      <c r="F385" t="s">
        <v>1424</v>
      </c>
    </row>
    <row r="386" spans="2:6" x14ac:dyDescent="0.2">
      <c r="B386" t="s">
        <v>2940</v>
      </c>
      <c r="C386">
        <v>0</v>
      </c>
      <c r="D386" t="s">
        <v>2941</v>
      </c>
      <c r="E386">
        <v>372</v>
      </c>
      <c r="F386" t="s">
        <v>1435</v>
      </c>
    </row>
    <row r="387" spans="2:6" x14ac:dyDescent="0.2">
      <c r="B387" t="s">
        <v>2940</v>
      </c>
      <c r="C387">
        <v>0</v>
      </c>
      <c r="D387" t="s">
        <v>2941</v>
      </c>
      <c r="E387">
        <v>373</v>
      </c>
      <c r="F387" t="s">
        <v>1436</v>
      </c>
    </row>
    <row r="388" spans="2:6" x14ac:dyDescent="0.2">
      <c r="B388" t="s">
        <v>2940</v>
      </c>
      <c r="C388">
        <v>0</v>
      </c>
      <c r="D388" t="s">
        <v>2941</v>
      </c>
      <c r="E388">
        <v>374</v>
      </c>
      <c r="F388" t="s">
        <v>1430</v>
      </c>
    </row>
    <row r="389" spans="2:6" x14ac:dyDescent="0.2">
      <c r="B389" t="s">
        <v>2940</v>
      </c>
      <c r="C389">
        <v>0</v>
      </c>
      <c r="D389" t="s">
        <v>2941</v>
      </c>
      <c r="E389">
        <v>375</v>
      </c>
      <c r="F389" t="s">
        <v>1433</v>
      </c>
    </row>
    <row r="390" spans="2:6" x14ac:dyDescent="0.2">
      <c r="B390" t="s">
        <v>2940</v>
      </c>
      <c r="C390">
        <v>0</v>
      </c>
      <c r="D390" t="s">
        <v>2941</v>
      </c>
      <c r="E390">
        <v>376</v>
      </c>
      <c r="F390" t="s">
        <v>1425</v>
      </c>
    </row>
    <row r="391" spans="2:6" x14ac:dyDescent="0.2">
      <c r="B391" t="s">
        <v>2940</v>
      </c>
      <c r="C391">
        <v>0</v>
      </c>
      <c r="D391" t="s">
        <v>2941</v>
      </c>
      <c r="E391">
        <v>377</v>
      </c>
      <c r="F391" t="s">
        <v>1449</v>
      </c>
    </row>
    <row r="392" spans="2:6" x14ac:dyDescent="0.2">
      <c r="B392" t="s">
        <v>2940</v>
      </c>
      <c r="C392">
        <v>0</v>
      </c>
      <c r="D392" t="s">
        <v>2941</v>
      </c>
      <c r="E392">
        <v>378</v>
      </c>
      <c r="F392" t="s">
        <v>3509</v>
      </c>
    </row>
    <row r="393" spans="2:6" x14ac:dyDescent="0.2">
      <c r="B393" t="s">
        <v>2940</v>
      </c>
      <c r="C393">
        <v>0</v>
      </c>
      <c r="D393" t="s">
        <v>2941</v>
      </c>
      <c r="E393">
        <v>379</v>
      </c>
      <c r="F393" t="s">
        <v>1447</v>
      </c>
    </row>
    <row r="394" spans="2:6" x14ac:dyDescent="0.2">
      <c r="B394" t="s">
        <v>2940</v>
      </c>
      <c r="C394">
        <v>0</v>
      </c>
      <c r="D394" t="s">
        <v>2941</v>
      </c>
      <c r="E394">
        <v>380</v>
      </c>
      <c r="F394" t="s">
        <v>1444</v>
      </c>
    </row>
    <row r="395" spans="2:6" x14ac:dyDescent="0.2">
      <c r="B395" t="s">
        <v>2940</v>
      </c>
      <c r="C395">
        <v>0</v>
      </c>
      <c r="D395" t="s">
        <v>2941</v>
      </c>
      <c r="E395">
        <v>381</v>
      </c>
      <c r="F395" t="s">
        <v>3672</v>
      </c>
    </row>
    <row r="396" spans="2:6" x14ac:dyDescent="0.2">
      <c r="B396" t="s">
        <v>2940</v>
      </c>
      <c r="C396">
        <v>0</v>
      </c>
      <c r="D396" t="s">
        <v>2941</v>
      </c>
      <c r="E396">
        <v>382</v>
      </c>
      <c r="F396" t="s">
        <v>1454</v>
      </c>
    </row>
    <row r="397" spans="2:6" x14ac:dyDescent="0.2">
      <c r="B397" t="s">
        <v>2945</v>
      </c>
      <c r="C397">
        <v>10</v>
      </c>
      <c r="D397" t="s">
        <v>2941</v>
      </c>
      <c r="E397">
        <v>383</v>
      </c>
      <c r="F397" t="s">
        <v>1451</v>
      </c>
    </row>
    <row r="398" spans="2:6" x14ac:dyDescent="0.2">
      <c r="B398" t="s">
        <v>2940</v>
      </c>
      <c r="C398">
        <v>0</v>
      </c>
      <c r="D398" t="s">
        <v>2941</v>
      </c>
      <c r="E398">
        <v>384</v>
      </c>
      <c r="F398" t="s">
        <v>1414</v>
      </c>
    </row>
    <row r="399" spans="2:6" x14ac:dyDescent="0.2">
      <c r="B399" t="s">
        <v>2940</v>
      </c>
      <c r="C399">
        <v>0</v>
      </c>
      <c r="D399" t="s">
        <v>2941</v>
      </c>
      <c r="E399">
        <v>385</v>
      </c>
      <c r="F399" t="s">
        <v>2234</v>
      </c>
    </row>
    <row r="400" spans="2:6" x14ac:dyDescent="0.2">
      <c r="B400" t="s">
        <v>2940</v>
      </c>
      <c r="C400">
        <v>0</v>
      </c>
      <c r="D400" t="s">
        <v>2941</v>
      </c>
      <c r="E400">
        <v>386</v>
      </c>
      <c r="F400" t="s">
        <v>3862</v>
      </c>
    </row>
    <row r="401" spans="2:6" x14ac:dyDescent="0.2">
      <c r="B401" t="s">
        <v>2940</v>
      </c>
      <c r="C401">
        <v>0</v>
      </c>
      <c r="D401" t="s">
        <v>2941</v>
      </c>
      <c r="E401">
        <v>387</v>
      </c>
      <c r="F401" t="s">
        <v>1448</v>
      </c>
    </row>
    <row r="402" spans="2:6" x14ac:dyDescent="0.2">
      <c r="B402" t="s">
        <v>2940</v>
      </c>
      <c r="C402">
        <v>0</v>
      </c>
      <c r="D402" t="s">
        <v>2941</v>
      </c>
      <c r="E402">
        <v>388</v>
      </c>
      <c r="F402" t="s">
        <v>1441</v>
      </c>
    </row>
    <row r="403" spans="2:6" x14ac:dyDescent="0.2">
      <c r="B403" t="s">
        <v>2940</v>
      </c>
      <c r="C403">
        <v>0</v>
      </c>
      <c r="D403" t="s">
        <v>2941</v>
      </c>
      <c r="E403">
        <v>389</v>
      </c>
      <c r="F403" t="s">
        <v>1417</v>
      </c>
    </row>
    <row r="404" spans="2:6" x14ac:dyDescent="0.2">
      <c r="B404" t="s">
        <v>2940</v>
      </c>
      <c r="C404">
        <v>0</v>
      </c>
      <c r="D404" t="s">
        <v>2941</v>
      </c>
      <c r="E404">
        <v>390</v>
      </c>
      <c r="F404" t="s">
        <v>1453</v>
      </c>
    </row>
    <row r="405" spans="2:6" x14ac:dyDescent="0.2">
      <c r="B405" t="s">
        <v>2940</v>
      </c>
      <c r="C405">
        <v>0</v>
      </c>
      <c r="D405" t="s">
        <v>2941</v>
      </c>
      <c r="E405">
        <v>391</v>
      </c>
      <c r="F405" t="s">
        <v>1457</v>
      </c>
    </row>
    <row r="406" spans="2:6" x14ac:dyDescent="0.2">
      <c r="B406" t="s">
        <v>2940</v>
      </c>
      <c r="C406">
        <v>0</v>
      </c>
      <c r="D406" t="s">
        <v>2941</v>
      </c>
      <c r="E406">
        <v>392</v>
      </c>
      <c r="F406" t="s">
        <v>1452</v>
      </c>
    </row>
    <row r="407" spans="2:6" x14ac:dyDescent="0.2">
      <c r="B407" t="s">
        <v>2940</v>
      </c>
      <c r="C407">
        <v>0</v>
      </c>
      <c r="D407" t="s">
        <v>2941</v>
      </c>
      <c r="E407">
        <v>393</v>
      </c>
      <c r="F407" t="s">
        <v>1388</v>
      </c>
    </row>
    <row r="408" spans="2:6" x14ac:dyDescent="0.2">
      <c r="B408" t="s">
        <v>2940</v>
      </c>
      <c r="C408">
        <v>0</v>
      </c>
      <c r="D408" t="s">
        <v>2941</v>
      </c>
      <c r="E408">
        <v>394</v>
      </c>
      <c r="F408" t="s">
        <v>1459</v>
      </c>
    </row>
    <row r="409" spans="2:6" x14ac:dyDescent="0.2">
      <c r="B409" t="s">
        <v>2940</v>
      </c>
      <c r="C409">
        <v>0</v>
      </c>
      <c r="D409" t="s">
        <v>2941</v>
      </c>
      <c r="E409">
        <v>395</v>
      </c>
      <c r="F409" t="s">
        <v>2238</v>
      </c>
    </row>
    <row r="410" spans="2:6" x14ac:dyDescent="0.2">
      <c r="B410" t="s">
        <v>2940</v>
      </c>
      <c r="C410">
        <v>0</v>
      </c>
      <c r="D410" t="s">
        <v>2941</v>
      </c>
      <c r="E410">
        <v>396</v>
      </c>
      <c r="F410" t="s">
        <v>1463</v>
      </c>
    </row>
    <row r="411" spans="2:6" x14ac:dyDescent="0.2">
      <c r="B411" t="s">
        <v>2940</v>
      </c>
      <c r="C411">
        <v>0</v>
      </c>
      <c r="D411" t="s">
        <v>2941</v>
      </c>
      <c r="E411">
        <v>397</v>
      </c>
      <c r="F411" t="s">
        <v>1455</v>
      </c>
    </row>
    <row r="412" spans="2:6" x14ac:dyDescent="0.2">
      <c r="B412" t="s">
        <v>2940</v>
      </c>
      <c r="C412">
        <v>0</v>
      </c>
      <c r="D412" t="s">
        <v>2941</v>
      </c>
      <c r="E412">
        <v>398</v>
      </c>
      <c r="F412" t="s">
        <v>1462</v>
      </c>
    </row>
    <row r="413" spans="2:6" x14ac:dyDescent="0.2">
      <c r="B413" t="s">
        <v>2940</v>
      </c>
      <c r="C413">
        <v>0</v>
      </c>
      <c r="D413" t="s">
        <v>2941</v>
      </c>
      <c r="E413">
        <v>399</v>
      </c>
      <c r="F413" t="s">
        <v>1458</v>
      </c>
    </row>
    <row r="414" spans="2:6" x14ac:dyDescent="0.2">
      <c r="B414" t="s">
        <v>3031</v>
      </c>
      <c r="C414">
        <v>20</v>
      </c>
      <c r="D414" t="s">
        <v>2941</v>
      </c>
      <c r="E414">
        <v>400</v>
      </c>
      <c r="F414" t="s">
        <v>3364</v>
      </c>
    </row>
    <row r="415" spans="2:6" x14ac:dyDescent="0.2">
      <c r="B415" t="s">
        <v>2940</v>
      </c>
      <c r="C415">
        <v>0</v>
      </c>
      <c r="D415" t="s">
        <v>2941</v>
      </c>
      <c r="E415">
        <v>401</v>
      </c>
      <c r="F415" t="s">
        <v>1450</v>
      </c>
    </row>
    <row r="416" spans="2:6" x14ac:dyDescent="0.2">
      <c r="B416" t="s">
        <v>2940</v>
      </c>
      <c r="C416">
        <v>0</v>
      </c>
      <c r="D416" t="s">
        <v>2941</v>
      </c>
      <c r="E416">
        <v>402</v>
      </c>
      <c r="F416" t="s">
        <v>1429</v>
      </c>
    </row>
    <row r="417" spans="2:6" x14ac:dyDescent="0.2">
      <c r="B417" t="s">
        <v>2940</v>
      </c>
      <c r="C417">
        <v>0</v>
      </c>
      <c r="D417" t="s">
        <v>2941</v>
      </c>
      <c r="E417">
        <v>403</v>
      </c>
      <c r="F417" t="s">
        <v>1432</v>
      </c>
    </row>
    <row r="418" spans="2:6" x14ac:dyDescent="0.2">
      <c r="B418" t="s">
        <v>2940</v>
      </c>
      <c r="C418">
        <v>0</v>
      </c>
      <c r="D418" t="s">
        <v>2941</v>
      </c>
      <c r="E418">
        <v>404</v>
      </c>
      <c r="F418" t="s">
        <v>3863</v>
      </c>
    </row>
    <row r="419" spans="2:6" x14ac:dyDescent="0.2">
      <c r="B419" t="s">
        <v>2940</v>
      </c>
      <c r="C419">
        <v>0</v>
      </c>
      <c r="D419" t="s">
        <v>2941</v>
      </c>
      <c r="E419">
        <v>405</v>
      </c>
      <c r="F419" t="s">
        <v>1440</v>
      </c>
    </row>
    <row r="420" spans="2:6" x14ac:dyDescent="0.2">
      <c r="B420" t="s">
        <v>2940</v>
      </c>
      <c r="C420">
        <v>0</v>
      </c>
      <c r="D420" t="s">
        <v>2941</v>
      </c>
      <c r="E420">
        <v>406</v>
      </c>
      <c r="F420" t="s">
        <v>1437</v>
      </c>
    </row>
    <row r="421" spans="2:6" x14ac:dyDescent="0.2">
      <c r="B421" t="s">
        <v>2940</v>
      </c>
      <c r="C421">
        <v>0</v>
      </c>
      <c r="D421" t="s">
        <v>2941</v>
      </c>
      <c r="E421">
        <v>407</v>
      </c>
      <c r="F421" t="s">
        <v>1442</v>
      </c>
    </row>
    <row r="422" spans="2:6" x14ac:dyDescent="0.2">
      <c r="B422" t="s">
        <v>2940</v>
      </c>
      <c r="C422">
        <v>0</v>
      </c>
      <c r="D422" t="s">
        <v>2941</v>
      </c>
      <c r="E422">
        <v>408</v>
      </c>
      <c r="F422" t="s">
        <v>1443</v>
      </c>
    </row>
    <row r="423" spans="2:6" x14ac:dyDescent="0.2">
      <c r="B423" t="s">
        <v>2940</v>
      </c>
      <c r="C423">
        <v>0</v>
      </c>
      <c r="D423" t="s">
        <v>2941</v>
      </c>
      <c r="E423">
        <v>409</v>
      </c>
      <c r="F423" t="s">
        <v>3005</v>
      </c>
    </row>
    <row r="424" spans="2:6" x14ac:dyDescent="0.2">
      <c r="B424" t="s">
        <v>2940</v>
      </c>
      <c r="C424">
        <v>0</v>
      </c>
      <c r="D424" t="s">
        <v>2941</v>
      </c>
      <c r="E424">
        <v>410</v>
      </c>
      <c r="F424" t="s">
        <v>1401</v>
      </c>
    </row>
    <row r="425" spans="2:6" x14ac:dyDescent="0.2">
      <c r="B425" t="s">
        <v>2940</v>
      </c>
      <c r="C425">
        <v>0</v>
      </c>
      <c r="D425" t="s">
        <v>2941</v>
      </c>
      <c r="E425">
        <v>411</v>
      </c>
      <c r="F425" t="s">
        <v>1445</v>
      </c>
    </row>
    <row r="426" spans="2:6" x14ac:dyDescent="0.2">
      <c r="B426" t="s">
        <v>2940</v>
      </c>
      <c r="C426">
        <v>0</v>
      </c>
      <c r="D426" t="s">
        <v>2941</v>
      </c>
      <c r="E426">
        <v>412</v>
      </c>
      <c r="F426" t="s">
        <v>1439</v>
      </c>
    </row>
    <row r="427" spans="2:6" x14ac:dyDescent="0.2">
      <c r="B427" t="s">
        <v>2940</v>
      </c>
      <c r="C427">
        <v>0</v>
      </c>
      <c r="D427" t="s">
        <v>2941</v>
      </c>
      <c r="E427">
        <v>413</v>
      </c>
      <c r="F427" t="s">
        <v>1438</v>
      </c>
    </row>
    <row r="428" spans="2:6" x14ac:dyDescent="0.2">
      <c r="B428" t="s">
        <v>2940</v>
      </c>
      <c r="C428">
        <v>0</v>
      </c>
      <c r="D428" t="s">
        <v>2941</v>
      </c>
      <c r="E428">
        <v>414</v>
      </c>
      <c r="F428" t="s">
        <v>1446</v>
      </c>
    </row>
    <row r="429" spans="2:6" x14ac:dyDescent="0.2">
      <c r="B429" t="s">
        <v>2940</v>
      </c>
      <c r="C429">
        <v>0</v>
      </c>
      <c r="D429" t="s">
        <v>2941</v>
      </c>
      <c r="E429">
        <v>415</v>
      </c>
      <c r="F429" t="s">
        <v>1397</v>
      </c>
    </row>
    <row r="430" spans="2:6" x14ac:dyDescent="0.2">
      <c r="B430" t="s">
        <v>2940</v>
      </c>
      <c r="C430">
        <v>0</v>
      </c>
      <c r="D430" t="s">
        <v>2941</v>
      </c>
      <c r="E430">
        <v>416</v>
      </c>
      <c r="F430" t="s">
        <v>1426</v>
      </c>
    </row>
    <row r="431" spans="2:6" x14ac:dyDescent="0.2">
      <c r="B431" t="s">
        <v>2940</v>
      </c>
      <c r="C431">
        <v>0</v>
      </c>
      <c r="D431" t="s">
        <v>2941</v>
      </c>
      <c r="E431">
        <v>417</v>
      </c>
      <c r="F431" t="s">
        <v>1396</v>
      </c>
    </row>
    <row r="432" spans="2:6" x14ac:dyDescent="0.2">
      <c r="B432" t="s">
        <v>2963</v>
      </c>
      <c r="C432" t="s">
        <v>2941</v>
      </c>
      <c r="D432">
        <v>418</v>
      </c>
      <c r="E432" t="s">
        <v>3864</v>
      </c>
    </row>
    <row r="433" spans="2:6" x14ac:dyDescent="0.2">
      <c r="B433" t="s">
        <v>2940</v>
      </c>
      <c r="C433">
        <v>0</v>
      </c>
      <c r="D433" t="s">
        <v>2941</v>
      </c>
      <c r="E433">
        <v>419</v>
      </c>
      <c r="F433" t="s">
        <v>1328</v>
      </c>
    </row>
    <row r="434" spans="2:6" x14ac:dyDescent="0.2">
      <c r="B434" t="s">
        <v>2940</v>
      </c>
      <c r="C434">
        <v>0</v>
      </c>
      <c r="D434" t="s">
        <v>2941</v>
      </c>
      <c r="E434">
        <v>420</v>
      </c>
      <c r="F434" t="s">
        <v>1391</v>
      </c>
    </row>
    <row r="435" spans="2:6" x14ac:dyDescent="0.2">
      <c r="B435" t="s">
        <v>2940</v>
      </c>
      <c r="C435">
        <v>0</v>
      </c>
      <c r="D435" t="s">
        <v>2941</v>
      </c>
      <c r="E435">
        <v>421</v>
      </c>
      <c r="F435" t="s">
        <v>1387</v>
      </c>
    </row>
    <row r="436" spans="2:6" x14ac:dyDescent="0.2">
      <c r="B436" t="s">
        <v>2974</v>
      </c>
      <c r="C436">
        <v>80</v>
      </c>
      <c r="D436" t="s">
        <v>2941</v>
      </c>
      <c r="E436">
        <v>422</v>
      </c>
      <c r="F436" t="s">
        <v>1366</v>
      </c>
    </row>
    <row r="437" spans="2:6" x14ac:dyDescent="0.2">
      <c r="B437" t="s">
        <v>2940</v>
      </c>
      <c r="C437">
        <v>0</v>
      </c>
      <c r="D437" t="s">
        <v>2941</v>
      </c>
      <c r="E437">
        <v>423</v>
      </c>
      <c r="F437" t="s">
        <v>1384</v>
      </c>
    </row>
    <row r="438" spans="2:6" x14ac:dyDescent="0.2">
      <c r="B438" t="s">
        <v>2940</v>
      </c>
      <c r="C438">
        <v>0</v>
      </c>
      <c r="D438" t="s">
        <v>2941</v>
      </c>
      <c r="E438">
        <v>424</v>
      </c>
      <c r="F438" t="s">
        <v>1383</v>
      </c>
    </row>
    <row r="439" spans="2:6" x14ac:dyDescent="0.2">
      <c r="B439" t="s">
        <v>2940</v>
      </c>
      <c r="C439">
        <v>0</v>
      </c>
      <c r="D439" t="s">
        <v>2941</v>
      </c>
      <c r="E439">
        <v>425</v>
      </c>
      <c r="F439" t="s">
        <v>1377</v>
      </c>
    </row>
    <row r="440" spans="2:6" x14ac:dyDescent="0.2">
      <c r="B440" t="s">
        <v>3031</v>
      </c>
      <c r="C440">
        <v>20</v>
      </c>
      <c r="D440" t="s">
        <v>2941</v>
      </c>
      <c r="E440">
        <v>426</v>
      </c>
      <c r="F440" t="s">
        <v>3367</v>
      </c>
    </row>
    <row r="441" spans="2:6" x14ac:dyDescent="0.2">
      <c r="B441" t="s">
        <v>2940</v>
      </c>
      <c r="C441">
        <v>0</v>
      </c>
      <c r="D441" t="s">
        <v>2941</v>
      </c>
      <c r="E441">
        <v>427</v>
      </c>
      <c r="F441" t="s">
        <v>1371</v>
      </c>
    </row>
    <row r="442" spans="2:6" x14ac:dyDescent="0.2">
      <c r="B442" t="s">
        <v>2940</v>
      </c>
      <c r="C442">
        <v>0</v>
      </c>
      <c r="D442" t="s">
        <v>2941</v>
      </c>
      <c r="E442">
        <v>428</v>
      </c>
      <c r="F442" t="s">
        <v>1362</v>
      </c>
    </row>
    <row r="443" spans="2:6" x14ac:dyDescent="0.2">
      <c r="B443" t="s">
        <v>2945</v>
      </c>
      <c r="C443">
        <v>10</v>
      </c>
      <c r="D443" t="s">
        <v>2941</v>
      </c>
      <c r="E443">
        <v>429</v>
      </c>
      <c r="F443" t="s">
        <v>1369</v>
      </c>
    </row>
    <row r="444" spans="2:6" x14ac:dyDescent="0.2">
      <c r="B444" t="s">
        <v>2940</v>
      </c>
      <c r="C444">
        <v>0</v>
      </c>
      <c r="D444" t="s">
        <v>2941</v>
      </c>
      <c r="E444">
        <v>430</v>
      </c>
      <c r="F444" t="s">
        <v>2678</v>
      </c>
    </row>
    <row r="445" spans="2:6" x14ac:dyDescent="0.2">
      <c r="B445" t="s">
        <v>2940</v>
      </c>
      <c r="C445">
        <v>0</v>
      </c>
      <c r="D445" t="s">
        <v>2941</v>
      </c>
      <c r="E445">
        <v>431</v>
      </c>
      <c r="F445" t="s">
        <v>2252</v>
      </c>
    </row>
    <row r="446" spans="2:6" x14ac:dyDescent="0.2">
      <c r="B446" t="s">
        <v>2940</v>
      </c>
      <c r="C446">
        <v>0</v>
      </c>
      <c r="D446" t="s">
        <v>2941</v>
      </c>
      <c r="E446">
        <v>432</v>
      </c>
      <c r="F446" t="s">
        <v>1373</v>
      </c>
    </row>
    <row r="447" spans="2:6" x14ac:dyDescent="0.2">
      <c r="B447" t="s">
        <v>2940</v>
      </c>
      <c r="C447">
        <v>0</v>
      </c>
      <c r="D447" t="s">
        <v>2941</v>
      </c>
      <c r="E447">
        <v>433</v>
      </c>
      <c r="F447" t="s">
        <v>1361</v>
      </c>
    </row>
    <row r="448" spans="2:6" x14ac:dyDescent="0.2">
      <c r="B448" t="s">
        <v>2940</v>
      </c>
      <c r="C448">
        <v>0</v>
      </c>
      <c r="D448" t="s">
        <v>2941</v>
      </c>
      <c r="E448">
        <v>434</v>
      </c>
      <c r="F448" t="s">
        <v>1380</v>
      </c>
    </row>
    <row r="449" spans="2:6" x14ac:dyDescent="0.2">
      <c r="B449" t="s">
        <v>2940</v>
      </c>
      <c r="C449">
        <v>0</v>
      </c>
      <c r="D449" t="s">
        <v>2941</v>
      </c>
      <c r="E449">
        <v>435</v>
      </c>
      <c r="F449" t="s">
        <v>1381</v>
      </c>
    </row>
    <row r="450" spans="2:6" x14ac:dyDescent="0.2">
      <c r="B450" t="s">
        <v>2940</v>
      </c>
      <c r="C450">
        <v>0</v>
      </c>
      <c r="D450" t="s">
        <v>2941</v>
      </c>
      <c r="E450">
        <v>436</v>
      </c>
      <c r="F450" t="s">
        <v>1372</v>
      </c>
    </row>
    <row r="451" spans="2:6" x14ac:dyDescent="0.2">
      <c r="B451" t="s">
        <v>2940</v>
      </c>
      <c r="C451">
        <v>0</v>
      </c>
      <c r="D451" t="s">
        <v>2941</v>
      </c>
      <c r="E451">
        <v>437</v>
      </c>
      <c r="F451" t="s">
        <v>2274</v>
      </c>
    </row>
    <row r="452" spans="2:6" x14ac:dyDescent="0.2">
      <c r="B452" t="s">
        <v>2974</v>
      </c>
      <c r="C452">
        <v>80</v>
      </c>
      <c r="D452" t="s">
        <v>2941</v>
      </c>
      <c r="E452">
        <v>438</v>
      </c>
      <c r="F452" t="s">
        <v>1374</v>
      </c>
    </row>
    <row r="453" spans="2:6" x14ac:dyDescent="0.2">
      <c r="B453" t="s">
        <v>2940</v>
      </c>
      <c r="C453">
        <v>0</v>
      </c>
      <c r="D453" t="s">
        <v>2941</v>
      </c>
      <c r="E453">
        <v>439</v>
      </c>
      <c r="F453" t="s">
        <v>1390</v>
      </c>
    </row>
    <row r="454" spans="2:6" x14ac:dyDescent="0.2">
      <c r="B454" t="s">
        <v>2940</v>
      </c>
      <c r="C454">
        <v>0</v>
      </c>
      <c r="D454" t="s">
        <v>2941</v>
      </c>
      <c r="E454">
        <v>440</v>
      </c>
      <c r="F454" t="s">
        <v>1394</v>
      </c>
    </row>
    <row r="455" spans="2:6" x14ac:dyDescent="0.2">
      <c r="B455" t="s">
        <v>2940</v>
      </c>
      <c r="C455">
        <v>0</v>
      </c>
      <c r="D455" t="s">
        <v>2941</v>
      </c>
      <c r="E455">
        <v>441</v>
      </c>
      <c r="F455" t="s">
        <v>1403</v>
      </c>
    </row>
    <row r="456" spans="2:6" x14ac:dyDescent="0.2">
      <c r="B456" t="s">
        <v>2940</v>
      </c>
      <c r="C456">
        <v>0</v>
      </c>
      <c r="D456" t="s">
        <v>2941</v>
      </c>
      <c r="E456">
        <v>442</v>
      </c>
      <c r="F456" t="s">
        <v>1468</v>
      </c>
    </row>
    <row r="457" spans="2:6" x14ac:dyDescent="0.2">
      <c r="B457" t="s">
        <v>2940</v>
      </c>
      <c r="C457">
        <v>0</v>
      </c>
      <c r="D457" t="s">
        <v>2941</v>
      </c>
      <c r="E457">
        <v>443</v>
      </c>
      <c r="F457" t="s">
        <v>1480</v>
      </c>
    </row>
    <row r="458" spans="2:6" x14ac:dyDescent="0.2">
      <c r="B458" t="s">
        <v>2940</v>
      </c>
      <c r="C458">
        <v>0</v>
      </c>
      <c r="D458" t="s">
        <v>2941</v>
      </c>
      <c r="E458">
        <v>444</v>
      </c>
      <c r="F458" t="s">
        <v>1525</v>
      </c>
    </row>
    <row r="459" spans="2:6" x14ac:dyDescent="0.2">
      <c r="B459" t="s">
        <v>2945</v>
      </c>
      <c r="C459">
        <v>10</v>
      </c>
      <c r="D459" t="s">
        <v>2941</v>
      </c>
      <c r="E459">
        <v>445</v>
      </c>
      <c r="F459" t="s">
        <v>3865</v>
      </c>
    </row>
    <row r="460" spans="2:6" x14ac:dyDescent="0.2">
      <c r="B460" t="s">
        <v>2940</v>
      </c>
      <c r="C460">
        <v>0</v>
      </c>
      <c r="D460" t="s">
        <v>2941</v>
      </c>
      <c r="E460">
        <v>446</v>
      </c>
      <c r="F460" t="s">
        <v>1551</v>
      </c>
    </row>
    <row r="461" spans="2:6" x14ac:dyDescent="0.2">
      <c r="B461" t="s">
        <v>2940</v>
      </c>
      <c r="C461">
        <v>0</v>
      </c>
      <c r="D461" t="s">
        <v>2941</v>
      </c>
      <c r="E461">
        <v>447</v>
      </c>
      <c r="F461" t="s">
        <v>1314</v>
      </c>
    </row>
    <row r="462" spans="2:6" x14ac:dyDescent="0.2">
      <c r="B462" t="s">
        <v>2940</v>
      </c>
      <c r="C462">
        <v>0</v>
      </c>
      <c r="D462" t="s">
        <v>2941</v>
      </c>
      <c r="E462">
        <v>448</v>
      </c>
      <c r="F462" t="s">
        <v>3370</v>
      </c>
    </row>
    <row r="463" spans="2:6" x14ac:dyDescent="0.2">
      <c r="B463" t="s">
        <v>2940</v>
      </c>
      <c r="C463">
        <v>0</v>
      </c>
      <c r="D463" t="s">
        <v>2941</v>
      </c>
      <c r="E463">
        <v>449</v>
      </c>
      <c r="F463" t="s">
        <v>2676</v>
      </c>
    </row>
    <row r="464" spans="2:6" x14ac:dyDescent="0.2">
      <c r="B464" t="s">
        <v>2940</v>
      </c>
      <c r="C464">
        <v>0</v>
      </c>
      <c r="D464" t="s">
        <v>2941</v>
      </c>
      <c r="E464">
        <v>450</v>
      </c>
      <c r="F464" t="s">
        <v>1559</v>
      </c>
    </row>
    <row r="465" spans="2:6" x14ac:dyDescent="0.2">
      <c r="B465" t="s">
        <v>2940</v>
      </c>
      <c r="C465">
        <v>0</v>
      </c>
      <c r="D465" t="s">
        <v>2941</v>
      </c>
      <c r="E465">
        <v>451</v>
      </c>
      <c r="F465" t="s">
        <v>1600</v>
      </c>
    </row>
    <row r="466" spans="2:6" x14ac:dyDescent="0.2">
      <c r="B466" t="s">
        <v>2940</v>
      </c>
      <c r="C466">
        <v>0</v>
      </c>
      <c r="D466" t="s">
        <v>2941</v>
      </c>
      <c r="E466">
        <v>452</v>
      </c>
      <c r="F466" t="s">
        <v>1599</v>
      </c>
    </row>
    <row r="467" spans="2:6" x14ac:dyDescent="0.2">
      <c r="B467" t="s">
        <v>2940</v>
      </c>
      <c r="C467">
        <v>0</v>
      </c>
      <c r="D467" t="s">
        <v>2941</v>
      </c>
      <c r="E467">
        <v>453</v>
      </c>
      <c r="F467" t="s">
        <v>1594</v>
      </c>
    </row>
    <row r="468" spans="2:6" x14ac:dyDescent="0.2">
      <c r="B468" t="s">
        <v>2940</v>
      </c>
      <c r="C468">
        <v>0</v>
      </c>
      <c r="D468" t="s">
        <v>2941</v>
      </c>
      <c r="E468">
        <v>454</v>
      </c>
      <c r="F468" t="s">
        <v>1591</v>
      </c>
    </row>
    <row r="469" spans="2:6" x14ac:dyDescent="0.2">
      <c r="B469" t="s">
        <v>2940</v>
      </c>
      <c r="C469">
        <v>0</v>
      </c>
      <c r="D469" t="s">
        <v>2941</v>
      </c>
      <c r="E469">
        <v>455</v>
      </c>
      <c r="F469" t="s">
        <v>1577</v>
      </c>
    </row>
    <row r="470" spans="2:6" x14ac:dyDescent="0.2">
      <c r="B470" t="s">
        <v>2940</v>
      </c>
      <c r="C470">
        <v>0</v>
      </c>
      <c r="D470" t="s">
        <v>2941</v>
      </c>
      <c r="E470">
        <v>456</v>
      </c>
      <c r="F470" t="s">
        <v>2298</v>
      </c>
    </row>
    <row r="471" spans="2:6" x14ac:dyDescent="0.2">
      <c r="B471" t="s">
        <v>2940</v>
      </c>
      <c r="C471">
        <v>0</v>
      </c>
      <c r="D471" t="s">
        <v>2941</v>
      </c>
      <c r="E471">
        <v>457</v>
      </c>
      <c r="F471" t="s">
        <v>2300</v>
      </c>
    </row>
    <row r="472" spans="2:6" x14ac:dyDescent="0.2">
      <c r="B472" t="s">
        <v>2940</v>
      </c>
      <c r="C472">
        <v>0</v>
      </c>
      <c r="D472" t="s">
        <v>2941</v>
      </c>
      <c r="E472">
        <v>458</v>
      </c>
      <c r="F472" t="s">
        <v>1602</v>
      </c>
    </row>
    <row r="473" spans="2:6" x14ac:dyDescent="0.2">
      <c r="B473" t="s">
        <v>2940</v>
      </c>
      <c r="C473">
        <v>0</v>
      </c>
      <c r="D473" t="s">
        <v>2941</v>
      </c>
      <c r="E473">
        <v>459</v>
      </c>
      <c r="F473" t="s">
        <v>1586</v>
      </c>
    </row>
    <row r="474" spans="2:6" x14ac:dyDescent="0.2">
      <c r="B474" t="s">
        <v>2940</v>
      </c>
      <c r="C474">
        <v>0</v>
      </c>
      <c r="D474" t="s">
        <v>2941</v>
      </c>
      <c r="E474">
        <v>460</v>
      </c>
      <c r="F474" t="s">
        <v>1584</v>
      </c>
    </row>
    <row r="475" spans="2:6" x14ac:dyDescent="0.2">
      <c r="B475" t="s">
        <v>2976</v>
      </c>
      <c r="C475">
        <v>90</v>
      </c>
      <c r="D475" t="s">
        <v>2941</v>
      </c>
      <c r="E475">
        <v>461</v>
      </c>
      <c r="F475" t="s">
        <v>3014</v>
      </c>
    </row>
    <row r="476" spans="2:6" x14ac:dyDescent="0.2">
      <c r="B476" t="s">
        <v>2940</v>
      </c>
      <c r="C476">
        <v>0</v>
      </c>
      <c r="D476" t="s">
        <v>2941</v>
      </c>
      <c r="E476">
        <v>462</v>
      </c>
      <c r="F476" t="s">
        <v>1571</v>
      </c>
    </row>
    <row r="477" spans="2:6" x14ac:dyDescent="0.2">
      <c r="B477" t="s">
        <v>2940</v>
      </c>
      <c r="C477">
        <v>0</v>
      </c>
      <c r="D477" t="s">
        <v>2941</v>
      </c>
      <c r="E477">
        <v>463</v>
      </c>
      <c r="F477" t="s">
        <v>1580</v>
      </c>
    </row>
    <row r="478" spans="2:6" x14ac:dyDescent="0.2">
      <c r="B478" t="s">
        <v>2940</v>
      </c>
      <c r="C478">
        <v>0</v>
      </c>
      <c r="D478" t="s">
        <v>2941</v>
      </c>
      <c r="E478">
        <v>464</v>
      </c>
      <c r="F478" t="s">
        <v>1570</v>
      </c>
    </row>
    <row r="479" spans="2:6" x14ac:dyDescent="0.2">
      <c r="B479" t="s">
        <v>2940</v>
      </c>
      <c r="C479">
        <v>0</v>
      </c>
      <c r="D479" t="s">
        <v>2941</v>
      </c>
      <c r="E479">
        <v>465</v>
      </c>
      <c r="F479" t="s">
        <v>1596</v>
      </c>
    </row>
    <row r="480" spans="2:6" x14ac:dyDescent="0.2">
      <c r="B480" t="s">
        <v>2940</v>
      </c>
      <c r="C480">
        <v>0</v>
      </c>
      <c r="D480" t="s">
        <v>2941</v>
      </c>
      <c r="E480">
        <v>466</v>
      </c>
      <c r="F480" t="s">
        <v>1587</v>
      </c>
    </row>
    <row r="481" spans="2:6" x14ac:dyDescent="0.2">
      <c r="B481" t="s">
        <v>2940</v>
      </c>
      <c r="C481">
        <v>0</v>
      </c>
      <c r="D481" t="s">
        <v>2941</v>
      </c>
      <c r="E481">
        <v>467</v>
      </c>
      <c r="F481" t="s">
        <v>3743</v>
      </c>
    </row>
    <row r="482" spans="2:6" x14ac:dyDescent="0.2">
      <c r="B482" t="s">
        <v>2940</v>
      </c>
      <c r="C482">
        <v>0</v>
      </c>
      <c r="D482" t="s">
        <v>2941</v>
      </c>
      <c r="E482">
        <v>468</v>
      </c>
      <c r="F482" t="s">
        <v>1595</v>
      </c>
    </row>
    <row r="483" spans="2:6" x14ac:dyDescent="0.2">
      <c r="B483" t="s">
        <v>2940</v>
      </c>
      <c r="C483">
        <v>0</v>
      </c>
      <c r="D483" t="s">
        <v>2941</v>
      </c>
      <c r="E483">
        <v>469</v>
      </c>
      <c r="F483" t="s">
        <v>2865</v>
      </c>
    </row>
    <row r="484" spans="2:6" x14ac:dyDescent="0.2">
      <c r="B484" t="s">
        <v>3031</v>
      </c>
      <c r="C484">
        <v>20</v>
      </c>
      <c r="D484" t="s">
        <v>2941</v>
      </c>
      <c r="E484">
        <v>470</v>
      </c>
      <c r="F484" t="s">
        <v>3866</v>
      </c>
    </row>
    <row r="485" spans="2:6" x14ac:dyDescent="0.2">
      <c r="B485" t="s">
        <v>2940</v>
      </c>
      <c r="C485">
        <v>0</v>
      </c>
      <c r="D485" t="s">
        <v>2941</v>
      </c>
      <c r="E485">
        <v>471</v>
      </c>
      <c r="F485" t="s">
        <v>1583</v>
      </c>
    </row>
    <row r="486" spans="2:6" x14ac:dyDescent="0.2">
      <c r="B486" t="s">
        <v>2940</v>
      </c>
      <c r="C486">
        <v>0</v>
      </c>
      <c r="D486" t="s">
        <v>2941</v>
      </c>
      <c r="E486">
        <v>472</v>
      </c>
      <c r="F486" t="s">
        <v>1590</v>
      </c>
    </row>
    <row r="487" spans="2:6" x14ac:dyDescent="0.2">
      <c r="B487" t="s">
        <v>2940</v>
      </c>
      <c r="C487">
        <v>0</v>
      </c>
      <c r="D487" t="s">
        <v>2941</v>
      </c>
      <c r="E487">
        <v>473</v>
      </c>
      <c r="F487" t="s">
        <v>1589</v>
      </c>
    </row>
    <row r="488" spans="2:6" x14ac:dyDescent="0.2">
      <c r="B488" t="s">
        <v>2963</v>
      </c>
      <c r="C488" t="s">
        <v>2941</v>
      </c>
      <c r="D488">
        <v>474</v>
      </c>
      <c r="E488" t="s">
        <v>1592</v>
      </c>
    </row>
    <row r="489" spans="2:6" x14ac:dyDescent="0.2">
      <c r="B489" t="s">
        <v>2945</v>
      </c>
      <c r="C489">
        <v>10</v>
      </c>
      <c r="D489" t="s">
        <v>2941</v>
      </c>
      <c r="E489">
        <v>475</v>
      </c>
      <c r="F489" t="s">
        <v>3815</v>
      </c>
    </row>
    <row r="490" spans="2:6" x14ac:dyDescent="0.2">
      <c r="B490" t="s">
        <v>2940</v>
      </c>
      <c r="C490">
        <v>0</v>
      </c>
      <c r="D490" t="s">
        <v>2941</v>
      </c>
      <c r="E490">
        <v>476</v>
      </c>
      <c r="F490" t="s">
        <v>1603</v>
      </c>
    </row>
    <row r="491" spans="2:6" x14ac:dyDescent="0.2">
      <c r="B491" t="s">
        <v>2940</v>
      </c>
      <c r="C491">
        <v>0</v>
      </c>
      <c r="D491" t="s">
        <v>2941</v>
      </c>
      <c r="E491">
        <v>477</v>
      </c>
      <c r="F491" t="s">
        <v>1604</v>
      </c>
    </row>
    <row r="492" spans="2:6" x14ac:dyDescent="0.2">
      <c r="B492" t="s">
        <v>2940</v>
      </c>
      <c r="C492">
        <v>0</v>
      </c>
      <c r="D492" t="s">
        <v>2941</v>
      </c>
      <c r="E492">
        <v>478</v>
      </c>
      <c r="F492" t="s">
        <v>1607</v>
      </c>
    </row>
    <row r="493" spans="2:6" x14ac:dyDescent="0.2">
      <c r="B493" t="s">
        <v>2940</v>
      </c>
      <c r="C493">
        <v>0</v>
      </c>
      <c r="D493" t="s">
        <v>2941</v>
      </c>
      <c r="E493">
        <v>479</v>
      </c>
      <c r="F493" t="s">
        <v>1612</v>
      </c>
    </row>
    <row r="494" spans="2:6" x14ac:dyDescent="0.2">
      <c r="B494" t="s">
        <v>2940</v>
      </c>
      <c r="C494">
        <v>0</v>
      </c>
      <c r="D494" t="s">
        <v>2941</v>
      </c>
      <c r="E494">
        <v>480</v>
      </c>
      <c r="F494" t="s">
        <v>2686</v>
      </c>
    </row>
    <row r="495" spans="2:6" x14ac:dyDescent="0.2">
      <c r="B495" t="s">
        <v>2940</v>
      </c>
      <c r="C495">
        <v>0</v>
      </c>
      <c r="D495" t="s">
        <v>2941</v>
      </c>
      <c r="E495">
        <v>481</v>
      </c>
      <c r="F495" t="s">
        <v>1501</v>
      </c>
    </row>
    <row r="496" spans="2:6" x14ac:dyDescent="0.2">
      <c r="B496" t="s">
        <v>2940</v>
      </c>
      <c r="C496">
        <v>0</v>
      </c>
      <c r="D496" t="s">
        <v>2941</v>
      </c>
      <c r="E496">
        <v>482</v>
      </c>
      <c r="F496" t="s">
        <v>2311</v>
      </c>
    </row>
    <row r="497" spans="2:6" x14ac:dyDescent="0.2">
      <c r="B497" t="s">
        <v>2940</v>
      </c>
      <c r="C497">
        <v>0</v>
      </c>
      <c r="D497" t="s">
        <v>2941</v>
      </c>
      <c r="E497">
        <v>483</v>
      </c>
      <c r="F497" t="s">
        <v>1617</v>
      </c>
    </row>
    <row r="498" spans="2:6" x14ac:dyDescent="0.2">
      <c r="B498" t="s">
        <v>2940</v>
      </c>
      <c r="C498">
        <v>0</v>
      </c>
      <c r="D498" t="s">
        <v>2941</v>
      </c>
      <c r="E498">
        <v>484</v>
      </c>
      <c r="F498" t="s">
        <v>1339</v>
      </c>
    </row>
    <row r="499" spans="2:6" x14ac:dyDescent="0.2">
      <c r="B499" t="s">
        <v>2940</v>
      </c>
      <c r="C499">
        <v>0</v>
      </c>
      <c r="D499" t="s">
        <v>2941</v>
      </c>
      <c r="E499">
        <v>485</v>
      </c>
      <c r="F499" t="s">
        <v>1618</v>
      </c>
    </row>
    <row r="500" spans="2:6" x14ac:dyDescent="0.2">
      <c r="B500" t="s">
        <v>2940</v>
      </c>
      <c r="C500">
        <v>0</v>
      </c>
      <c r="D500" t="s">
        <v>2941</v>
      </c>
      <c r="E500">
        <v>486</v>
      </c>
      <c r="F500" t="s">
        <v>1349</v>
      </c>
    </row>
    <row r="501" spans="2:6" x14ac:dyDescent="0.2">
      <c r="B501" t="s">
        <v>2940</v>
      </c>
      <c r="C501">
        <v>0</v>
      </c>
      <c r="D501" t="s">
        <v>2941</v>
      </c>
      <c r="E501">
        <v>487</v>
      </c>
      <c r="F501" t="s">
        <v>1625</v>
      </c>
    </row>
    <row r="502" spans="2:6" x14ac:dyDescent="0.2">
      <c r="B502" t="s">
        <v>2940</v>
      </c>
      <c r="C502">
        <v>0</v>
      </c>
      <c r="D502" t="s">
        <v>2941</v>
      </c>
      <c r="E502">
        <v>488</v>
      </c>
      <c r="F502" t="s">
        <v>1626</v>
      </c>
    </row>
    <row r="503" spans="2:6" x14ac:dyDescent="0.2">
      <c r="B503" t="s">
        <v>2940</v>
      </c>
      <c r="C503">
        <v>0</v>
      </c>
      <c r="D503" t="s">
        <v>2941</v>
      </c>
      <c r="E503">
        <v>489</v>
      </c>
      <c r="F503" t="s">
        <v>3294</v>
      </c>
    </row>
    <row r="504" spans="2:6" x14ac:dyDescent="0.2">
      <c r="B504" t="s">
        <v>2940</v>
      </c>
      <c r="C504">
        <v>0</v>
      </c>
      <c r="D504" t="s">
        <v>2941</v>
      </c>
      <c r="E504">
        <v>490</v>
      </c>
      <c r="F504" t="s">
        <v>1628</v>
      </c>
    </row>
    <row r="505" spans="2:6" x14ac:dyDescent="0.2">
      <c r="B505" t="s">
        <v>2940</v>
      </c>
      <c r="C505">
        <v>0</v>
      </c>
      <c r="D505" t="s">
        <v>2941</v>
      </c>
      <c r="E505">
        <v>491</v>
      </c>
      <c r="F505" t="s">
        <v>1461</v>
      </c>
    </row>
    <row r="506" spans="2:6" x14ac:dyDescent="0.2">
      <c r="B506" t="s">
        <v>2940</v>
      </c>
      <c r="C506">
        <v>0</v>
      </c>
      <c r="D506" t="s">
        <v>2941</v>
      </c>
      <c r="E506">
        <v>492</v>
      </c>
      <c r="F506" t="s">
        <v>1634</v>
      </c>
    </row>
    <row r="507" spans="2:6" x14ac:dyDescent="0.2">
      <c r="B507" t="s">
        <v>2940</v>
      </c>
      <c r="C507">
        <v>0</v>
      </c>
      <c r="D507" t="s">
        <v>2941</v>
      </c>
      <c r="E507">
        <v>493</v>
      </c>
      <c r="F507" t="s">
        <v>1635</v>
      </c>
    </row>
    <row r="508" spans="2:6" x14ac:dyDescent="0.2">
      <c r="B508" t="s">
        <v>2940</v>
      </c>
      <c r="C508">
        <v>0</v>
      </c>
      <c r="D508" t="s">
        <v>2941</v>
      </c>
      <c r="E508">
        <v>494</v>
      </c>
      <c r="F508" t="s">
        <v>1641</v>
      </c>
    </row>
    <row r="509" spans="2:6" x14ac:dyDescent="0.2">
      <c r="B509" t="s">
        <v>2940</v>
      </c>
      <c r="C509">
        <v>0</v>
      </c>
      <c r="D509" t="s">
        <v>2941</v>
      </c>
      <c r="E509">
        <v>495</v>
      </c>
      <c r="F509" t="s">
        <v>1364</v>
      </c>
    </row>
    <row r="510" spans="2:6" x14ac:dyDescent="0.2">
      <c r="B510" t="s">
        <v>2940</v>
      </c>
      <c r="C510">
        <v>0</v>
      </c>
      <c r="D510" t="s">
        <v>2941</v>
      </c>
      <c r="E510">
        <v>496</v>
      </c>
      <c r="F510" t="s">
        <v>1643</v>
      </c>
    </row>
    <row r="511" spans="2:6" x14ac:dyDescent="0.2">
      <c r="B511" t="s">
        <v>2940</v>
      </c>
      <c r="C511">
        <v>0</v>
      </c>
      <c r="D511" t="s">
        <v>2941</v>
      </c>
      <c r="E511">
        <v>497</v>
      </c>
      <c r="F511" t="s">
        <v>1646</v>
      </c>
    </row>
    <row r="512" spans="2:6" x14ac:dyDescent="0.2">
      <c r="B512" t="s">
        <v>2940</v>
      </c>
      <c r="C512">
        <v>0</v>
      </c>
      <c r="D512" t="s">
        <v>2941</v>
      </c>
      <c r="E512">
        <v>498</v>
      </c>
      <c r="F512" t="s">
        <v>1645</v>
      </c>
    </row>
    <row r="513" spans="2:6" x14ac:dyDescent="0.2">
      <c r="B513" t="s">
        <v>2940</v>
      </c>
      <c r="C513">
        <v>0</v>
      </c>
      <c r="D513" t="s">
        <v>2941</v>
      </c>
      <c r="E513">
        <v>499</v>
      </c>
      <c r="F513" t="s">
        <v>1640</v>
      </c>
    </row>
    <row r="514" spans="2:6" x14ac:dyDescent="0.2">
      <c r="B514" t="s">
        <v>2940</v>
      </c>
      <c r="C514">
        <v>0</v>
      </c>
      <c r="D514" t="s">
        <v>2941</v>
      </c>
      <c r="E514">
        <v>500</v>
      </c>
      <c r="F514" t="s">
        <v>1637</v>
      </c>
    </row>
    <row r="515" spans="2:6" x14ac:dyDescent="0.2">
      <c r="B515" t="s">
        <v>2940</v>
      </c>
      <c r="C515">
        <v>0</v>
      </c>
      <c r="D515" t="s">
        <v>2941</v>
      </c>
      <c r="E515">
        <v>501</v>
      </c>
      <c r="F515" t="s">
        <v>1632</v>
      </c>
    </row>
    <row r="516" spans="2:6" x14ac:dyDescent="0.2">
      <c r="B516" t="s">
        <v>2940</v>
      </c>
      <c r="C516">
        <v>0</v>
      </c>
      <c r="D516" t="s">
        <v>2941</v>
      </c>
      <c r="E516">
        <v>502</v>
      </c>
      <c r="F516" t="s">
        <v>1627</v>
      </c>
    </row>
    <row r="517" spans="2:6" x14ac:dyDescent="0.2">
      <c r="B517" t="s">
        <v>2940</v>
      </c>
      <c r="C517">
        <v>0</v>
      </c>
      <c r="D517" t="s">
        <v>2941</v>
      </c>
      <c r="E517">
        <v>503</v>
      </c>
      <c r="F517" t="s">
        <v>1630</v>
      </c>
    </row>
    <row r="518" spans="2:6" x14ac:dyDescent="0.2">
      <c r="B518" t="s">
        <v>3031</v>
      </c>
      <c r="C518">
        <v>20</v>
      </c>
      <c r="D518" t="s">
        <v>2941</v>
      </c>
      <c r="E518">
        <v>504</v>
      </c>
      <c r="F518" t="s">
        <v>1581</v>
      </c>
    </row>
    <row r="519" spans="2:6" x14ac:dyDescent="0.2">
      <c r="B519" t="s">
        <v>2940</v>
      </c>
      <c r="C519">
        <v>0</v>
      </c>
      <c r="D519" t="s">
        <v>2941</v>
      </c>
      <c r="E519">
        <v>505</v>
      </c>
      <c r="F519" t="s">
        <v>1623</v>
      </c>
    </row>
    <row r="520" spans="2:6" x14ac:dyDescent="0.2">
      <c r="B520" t="s">
        <v>2940</v>
      </c>
      <c r="C520">
        <v>0</v>
      </c>
      <c r="D520" t="s">
        <v>2941</v>
      </c>
      <c r="E520">
        <v>506</v>
      </c>
      <c r="F520" t="s">
        <v>1616</v>
      </c>
    </row>
    <row r="521" spans="2:6" x14ac:dyDescent="0.2">
      <c r="B521" t="s">
        <v>2940</v>
      </c>
      <c r="C521">
        <v>0</v>
      </c>
      <c r="D521" t="s">
        <v>2941</v>
      </c>
      <c r="E521">
        <v>507</v>
      </c>
      <c r="F521" t="s">
        <v>1621</v>
      </c>
    </row>
    <row r="522" spans="2:6" x14ac:dyDescent="0.2">
      <c r="B522" t="s">
        <v>2940</v>
      </c>
      <c r="C522">
        <v>0</v>
      </c>
      <c r="D522" t="s">
        <v>2941</v>
      </c>
      <c r="E522">
        <v>508</v>
      </c>
      <c r="F522" t="s">
        <v>1619</v>
      </c>
    </row>
    <row r="523" spans="2:6" x14ac:dyDescent="0.2">
      <c r="B523" t="s">
        <v>2940</v>
      </c>
      <c r="C523">
        <v>0</v>
      </c>
      <c r="D523" t="s">
        <v>2941</v>
      </c>
      <c r="E523">
        <v>509</v>
      </c>
      <c r="F523" t="s">
        <v>1579</v>
      </c>
    </row>
    <row r="524" spans="2:6" x14ac:dyDescent="0.2">
      <c r="B524" t="s">
        <v>2940</v>
      </c>
      <c r="C524">
        <v>0</v>
      </c>
      <c r="D524" t="s">
        <v>2941</v>
      </c>
      <c r="E524">
        <v>510</v>
      </c>
      <c r="F524" t="s">
        <v>3678</v>
      </c>
    </row>
    <row r="525" spans="2:6" x14ac:dyDescent="0.2">
      <c r="B525" t="s">
        <v>2940</v>
      </c>
      <c r="C525">
        <v>0</v>
      </c>
      <c r="D525" t="s">
        <v>2941</v>
      </c>
      <c r="E525">
        <v>511</v>
      </c>
      <c r="F525" t="s">
        <v>2208</v>
      </c>
    </row>
    <row r="526" spans="2:6" x14ac:dyDescent="0.2">
      <c r="B526" t="s">
        <v>3031</v>
      </c>
      <c r="C526">
        <v>20</v>
      </c>
      <c r="D526" t="s">
        <v>2941</v>
      </c>
      <c r="E526">
        <v>512</v>
      </c>
      <c r="F526" t="s">
        <v>2657</v>
      </c>
    </row>
    <row r="527" spans="2:6" x14ac:dyDescent="0.2">
      <c r="B527" t="s">
        <v>2945</v>
      </c>
      <c r="C527">
        <v>10</v>
      </c>
      <c r="D527" t="s">
        <v>2941</v>
      </c>
      <c r="E527">
        <v>513</v>
      </c>
      <c r="F527" t="s">
        <v>2307</v>
      </c>
    </row>
    <row r="528" spans="2:6" x14ac:dyDescent="0.2">
      <c r="B528" t="s">
        <v>2940</v>
      </c>
      <c r="C528">
        <v>0</v>
      </c>
      <c r="D528" t="s">
        <v>2941</v>
      </c>
      <c r="E528">
        <v>514</v>
      </c>
      <c r="F528" t="s">
        <v>1624</v>
      </c>
    </row>
    <row r="529" spans="2:6" x14ac:dyDescent="0.2">
      <c r="B529" t="s">
        <v>2940</v>
      </c>
      <c r="C529">
        <v>0</v>
      </c>
      <c r="D529" t="s">
        <v>2941</v>
      </c>
      <c r="E529">
        <v>515</v>
      </c>
      <c r="F529" t="s">
        <v>1622</v>
      </c>
    </row>
    <row r="530" spans="2:6" x14ac:dyDescent="0.2">
      <c r="B530" t="s">
        <v>2940</v>
      </c>
      <c r="C530">
        <v>0</v>
      </c>
      <c r="D530" t="s">
        <v>2941</v>
      </c>
      <c r="E530">
        <v>516</v>
      </c>
      <c r="F530" t="s">
        <v>1613</v>
      </c>
    </row>
    <row r="531" spans="2:6" x14ac:dyDescent="0.2">
      <c r="B531" t="s">
        <v>2940</v>
      </c>
      <c r="C531">
        <v>0</v>
      </c>
      <c r="D531" t="s">
        <v>2941</v>
      </c>
      <c r="E531">
        <v>517</v>
      </c>
      <c r="F531" t="s">
        <v>2295</v>
      </c>
    </row>
    <row r="532" spans="2:6" x14ac:dyDescent="0.2">
      <c r="B532" t="s">
        <v>2940</v>
      </c>
      <c r="C532">
        <v>0</v>
      </c>
      <c r="D532" t="s">
        <v>2941</v>
      </c>
      <c r="E532">
        <v>518</v>
      </c>
      <c r="F532" t="s">
        <v>1614</v>
      </c>
    </row>
    <row r="533" spans="2:6" x14ac:dyDescent="0.2">
      <c r="B533" t="s">
        <v>2940</v>
      </c>
      <c r="C533">
        <v>0</v>
      </c>
      <c r="D533" t="s">
        <v>2941</v>
      </c>
      <c r="E533">
        <v>519</v>
      </c>
      <c r="F533" t="s">
        <v>1611</v>
      </c>
    </row>
    <row r="534" spans="2:6" x14ac:dyDescent="0.2">
      <c r="B534" t="s">
        <v>2940</v>
      </c>
      <c r="C534">
        <v>0</v>
      </c>
      <c r="D534" t="s">
        <v>2941</v>
      </c>
      <c r="E534">
        <v>520</v>
      </c>
      <c r="F534" t="s">
        <v>1546</v>
      </c>
    </row>
    <row r="535" spans="2:6" x14ac:dyDescent="0.2">
      <c r="B535" t="s">
        <v>2940</v>
      </c>
      <c r="C535">
        <v>0</v>
      </c>
      <c r="D535" t="s">
        <v>2941</v>
      </c>
      <c r="E535">
        <v>521</v>
      </c>
      <c r="F535" t="s">
        <v>1609</v>
      </c>
    </row>
    <row r="536" spans="2:6" x14ac:dyDescent="0.2">
      <c r="B536" t="s">
        <v>2940</v>
      </c>
      <c r="C536">
        <v>0</v>
      </c>
      <c r="D536" t="s">
        <v>2941</v>
      </c>
      <c r="E536">
        <v>522</v>
      </c>
      <c r="F536" t="s">
        <v>1606</v>
      </c>
    </row>
    <row r="537" spans="2:6" x14ac:dyDescent="0.2">
      <c r="B537" t="s">
        <v>2940</v>
      </c>
      <c r="C537">
        <v>0</v>
      </c>
      <c r="D537" t="s">
        <v>2941</v>
      </c>
      <c r="E537">
        <v>523</v>
      </c>
      <c r="F537" t="s">
        <v>1588</v>
      </c>
    </row>
    <row r="538" spans="2:6" x14ac:dyDescent="0.2">
      <c r="B538" t="s">
        <v>2940</v>
      </c>
      <c r="C538">
        <v>0</v>
      </c>
      <c r="D538" t="s">
        <v>2941</v>
      </c>
      <c r="E538">
        <v>524</v>
      </c>
      <c r="F538" t="s">
        <v>1578</v>
      </c>
    </row>
    <row r="539" spans="2:6" x14ac:dyDescent="0.2">
      <c r="B539" t="s">
        <v>2940</v>
      </c>
      <c r="C539">
        <v>0</v>
      </c>
      <c r="D539" t="s">
        <v>2941</v>
      </c>
      <c r="E539">
        <v>525</v>
      </c>
      <c r="F539" t="s">
        <v>1554</v>
      </c>
    </row>
    <row r="540" spans="2:6" x14ac:dyDescent="0.2">
      <c r="B540" t="s">
        <v>2940</v>
      </c>
      <c r="C540">
        <v>0</v>
      </c>
      <c r="D540" t="s">
        <v>2941</v>
      </c>
      <c r="E540">
        <v>526</v>
      </c>
      <c r="F540" t="s">
        <v>2283</v>
      </c>
    </row>
    <row r="541" spans="2:6" x14ac:dyDescent="0.2">
      <c r="B541" t="s">
        <v>2940</v>
      </c>
      <c r="C541">
        <v>0</v>
      </c>
      <c r="D541" t="s">
        <v>2941</v>
      </c>
      <c r="E541">
        <v>527</v>
      </c>
      <c r="F541" t="s">
        <v>1553</v>
      </c>
    </row>
    <row r="542" spans="2:6" x14ac:dyDescent="0.2">
      <c r="B542" t="s">
        <v>2940</v>
      </c>
      <c r="C542">
        <v>0</v>
      </c>
      <c r="D542" t="s">
        <v>2941</v>
      </c>
      <c r="E542">
        <v>528</v>
      </c>
      <c r="F542" t="s">
        <v>1545</v>
      </c>
    </row>
    <row r="543" spans="2:6" x14ac:dyDescent="0.2">
      <c r="B543" t="s">
        <v>2940</v>
      </c>
      <c r="C543">
        <v>0</v>
      </c>
      <c r="D543" t="s">
        <v>2941</v>
      </c>
      <c r="E543">
        <v>529</v>
      </c>
      <c r="F543" t="s">
        <v>2651</v>
      </c>
    </row>
    <row r="544" spans="2:6" x14ac:dyDescent="0.2">
      <c r="B544" t="s">
        <v>2940</v>
      </c>
      <c r="C544">
        <v>0</v>
      </c>
      <c r="D544" t="s">
        <v>2941</v>
      </c>
      <c r="E544">
        <v>530</v>
      </c>
      <c r="F544" t="s">
        <v>1550</v>
      </c>
    </row>
    <row r="545" spans="2:6" x14ac:dyDescent="0.2">
      <c r="B545" t="s">
        <v>2940</v>
      </c>
      <c r="C545">
        <v>0</v>
      </c>
      <c r="D545" t="s">
        <v>2941</v>
      </c>
      <c r="E545">
        <v>531</v>
      </c>
      <c r="F545" t="s">
        <v>1543</v>
      </c>
    </row>
    <row r="546" spans="2:6" x14ac:dyDescent="0.2">
      <c r="B546" t="s">
        <v>2940</v>
      </c>
      <c r="C546">
        <v>0</v>
      </c>
      <c r="D546" t="s">
        <v>2941</v>
      </c>
      <c r="E546">
        <v>532</v>
      </c>
      <c r="F546" t="s">
        <v>3020</v>
      </c>
    </row>
    <row r="547" spans="2:6" x14ac:dyDescent="0.2">
      <c r="B547" t="s">
        <v>2940</v>
      </c>
      <c r="C547">
        <v>0</v>
      </c>
      <c r="D547" t="s">
        <v>2941</v>
      </c>
      <c r="E547">
        <v>533</v>
      </c>
      <c r="F547" t="s">
        <v>1540</v>
      </c>
    </row>
    <row r="548" spans="2:6" x14ac:dyDescent="0.2">
      <c r="B548" t="s">
        <v>2940</v>
      </c>
      <c r="C548">
        <v>0</v>
      </c>
      <c r="D548" t="s">
        <v>2941</v>
      </c>
      <c r="E548">
        <v>534</v>
      </c>
      <c r="F548" t="s">
        <v>1511</v>
      </c>
    </row>
    <row r="549" spans="2:6" x14ac:dyDescent="0.2">
      <c r="B549" t="s">
        <v>2940</v>
      </c>
      <c r="C549">
        <v>0</v>
      </c>
      <c r="D549" t="s">
        <v>2941</v>
      </c>
      <c r="E549">
        <v>535</v>
      </c>
      <c r="F549" t="s">
        <v>1528</v>
      </c>
    </row>
    <row r="550" spans="2:6" x14ac:dyDescent="0.2">
      <c r="B550" t="s">
        <v>2940</v>
      </c>
      <c r="C550">
        <v>0</v>
      </c>
      <c r="D550" t="s">
        <v>2941</v>
      </c>
      <c r="E550">
        <v>536</v>
      </c>
      <c r="F550" t="s">
        <v>1529</v>
      </c>
    </row>
    <row r="551" spans="2:6" x14ac:dyDescent="0.2">
      <c r="B551" t="s">
        <v>2940</v>
      </c>
      <c r="C551">
        <v>0</v>
      </c>
      <c r="D551" t="s">
        <v>2941</v>
      </c>
      <c r="E551">
        <v>537</v>
      </c>
      <c r="F551" t="s">
        <v>1517</v>
      </c>
    </row>
    <row r="552" spans="2:6" x14ac:dyDescent="0.2">
      <c r="B552" t="s">
        <v>2940</v>
      </c>
      <c r="C552">
        <v>0</v>
      </c>
      <c r="D552" t="s">
        <v>2941</v>
      </c>
      <c r="E552">
        <v>538</v>
      </c>
      <c r="F552" t="s">
        <v>1523</v>
      </c>
    </row>
    <row r="553" spans="2:6" x14ac:dyDescent="0.2">
      <c r="B553" t="s">
        <v>2940</v>
      </c>
      <c r="C553">
        <v>0</v>
      </c>
      <c r="D553" t="s">
        <v>2941</v>
      </c>
      <c r="E553">
        <v>539</v>
      </c>
      <c r="F553" t="s">
        <v>3682</v>
      </c>
    </row>
    <row r="554" spans="2:6" x14ac:dyDescent="0.2">
      <c r="B554" t="s">
        <v>2945</v>
      </c>
      <c r="C554">
        <v>10</v>
      </c>
      <c r="D554" t="s">
        <v>2941</v>
      </c>
      <c r="E554">
        <v>540</v>
      </c>
      <c r="F554" t="s">
        <v>1340</v>
      </c>
    </row>
    <row r="555" spans="2:6" x14ac:dyDescent="0.2">
      <c r="B555" t="s">
        <v>2940</v>
      </c>
      <c r="C555">
        <v>0</v>
      </c>
      <c r="D555" t="s">
        <v>2941</v>
      </c>
      <c r="E555">
        <v>541</v>
      </c>
      <c r="F555" t="s">
        <v>1493</v>
      </c>
    </row>
    <row r="556" spans="2:6" x14ac:dyDescent="0.2">
      <c r="B556" t="s">
        <v>2940</v>
      </c>
      <c r="C556">
        <v>0</v>
      </c>
      <c r="D556" t="s">
        <v>2941</v>
      </c>
      <c r="E556">
        <v>542</v>
      </c>
      <c r="F556" t="s">
        <v>1512</v>
      </c>
    </row>
    <row r="557" spans="2:6" x14ac:dyDescent="0.2">
      <c r="B557" t="s">
        <v>2940</v>
      </c>
      <c r="C557">
        <v>0</v>
      </c>
      <c r="D557" t="s">
        <v>2941</v>
      </c>
      <c r="E557">
        <v>543</v>
      </c>
      <c r="F557" t="s">
        <v>1507</v>
      </c>
    </row>
    <row r="558" spans="2:6" x14ac:dyDescent="0.2">
      <c r="B558" t="s">
        <v>2940</v>
      </c>
      <c r="C558">
        <v>0</v>
      </c>
      <c r="D558" t="s">
        <v>2941</v>
      </c>
      <c r="E558">
        <v>544</v>
      </c>
      <c r="F558" t="s">
        <v>1504</v>
      </c>
    </row>
    <row r="559" spans="2:6" x14ac:dyDescent="0.2">
      <c r="B559" t="s">
        <v>2940</v>
      </c>
      <c r="C559">
        <v>0</v>
      </c>
      <c r="D559" t="s">
        <v>2941</v>
      </c>
      <c r="E559">
        <v>545</v>
      </c>
      <c r="F559" t="s">
        <v>1301</v>
      </c>
    </row>
    <row r="560" spans="2:6" x14ac:dyDescent="0.2">
      <c r="B560" t="s">
        <v>2940</v>
      </c>
      <c r="C560">
        <v>0</v>
      </c>
      <c r="D560" t="s">
        <v>2941</v>
      </c>
      <c r="E560">
        <v>546</v>
      </c>
      <c r="F560" t="s">
        <v>1503</v>
      </c>
    </row>
    <row r="561" spans="2:6" x14ac:dyDescent="0.2">
      <c r="B561" t="s">
        <v>2945</v>
      </c>
      <c r="C561">
        <v>10</v>
      </c>
      <c r="D561" t="s">
        <v>2941</v>
      </c>
      <c r="E561">
        <v>547</v>
      </c>
      <c r="F561" t="s">
        <v>2282</v>
      </c>
    </row>
    <row r="562" spans="2:6" x14ac:dyDescent="0.2">
      <c r="B562" t="s">
        <v>2940</v>
      </c>
      <c r="C562">
        <v>0</v>
      </c>
      <c r="D562" t="s">
        <v>2941</v>
      </c>
      <c r="E562">
        <v>548</v>
      </c>
      <c r="F562" t="s">
        <v>1500</v>
      </c>
    </row>
    <row r="563" spans="2:6" x14ac:dyDescent="0.2">
      <c r="B563" t="s">
        <v>2940</v>
      </c>
      <c r="C563">
        <v>0</v>
      </c>
      <c r="D563" t="s">
        <v>2941</v>
      </c>
      <c r="E563">
        <v>549</v>
      </c>
      <c r="F563" t="s">
        <v>1359</v>
      </c>
    </row>
    <row r="564" spans="2:6" x14ac:dyDescent="0.2">
      <c r="B564" t="s">
        <v>2940</v>
      </c>
      <c r="C564">
        <v>0</v>
      </c>
      <c r="D564" t="s">
        <v>2941</v>
      </c>
      <c r="E564">
        <v>550</v>
      </c>
      <c r="F564" t="s">
        <v>1495</v>
      </c>
    </row>
    <row r="565" spans="2:6" x14ac:dyDescent="0.2">
      <c r="B565" t="s">
        <v>2940</v>
      </c>
      <c r="C565">
        <v>0</v>
      </c>
      <c r="D565" t="s">
        <v>2941</v>
      </c>
      <c r="E565">
        <v>551</v>
      </c>
      <c r="F565" t="s">
        <v>2669</v>
      </c>
    </row>
    <row r="566" spans="2:6" x14ac:dyDescent="0.2">
      <c r="B566" t="s">
        <v>2940</v>
      </c>
      <c r="C566">
        <v>0</v>
      </c>
      <c r="D566" t="s">
        <v>2941</v>
      </c>
      <c r="E566">
        <v>552</v>
      </c>
      <c r="F566" t="s">
        <v>1496</v>
      </c>
    </row>
    <row r="567" spans="2:6" x14ac:dyDescent="0.2">
      <c r="B567" t="s">
        <v>2940</v>
      </c>
      <c r="C567">
        <v>0</v>
      </c>
      <c r="D567" t="s">
        <v>2941</v>
      </c>
      <c r="E567">
        <v>553</v>
      </c>
      <c r="F567" t="s">
        <v>2276</v>
      </c>
    </row>
    <row r="568" spans="2:6" x14ac:dyDescent="0.2">
      <c r="B568" t="s">
        <v>2940</v>
      </c>
      <c r="C568">
        <v>0</v>
      </c>
      <c r="D568" t="s">
        <v>2941</v>
      </c>
      <c r="E568">
        <v>554</v>
      </c>
      <c r="F568" t="s">
        <v>1492</v>
      </c>
    </row>
    <row r="569" spans="2:6" x14ac:dyDescent="0.2">
      <c r="B569" t="s">
        <v>2940</v>
      </c>
      <c r="C569">
        <v>0</v>
      </c>
      <c r="D569" t="s">
        <v>2941</v>
      </c>
      <c r="E569">
        <v>555</v>
      </c>
      <c r="F569" t="s">
        <v>1486</v>
      </c>
    </row>
    <row r="570" spans="2:6" x14ac:dyDescent="0.2">
      <c r="B570" t="s">
        <v>2940</v>
      </c>
      <c r="C570">
        <v>0</v>
      </c>
      <c r="D570" t="s">
        <v>2941</v>
      </c>
      <c r="E570">
        <v>556</v>
      </c>
      <c r="F570" t="s">
        <v>2177</v>
      </c>
    </row>
    <row r="571" spans="2:6" x14ac:dyDescent="0.2">
      <c r="B571" t="s">
        <v>2940</v>
      </c>
      <c r="C571">
        <v>0</v>
      </c>
      <c r="D571" t="s">
        <v>2941</v>
      </c>
      <c r="E571">
        <v>557</v>
      </c>
      <c r="F571" t="s">
        <v>2275</v>
      </c>
    </row>
    <row r="572" spans="2:6" x14ac:dyDescent="0.2">
      <c r="B572" t="s">
        <v>2974</v>
      </c>
      <c r="C572">
        <v>80</v>
      </c>
      <c r="D572" t="s">
        <v>2941</v>
      </c>
      <c r="E572">
        <v>558</v>
      </c>
      <c r="F572" t="s">
        <v>2668</v>
      </c>
    </row>
    <row r="573" spans="2:6" x14ac:dyDescent="0.2">
      <c r="B573" t="s">
        <v>2940</v>
      </c>
      <c r="C573">
        <v>0</v>
      </c>
      <c r="D573" t="s">
        <v>2941</v>
      </c>
      <c r="E573">
        <v>559</v>
      </c>
      <c r="F573" t="s">
        <v>1484</v>
      </c>
    </row>
    <row r="574" spans="2:6" x14ac:dyDescent="0.2">
      <c r="B574" t="s">
        <v>2940</v>
      </c>
      <c r="C574">
        <v>0</v>
      </c>
      <c r="D574" t="s">
        <v>2941</v>
      </c>
      <c r="E574">
        <v>560</v>
      </c>
      <c r="F574" t="s">
        <v>1488</v>
      </c>
    </row>
    <row r="575" spans="2:6" x14ac:dyDescent="0.2">
      <c r="B575" t="s">
        <v>2940</v>
      </c>
      <c r="C575">
        <v>0</v>
      </c>
      <c r="D575" t="s">
        <v>2941</v>
      </c>
      <c r="E575">
        <v>561</v>
      </c>
      <c r="F575" t="s">
        <v>1481</v>
      </c>
    </row>
    <row r="576" spans="2:6" x14ac:dyDescent="0.2">
      <c r="B576" t="s">
        <v>2940</v>
      </c>
      <c r="C576">
        <v>0</v>
      </c>
      <c r="D576" t="s">
        <v>2941</v>
      </c>
      <c r="E576">
        <v>562</v>
      </c>
      <c r="F576" t="s">
        <v>1472</v>
      </c>
    </row>
    <row r="577" spans="2:6" x14ac:dyDescent="0.2">
      <c r="B577" t="s">
        <v>2940</v>
      </c>
      <c r="C577">
        <v>0</v>
      </c>
      <c r="D577" t="s">
        <v>2941</v>
      </c>
      <c r="E577">
        <v>563</v>
      </c>
      <c r="F577" t="s">
        <v>2278</v>
      </c>
    </row>
    <row r="578" spans="2:6" x14ac:dyDescent="0.2">
      <c r="B578" t="s">
        <v>2940</v>
      </c>
      <c r="C578">
        <v>0</v>
      </c>
      <c r="D578" t="s">
        <v>2941</v>
      </c>
      <c r="E578">
        <v>564</v>
      </c>
      <c r="F578" t="s">
        <v>1490</v>
      </c>
    </row>
    <row r="579" spans="2:6" x14ac:dyDescent="0.2">
      <c r="B579" t="s">
        <v>2945</v>
      </c>
      <c r="C579">
        <v>10</v>
      </c>
      <c r="D579" t="s">
        <v>2941</v>
      </c>
      <c r="E579">
        <v>565</v>
      </c>
      <c r="F579" t="s">
        <v>1485</v>
      </c>
    </row>
    <row r="580" spans="2:6" x14ac:dyDescent="0.2">
      <c r="B580" t="s">
        <v>2940</v>
      </c>
      <c r="C580">
        <v>0</v>
      </c>
      <c r="D580" t="s">
        <v>2941</v>
      </c>
      <c r="E580">
        <v>566</v>
      </c>
      <c r="F580" t="s">
        <v>1483</v>
      </c>
    </row>
    <row r="581" spans="2:6" x14ac:dyDescent="0.2">
      <c r="B581" t="s">
        <v>2940</v>
      </c>
      <c r="C581">
        <v>0</v>
      </c>
      <c r="D581" t="s">
        <v>2941</v>
      </c>
      <c r="E581">
        <v>567</v>
      </c>
      <c r="F581" t="s">
        <v>1494</v>
      </c>
    </row>
    <row r="582" spans="2:6" x14ac:dyDescent="0.2">
      <c r="B582" t="s">
        <v>2940</v>
      </c>
      <c r="C582">
        <v>0</v>
      </c>
      <c r="D582" t="s">
        <v>2941</v>
      </c>
      <c r="E582">
        <v>568</v>
      </c>
      <c r="F582" t="s">
        <v>1470</v>
      </c>
    </row>
    <row r="583" spans="2:6" x14ac:dyDescent="0.2">
      <c r="B583" t="s">
        <v>2945</v>
      </c>
      <c r="C583">
        <v>10</v>
      </c>
      <c r="D583" t="s">
        <v>2941</v>
      </c>
      <c r="E583">
        <v>569</v>
      </c>
      <c r="F583" t="s">
        <v>1491</v>
      </c>
    </row>
    <row r="584" spans="2:6" x14ac:dyDescent="0.2">
      <c r="B584" t="s">
        <v>2940</v>
      </c>
      <c r="C584">
        <v>0</v>
      </c>
      <c r="D584" t="s">
        <v>2941</v>
      </c>
      <c r="E584">
        <v>570</v>
      </c>
      <c r="F584" t="s">
        <v>2863</v>
      </c>
    </row>
    <row r="585" spans="2:6" x14ac:dyDescent="0.2">
      <c r="B585" t="s">
        <v>2940</v>
      </c>
      <c r="C585">
        <v>0</v>
      </c>
      <c r="D585" t="s">
        <v>2941</v>
      </c>
      <c r="E585">
        <v>571</v>
      </c>
      <c r="F585" t="s">
        <v>2685</v>
      </c>
    </row>
    <row r="586" spans="2:6" x14ac:dyDescent="0.2">
      <c r="B586" t="s">
        <v>2940</v>
      </c>
      <c r="C586">
        <v>0</v>
      </c>
      <c r="D586" t="s">
        <v>2941</v>
      </c>
      <c r="E586">
        <v>572</v>
      </c>
      <c r="F586" t="s">
        <v>1498</v>
      </c>
    </row>
    <row r="587" spans="2:6" x14ac:dyDescent="0.2">
      <c r="B587" t="s">
        <v>2940</v>
      </c>
      <c r="C587">
        <v>0</v>
      </c>
      <c r="D587" t="s">
        <v>2941</v>
      </c>
      <c r="E587">
        <v>573</v>
      </c>
      <c r="F587" t="s">
        <v>1502</v>
      </c>
    </row>
    <row r="588" spans="2:6" x14ac:dyDescent="0.2">
      <c r="B588" t="s">
        <v>2940</v>
      </c>
      <c r="C588">
        <v>0</v>
      </c>
      <c r="D588" t="s">
        <v>2941</v>
      </c>
      <c r="E588">
        <v>574</v>
      </c>
      <c r="F588" t="s">
        <v>1516</v>
      </c>
    </row>
    <row r="589" spans="2:6" x14ac:dyDescent="0.2">
      <c r="B589" t="s">
        <v>2940</v>
      </c>
      <c r="C589">
        <v>0</v>
      </c>
      <c r="D589" t="s">
        <v>2941</v>
      </c>
      <c r="E589">
        <v>575</v>
      </c>
      <c r="F589" t="s">
        <v>1532</v>
      </c>
    </row>
    <row r="590" spans="2:6" x14ac:dyDescent="0.2">
      <c r="B590" t="s">
        <v>2940</v>
      </c>
      <c r="C590">
        <v>0</v>
      </c>
      <c r="D590" t="s">
        <v>2941</v>
      </c>
      <c r="E590">
        <v>576</v>
      </c>
      <c r="F590" t="s">
        <v>1535</v>
      </c>
    </row>
    <row r="591" spans="2:6" x14ac:dyDescent="0.2">
      <c r="B591" t="s">
        <v>2940</v>
      </c>
      <c r="C591">
        <v>0</v>
      </c>
      <c r="D591" t="s">
        <v>2941</v>
      </c>
      <c r="E591">
        <v>577</v>
      </c>
      <c r="F591" t="s">
        <v>1527</v>
      </c>
    </row>
    <row r="592" spans="2:6" x14ac:dyDescent="0.2">
      <c r="B592" t="s">
        <v>2940</v>
      </c>
      <c r="C592">
        <v>0</v>
      </c>
      <c r="D592" t="s">
        <v>2941</v>
      </c>
      <c r="E592">
        <v>578</v>
      </c>
      <c r="F592" t="s">
        <v>1538</v>
      </c>
    </row>
    <row r="593" spans="2:6" x14ac:dyDescent="0.2">
      <c r="B593" t="s">
        <v>2940</v>
      </c>
      <c r="C593">
        <v>0</v>
      </c>
      <c r="D593" t="s">
        <v>2941</v>
      </c>
      <c r="E593">
        <v>579</v>
      </c>
      <c r="F593" t="s">
        <v>1533</v>
      </c>
    </row>
    <row r="594" spans="2:6" x14ac:dyDescent="0.2">
      <c r="B594" t="s">
        <v>2940</v>
      </c>
      <c r="C594">
        <v>0</v>
      </c>
      <c r="D594" t="s">
        <v>2941</v>
      </c>
      <c r="E594">
        <v>580</v>
      </c>
      <c r="F594" t="s">
        <v>1539</v>
      </c>
    </row>
    <row r="595" spans="2:6" x14ac:dyDescent="0.2">
      <c r="B595" t="s">
        <v>2940</v>
      </c>
      <c r="C595">
        <v>0</v>
      </c>
      <c r="D595" t="s">
        <v>2941</v>
      </c>
      <c r="E595">
        <v>581</v>
      </c>
      <c r="F595" t="s">
        <v>1348</v>
      </c>
    </row>
    <row r="596" spans="2:6" x14ac:dyDescent="0.2">
      <c r="B596" t="s">
        <v>2940</v>
      </c>
      <c r="C596">
        <v>0</v>
      </c>
      <c r="D596" t="s">
        <v>2941</v>
      </c>
      <c r="E596">
        <v>582</v>
      </c>
      <c r="F596" t="s">
        <v>2292</v>
      </c>
    </row>
    <row r="597" spans="2:6" x14ac:dyDescent="0.2">
      <c r="B597" t="s">
        <v>2940</v>
      </c>
      <c r="C597">
        <v>0</v>
      </c>
      <c r="D597" t="s">
        <v>2941</v>
      </c>
      <c r="E597">
        <v>583</v>
      </c>
      <c r="F597" t="s">
        <v>1487</v>
      </c>
    </row>
    <row r="598" spans="2:6" x14ac:dyDescent="0.2">
      <c r="B598" t="s">
        <v>3050</v>
      </c>
      <c r="C598">
        <v>50</v>
      </c>
      <c r="D598" t="s">
        <v>2941</v>
      </c>
      <c r="E598">
        <v>584</v>
      </c>
      <c r="F598" t="s">
        <v>1556</v>
      </c>
    </row>
    <row r="599" spans="2:6" x14ac:dyDescent="0.2">
      <c r="B599" t="s">
        <v>2940</v>
      </c>
      <c r="C599">
        <v>0</v>
      </c>
      <c r="D599" t="s">
        <v>2941</v>
      </c>
      <c r="E599">
        <v>585</v>
      </c>
      <c r="F599" t="s">
        <v>1555</v>
      </c>
    </row>
    <row r="600" spans="2:6" x14ac:dyDescent="0.2">
      <c r="B600" t="s">
        <v>2940</v>
      </c>
      <c r="C600">
        <v>0</v>
      </c>
      <c r="D600" t="s">
        <v>2941</v>
      </c>
      <c r="E600">
        <v>586</v>
      </c>
      <c r="F600" t="s">
        <v>1560</v>
      </c>
    </row>
    <row r="601" spans="2:6" x14ac:dyDescent="0.2">
      <c r="B601" t="s">
        <v>2940</v>
      </c>
      <c r="C601">
        <v>0</v>
      </c>
      <c r="D601" t="s">
        <v>2941</v>
      </c>
      <c r="E601">
        <v>587</v>
      </c>
      <c r="F601" t="s">
        <v>1563</v>
      </c>
    </row>
    <row r="602" spans="2:6" x14ac:dyDescent="0.2">
      <c r="B602" t="s">
        <v>2940</v>
      </c>
      <c r="C602">
        <v>0</v>
      </c>
      <c r="D602" t="s">
        <v>2941</v>
      </c>
      <c r="E602">
        <v>588</v>
      </c>
      <c r="F602" t="s">
        <v>1565</v>
      </c>
    </row>
    <row r="603" spans="2:6" x14ac:dyDescent="0.2">
      <c r="B603" t="s">
        <v>2940</v>
      </c>
      <c r="C603">
        <v>0</v>
      </c>
      <c r="D603" t="s">
        <v>2941</v>
      </c>
      <c r="E603">
        <v>589</v>
      </c>
      <c r="F603" t="s">
        <v>2281</v>
      </c>
    </row>
    <row r="604" spans="2:6" x14ac:dyDescent="0.2">
      <c r="B604" t="s">
        <v>2940</v>
      </c>
      <c r="C604">
        <v>0</v>
      </c>
      <c r="D604" t="s">
        <v>2941</v>
      </c>
      <c r="E604">
        <v>590</v>
      </c>
      <c r="F604" t="s">
        <v>1567</v>
      </c>
    </row>
    <row r="605" spans="2:6" x14ac:dyDescent="0.2">
      <c r="B605" t="s">
        <v>2940</v>
      </c>
      <c r="C605">
        <v>0</v>
      </c>
      <c r="D605" t="s">
        <v>2941</v>
      </c>
      <c r="E605">
        <v>591</v>
      </c>
      <c r="F605" t="s">
        <v>1564</v>
      </c>
    </row>
    <row r="606" spans="2:6" x14ac:dyDescent="0.2">
      <c r="B606" t="s">
        <v>2940</v>
      </c>
      <c r="C606">
        <v>0</v>
      </c>
      <c r="D606" t="s">
        <v>2941</v>
      </c>
      <c r="E606">
        <v>592</v>
      </c>
      <c r="F606" t="s">
        <v>1562</v>
      </c>
    </row>
    <row r="607" spans="2:6" x14ac:dyDescent="0.2">
      <c r="B607" t="s">
        <v>2940</v>
      </c>
      <c r="C607">
        <v>0</v>
      </c>
      <c r="D607" t="s">
        <v>2941</v>
      </c>
      <c r="E607">
        <v>593</v>
      </c>
      <c r="F607" t="s">
        <v>1547</v>
      </c>
    </row>
    <row r="608" spans="2:6" x14ac:dyDescent="0.2">
      <c r="B608" t="s">
        <v>2940</v>
      </c>
      <c r="C608">
        <v>0</v>
      </c>
      <c r="D608" t="s">
        <v>2941</v>
      </c>
      <c r="E608">
        <v>594</v>
      </c>
      <c r="F608" t="s">
        <v>1515</v>
      </c>
    </row>
    <row r="609" spans="2:6" x14ac:dyDescent="0.2">
      <c r="B609" t="s">
        <v>2940</v>
      </c>
      <c r="C609">
        <v>0</v>
      </c>
      <c r="D609" t="s">
        <v>2941</v>
      </c>
      <c r="E609">
        <v>595</v>
      </c>
      <c r="F609" t="s">
        <v>1536</v>
      </c>
    </row>
    <row r="610" spans="2:6" x14ac:dyDescent="0.2">
      <c r="B610" t="s">
        <v>2940</v>
      </c>
      <c r="C610">
        <v>0</v>
      </c>
      <c r="D610" t="s">
        <v>2941</v>
      </c>
      <c r="E610">
        <v>596</v>
      </c>
      <c r="F610" t="s">
        <v>1395</v>
      </c>
    </row>
    <row r="611" spans="2:6" x14ac:dyDescent="0.2">
      <c r="B611" t="s">
        <v>2963</v>
      </c>
      <c r="C611" t="s">
        <v>2941</v>
      </c>
      <c r="D611">
        <v>597</v>
      </c>
      <c r="E611" t="s">
        <v>1434</v>
      </c>
    </row>
    <row r="612" spans="2:6" x14ac:dyDescent="0.2">
      <c r="B612" t="s">
        <v>3050</v>
      </c>
      <c r="C612">
        <v>50</v>
      </c>
      <c r="D612" t="s">
        <v>2941</v>
      </c>
      <c r="E612">
        <v>598</v>
      </c>
      <c r="F612" t="s">
        <v>1524</v>
      </c>
    </row>
    <row r="613" spans="2:6" x14ac:dyDescent="0.2">
      <c r="B613" t="s">
        <v>2940</v>
      </c>
      <c r="C613">
        <v>0</v>
      </c>
      <c r="D613" t="s">
        <v>2941</v>
      </c>
      <c r="E613">
        <v>599</v>
      </c>
      <c r="F613" t="s">
        <v>2273</v>
      </c>
    </row>
    <row r="614" spans="2:6" x14ac:dyDescent="0.2">
      <c r="B614" t="s">
        <v>2976</v>
      </c>
      <c r="C614">
        <v>90</v>
      </c>
      <c r="D614" t="s">
        <v>2941</v>
      </c>
      <c r="E614">
        <v>600</v>
      </c>
      <c r="F614" t="s">
        <v>1519</v>
      </c>
    </row>
    <row r="615" spans="2:6" x14ac:dyDescent="0.2">
      <c r="B615" t="s">
        <v>2940</v>
      </c>
      <c r="C615">
        <v>0</v>
      </c>
      <c r="D615" t="s">
        <v>2941</v>
      </c>
      <c r="E615">
        <v>601</v>
      </c>
      <c r="F615" t="s">
        <v>1522</v>
      </c>
    </row>
    <row r="616" spans="2:6" x14ac:dyDescent="0.2">
      <c r="B616" t="s">
        <v>2940</v>
      </c>
      <c r="C616">
        <v>0</v>
      </c>
      <c r="D616" t="s">
        <v>2941</v>
      </c>
      <c r="E616">
        <v>602</v>
      </c>
      <c r="F616" t="s">
        <v>1521</v>
      </c>
    </row>
    <row r="617" spans="2:6" x14ac:dyDescent="0.2">
      <c r="B617" t="s">
        <v>2940</v>
      </c>
      <c r="C617">
        <v>0</v>
      </c>
      <c r="D617" t="s">
        <v>2941</v>
      </c>
      <c r="E617">
        <v>603</v>
      </c>
      <c r="F617" t="s">
        <v>1518</v>
      </c>
    </row>
    <row r="618" spans="2:6" x14ac:dyDescent="0.2">
      <c r="B618" t="s">
        <v>2940</v>
      </c>
      <c r="C618">
        <v>0</v>
      </c>
      <c r="D618" t="s">
        <v>2941</v>
      </c>
      <c r="E618">
        <v>604</v>
      </c>
      <c r="F618" t="s">
        <v>1513</v>
      </c>
    </row>
    <row r="619" spans="2:6" x14ac:dyDescent="0.2">
      <c r="B619" t="s">
        <v>2976</v>
      </c>
      <c r="C619">
        <v>90</v>
      </c>
      <c r="D619" t="s">
        <v>2941</v>
      </c>
      <c r="E619">
        <v>605</v>
      </c>
      <c r="F619" t="s">
        <v>2260</v>
      </c>
    </row>
    <row r="620" spans="2:6" x14ac:dyDescent="0.2">
      <c r="B620" t="s">
        <v>2940</v>
      </c>
      <c r="C620">
        <v>0</v>
      </c>
      <c r="D620" t="s">
        <v>2941</v>
      </c>
      <c r="E620">
        <v>606</v>
      </c>
      <c r="F620" t="s">
        <v>1473</v>
      </c>
    </row>
    <row r="621" spans="2:6" x14ac:dyDescent="0.2">
      <c r="B621" t="s">
        <v>2940</v>
      </c>
      <c r="C621">
        <v>0</v>
      </c>
      <c r="D621" t="s">
        <v>2941</v>
      </c>
      <c r="E621">
        <v>607</v>
      </c>
      <c r="F621" t="s">
        <v>1531</v>
      </c>
    </row>
    <row r="622" spans="2:6" x14ac:dyDescent="0.2">
      <c r="B622" t="s">
        <v>2940</v>
      </c>
      <c r="C622">
        <v>0</v>
      </c>
      <c r="D622" t="s">
        <v>2941</v>
      </c>
      <c r="E622">
        <v>608</v>
      </c>
      <c r="F622" t="s">
        <v>1530</v>
      </c>
    </row>
    <row r="623" spans="2:6" x14ac:dyDescent="0.2">
      <c r="B623" t="s">
        <v>2940</v>
      </c>
      <c r="C623">
        <v>0</v>
      </c>
      <c r="D623" t="s">
        <v>2941</v>
      </c>
      <c r="E623">
        <v>609</v>
      </c>
      <c r="F623" t="s">
        <v>1569</v>
      </c>
    </row>
    <row r="624" spans="2:6" x14ac:dyDescent="0.2">
      <c r="B624" t="s">
        <v>2940</v>
      </c>
      <c r="C624">
        <v>0</v>
      </c>
      <c r="D624" t="s">
        <v>2941</v>
      </c>
      <c r="E624">
        <v>610</v>
      </c>
      <c r="F624" t="s">
        <v>2221</v>
      </c>
    </row>
    <row r="625" spans="2:6" x14ac:dyDescent="0.2">
      <c r="B625" t="s">
        <v>2940</v>
      </c>
      <c r="C625">
        <v>0</v>
      </c>
      <c r="D625" t="s">
        <v>2941</v>
      </c>
      <c r="E625">
        <v>611</v>
      </c>
      <c r="F625" t="s">
        <v>1661</v>
      </c>
    </row>
    <row r="626" spans="2:6" x14ac:dyDescent="0.2">
      <c r="B626" t="s">
        <v>2940</v>
      </c>
      <c r="C626">
        <v>0</v>
      </c>
      <c r="D626" t="s">
        <v>2941</v>
      </c>
      <c r="E626">
        <v>612</v>
      </c>
      <c r="F626" t="s">
        <v>1772</v>
      </c>
    </row>
    <row r="627" spans="2:6" x14ac:dyDescent="0.2">
      <c r="B627" t="s">
        <v>2940</v>
      </c>
      <c r="C627">
        <v>0</v>
      </c>
      <c r="D627" t="s">
        <v>2941</v>
      </c>
      <c r="E627">
        <v>613</v>
      </c>
      <c r="F627" t="s">
        <v>1873</v>
      </c>
    </row>
    <row r="628" spans="2:6" x14ac:dyDescent="0.2">
      <c r="B628" t="s">
        <v>2940</v>
      </c>
      <c r="C628">
        <v>0</v>
      </c>
      <c r="D628" t="s">
        <v>2941</v>
      </c>
      <c r="E628">
        <v>614</v>
      </c>
      <c r="F628" t="s">
        <v>1977</v>
      </c>
    </row>
    <row r="629" spans="2:6" x14ac:dyDescent="0.2">
      <c r="B629" t="s">
        <v>2940</v>
      </c>
      <c r="C629">
        <v>0</v>
      </c>
      <c r="D629" t="s">
        <v>2941</v>
      </c>
      <c r="E629">
        <v>615</v>
      </c>
      <c r="F629" t="s">
        <v>2065</v>
      </c>
    </row>
    <row r="630" spans="2:6" x14ac:dyDescent="0.2">
      <c r="B630" t="s">
        <v>2940</v>
      </c>
      <c r="C630">
        <v>0</v>
      </c>
      <c r="D630" t="s">
        <v>2941</v>
      </c>
      <c r="E630">
        <v>616</v>
      </c>
      <c r="F630" t="s">
        <v>2067</v>
      </c>
    </row>
    <row r="631" spans="2:6" x14ac:dyDescent="0.2">
      <c r="B631" t="s">
        <v>2940</v>
      </c>
      <c r="C631">
        <v>0</v>
      </c>
      <c r="D631" t="s">
        <v>2941</v>
      </c>
      <c r="E631">
        <v>617</v>
      </c>
      <c r="F631" t="s">
        <v>2143</v>
      </c>
    </row>
    <row r="632" spans="2:6" x14ac:dyDescent="0.2">
      <c r="B632" t="s">
        <v>2940</v>
      </c>
      <c r="C632">
        <v>0</v>
      </c>
      <c r="D632" t="s">
        <v>2941</v>
      </c>
      <c r="E632">
        <v>618</v>
      </c>
      <c r="F632" t="s">
        <v>2150</v>
      </c>
    </row>
    <row r="633" spans="2:6" x14ac:dyDescent="0.2">
      <c r="B633" t="s">
        <v>2940</v>
      </c>
      <c r="C633">
        <v>0</v>
      </c>
      <c r="D633" t="s">
        <v>2941</v>
      </c>
      <c r="E633">
        <v>619</v>
      </c>
      <c r="F633" t="s">
        <v>2196</v>
      </c>
    </row>
    <row r="634" spans="2:6" x14ac:dyDescent="0.2">
      <c r="B634" t="s">
        <v>2940</v>
      </c>
      <c r="C634">
        <v>0</v>
      </c>
      <c r="D634" t="s">
        <v>2941</v>
      </c>
      <c r="E634">
        <v>620</v>
      </c>
      <c r="F634" t="s">
        <v>1888</v>
      </c>
    </row>
    <row r="635" spans="2:6" x14ac:dyDescent="0.2">
      <c r="B635" t="s">
        <v>2940</v>
      </c>
      <c r="C635">
        <v>0</v>
      </c>
      <c r="D635" t="s">
        <v>2941</v>
      </c>
      <c r="E635">
        <v>621</v>
      </c>
      <c r="F635" t="s">
        <v>2246</v>
      </c>
    </row>
    <row r="636" spans="2:6" x14ac:dyDescent="0.2">
      <c r="B636" t="s">
        <v>2940</v>
      </c>
      <c r="C636">
        <v>0</v>
      </c>
      <c r="D636" t="s">
        <v>2941</v>
      </c>
      <c r="E636">
        <v>622</v>
      </c>
      <c r="F636" t="s">
        <v>2330</v>
      </c>
    </row>
    <row r="637" spans="2:6" x14ac:dyDescent="0.2">
      <c r="B637" t="s">
        <v>2940</v>
      </c>
      <c r="C637">
        <v>0</v>
      </c>
      <c r="D637" t="s">
        <v>2941</v>
      </c>
      <c r="E637">
        <v>623</v>
      </c>
      <c r="F637" t="s">
        <v>2313</v>
      </c>
    </row>
    <row r="638" spans="2:6" x14ac:dyDescent="0.2">
      <c r="B638" t="s">
        <v>2940</v>
      </c>
      <c r="C638">
        <v>0</v>
      </c>
      <c r="D638" t="s">
        <v>2941</v>
      </c>
      <c r="E638">
        <v>624</v>
      </c>
      <c r="F638" t="s">
        <v>2128</v>
      </c>
    </row>
    <row r="639" spans="2:6" x14ac:dyDescent="0.2">
      <c r="B639" t="s">
        <v>2940</v>
      </c>
      <c r="C639">
        <v>0</v>
      </c>
      <c r="D639" t="s">
        <v>2941</v>
      </c>
      <c r="E639">
        <v>625</v>
      </c>
      <c r="F639" t="s">
        <v>2420</v>
      </c>
    </row>
    <row r="640" spans="2:6" x14ac:dyDescent="0.2">
      <c r="B640" t="s">
        <v>2940</v>
      </c>
      <c r="C640">
        <v>0</v>
      </c>
      <c r="D640" t="s">
        <v>2941</v>
      </c>
      <c r="E640">
        <v>626</v>
      </c>
      <c r="F640" t="s">
        <v>2419</v>
      </c>
    </row>
    <row r="641" spans="2:6" x14ac:dyDescent="0.2">
      <c r="B641" t="s">
        <v>2940</v>
      </c>
      <c r="C641">
        <v>0</v>
      </c>
      <c r="D641" t="s">
        <v>2941</v>
      </c>
      <c r="E641">
        <v>627</v>
      </c>
      <c r="F641" t="s">
        <v>2418</v>
      </c>
    </row>
    <row r="642" spans="2:6" x14ac:dyDescent="0.2">
      <c r="B642" t="s">
        <v>2940</v>
      </c>
      <c r="C642">
        <v>0</v>
      </c>
      <c r="D642" t="s">
        <v>2941</v>
      </c>
      <c r="E642">
        <v>628</v>
      </c>
      <c r="F642" t="s">
        <v>2417</v>
      </c>
    </row>
    <row r="643" spans="2:6" x14ac:dyDescent="0.2">
      <c r="B643" t="s">
        <v>2940</v>
      </c>
      <c r="C643">
        <v>0</v>
      </c>
      <c r="D643" t="s">
        <v>2941</v>
      </c>
      <c r="E643">
        <v>629</v>
      </c>
      <c r="F643" t="s">
        <v>2416</v>
      </c>
    </row>
    <row r="644" spans="2:6" x14ac:dyDescent="0.2">
      <c r="B644" t="s">
        <v>2940</v>
      </c>
      <c r="C644">
        <v>0</v>
      </c>
      <c r="D644" t="s">
        <v>2941</v>
      </c>
      <c r="E644">
        <v>630</v>
      </c>
      <c r="F644" t="s">
        <v>2413</v>
      </c>
    </row>
    <row r="645" spans="2:6" x14ac:dyDescent="0.2">
      <c r="B645" t="s">
        <v>2940</v>
      </c>
      <c r="C645">
        <v>0</v>
      </c>
      <c r="D645" t="s">
        <v>2941</v>
      </c>
      <c r="E645">
        <v>631</v>
      </c>
      <c r="F645" t="s">
        <v>2412</v>
      </c>
    </row>
    <row r="646" spans="2:6" x14ac:dyDescent="0.2">
      <c r="B646" t="s">
        <v>2940</v>
      </c>
      <c r="C646">
        <v>0</v>
      </c>
      <c r="D646" t="s">
        <v>2941</v>
      </c>
      <c r="E646">
        <v>632</v>
      </c>
      <c r="F646" t="s">
        <v>2410</v>
      </c>
    </row>
    <row r="647" spans="2:6" x14ac:dyDescent="0.2">
      <c r="B647" t="s">
        <v>2940</v>
      </c>
      <c r="C647">
        <v>0</v>
      </c>
      <c r="D647" t="s">
        <v>2941</v>
      </c>
      <c r="E647">
        <v>633</v>
      </c>
      <c r="F647" t="s">
        <v>2409</v>
      </c>
    </row>
    <row r="648" spans="2:6" x14ac:dyDescent="0.2">
      <c r="B648" t="s">
        <v>2940</v>
      </c>
      <c r="C648">
        <v>0</v>
      </c>
      <c r="D648" t="s">
        <v>2941</v>
      </c>
      <c r="E648">
        <v>634</v>
      </c>
      <c r="F648" t="s">
        <v>2408</v>
      </c>
    </row>
    <row r="649" spans="2:6" x14ac:dyDescent="0.2">
      <c r="B649" t="s">
        <v>2940</v>
      </c>
      <c r="C649">
        <v>0</v>
      </c>
      <c r="D649" t="s">
        <v>2941</v>
      </c>
      <c r="E649">
        <v>635</v>
      </c>
      <c r="F649" t="s">
        <v>2407</v>
      </c>
    </row>
    <row r="650" spans="2:6" x14ac:dyDescent="0.2">
      <c r="B650" t="s">
        <v>2940</v>
      </c>
      <c r="C650">
        <v>0</v>
      </c>
      <c r="D650" t="s">
        <v>2941</v>
      </c>
      <c r="E650">
        <v>636</v>
      </c>
      <c r="F650" t="s">
        <v>2405</v>
      </c>
    </row>
    <row r="651" spans="2:6" x14ac:dyDescent="0.2">
      <c r="B651" t="s">
        <v>2940</v>
      </c>
      <c r="C651">
        <v>0</v>
      </c>
      <c r="D651" t="s">
        <v>2941</v>
      </c>
      <c r="E651">
        <v>637</v>
      </c>
      <c r="F651" t="s">
        <v>2403</v>
      </c>
    </row>
    <row r="652" spans="2:6" x14ac:dyDescent="0.2">
      <c r="B652" t="s">
        <v>2940</v>
      </c>
      <c r="C652">
        <v>0</v>
      </c>
      <c r="D652" t="s">
        <v>2941</v>
      </c>
      <c r="E652">
        <v>638</v>
      </c>
      <c r="F652" t="s">
        <v>3686</v>
      </c>
    </row>
    <row r="653" spans="2:6" x14ac:dyDescent="0.2">
      <c r="B653" t="s">
        <v>2940</v>
      </c>
      <c r="C653">
        <v>0</v>
      </c>
      <c r="D653" t="s">
        <v>2941</v>
      </c>
      <c r="E653">
        <v>639</v>
      </c>
      <c r="F653" t="s">
        <v>2402</v>
      </c>
    </row>
    <row r="654" spans="2:6" x14ac:dyDescent="0.2">
      <c r="B654" t="s">
        <v>2940</v>
      </c>
      <c r="C654">
        <v>0</v>
      </c>
      <c r="D654" t="s">
        <v>2941</v>
      </c>
      <c r="E654">
        <v>640</v>
      </c>
      <c r="F654" t="s">
        <v>2400</v>
      </c>
    </row>
    <row r="655" spans="2:6" x14ac:dyDescent="0.2">
      <c r="B655" t="s">
        <v>2940</v>
      </c>
      <c r="C655">
        <v>0</v>
      </c>
      <c r="D655" t="s">
        <v>2941</v>
      </c>
      <c r="E655">
        <v>641</v>
      </c>
      <c r="F655" t="s">
        <v>2396</v>
      </c>
    </row>
    <row r="656" spans="2:6" x14ac:dyDescent="0.2">
      <c r="B656" t="s">
        <v>2940</v>
      </c>
      <c r="C656">
        <v>0</v>
      </c>
      <c r="D656" t="s">
        <v>2941</v>
      </c>
      <c r="E656">
        <v>642</v>
      </c>
      <c r="F656" t="s">
        <v>1989</v>
      </c>
    </row>
    <row r="657" spans="2:6" x14ac:dyDescent="0.2">
      <c r="B657" t="s">
        <v>2963</v>
      </c>
      <c r="C657" t="s">
        <v>2941</v>
      </c>
      <c r="D657">
        <v>643</v>
      </c>
      <c r="E657" t="s">
        <v>2401</v>
      </c>
    </row>
    <row r="658" spans="2:6" x14ac:dyDescent="0.2">
      <c r="B658" t="s">
        <v>3031</v>
      </c>
      <c r="C658">
        <v>20</v>
      </c>
      <c r="D658" t="s">
        <v>2941</v>
      </c>
      <c r="E658">
        <v>644</v>
      </c>
      <c r="F658" t="s">
        <v>2169</v>
      </c>
    </row>
    <row r="659" spans="2:6" x14ac:dyDescent="0.2">
      <c r="B659" t="s">
        <v>2940</v>
      </c>
      <c r="C659">
        <v>0</v>
      </c>
      <c r="D659" t="s">
        <v>2941</v>
      </c>
      <c r="E659">
        <v>645</v>
      </c>
      <c r="F659" t="s">
        <v>2393</v>
      </c>
    </row>
    <row r="660" spans="2:6" x14ac:dyDescent="0.2">
      <c r="B660" t="s">
        <v>2940</v>
      </c>
      <c r="C660">
        <v>0</v>
      </c>
      <c r="D660" t="s">
        <v>2941</v>
      </c>
      <c r="E660">
        <v>646</v>
      </c>
      <c r="F660" t="s">
        <v>2404</v>
      </c>
    </row>
    <row r="661" spans="2:6" x14ac:dyDescent="0.2">
      <c r="B661" t="s">
        <v>2940</v>
      </c>
      <c r="C661">
        <v>0</v>
      </c>
      <c r="D661" t="s">
        <v>2941</v>
      </c>
      <c r="E661">
        <v>647</v>
      </c>
      <c r="F661" t="s">
        <v>2886</v>
      </c>
    </row>
    <row r="662" spans="2:6" x14ac:dyDescent="0.2">
      <c r="B662" t="s">
        <v>2940</v>
      </c>
      <c r="C662">
        <v>0</v>
      </c>
      <c r="D662" t="s">
        <v>2941</v>
      </c>
      <c r="E662">
        <v>648</v>
      </c>
      <c r="F662" t="s">
        <v>1659</v>
      </c>
    </row>
    <row r="663" spans="2:6" x14ac:dyDescent="0.2">
      <c r="B663" t="s">
        <v>2940</v>
      </c>
      <c r="C663">
        <v>0</v>
      </c>
      <c r="D663" t="s">
        <v>2941</v>
      </c>
      <c r="E663">
        <v>649</v>
      </c>
      <c r="F663" t="s">
        <v>2414</v>
      </c>
    </row>
    <row r="664" spans="2:6" x14ac:dyDescent="0.2">
      <c r="B664" t="s">
        <v>2940</v>
      </c>
      <c r="C664">
        <v>0</v>
      </c>
      <c r="D664" t="s">
        <v>2941</v>
      </c>
      <c r="E664">
        <v>650</v>
      </c>
      <c r="F664" t="s">
        <v>2422</v>
      </c>
    </row>
    <row r="665" spans="2:6" x14ac:dyDescent="0.2">
      <c r="B665" t="s">
        <v>2940</v>
      </c>
      <c r="C665">
        <v>0</v>
      </c>
      <c r="D665" t="s">
        <v>2941</v>
      </c>
      <c r="E665">
        <v>651</v>
      </c>
      <c r="F665" t="s">
        <v>2887</v>
      </c>
    </row>
    <row r="666" spans="2:6" x14ac:dyDescent="0.2">
      <c r="B666" t="s">
        <v>2940</v>
      </c>
      <c r="C666">
        <v>0</v>
      </c>
      <c r="D666" t="s">
        <v>2941</v>
      </c>
      <c r="E666">
        <v>652</v>
      </c>
      <c r="F666" t="s">
        <v>2424</v>
      </c>
    </row>
    <row r="667" spans="2:6" x14ac:dyDescent="0.2">
      <c r="B667" t="s">
        <v>2940</v>
      </c>
      <c r="C667">
        <v>0</v>
      </c>
      <c r="D667" t="s">
        <v>2941</v>
      </c>
      <c r="E667">
        <v>653</v>
      </c>
      <c r="F667" t="s">
        <v>2429</v>
      </c>
    </row>
    <row r="668" spans="2:6" x14ac:dyDescent="0.2">
      <c r="B668" t="s">
        <v>2940</v>
      </c>
      <c r="C668">
        <v>0</v>
      </c>
      <c r="D668" t="s">
        <v>2941</v>
      </c>
      <c r="E668">
        <v>654</v>
      </c>
      <c r="F668" t="s">
        <v>2430</v>
      </c>
    </row>
    <row r="669" spans="2:6" x14ac:dyDescent="0.2">
      <c r="B669" t="s">
        <v>2940</v>
      </c>
      <c r="C669">
        <v>0</v>
      </c>
      <c r="D669" t="s">
        <v>2941</v>
      </c>
      <c r="E669">
        <v>655</v>
      </c>
      <c r="F669" t="s">
        <v>2427</v>
      </c>
    </row>
    <row r="670" spans="2:6" x14ac:dyDescent="0.2">
      <c r="B670" t="s">
        <v>2940</v>
      </c>
      <c r="C670">
        <v>0</v>
      </c>
      <c r="D670" t="s">
        <v>2941</v>
      </c>
      <c r="E670">
        <v>656</v>
      </c>
      <c r="F670" t="s">
        <v>2431</v>
      </c>
    </row>
    <row r="671" spans="2:6" x14ac:dyDescent="0.2">
      <c r="B671" t="s">
        <v>2940</v>
      </c>
      <c r="C671">
        <v>0</v>
      </c>
      <c r="D671" t="s">
        <v>2941</v>
      </c>
      <c r="E671">
        <v>657</v>
      </c>
      <c r="F671" t="s">
        <v>2166</v>
      </c>
    </row>
    <row r="672" spans="2:6" x14ac:dyDescent="0.2">
      <c r="B672" t="s">
        <v>2940</v>
      </c>
      <c r="C672">
        <v>0</v>
      </c>
      <c r="D672" t="s">
        <v>2941</v>
      </c>
      <c r="E672">
        <v>658</v>
      </c>
      <c r="F672" t="s">
        <v>2435</v>
      </c>
    </row>
    <row r="673" spans="2:6" x14ac:dyDescent="0.2">
      <c r="B673" t="s">
        <v>2940</v>
      </c>
      <c r="C673">
        <v>0</v>
      </c>
      <c r="D673" t="s">
        <v>2941</v>
      </c>
      <c r="E673">
        <v>659</v>
      </c>
      <c r="F673" t="s">
        <v>2445</v>
      </c>
    </row>
    <row r="674" spans="2:6" x14ac:dyDescent="0.2">
      <c r="B674" t="s">
        <v>2940</v>
      </c>
      <c r="C674">
        <v>0</v>
      </c>
      <c r="D674" t="s">
        <v>2941</v>
      </c>
      <c r="E674">
        <v>660</v>
      </c>
      <c r="F674" t="s">
        <v>3867</v>
      </c>
    </row>
    <row r="675" spans="2:6" x14ac:dyDescent="0.2">
      <c r="B675" t="s">
        <v>2976</v>
      </c>
      <c r="C675">
        <v>90</v>
      </c>
      <c r="D675" t="s">
        <v>2941</v>
      </c>
      <c r="E675">
        <v>661</v>
      </c>
      <c r="F675" t="s">
        <v>3754</v>
      </c>
    </row>
    <row r="676" spans="2:6" x14ac:dyDescent="0.2">
      <c r="B676" t="s">
        <v>2940</v>
      </c>
      <c r="C676">
        <v>0</v>
      </c>
      <c r="D676" t="s">
        <v>2941</v>
      </c>
      <c r="E676">
        <v>662</v>
      </c>
      <c r="F676" t="s">
        <v>1316</v>
      </c>
    </row>
    <row r="677" spans="2:6" x14ac:dyDescent="0.2">
      <c r="B677" t="s">
        <v>2940</v>
      </c>
      <c r="C677">
        <v>0</v>
      </c>
      <c r="D677" t="s">
        <v>2941</v>
      </c>
      <c r="E677">
        <v>663</v>
      </c>
      <c r="F677" t="s">
        <v>2449</v>
      </c>
    </row>
    <row r="678" spans="2:6" x14ac:dyDescent="0.2">
      <c r="B678" t="s">
        <v>2940</v>
      </c>
      <c r="C678">
        <v>0</v>
      </c>
      <c r="D678" t="s">
        <v>2941</v>
      </c>
      <c r="E678">
        <v>664</v>
      </c>
      <c r="F678" t="s">
        <v>2452</v>
      </c>
    </row>
    <row r="679" spans="2:6" x14ac:dyDescent="0.2">
      <c r="B679" t="s">
        <v>2945</v>
      </c>
      <c r="C679">
        <v>10</v>
      </c>
      <c r="D679" t="s">
        <v>2941</v>
      </c>
      <c r="E679">
        <v>665</v>
      </c>
      <c r="F679" t="s">
        <v>2872</v>
      </c>
    </row>
    <row r="680" spans="2:6" x14ac:dyDescent="0.2">
      <c r="B680" t="s">
        <v>2940</v>
      </c>
      <c r="C680">
        <v>0</v>
      </c>
      <c r="D680" t="s">
        <v>2941</v>
      </c>
      <c r="E680">
        <v>666</v>
      </c>
      <c r="F680" t="s">
        <v>2460</v>
      </c>
    </row>
    <row r="681" spans="2:6" x14ac:dyDescent="0.2">
      <c r="B681" t="s">
        <v>2940</v>
      </c>
      <c r="C681">
        <v>0</v>
      </c>
      <c r="D681" t="s">
        <v>2941</v>
      </c>
      <c r="E681">
        <v>667</v>
      </c>
      <c r="F681" t="s">
        <v>2461</v>
      </c>
    </row>
    <row r="682" spans="2:6" x14ac:dyDescent="0.2">
      <c r="B682" t="s">
        <v>2940</v>
      </c>
      <c r="C682">
        <v>0</v>
      </c>
      <c r="D682" t="s">
        <v>2941</v>
      </c>
      <c r="E682">
        <v>668</v>
      </c>
      <c r="F682" t="s">
        <v>2458</v>
      </c>
    </row>
    <row r="683" spans="2:6" x14ac:dyDescent="0.2">
      <c r="B683" t="s">
        <v>2940</v>
      </c>
      <c r="C683">
        <v>0</v>
      </c>
      <c r="D683" t="s">
        <v>2941</v>
      </c>
      <c r="E683">
        <v>669</v>
      </c>
      <c r="F683" t="s">
        <v>2457</v>
      </c>
    </row>
    <row r="684" spans="2:6" x14ac:dyDescent="0.2">
      <c r="B684" t="s">
        <v>2940</v>
      </c>
      <c r="C684">
        <v>0</v>
      </c>
      <c r="D684" t="s">
        <v>2941</v>
      </c>
      <c r="E684">
        <v>670</v>
      </c>
      <c r="F684" t="s">
        <v>2454</v>
      </c>
    </row>
    <row r="685" spans="2:6" x14ac:dyDescent="0.2">
      <c r="B685" t="s">
        <v>2940</v>
      </c>
      <c r="C685">
        <v>0</v>
      </c>
      <c r="D685" t="s">
        <v>2941</v>
      </c>
      <c r="E685">
        <v>671</v>
      </c>
      <c r="F685" t="s">
        <v>2453</v>
      </c>
    </row>
    <row r="686" spans="2:6" x14ac:dyDescent="0.2">
      <c r="B686" t="s">
        <v>2945</v>
      </c>
      <c r="C686">
        <v>10</v>
      </c>
      <c r="D686" t="s">
        <v>2941</v>
      </c>
      <c r="E686">
        <v>672</v>
      </c>
      <c r="F686" t="s">
        <v>2444</v>
      </c>
    </row>
    <row r="687" spans="2:6" x14ac:dyDescent="0.2">
      <c r="B687" t="s">
        <v>2940</v>
      </c>
      <c r="C687">
        <v>0</v>
      </c>
      <c r="D687" t="s">
        <v>2941</v>
      </c>
      <c r="E687">
        <v>673</v>
      </c>
      <c r="F687" t="s">
        <v>2440</v>
      </c>
    </row>
    <row r="688" spans="2:6" x14ac:dyDescent="0.2">
      <c r="B688" t="s">
        <v>2940</v>
      </c>
      <c r="C688">
        <v>0</v>
      </c>
      <c r="D688" t="s">
        <v>2941</v>
      </c>
      <c r="E688">
        <v>674</v>
      </c>
      <c r="F688" t="s">
        <v>1310</v>
      </c>
    </row>
    <row r="689" spans="2:6" x14ac:dyDescent="0.2">
      <c r="B689" t="s">
        <v>2940</v>
      </c>
      <c r="C689">
        <v>0</v>
      </c>
      <c r="D689" t="s">
        <v>2941</v>
      </c>
      <c r="E689">
        <v>675</v>
      </c>
      <c r="F689" t="s">
        <v>3868</v>
      </c>
    </row>
    <row r="690" spans="2:6" x14ac:dyDescent="0.2">
      <c r="B690" t="s">
        <v>2940</v>
      </c>
      <c r="C690">
        <v>0</v>
      </c>
      <c r="D690" t="s">
        <v>2941</v>
      </c>
      <c r="E690">
        <v>676</v>
      </c>
      <c r="F690" t="s">
        <v>2439</v>
      </c>
    </row>
    <row r="691" spans="2:6" x14ac:dyDescent="0.2">
      <c r="B691" t="s">
        <v>2940</v>
      </c>
      <c r="C691">
        <v>0</v>
      </c>
      <c r="D691" t="s">
        <v>2941</v>
      </c>
      <c r="E691">
        <v>677</v>
      </c>
      <c r="F691" t="s">
        <v>2180</v>
      </c>
    </row>
    <row r="692" spans="2:6" x14ac:dyDescent="0.2">
      <c r="B692" t="s">
        <v>2940</v>
      </c>
      <c r="C692">
        <v>0</v>
      </c>
      <c r="D692" t="s">
        <v>2941</v>
      </c>
      <c r="E692">
        <v>678</v>
      </c>
      <c r="F692" t="s">
        <v>1909</v>
      </c>
    </row>
    <row r="693" spans="2:6" x14ac:dyDescent="0.2">
      <c r="B693" t="s">
        <v>2940</v>
      </c>
      <c r="C693">
        <v>0</v>
      </c>
      <c r="D693" t="s">
        <v>2941</v>
      </c>
      <c r="E693">
        <v>679</v>
      </c>
      <c r="F693" t="s">
        <v>2183</v>
      </c>
    </row>
    <row r="694" spans="2:6" x14ac:dyDescent="0.2">
      <c r="B694" t="s">
        <v>2940</v>
      </c>
      <c r="C694">
        <v>0</v>
      </c>
      <c r="D694" t="s">
        <v>2941</v>
      </c>
      <c r="E694">
        <v>680</v>
      </c>
      <c r="F694" t="s">
        <v>3034</v>
      </c>
    </row>
    <row r="695" spans="2:6" x14ac:dyDescent="0.2">
      <c r="B695" t="s">
        <v>2940</v>
      </c>
      <c r="C695">
        <v>0</v>
      </c>
      <c r="D695" t="s">
        <v>2941</v>
      </c>
      <c r="E695">
        <v>681</v>
      </c>
      <c r="F695" t="s">
        <v>2230</v>
      </c>
    </row>
    <row r="696" spans="2:6" x14ac:dyDescent="0.2">
      <c r="B696" t="s">
        <v>2940</v>
      </c>
      <c r="C696">
        <v>0</v>
      </c>
      <c r="D696" t="s">
        <v>2941</v>
      </c>
      <c r="E696">
        <v>682</v>
      </c>
      <c r="F696" t="s">
        <v>2434</v>
      </c>
    </row>
    <row r="697" spans="2:6" x14ac:dyDescent="0.2">
      <c r="B697" t="s">
        <v>2940</v>
      </c>
      <c r="C697">
        <v>0</v>
      </c>
      <c r="D697" t="s">
        <v>2941</v>
      </c>
      <c r="E697">
        <v>683</v>
      </c>
      <c r="F697" t="s">
        <v>2184</v>
      </c>
    </row>
    <row r="698" spans="2:6" x14ac:dyDescent="0.2">
      <c r="B698" t="s">
        <v>2940</v>
      </c>
      <c r="C698">
        <v>0</v>
      </c>
      <c r="D698" t="s">
        <v>2941</v>
      </c>
      <c r="E698">
        <v>684</v>
      </c>
      <c r="F698" t="s">
        <v>2182</v>
      </c>
    </row>
    <row r="699" spans="2:6" x14ac:dyDescent="0.2">
      <c r="B699" t="s">
        <v>2940</v>
      </c>
      <c r="C699">
        <v>0</v>
      </c>
      <c r="D699" t="s">
        <v>2941</v>
      </c>
      <c r="E699">
        <v>685</v>
      </c>
      <c r="F699" t="s">
        <v>2870</v>
      </c>
    </row>
    <row r="700" spans="2:6" x14ac:dyDescent="0.2">
      <c r="B700" t="s">
        <v>2940</v>
      </c>
      <c r="C700">
        <v>0</v>
      </c>
      <c r="D700" t="s">
        <v>2941</v>
      </c>
      <c r="E700">
        <v>686</v>
      </c>
      <c r="F700" t="s">
        <v>2436</v>
      </c>
    </row>
    <row r="701" spans="2:6" x14ac:dyDescent="0.2">
      <c r="B701" t="s">
        <v>2940</v>
      </c>
      <c r="C701">
        <v>0</v>
      </c>
      <c r="D701" t="s">
        <v>2941</v>
      </c>
      <c r="E701">
        <v>687</v>
      </c>
      <c r="F701" t="s">
        <v>2426</v>
      </c>
    </row>
    <row r="702" spans="2:6" x14ac:dyDescent="0.2">
      <c r="B702" t="s">
        <v>2940</v>
      </c>
      <c r="C702">
        <v>0</v>
      </c>
      <c r="D702" t="s">
        <v>2941</v>
      </c>
      <c r="E702">
        <v>688</v>
      </c>
      <c r="F702" t="s">
        <v>2801</v>
      </c>
    </row>
    <row r="703" spans="2:6" x14ac:dyDescent="0.2">
      <c r="B703" t="s">
        <v>2940</v>
      </c>
      <c r="C703">
        <v>0</v>
      </c>
      <c r="D703" t="s">
        <v>2941</v>
      </c>
      <c r="E703">
        <v>689</v>
      </c>
      <c r="F703" t="s">
        <v>2179</v>
      </c>
    </row>
    <row r="704" spans="2:6" x14ac:dyDescent="0.2">
      <c r="B704" t="s">
        <v>2940</v>
      </c>
      <c r="C704">
        <v>0</v>
      </c>
      <c r="D704" t="s">
        <v>2941</v>
      </c>
      <c r="E704">
        <v>690</v>
      </c>
      <c r="F704" t="s">
        <v>2312</v>
      </c>
    </row>
    <row r="705" spans="2:6" x14ac:dyDescent="0.2">
      <c r="B705" t="s">
        <v>2940</v>
      </c>
      <c r="C705">
        <v>0</v>
      </c>
      <c r="D705" t="s">
        <v>2941</v>
      </c>
      <c r="E705">
        <v>691</v>
      </c>
      <c r="F705" t="s">
        <v>2176</v>
      </c>
    </row>
    <row r="706" spans="2:6" x14ac:dyDescent="0.2">
      <c r="B706" t="s">
        <v>2940</v>
      </c>
      <c r="C706">
        <v>0</v>
      </c>
      <c r="D706" t="s">
        <v>2941</v>
      </c>
      <c r="E706">
        <v>692</v>
      </c>
      <c r="F706" t="s">
        <v>2397</v>
      </c>
    </row>
    <row r="707" spans="2:6" x14ac:dyDescent="0.2">
      <c r="B707" t="s">
        <v>2976</v>
      </c>
      <c r="C707">
        <v>90</v>
      </c>
      <c r="D707" t="s">
        <v>2941</v>
      </c>
      <c r="E707">
        <v>693</v>
      </c>
      <c r="F707" t="s">
        <v>2160</v>
      </c>
    </row>
    <row r="708" spans="2:6" x14ac:dyDescent="0.2">
      <c r="B708" t="s">
        <v>2965</v>
      </c>
      <c r="C708">
        <v>60</v>
      </c>
      <c r="D708" t="s">
        <v>2941</v>
      </c>
      <c r="E708">
        <v>694</v>
      </c>
      <c r="F708" t="s">
        <v>2293</v>
      </c>
    </row>
    <row r="709" spans="2:6" x14ac:dyDescent="0.2">
      <c r="B709" t="s">
        <v>2940</v>
      </c>
      <c r="C709">
        <v>0</v>
      </c>
      <c r="D709" t="s">
        <v>2941</v>
      </c>
      <c r="E709">
        <v>695</v>
      </c>
      <c r="F709" t="s">
        <v>2871</v>
      </c>
    </row>
    <row r="710" spans="2:6" x14ac:dyDescent="0.2">
      <c r="B710" t="s">
        <v>2940</v>
      </c>
      <c r="C710">
        <v>0</v>
      </c>
      <c r="D710" t="s">
        <v>2941</v>
      </c>
      <c r="E710">
        <v>696</v>
      </c>
      <c r="F710" t="s">
        <v>3578</v>
      </c>
    </row>
    <row r="711" spans="2:6" x14ac:dyDescent="0.2">
      <c r="B711" t="s">
        <v>2940</v>
      </c>
      <c r="C711">
        <v>0</v>
      </c>
      <c r="D711" t="s">
        <v>2941</v>
      </c>
      <c r="E711">
        <v>697</v>
      </c>
      <c r="F711" t="s">
        <v>2364</v>
      </c>
    </row>
    <row r="712" spans="2:6" x14ac:dyDescent="0.2">
      <c r="B712" t="s">
        <v>2940</v>
      </c>
      <c r="C712">
        <v>0</v>
      </c>
      <c r="D712" t="s">
        <v>2941</v>
      </c>
      <c r="E712">
        <v>698</v>
      </c>
      <c r="F712" t="s">
        <v>1336</v>
      </c>
    </row>
    <row r="713" spans="2:6" x14ac:dyDescent="0.2">
      <c r="B713" t="s">
        <v>2940</v>
      </c>
      <c r="C713">
        <v>0</v>
      </c>
      <c r="D713" t="s">
        <v>2941</v>
      </c>
      <c r="E713">
        <v>699</v>
      </c>
      <c r="F713" t="s">
        <v>2163</v>
      </c>
    </row>
    <row r="714" spans="2:6" x14ac:dyDescent="0.2">
      <c r="B714" t="s">
        <v>2940</v>
      </c>
      <c r="C714">
        <v>0</v>
      </c>
      <c r="D714" t="s">
        <v>2941</v>
      </c>
      <c r="E714">
        <v>700</v>
      </c>
      <c r="F714" t="s">
        <v>2354</v>
      </c>
    </row>
    <row r="715" spans="2:6" x14ac:dyDescent="0.2">
      <c r="B715" t="s">
        <v>2940</v>
      </c>
      <c r="C715">
        <v>0</v>
      </c>
      <c r="D715" t="s">
        <v>2941</v>
      </c>
      <c r="E715">
        <v>701</v>
      </c>
      <c r="F715" t="s">
        <v>2350</v>
      </c>
    </row>
    <row r="716" spans="2:6" x14ac:dyDescent="0.2">
      <c r="B716" t="s">
        <v>2940</v>
      </c>
      <c r="C716">
        <v>0</v>
      </c>
      <c r="D716" t="s">
        <v>2941</v>
      </c>
      <c r="E716">
        <v>702</v>
      </c>
      <c r="F716" t="s">
        <v>2349</v>
      </c>
    </row>
    <row r="717" spans="2:6" x14ac:dyDescent="0.2">
      <c r="B717" t="s">
        <v>2940</v>
      </c>
      <c r="C717">
        <v>0</v>
      </c>
      <c r="D717" t="s">
        <v>2941</v>
      </c>
      <c r="E717">
        <v>703</v>
      </c>
      <c r="F717" t="s">
        <v>2352</v>
      </c>
    </row>
    <row r="718" spans="2:6" x14ac:dyDescent="0.2">
      <c r="B718" t="s">
        <v>2940</v>
      </c>
      <c r="C718">
        <v>0</v>
      </c>
      <c r="D718" t="s">
        <v>2941</v>
      </c>
      <c r="E718">
        <v>704</v>
      </c>
      <c r="F718" t="s">
        <v>3869</v>
      </c>
    </row>
    <row r="719" spans="2:6" x14ac:dyDescent="0.2">
      <c r="B719" t="s">
        <v>2940</v>
      </c>
      <c r="C719">
        <v>0</v>
      </c>
      <c r="D719" t="s">
        <v>2941</v>
      </c>
      <c r="E719">
        <v>705</v>
      </c>
      <c r="F719" t="s">
        <v>2344</v>
      </c>
    </row>
    <row r="720" spans="2:6" x14ac:dyDescent="0.2">
      <c r="B720" t="s">
        <v>2940</v>
      </c>
      <c r="C720">
        <v>0</v>
      </c>
      <c r="D720" t="s">
        <v>2941</v>
      </c>
      <c r="E720">
        <v>706</v>
      </c>
      <c r="F720" t="s">
        <v>2874</v>
      </c>
    </row>
    <row r="721" spans="2:6" x14ac:dyDescent="0.2">
      <c r="B721" t="s">
        <v>2940</v>
      </c>
      <c r="C721">
        <v>0</v>
      </c>
      <c r="D721" t="s">
        <v>2941</v>
      </c>
      <c r="E721">
        <v>707</v>
      </c>
      <c r="F721" t="s">
        <v>2343</v>
      </c>
    </row>
    <row r="722" spans="2:6" x14ac:dyDescent="0.2">
      <c r="B722" t="s">
        <v>2940</v>
      </c>
      <c r="C722">
        <v>0</v>
      </c>
      <c r="D722" t="s">
        <v>2941</v>
      </c>
      <c r="E722">
        <v>708</v>
      </c>
      <c r="F722" t="s">
        <v>2340</v>
      </c>
    </row>
    <row r="723" spans="2:6" x14ac:dyDescent="0.2">
      <c r="B723" t="s">
        <v>2940</v>
      </c>
      <c r="C723">
        <v>0</v>
      </c>
      <c r="D723" t="s">
        <v>2941</v>
      </c>
      <c r="E723">
        <v>709</v>
      </c>
      <c r="F723" t="s">
        <v>3038</v>
      </c>
    </row>
    <row r="724" spans="2:6" x14ac:dyDescent="0.2">
      <c r="B724" t="s">
        <v>2940</v>
      </c>
      <c r="C724">
        <v>0</v>
      </c>
      <c r="D724" t="s">
        <v>2941</v>
      </c>
      <c r="E724">
        <v>710</v>
      </c>
      <c r="F724" t="s">
        <v>3306</v>
      </c>
    </row>
    <row r="725" spans="2:6" x14ac:dyDescent="0.2">
      <c r="B725" t="s">
        <v>2940</v>
      </c>
      <c r="C725">
        <v>0</v>
      </c>
      <c r="D725" t="s">
        <v>2941</v>
      </c>
      <c r="E725">
        <v>711</v>
      </c>
      <c r="F725" t="s">
        <v>2338</v>
      </c>
    </row>
    <row r="726" spans="2:6" x14ac:dyDescent="0.2">
      <c r="B726" t="s">
        <v>2940</v>
      </c>
      <c r="C726">
        <v>0</v>
      </c>
      <c r="D726" t="s">
        <v>2941</v>
      </c>
      <c r="E726">
        <v>712</v>
      </c>
      <c r="F726" t="s">
        <v>2337</v>
      </c>
    </row>
    <row r="727" spans="2:6" x14ac:dyDescent="0.2">
      <c r="B727" t="s">
        <v>2940</v>
      </c>
      <c r="C727">
        <v>0</v>
      </c>
      <c r="D727" t="s">
        <v>2941</v>
      </c>
      <c r="E727">
        <v>713</v>
      </c>
      <c r="F727" t="s">
        <v>2332</v>
      </c>
    </row>
    <row r="728" spans="2:6" x14ac:dyDescent="0.2">
      <c r="B728" t="s">
        <v>2940</v>
      </c>
      <c r="C728">
        <v>0</v>
      </c>
      <c r="D728" t="s">
        <v>2941</v>
      </c>
      <c r="E728">
        <v>714</v>
      </c>
      <c r="F728" t="s">
        <v>2331</v>
      </c>
    </row>
    <row r="729" spans="2:6" x14ac:dyDescent="0.2">
      <c r="B729" t="s">
        <v>2940</v>
      </c>
      <c r="C729">
        <v>0</v>
      </c>
      <c r="D729" t="s">
        <v>2941</v>
      </c>
      <c r="E729">
        <v>715</v>
      </c>
      <c r="F729" t="s">
        <v>2329</v>
      </c>
    </row>
    <row r="730" spans="2:6" x14ac:dyDescent="0.2">
      <c r="B730" t="s">
        <v>2940</v>
      </c>
      <c r="C730">
        <v>0</v>
      </c>
      <c r="D730" t="s">
        <v>2941</v>
      </c>
      <c r="E730">
        <v>716</v>
      </c>
      <c r="F730" t="s">
        <v>1854</v>
      </c>
    </row>
    <row r="731" spans="2:6" x14ac:dyDescent="0.2">
      <c r="B731" t="s">
        <v>2940</v>
      </c>
      <c r="C731">
        <v>0</v>
      </c>
      <c r="D731" t="s">
        <v>2941</v>
      </c>
      <c r="E731">
        <v>717</v>
      </c>
      <c r="F731" t="s">
        <v>2327</v>
      </c>
    </row>
    <row r="732" spans="2:6" x14ac:dyDescent="0.2">
      <c r="B732" t="s">
        <v>2940</v>
      </c>
      <c r="C732">
        <v>0</v>
      </c>
      <c r="D732" t="s">
        <v>2941</v>
      </c>
      <c r="E732">
        <v>718</v>
      </c>
      <c r="F732" t="s">
        <v>2144</v>
      </c>
    </row>
    <row r="733" spans="2:6" x14ac:dyDescent="0.2">
      <c r="B733" t="s">
        <v>2940</v>
      </c>
      <c r="C733">
        <v>0</v>
      </c>
      <c r="D733" t="s">
        <v>2941</v>
      </c>
      <c r="E733">
        <v>719</v>
      </c>
      <c r="F733" t="s">
        <v>2325</v>
      </c>
    </row>
    <row r="734" spans="2:6" x14ac:dyDescent="0.2">
      <c r="B734" t="s">
        <v>2940</v>
      </c>
      <c r="C734">
        <v>0</v>
      </c>
      <c r="D734" t="s">
        <v>2941</v>
      </c>
      <c r="E734">
        <v>720</v>
      </c>
      <c r="F734" t="s">
        <v>2319</v>
      </c>
    </row>
    <row r="735" spans="2:6" x14ac:dyDescent="0.2">
      <c r="B735" t="s">
        <v>2940</v>
      </c>
      <c r="C735">
        <v>0</v>
      </c>
      <c r="D735" t="s">
        <v>2941</v>
      </c>
      <c r="E735">
        <v>721</v>
      </c>
      <c r="F735" t="s">
        <v>2316</v>
      </c>
    </row>
    <row r="736" spans="2:6" x14ac:dyDescent="0.2">
      <c r="B736" t="s">
        <v>2940</v>
      </c>
      <c r="C736">
        <v>0</v>
      </c>
      <c r="D736" t="s">
        <v>2941</v>
      </c>
      <c r="E736">
        <v>722</v>
      </c>
      <c r="F736" t="s">
        <v>2315</v>
      </c>
    </row>
    <row r="737" spans="2:6" x14ac:dyDescent="0.2">
      <c r="B737" t="s">
        <v>2940</v>
      </c>
      <c r="C737">
        <v>0</v>
      </c>
      <c r="D737" t="s">
        <v>2941</v>
      </c>
      <c r="E737">
        <v>723</v>
      </c>
      <c r="F737" t="s">
        <v>3383</v>
      </c>
    </row>
    <row r="738" spans="2:6" x14ac:dyDescent="0.2">
      <c r="B738" t="s">
        <v>2940</v>
      </c>
      <c r="C738">
        <v>0</v>
      </c>
      <c r="D738" t="s">
        <v>2941</v>
      </c>
      <c r="E738">
        <v>724</v>
      </c>
      <c r="F738" t="s">
        <v>2324</v>
      </c>
    </row>
    <row r="739" spans="2:6" x14ac:dyDescent="0.2">
      <c r="B739" t="s">
        <v>2940</v>
      </c>
      <c r="C739">
        <v>0</v>
      </c>
      <c r="D739" t="s">
        <v>2941</v>
      </c>
      <c r="E739">
        <v>725</v>
      </c>
      <c r="F739" t="s">
        <v>1737</v>
      </c>
    </row>
    <row r="740" spans="2:6" x14ac:dyDescent="0.2">
      <c r="B740" t="s">
        <v>2940</v>
      </c>
      <c r="C740">
        <v>0</v>
      </c>
      <c r="D740" t="s">
        <v>2941</v>
      </c>
      <c r="E740">
        <v>726</v>
      </c>
      <c r="F740" t="s">
        <v>1828</v>
      </c>
    </row>
    <row r="741" spans="2:6" x14ac:dyDescent="0.2">
      <c r="B741" t="s">
        <v>2940</v>
      </c>
      <c r="C741">
        <v>0</v>
      </c>
      <c r="D741" t="s">
        <v>2941</v>
      </c>
      <c r="E741">
        <v>727</v>
      </c>
      <c r="F741" t="s">
        <v>3196</v>
      </c>
    </row>
    <row r="742" spans="2:6" x14ac:dyDescent="0.2">
      <c r="B742" t="s">
        <v>2940</v>
      </c>
      <c r="C742">
        <v>0</v>
      </c>
      <c r="D742" t="s">
        <v>2941</v>
      </c>
      <c r="E742">
        <v>728</v>
      </c>
      <c r="F742" t="s">
        <v>2878</v>
      </c>
    </row>
    <row r="743" spans="2:6" x14ac:dyDescent="0.2">
      <c r="B743" t="s">
        <v>2940</v>
      </c>
      <c r="C743">
        <v>0</v>
      </c>
      <c r="D743" t="s">
        <v>2941</v>
      </c>
      <c r="E743">
        <v>729</v>
      </c>
      <c r="F743" t="s">
        <v>2328</v>
      </c>
    </row>
    <row r="744" spans="2:6" x14ac:dyDescent="0.2">
      <c r="B744" t="s">
        <v>3031</v>
      </c>
      <c r="C744">
        <v>20</v>
      </c>
      <c r="D744" t="s">
        <v>2941</v>
      </c>
      <c r="E744">
        <v>730</v>
      </c>
      <c r="F744" t="s">
        <v>3870</v>
      </c>
    </row>
    <row r="745" spans="2:6" x14ac:dyDescent="0.2">
      <c r="B745" t="s">
        <v>2940</v>
      </c>
      <c r="C745">
        <v>0</v>
      </c>
      <c r="D745" t="s">
        <v>2941</v>
      </c>
      <c r="E745">
        <v>731</v>
      </c>
      <c r="F745" t="s">
        <v>2326</v>
      </c>
    </row>
    <row r="746" spans="2:6" x14ac:dyDescent="0.2">
      <c r="B746" t="s">
        <v>2940</v>
      </c>
      <c r="C746">
        <v>0</v>
      </c>
      <c r="D746" t="s">
        <v>2941</v>
      </c>
      <c r="E746">
        <v>732</v>
      </c>
      <c r="F746" t="s">
        <v>2335</v>
      </c>
    </row>
    <row r="747" spans="2:6" x14ac:dyDescent="0.2">
      <c r="B747" t="s">
        <v>2940</v>
      </c>
      <c r="C747">
        <v>0</v>
      </c>
      <c r="D747" t="s">
        <v>2941</v>
      </c>
      <c r="E747">
        <v>733</v>
      </c>
      <c r="F747" t="s">
        <v>2336</v>
      </c>
    </row>
    <row r="748" spans="2:6" x14ac:dyDescent="0.2">
      <c r="B748" t="s">
        <v>2940</v>
      </c>
      <c r="C748">
        <v>0</v>
      </c>
      <c r="D748" t="s">
        <v>2941</v>
      </c>
      <c r="E748">
        <v>734</v>
      </c>
      <c r="F748" t="s">
        <v>2341</v>
      </c>
    </row>
    <row r="749" spans="2:6" x14ac:dyDescent="0.2">
      <c r="B749" t="s">
        <v>2940</v>
      </c>
      <c r="C749">
        <v>0</v>
      </c>
      <c r="D749" t="s">
        <v>2941</v>
      </c>
      <c r="E749">
        <v>735</v>
      </c>
      <c r="F749" t="s">
        <v>2353</v>
      </c>
    </row>
    <row r="750" spans="2:6" x14ac:dyDescent="0.2">
      <c r="B750" t="s">
        <v>2940</v>
      </c>
      <c r="C750">
        <v>0</v>
      </c>
      <c r="D750" t="s">
        <v>2941</v>
      </c>
      <c r="E750">
        <v>736</v>
      </c>
      <c r="F750" t="s">
        <v>2819</v>
      </c>
    </row>
    <row r="751" spans="2:6" x14ac:dyDescent="0.2">
      <c r="B751" t="s">
        <v>2940</v>
      </c>
      <c r="C751">
        <v>0</v>
      </c>
      <c r="D751" t="s">
        <v>2941</v>
      </c>
      <c r="E751">
        <v>737</v>
      </c>
      <c r="F751" t="s">
        <v>2356</v>
      </c>
    </row>
    <row r="752" spans="2:6" x14ac:dyDescent="0.2">
      <c r="B752" t="s">
        <v>2940</v>
      </c>
      <c r="C752">
        <v>0</v>
      </c>
      <c r="D752" t="s">
        <v>2941</v>
      </c>
      <c r="E752">
        <v>738</v>
      </c>
      <c r="F752" t="s">
        <v>2361</v>
      </c>
    </row>
    <row r="753" spans="2:6" x14ac:dyDescent="0.2">
      <c r="B753" t="s">
        <v>2940</v>
      </c>
      <c r="C753">
        <v>0</v>
      </c>
      <c r="D753" t="s">
        <v>2941</v>
      </c>
      <c r="E753">
        <v>739</v>
      </c>
      <c r="F753" t="s">
        <v>2368</v>
      </c>
    </row>
    <row r="754" spans="2:6" x14ac:dyDescent="0.2">
      <c r="B754" t="s">
        <v>2940</v>
      </c>
      <c r="C754">
        <v>0</v>
      </c>
      <c r="D754" t="s">
        <v>2941</v>
      </c>
      <c r="E754">
        <v>740</v>
      </c>
      <c r="F754" t="s">
        <v>2369</v>
      </c>
    </row>
    <row r="755" spans="2:6" x14ac:dyDescent="0.2">
      <c r="B755" t="s">
        <v>2940</v>
      </c>
      <c r="C755">
        <v>0</v>
      </c>
      <c r="D755" t="s">
        <v>2941</v>
      </c>
      <c r="E755">
        <v>741</v>
      </c>
      <c r="F755" t="s">
        <v>2371</v>
      </c>
    </row>
    <row r="756" spans="2:6" x14ac:dyDescent="0.2">
      <c r="B756" t="s">
        <v>2940</v>
      </c>
      <c r="C756">
        <v>0</v>
      </c>
      <c r="D756" t="s">
        <v>2941</v>
      </c>
      <c r="E756">
        <v>742</v>
      </c>
      <c r="F756" t="s">
        <v>2164</v>
      </c>
    </row>
    <row r="757" spans="2:6" x14ac:dyDescent="0.2">
      <c r="B757" t="s">
        <v>2940</v>
      </c>
      <c r="C757">
        <v>0</v>
      </c>
      <c r="D757" t="s">
        <v>2941</v>
      </c>
      <c r="E757">
        <v>743</v>
      </c>
      <c r="F757" t="s">
        <v>2379</v>
      </c>
    </row>
    <row r="758" spans="2:6" x14ac:dyDescent="0.2">
      <c r="B758" t="s">
        <v>2963</v>
      </c>
      <c r="C758" t="s">
        <v>2941</v>
      </c>
      <c r="D758">
        <v>744</v>
      </c>
      <c r="E758" t="s">
        <v>3871</v>
      </c>
    </row>
    <row r="759" spans="2:6" x14ac:dyDescent="0.2">
      <c r="B759" t="s">
        <v>2940</v>
      </c>
      <c r="C759">
        <v>0</v>
      </c>
      <c r="D759" t="s">
        <v>2941</v>
      </c>
      <c r="E759">
        <v>745</v>
      </c>
      <c r="F759" t="s">
        <v>2383</v>
      </c>
    </row>
    <row r="760" spans="2:6" x14ac:dyDescent="0.2">
      <c r="B760" t="s">
        <v>2940</v>
      </c>
      <c r="C760">
        <v>0</v>
      </c>
      <c r="D760" t="s">
        <v>2941</v>
      </c>
      <c r="E760">
        <v>746</v>
      </c>
      <c r="F760" t="s">
        <v>2152</v>
      </c>
    </row>
    <row r="761" spans="2:6" x14ac:dyDescent="0.2">
      <c r="B761" t="s">
        <v>2940</v>
      </c>
      <c r="C761">
        <v>0</v>
      </c>
      <c r="D761" t="s">
        <v>2941</v>
      </c>
      <c r="E761">
        <v>747</v>
      </c>
      <c r="F761" t="s">
        <v>2384</v>
      </c>
    </row>
    <row r="762" spans="2:6" x14ac:dyDescent="0.2">
      <c r="B762" t="s">
        <v>2940</v>
      </c>
      <c r="C762">
        <v>0</v>
      </c>
      <c r="D762" t="s">
        <v>2941</v>
      </c>
      <c r="E762">
        <v>748</v>
      </c>
      <c r="F762" t="s">
        <v>2899</v>
      </c>
    </row>
    <row r="763" spans="2:6" x14ac:dyDescent="0.2">
      <c r="B763" t="s">
        <v>2940</v>
      </c>
      <c r="C763">
        <v>0</v>
      </c>
      <c r="D763" t="s">
        <v>2941</v>
      </c>
      <c r="E763">
        <v>749</v>
      </c>
      <c r="F763" t="s">
        <v>2386</v>
      </c>
    </row>
    <row r="764" spans="2:6" x14ac:dyDescent="0.2">
      <c r="B764" t="s">
        <v>2940</v>
      </c>
      <c r="C764">
        <v>0</v>
      </c>
      <c r="D764" t="s">
        <v>2941</v>
      </c>
      <c r="E764">
        <v>750</v>
      </c>
      <c r="F764" t="s">
        <v>2382</v>
      </c>
    </row>
    <row r="765" spans="2:6" x14ac:dyDescent="0.2">
      <c r="B765" t="s">
        <v>2940</v>
      </c>
      <c r="C765">
        <v>0</v>
      </c>
      <c r="D765" t="s">
        <v>2941</v>
      </c>
      <c r="E765">
        <v>751</v>
      </c>
      <c r="F765" t="s">
        <v>2070</v>
      </c>
    </row>
    <row r="766" spans="2:6" x14ac:dyDescent="0.2">
      <c r="B766" t="s">
        <v>2940</v>
      </c>
      <c r="C766">
        <v>0</v>
      </c>
      <c r="D766" t="s">
        <v>2941</v>
      </c>
      <c r="E766">
        <v>752</v>
      </c>
      <c r="F766" t="s">
        <v>2374</v>
      </c>
    </row>
    <row r="767" spans="2:6" x14ac:dyDescent="0.2">
      <c r="B767" t="s">
        <v>2940</v>
      </c>
      <c r="C767">
        <v>0</v>
      </c>
      <c r="D767" t="s">
        <v>2941</v>
      </c>
      <c r="E767">
        <v>753</v>
      </c>
      <c r="F767" t="s">
        <v>2372</v>
      </c>
    </row>
    <row r="768" spans="2:6" x14ac:dyDescent="0.2">
      <c r="B768" t="s">
        <v>2940</v>
      </c>
      <c r="C768">
        <v>0</v>
      </c>
      <c r="D768" t="s">
        <v>2941</v>
      </c>
      <c r="E768">
        <v>754</v>
      </c>
      <c r="F768" t="s">
        <v>2367</v>
      </c>
    </row>
    <row r="769" spans="2:6" x14ac:dyDescent="0.2">
      <c r="B769" t="s">
        <v>2940</v>
      </c>
      <c r="C769">
        <v>0</v>
      </c>
      <c r="D769" t="s">
        <v>2941</v>
      </c>
      <c r="E769">
        <v>755</v>
      </c>
      <c r="F769" t="s">
        <v>2366</v>
      </c>
    </row>
    <row r="770" spans="2:6" x14ac:dyDescent="0.2">
      <c r="B770" t="s">
        <v>2940</v>
      </c>
      <c r="C770">
        <v>0</v>
      </c>
      <c r="D770" t="s">
        <v>2941</v>
      </c>
      <c r="E770">
        <v>756</v>
      </c>
      <c r="F770" t="s">
        <v>2270</v>
      </c>
    </row>
    <row r="771" spans="2:6" x14ac:dyDescent="0.2">
      <c r="B771" t="s">
        <v>2940</v>
      </c>
      <c r="C771">
        <v>0</v>
      </c>
      <c r="D771" t="s">
        <v>2941</v>
      </c>
      <c r="E771">
        <v>757</v>
      </c>
      <c r="F771" t="s">
        <v>2358</v>
      </c>
    </row>
    <row r="772" spans="2:6" x14ac:dyDescent="0.2">
      <c r="B772" t="s">
        <v>2940</v>
      </c>
      <c r="C772">
        <v>0</v>
      </c>
      <c r="D772" t="s">
        <v>2941</v>
      </c>
      <c r="E772">
        <v>758</v>
      </c>
      <c r="F772" t="s">
        <v>2359</v>
      </c>
    </row>
    <row r="773" spans="2:6" x14ac:dyDescent="0.2">
      <c r="B773" t="s">
        <v>2940</v>
      </c>
      <c r="C773">
        <v>0</v>
      </c>
      <c r="D773" t="s">
        <v>2941</v>
      </c>
      <c r="E773">
        <v>759</v>
      </c>
      <c r="F773" t="s">
        <v>2357</v>
      </c>
    </row>
    <row r="774" spans="2:6" x14ac:dyDescent="0.2">
      <c r="B774" t="s">
        <v>2940</v>
      </c>
      <c r="C774">
        <v>0</v>
      </c>
      <c r="D774" t="s">
        <v>2941</v>
      </c>
      <c r="E774">
        <v>760</v>
      </c>
      <c r="F774" t="s">
        <v>2355</v>
      </c>
    </row>
    <row r="775" spans="2:6" x14ac:dyDescent="0.2">
      <c r="B775" t="s">
        <v>2940</v>
      </c>
      <c r="C775">
        <v>0</v>
      </c>
      <c r="D775" t="s">
        <v>2941</v>
      </c>
      <c r="E775">
        <v>761</v>
      </c>
      <c r="F775" t="s">
        <v>2262</v>
      </c>
    </row>
    <row r="776" spans="2:6" x14ac:dyDescent="0.2">
      <c r="B776" t="s">
        <v>2940</v>
      </c>
      <c r="C776">
        <v>0</v>
      </c>
      <c r="D776" t="s">
        <v>2941</v>
      </c>
      <c r="E776">
        <v>762</v>
      </c>
      <c r="F776" t="s">
        <v>2360</v>
      </c>
    </row>
    <row r="777" spans="2:6" x14ac:dyDescent="0.2">
      <c r="B777" t="s">
        <v>2940</v>
      </c>
      <c r="C777">
        <v>0</v>
      </c>
      <c r="D777" t="s">
        <v>2941</v>
      </c>
      <c r="E777">
        <v>763</v>
      </c>
      <c r="F777" t="s">
        <v>2272</v>
      </c>
    </row>
    <row r="778" spans="2:6" x14ac:dyDescent="0.2">
      <c r="B778" t="s">
        <v>2940</v>
      </c>
      <c r="C778">
        <v>0</v>
      </c>
      <c r="D778" t="s">
        <v>2941</v>
      </c>
      <c r="E778">
        <v>764</v>
      </c>
      <c r="F778" t="s">
        <v>2362</v>
      </c>
    </row>
    <row r="779" spans="2:6" x14ac:dyDescent="0.2">
      <c r="B779" t="s">
        <v>2940</v>
      </c>
      <c r="C779">
        <v>0</v>
      </c>
      <c r="D779" t="s">
        <v>2941</v>
      </c>
      <c r="E779">
        <v>765</v>
      </c>
      <c r="F779" t="s">
        <v>2823</v>
      </c>
    </row>
    <row r="780" spans="2:6" x14ac:dyDescent="0.2">
      <c r="B780" t="s">
        <v>2940</v>
      </c>
      <c r="C780">
        <v>0</v>
      </c>
      <c r="D780" t="s">
        <v>2941</v>
      </c>
      <c r="E780">
        <v>766</v>
      </c>
      <c r="F780" t="s">
        <v>1968</v>
      </c>
    </row>
    <row r="781" spans="2:6" x14ac:dyDescent="0.2">
      <c r="B781" t="s">
        <v>2940</v>
      </c>
      <c r="C781">
        <v>0</v>
      </c>
      <c r="D781" t="s">
        <v>2941</v>
      </c>
      <c r="E781">
        <v>767</v>
      </c>
      <c r="F781" t="s">
        <v>2155</v>
      </c>
    </row>
    <row r="782" spans="2:6" x14ac:dyDescent="0.2">
      <c r="B782" t="s">
        <v>2940</v>
      </c>
      <c r="C782">
        <v>0</v>
      </c>
      <c r="D782" t="s">
        <v>2941</v>
      </c>
      <c r="E782">
        <v>768</v>
      </c>
      <c r="F782" t="s">
        <v>2084</v>
      </c>
    </row>
    <row r="783" spans="2:6" x14ac:dyDescent="0.2">
      <c r="B783" t="s">
        <v>2940</v>
      </c>
      <c r="C783">
        <v>0</v>
      </c>
      <c r="D783" t="s">
        <v>2941</v>
      </c>
      <c r="E783">
        <v>769</v>
      </c>
      <c r="F783" t="s">
        <v>2378</v>
      </c>
    </row>
    <row r="784" spans="2:6" x14ac:dyDescent="0.2">
      <c r="B784" t="s">
        <v>2940</v>
      </c>
      <c r="C784">
        <v>0</v>
      </c>
      <c r="D784" t="s">
        <v>2941</v>
      </c>
      <c r="E784">
        <v>770</v>
      </c>
      <c r="F784" t="s">
        <v>3764</v>
      </c>
    </row>
    <row r="785" spans="2:6" x14ac:dyDescent="0.2">
      <c r="B785" t="s">
        <v>2940</v>
      </c>
      <c r="C785">
        <v>0</v>
      </c>
      <c r="D785" t="s">
        <v>2941</v>
      </c>
      <c r="E785">
        <v>771</v>
      </c>
      <c r="F785" t="s">
        <v>2389</v>
      </c>
    </row>
    <row r="786" spans="2:6" x14ac:dyDescent="0.2">
      <c r="B786" t="s">
        <v>2940</v>
      </c>
      <c r="C786">
        <v>0</v>
      </c>
      <c r="D786" t="s">
        <v>2941</v>
      </c>
      <c r="E786">
        <v>772</v>
      </c>
      <c r="F786" t="s">
        <v>3049</v>
      </c>
    </row>
    <row r="787" spans="2:6" x14ac:dyDescent="0.2">
      <c r="B787" t="s">
        <v>2940</v>
      </c>
      <c r="C787">
        <v>0</v>
      </c>
      <c r="D787" t="s">
        <v>2941</v>
      </c>
      <c r="E787">
        <v>773</v>
      </c>
      <c r="F787" t="s">
        <v>2423</v>
      </c>
    </row>
    <row r="788" spans="2:6" x14ac:dyDescent="0.2">
      <c r="B788" t="s">
        <v>2940</v>
      </c>
      <c r="C788">
        <v>0</v>
      </c>
      <c r="D788" t="s">
        <v>2941</v>
      </c>
      <c r="E788">
        <v>774</v>
      </c>
      <c r="F788" t="s">
        <v>2425</v>
      </c>
    </row>
    <row r="789" spans="2:6" x14ac:dyDescent="0.2">
      <c r="B789" t="s">
        <v>2940</v>
      </c>
      <c r="C789">
        <v>0</v>
      </c>
      <c r="D789" t="s">
        <v>2941</v>
      </c>
      <c r="E789">
        <v>775</v>
      </c>
      <c r="F789" t="s">
        <v>1869</v>
      </c>
    </row>
    <row r="790" spans="2:6" x14ac:dyDescent="0.2">
      <c r="B790" t="s">
        <v>2940</v>
      </c>
      <c r="C790">
        <v>0</v>
      </c>
      <c r="D790" t="s">
        <v>2941</v>
      </c>
      <c r="E790">
        <v>776</v>
      </c>
      <c r="F790" t="s">
        <v>2469</v>
      </c>
    </row>
    <row r="791" spans="2:6" x14ac:dyDescent="0.2">
      <c r="B791" t="s">
        <v>2940</v>
      </c>
      <c r="C791">
        <v>0</v>
      </c>
      <c r="D791" t="s">
        <v>2941</v>
      </c>
      <c r="E791">
        <v>777</v>
      </c>
      <c r="F791" t="s">
        <v>2463</v>
      </c>
    </row>
    <row r="792" spans="2:6" x14ac:dyDescent="0.2">
      <c r="B792" t="s">
        <v>2940</v>
      </c>
      <c r="C792">
        <v>0</v>
      </c>
      <c r="D792" t="s">
        <v>2941</v>
      </c>
      <c r="E792">
        <v>778</v>
      </c>
      <c r="F792" t="s">
        <v>2518</v>
      </c>
    </row>
    <row r="793" spans="2:6" x14ac:dyDescent="0.2">
      <c r="B793" t="s">
        <v>2940</v>
      </c>
      <c r="C793">
        <v>0</v>
      </c>
      <c r="D793" t="s">
        <v>2941</v>
      </c>
      <c r="E793">
        <v>779</v>
      </c>
      <c r="F793" t="s">
        <v>2504</v>
      </c>
    </row>
    <row r="794" spans="2:6" x14ac:dyDescent="0.2">
      <c r="B794" t="s">
        <v>2940</v>
      </c>
      <c r="C794">
        <v>0</v>
      </c>
      <c r="D794" t="s">
        <v>2941</v>
      </c>
      <c r="E794">
        <v>780</v>
      </c>
      <c r="F794" t="s">
        <v>2541</v>
      </c>
    </row>
    <row r="795" spans="2:6" x14ac:dyDescent="0.2">
      <c r="B795" t="s">
        <v>2940</v>
      </c>
      <c r="C795">
        <v>0</v>
      </c>
      <c r="D795" t="s">
        <v>2941</v>
      </c>
      <c r="E795">
        <v>781</v>
      </c>
      <c r="F795" t="s">
        <v>2095</v>
      </c>
    </row>
    <row r="796" spans="2:6" x14ac:dyDescent="0.2">
      <c r="B796" t="s">
        <v>2940</v>
      </c>
      <c r="C796">
        <v>0</v>
      </c>
      <c r="D796" t="s">
        <v>2941</v>
      </c>
      <c r="E796">
        <v>782</v>
      </c>
      <c r="F796" t="s">
        <v>2554</v>
      </c>
    </row>
    <row r="797" spans="2:6" x14ac:dyDescent="0.2">
      <c r="B797" t="s">
        <v>2940</v>
      </c>
      <c r="C797">
        <v>0</v>
      </c>
      <c r="D797" t="s">
        <v>2941</v>
      </c>
      <c r="E797">
        <v>783</v>
      </c>
      <c r="F797" t="s">
        <v>2834</v>
      </c>
    </row>
    <row r="798" spans="2:6" x14ac:dyDescent="0.2">
      <c r="B798" t="s">
        <v>2940</v>
      </c>
      <c r="C798">
        <v>0</v>
      </c>
      <c r="D798" t="s">
        <v>2941</v>
      </c>
      <c r="E798">
        <v>784</v>
      </c>
      <c r="F798" t="s">
        <v>2555</v>
      </c>
    </row>
    <row r="799" spans="2:6" x14ac:dyDescent="0.2">
      <c r="B799" t="s">
        <v>2940</v>
      </c>
      <c r="C799">
        <v>0</v>
      </c>
      <c r="D799" t="s">
        <v>2941</v>
      </c>
      <c r="E799">
        <v>785</v>
      </c>
      <c r="F799" t="s">
        <v>2154</v>
      </c>
    </row>
    <row r="800" spans="2:6" x14ac:dyDescent="0.2">
      <c r="B800" t="s">
        <v>2974</v>
      </c>
      <c r="C800">
        <v>80</v>
      </c>
      <c r="D800" t="s">
        <v>2941</v>
      </c>
      <c r="E800">
        <v>786</v>
      </c>
      <c r="F800" t="s">
        <v>2162</v>
      </c>
    </row>
    <row r="801" spans="2:6" x14ac:dyDescent="0.2">
      <c r="B801" t="s">
        <v>2940</v>
      </c>
      <c r="C801">
        <v>0</v>
      </c>
      <c r="D801" t="s">
        <v>2941</v>
      </c>
      <c r="E801">
        <v>787</v>
      </c>
      <c r="F801" t="s">
        <v>2556</v>
      </c>
    </row>
    <row r="802" spans="2:6" x14ac:dyDescent="0.2">
      <c r="B802" t="s">
        <v>2940</v>
      </c>
      <c r="C802">
        <v>0</v>
      </c>
      <c r="D802" t="s">
        <v>2941</v>
      </c>
      <c r="E802">
        <v>788</v>
      </c>
      <c r="F802" t="s">
        <v>2557</v>
      </c>
    </row>
    <row r="803" spans="2:6" x14ac:dyDescent="0.2">
      <c r="B803" t="s">
        <v>2940</v>
      </c>
      <c r="C803">
        <v>0</v>
      </c>
      <c r="D803" t="s">
        <v>2941</v>
      </c>
      <c r="E803">
        <v>789</v>
      </c>
      <c r="F803" t="s">
        <v>3211</v>
      </c>
    </row>
    <row r="804" spans="2:6" x14ac:dyDescent="0.2">
      <c r="B804" t="s">
        <v>2940</v>
      </c>
      <c r="C804">
        <v>0</v>
      </c>
      <c r="D804" t="s">
        <v>2941</v>
      </c>
      <c r="E804">
        <v>790</v>
      </c>
      <c r="F804" t="s">
        <v>3051</v>
      </c>
    </row>
    <row r="805" spans="2:6" x14ac:dyDescent="0.2">
      <c r="B805" t="s">
        <v>2940</v>
      </c>
      <c r="C805">
        <v>0</v>
      </c>
      <c r="D805" t="s">
        <v>2941</v>
      </c>
      <c r="E805">
        <v>791</v>
      </c>
      <c r="F805" t="s">
        <v>2172</v>
      </c>
    </row>
    <row r="806" spans="2:6" x14ac:dyDescent="0.2">
      <c r="B806" t="s">
        <v>2940</v>
      </c>
      <c r="C806">
        <v>0</v>
      </c>
      <c r="D806" t="s">
        <v>2941</v>
      </c>
      <c r="E806">
        <v>792</v>
      </c>
      <c r="F806" t="s">
        <v>2912</v>
      </c>
    </row>
    <row r="807" spans="2:6" x14ac:dyDescent="0.2">
      <c r="B807" t="s">
        <v>2940</v>
      </c>
      <c r="C807">
        <v>0</v>
      </c>
      <c r="D807" t="s">
        <v>2941</v>
      </c>
      <c r="E807">
        <v>793</v>
      </c>
      <c r="F807" t="s">
        <v>2562</v>
      </c>
    </row>
    <row r="808" spans="2:6" x14ac:dyDescent="0.2">
      <c r="B808" t="s">
        <v>2940</v>
      </c>
      <c r="C808">
        <v>0</v>
      </c>
      <c r="D808" t="s">
        <v>2941</v>
      </c>
      <c r="E808">
        <v>794</v>
      </c>
      <c r="F808" t="s">
        <v>2561</v>
      </c>
    </row>
    <row r="809" spans="2:6" x14ac:dyDescent="0.2">
      <c r="B809" t="s">
        <v>2940</v>
      </c>
      <c r="C809">
        <v>0</v>
      </c>
      <c r="D809" t="s">
        <v>2941</v>
      </c>
      <c r="E809">
        <v>795</v>
      </c>
      <c r="F809" t="s">
        <v>2553</v>
      </c>
    </row>
    <row r="810" spans="2:6" x14ac:dyDescent="0.2">
      <c r="B810" t="s">
        <v>2940</v>
      </c>
      <c r="C810">
        <v>0</v>
      </c>
      <c r="D810" t="s">
        <v>2941</v>
      </c>
      <c r="E810">
        <v>796</v>
      </c>
      <c r="F810" t="s">
        <v>1552</v>
      </c>
    </row>
    <row r="811" spans="2:6" x14ac:dyDescent="0.2">
      <c r="B811" t="s">
        <v>2940</v>
      </c>
      <c r="C811">
        <v>0</v>
      </c>
      <c r="D811" t="s">
        <v>2941</v>
      </c>
      <c r="E811">
        <v>797</v>
      </c>
      <c r="F811" t="s">
        <v>2549</v>
      </c>
    </row>
    <row r="812" spans="2:6" x14ac:dyDescent="0.2">
      <c r="B812" t="s">
        <v>2940</v>
      </c>
      <c r="C812">
        <v>0</v>
      </c>
      <c r="D812" t="s">
        <v>2941</v>
      </c>
      <c r="E812">
        <v>798</v>
      </c>
      <c r="F812" t="s">
        <v>2544</v>
      </c>
    </row>
    <row r="813" spans="2:6" x14ac:dyDescent="0.2">
      <c r="B813" t="s">
        <v>2940</v>
      </c>
      <c r="C813">
        <v>0</v>
      </c>
      <c r="D813" t="s">
        <v>2941</v>
      </c>
      <c r="E813">
        <v>799</v>
      </c>
      <c r="F813" t="s">
        <v>2204</v>
      </c>
    </row>
    <row r="814" spans="2:6" x14ac:dyDescent="0.2">
      <c r="B814" t="s">
        <v>2940</v>
      </c>
      <c r="C814">
        <v>0</v>
      </c>
      <c r="D814" t="s">
        <v>2941</v>
      </c>
      <c r="E814">
        <v>800</v>
      </c>
      <c r="F814" t="s">
        <v>1329</v>
      </c>
    </row>
    <row r="815" spans="2:6" x14ac:dyDescent="0.2">
      <c r="B815" t="s">
        <v>2940</v>
      </c>
      <c r="C815">
        <v>0</v>
      </c>
      <c r="D815" t="s">
        <v>2941</v>
      </c>
      <c r="E815">
        <v>801</v>
      </c>
      <c r="F815" t="s">
        <v>2543</v>
      </c>
    </row>
    <row r="816" spans="2:6" x14ac:dyDescent="0.2">
      <c r="B816" t="s">
        <v>2940</v>
      </c>
      <c r="C816">
        <v>0</v>
      </c>
      <c r="D816" t="s">
        <v>2941</v>
      </c>
      <c r="E816">
        <v>802</v>
      </c>
      <c r="F816" t="s">
        <v>2539</v>
      </c>
    </row>
    <row r="817" spans="2:6" x14ac:dyDescent="0.2">
      <c r="B817" t="s">
        <v>2940</v>
      </c>
      <c r="C817">
        <v>0</v>
      </c>
      <c r="D817" t="s">
        <v>2941</v>
      </c>
      <c r="E817">
        <v>803</v>
      </c>
      <c r="F817" t="s">
        <v>2318</v>
      </c>
    </row>
    <row r="818" spans="2:6" x14ac:dyDescent="0.2">
      <c r="B818" t="s">
        <v>2940</v>
      </c>
      <c r="C818">
        <v>0</v>
      </c>
      <c r="D818" t="s">
        <v>2941</v>
      </c>
      <c r="E818">
        <v>804</v>
      </c>
      <c r="F818" t="s">
        <v>2534</v>
      </c>
    </row>
    <row r="819" spans="2:6" x14ac:dyDescent="0.2">
      <c r="B819" t="s">
        <v>2940</v>
      </c>
      <c r="C819">
        <v>0</v>
      </c>
      <c r="D819" t="s">
        <v>2941</v>
      </c>
      <c r="E819">
        <v>805</v>
      </c>
      <c r="F819" t="s">
        <v>3605</v>
      </c>
    </row>
    <row r="820" spans="2:6" x14ac:dyDescent="0.2">
      <c r="B820" t="s">
        <v>2940</v>
      </c>
      <c r="C820">
        <v>0</v>
      </c>
      <c r="D820" t="s">
        <v>2941</v>
      </c>
      <c r="E820">
        <v>806</v>
      </c>
      <c r="F820" t="s">
        <v>2536</v>
      </c>
    </row>
    <row r="821" spans="2:6" x14ac:dyDescent="0.2">
      <c r="B821" t="s">
        <v>2940</v>
      </c>
      <c r="C821">
        <v>0</v>
      </c>
      <c r="D821" t="s">
        <v>2941</v>
      </c>
      <c r="E821">
        <v>807</v>
      </c>
      <c r="F821" t="s">
        <v>1711</v>
      </c>
    </row>
    <row r="822" spans="2:6" x14ac:dyDescent="0.2">
      <c r="B822" t="s">
        <v>2940</v>
      </c>
      <c r="C822">
        <v>0</v>
      </c>
      <c r="D822" t="s">
        <v>2941</v>
      </c>
      <c r="E822">
        <v>808</v>
      </c>
      <c r="F822" t="s">
        <v>2537</v>
      </c>
    </row>
    <row r="823" spans="2:6" x14ac:dyDescent="0.2">
      <c r="B823" t="s">
        <v>2940</v>
      </c>
      <c r="C823">
        <v>0</v>
      </c>
      <c r="D823" t="s">
        <v>2941</v>
      </c>
      <c r="E823">
        <v>809</v>
      </c>
      <c r="F823" t="s">
        <v>3053</v>
      </c>
    </row>
    <row r="824" spans="2:6" x14ac:dyDescent="0.2">
      <c r="B824" t="s">
        <v>2940</v>
      </c>
      <c r="C824">
        <v>0</v>
      </c>
      <c r="D824" t="s">
        <v>2941</v>
      </c>
      <c r="E824">
        <v>810</v>
      </c>
      <c r="F824" t="s">
        <v>2540</v>
      </c>
    </row>
    <row r="825" spans="2:6" x14ac:dyDescent="0.2">
      <c r="B825" t="s">
        <v>2940</v>
      </c>
      <c r="C825">
        <v>0</v>
      </c>
      <c r="D825" t="s">
        <v>2941</v>
      </c>
      <c r="E825">
        <v>811</v>
      </c>
      <c r="F825" t="s">
        <v>2545</v>
      </c>
    </row>
    <row r="826" spans="2:6" x14ac:dyDescent="0.2">
      <c r="B826" t="s">
        <v>2940</v>
      </c>
      <c r="C826">
        <v>0</v>
      </c>
      <c r="D826" t="s">
        <v>2941</v>
      </c>
      <c r="E826">
        <v>812</v>
      </c>
      <c r="F826" t="s">
        <v>2217</v>
      </c>
    </row>
    <row r="827" spans="2:6" x14ac:dyDescent="0.2">
      <c r="B827" t="s">
        <v>2940</v>
      </c>
      <c r="C827">
        <v>0</v>
      </c>
      <c r="D827" t="s">
        <v>2941</v>
      </c>
      <c r="E827">
        <v>813</v>
      </c>
      <c r="F827" t="s">
        <v>2214</v>
      </c>
    </row>
    <row r="828" spans="2:6" x14ac:dyDescent="0.2">
      <c r="B828" t="s">
        <v>2940</v>
      </c>
      <c r="C828">
        <v>0</v>
      </c>
      <c r="D828" t="s">
        <v>2941</v>
      </c>
      <c r="E828">
        <v>814</v>
      </c>
      <c r="F828" t="s">
        <v>2548</v>
      </c>
    </row>
    <row r="829" spans="2:6" x14ac:dyDescent="0.2">
      <c r="B829" t="s">
        <v>2940</v>
      </c>
      <c r="C829">
        <v>0</v>
      </c>
      <c r="D829" t="s">
        <v>2941</v>
      </c>
      <c r="E829">
        <v>815</v>
      </c>
      <c r="F829" t="s">
        <v>2451</v>
      </c>
    </row>
    <row r="830" spans="2:6" x14ac:dyDescent="0.2">
      <c r="B830" t="s">
        <v>2940</v>
      </c>
      <c r="C830">
        <v>0</v>
      </c>
      <c r="D830" t="s">
        <v>2941</v>
      </c>
      <c r="E830">
        <v>816</v>
      </c>
      <c r="F830" t="s">
        <v>2552</v>
      </c>
    </row>
    <row r="831" spans="2:6" x14ac:dyDescent="0.2">
      <c r="B831" t="s">
        <v>2940</v>
      </c>
      <c r="C831">
        <v>0</v>
      </c>
      <c r="D831" t="s">
        <v>2941</v>
      </c>
      <c r="E831">
        <v>817</v>
      </c>
      <c r="F831" t="s">
        <v>2560</v>
      </c>
    </row>
    <row r="832" spans="2:6" x14ac:dyDescent="0.2">
      <c r="B832" t="s">
        <v>2940</v>
      </c>
      <c r="C832">
        <v>0</v>
      </c>
      <c r="D832" t="s">
        <v>2941</v>
      </c>
      <c r="E832">
        <v>818</v>
      </c>
      <c r="F832" t="s">
        <v>2229</v>
      </c>
    </row>
    <row r="833" spans="2:6" x14ac:dyDescent="0.2">
      <c r="B833" t="s">
        <v>2965</v>
      </c>
      <c r="C833">
        <v>60</v>
      </c>
      <c r="D833" t="s">
        <v>2941</v>
      </c>
      <c r="E833">
        <v>819</v>
      </c>
      <c r="F833" t="s">
        <v>2573</v>
      </c>
    </row>
    <row r="834" spans="2:6" x14ac:dyDescent="0.2">
      <c r="B834" t="s">
        <v>2940</v>
      </c>
      <c r="C834">
        <v>0</v>
      </c>
      <c r="D834" t="s">
        <v>2941</v>
      </c>
      <c r="E834">
        <v>820</v>
      </c>
      <c r="F834" t="s">
        <v>2576</v>
      </c>
    </row>
    <row r="835" spans="2:6" x14ac:dyDescent="0.2">
      <c r="B835" t="s">
        <v>2940</v>
      </c>
      <c r="C835">
        <v>0</v>
      </c>
      <c r="D835" t="s">
        <v>2941</v>
      </c>
      <c r="E835">
        <v>821</v>
      </c>
      <c r="F835" t="s">
        <v>2579</v>
      </c>
    </row>
    <row r="836" spans="2:6" x14ac:dyDescent="0.2">
      <c r="B836" t="s">
        <v>2940</v>
      </c>
      <c r="C836">
        <v>0</v>
      </c>
      <c r="D836" t="s">
        <v>2941</v>
      </c>
      <c r="E836">
        <v>822</v>
      </c>
      <c r="F836" t="s">
        <v>1309</v>
      </c>
    </row>
    <row r="837" spans="2:6" x14ac:dyDescent="0.2">
      <c r="B837" t="s">
        <v>2940</v>
      </c>
      <c r="C837">
        <v>0</v>
      </c>
      <c r="D837" t="s">
        <v>2941</v>
      </c>
      <c r="E837">
        <v>823</v>
      </c>
      <c r="F837" t="s">
        <v>2728</v>
      </c>
    </row>
    <row r="838" spans="2:6" x14ac:dyDescent="0.2">
      <c r="B838" t="s">
        <v>2945</v>
      </c>
      <c r="C838">
        <v>10</v>
      </c>
      <c r="D838" t="s">
        <v>2941</v>
      </c>
      <c r="E838">
        <v>824</v>
      </c>
      <c r="F838" t="s">
        <v>2580</v>
      </c>
    </row>
    <row r="839" spans="2:6" x14ac:dyDescent="0.2">
      <c r="B839" t="s">
        <v>2940</v>
      </c>
      <c r="C839">
        <v>0</v>
      </c>
      <c r="D839" t="s">
        <v>2941</v>
      </c>
      <c r="E839">
        <v>825</v>
      </c>
      <c r="F839" t="s">
        <v>2581</v>
      </c>
    </row>
    <row r="840" spans="2:6" x14ac:dyDescent="0.2">
      <c r="B840" t="s">
        <v>3031</v>
      </c>
      <c r="C840">
        <v>20</v>
      </c>
      <c r="D840" t="s">
        <v>2941</v>
      </c>
      <c r="E840">
        <v>826</v>
      </c>
      <c r="F840" t="s">
        <v>2212</v>
      </c>
    </row>
    <row r="841" spans="2:6" x14ac:dyDescent="0.2">
      <c r="B841" t="s">
        <v>3004</v>
      </c>
      <c r="C841">
        <v>70</v>
      </c>
      <c r="D841" t="s">
        <v>2941</v>
      </c>
      <c r="E841">
        <v>827</v>
      </c>
      <c r="F841" t="s">
        <v>2905</v>
      </c>
    </row>
    <row r="842" spans="2:6" x14ac:dyDescent="0.2">
      <c r="B842" t="s">
        <v>2940</v>
      </c>
      <c r="C842">
        <v>0</v>
      </c>
      <c r="D842" t="s">
        <v>2941</v>
      </c>
      <c r="E842">
        <v>828</v>
      </c>
      <c r="F842" t="s">
        <v>1872</v>
      </c>
    </row>
    <row r="843" spans="2:6" x14ac:dyDescent="0.2">
      <c r="B843" t="s">
        <v>2940</v>
      </c>
      <c r="C843">
        <v>0</v>
      </c>
      <c r="D843" t="s">
        <v>2941</v>
      </c>
      <c r="E843">
        <v>829</v>
      </c>
      <c r="F843" t="s">
        <v>2582</v>
      </c>
    </row>
    <row r="844" spans="2:6" x14ac:dyDescent="0.2">
      <c r="B844" t="s">
        <v>2940</v>
      </c>
      <c r="C844">
        <v>0</v>
      </c>
      <c r="D844" t="s">
        <v>2941</v>
      </c>
      <c r="E844">
        <v>830</v>
      </c>
      <c r="F844" t="s">
        <v>2584</v>
      </c>
    </row>
    <row r="845" spans="2:6" x14ac:dyDescent="0.2">
      <c r="B845" t="s">
        <v>2940</v>
      </c>
      <c r="C845">
        <v>0</v>
      </c>
      <c r="D845" t="s">
        <v>2941</v>
      </c>
      <c r="E845">
        <v>831</v>
      </c>
      <c r="F845" t="s">
        <v>2615</v>
      </c>
    </row>
    <row r="846" spans="2:6" x14ac:dyDescent="0.2">
      <c r="B846" t="s">
        <v>2940</v>
      </c>
      <c r="C846">
        <v>0</v>
      </c>
      <c r="D846" t="s">
        <v>2941</v>
      </c>
      <c r="E846">
        <v>832</v>
      </c>
      <c r="F846" t="s">
        <v>2586</v>
      </c>
    </row>
    <row r="847" spans="2:6" x14ac:dyDescent="0.2">
      <c r="B847" t="s">
        <v>2940</v>
      </c>
      <c r="C847">
        <v>0</v>
      </c>
      <c r="D847" t="s">
        <v>2941</v>
      </c>
      <c r="E847">
        <v>833</v>
      </c>
      <c r="F847" t="s">
        <v>2215</v>
      </c>
    </row>
    <row r="848" spans="2:6" x14ac:dyDescent="0.2">
      <c r="B848" t="s">
        <v>2940</v>
      </c>
      <c r="C848">
        <v>0</v>
      </c>
      <c r="D848" t="s">
        <v>2941</v>
      </c>
      <c r="E848">
        <v>834</v>
      </c>
      <c r="F848" t="s">
        <v>2587</v>
      </c>
    </row>
    <row r="849" spans="2:6" x14ac:dyDescent="0.2">
      <c r="B849" t="s">
        <v>2940</v>
      </c>
      <c r="C849">
        <v>0</v>
      </c>
      <c r="D849" t="s">
        <v>2941</v>
      </c>
      <c r="E849">
        <v>835</v>
      </c>
      <c r="F849" t="s">
        <v>2896</v>
      </c>
    </row>
    <row r="850" spans="2:6" x14ac:dyDescent="0.2">
      <c r="B850" t="s">
        <v>2940</v>
      </c>
      <c r="C850">
        <v>0</v>
      </c>
      <c r="D850" t="s">
        <v>2941</v>
      </c>
      <c r="E850">
        <v>836</v>
      </c>
      <c r="F850" t="s">
        <v>2219</v>
      </c>
    </row>
    <row r="851" spans="2:6" x14ac:dyDescent="0.2">
      <c r="B851" t="s">
        <v>3031</v>
      </c>
      <c r="C851">
        <v>20</v>
      </c>
      <c r="D851" t="s">
        <v>2941</v>
      </c>
      <c r="E851">
        <v>837</v>
      </c>
      <c r="F851" t="s">
        <v>2696</v>
      </c>
    </row>
    <row r="852" spans="2:6" x14ac:dyDescent="0.2">
      <c r="B852" t="s">
        <v>2940</v>
      </c>
      <c r="C852">
        <v>0</v>
      </c>
      <c r="D852" t="s">
        <v>2941</v>
      </c>
      <c r="E852">
        <v>838</v>
      </c>
      <c r="F852" t="s">
        <v>3057</v>
      </c>
    </row>
    <row r="853" spans="2:6" x14ac:dyDescent="0.2">
      <c r="B853" t="s">
        <v>2940</v>
      </c>
      <c r="C853">
        <v>0</v>
      </c>
      <c r="D853" t="s">
        <v>2941</v>
      </c>
      <c r="E853">
        <v>839</v>
      </c>
      <c r="F853" t="s">
        <v>2588</v>
      </c>
    </row>
    <row r="854" spans="2:6" x14ac:dyDescent="0.2">
      <c r="B854" t="s">
        <v>2940</v>
      </c>
      <c r="C854">
        <v>0</v>
      </c>
      <c r="D854" t="s">
        <v>2941</v>
      </c>
      <c r="E854">
        <v>840</v>
      </c>
      <c r="F854" t="s">
        <v>2220</v>
      </c>
    </row>
    <row r="855" spans="2:6" x14ac:dyDescent="0.2">
      <c r="B855" t="s">
        <v>2940</v>
      </c>
      <c r="C855">
        <v>0</v>
      </c>
      <c r="D855" t="s">
        <v>2941</v>
      </c>
      <c r="E855">
        <v>841</v>
      </c>
      <c r="F855" t="s">
        <v>2590</v>
      </c>
    </row>
    <row r="856" spans="2:6" x14ac:dyDescent="0.2">
      <c r="B856" t="s">
        <v>2940</v>
      </c>
      <c r="C856">
        <v>0</v>
      </c>
      <c r="D856" t="s">
        <v>2941</v>
      </c>
      <c r="E856">
        <v>842</v>
      </c>
      <c r="F856" t="s">
        <v>2222</v>
      </c>
    </row>
    <row r="857" spans="2:6" x14ac:dyDescent="0.2">
      <c r="B857" t="s">
        <v>2940</v>
      </c>
      <c r="C857">
        <v>0</v>
      </c>
      <c r="D857" t="s">
        <v>2941</v>
      </c>
      <c r="E857">
        <v>843</v>
      </c>
      <c r="F857" t="s">
        <v>1991</v>
      </c>
    </row>
    <row r="858" spans="2:6" x14ac:dyDescent="0.2">
      <c r="B858" t="s">
        <v>2940</v>
      </c>
      <c r="C858">
        <v>0</v>
      </c>
      <c r="D858" t="s">
        <v>2941</v>
      </c>
      <c r="E858">
        <v>844</v>
      </c>
      <c r="F858" t="s">
        <v>2375</v>
      </c>
    </row>
    <row r="859" spans="2:6" x14ac:dyDescent="0.2">
      <c r="B859" t="s">
        <v>2940</v>
      </c>
      <c r="C859">
        <v>0</v>
      </c>
      <c r="D859" t="s">
        <v>2941</v>
      </c>
      <c r="E859">
        <v>845</v>
      </c>
      <c r="F859" t="s">
        <v>2583</v>
      </c>
    </row>
    <row r="860" spans="2:6" x14ac:dyDescent="0.2">
      <c r="B860" t="s">
        <v>2940</v>
      </c>
      <c r="C860">
        <v>0</v>
      </c>
      <c r="D860" t="s">
        <v>2941</v>
      </c>
      <c r="E860">
        <v>846</v>
      </c>
      <c r="F860" t="s">
        <v>2578</v>
      </c>
    </row>
    <row r="861" spans="2:6" x14ac:dyDescent="0.2">
      <c r="B861" t="s">
        <v>2940</v>
      </c>
      <c r="C861">
        <v>0</v>
      </c>
      <c r="D861" t="s">
        <v>2941</v>
      </c>
      <c r="E861">
        <v>847</v>
      </c>
      <c r="F861" t="s">
        <v>2577</v>
      </c>
    </row>
    <row r="862" spans="2:6" x14ac:dyDescent="0.2">
      <c r="B862" t="s">
        <v>2940</v>
      </c>
      <c r="C862">
        <v>0</v>
      </c>
      <c r="D862" t="s">
        <v>2941</v>
      </c>
      <c r="E862">
        <v>848</v>
      </c>
      <c r="F862" t="s">
        <v>2571</v>
      </c>
    </row>
    <row r="863" spans="2:6" x14ac:dyDescent="0.2">
      <c r="B863" t="s">
        <v>2940</v>
      </c>
      <c r="C863">
        <v>0</v>
      </c>
      <c r="D863" t="s">
        <v>2941</v>
      </c>
      <c r="E863">
        <v>849</v>
      </c>
      <c r="F863" t="s">
        <v>2464</v>
      </c>
    </row>
    <row r="864" spans="2:6" x14ac:dyDescent="0.2">
      <c r="B864" t="s">
        <v>2963</v>
      </c>
      <c r="C864" t="s">
        <v>2941</v>
      </c>
      <c r="D864">
        <v>850</v>
      </c>
      <c r="E864" t="s">
        <v>2225</v>
      </c>
    </row>
    <row r="865" spans="2:6" x14ac:dyDescent="0.2">
      <c r="B865" t="s">
        <v>2940</v>
      </c>
      <c r="C865">
        <v>0</v>
      </c>
      <c r="D865" t="s">
        <v>2941</v>
      </c>
      <c r="E865">
        <v>851</v>
      </c>
      <c r="F865" t="s">
        <v>1974</v>
      </c>
    </row>
    <row r="866" spans="2:6" x14ac:dyDescent="0.2">
      <c r="B866" t="s">
        <v>2940</v>
      </c>
      <c r="C866">
        <v>0</v>
      </c>
      <c r="D866" t="s">
        <v>2941</v>
      </c>
      <c r="E866">
        <v>852</v>
      </c>
      <c r="F866" t="s">
        <v>2227</v>
      </c>
    </row>
    <row r="867" spans="2:6" x14ac:dyDescent="0.2">
      <c r="B867" t="s">
        <v>2940</v>
      </c>
      <c r="C867">
        <v>0</v>
      </c>
      <c r="D867" t="s">
        <v>2941</v>
      </c>
      <c r="E867">
        <v>853</v>
      </c>
      <c r="F867" t="s">
        <v>2564</v>
      </c>
    </row>
    <row r="868" spans="2:6" x14ac:dyDescent="0.2">
      <c r="B868" t="s">
        <v>2940</v>
      </c>
      <c r="C868">
        <v>0</v>
      </c>
      <c r="D868" t="s">
        <v>2941</v>
      </c>
      <c r="E868">
        <v>854</v>
      </c>
      <c r="F868" t="s">
        <v>2565</v>
      </c>
    </row>
    <row r="869" spans="2:6" x14ac:dyDescent="0.2">
      <c r="B869" t="s">
        <v>2940</v>
      </c>
      <c r="C869">
        <v>0</v>
      </c>
      <c r="D869" t="s">
        <v>2941</v>
      </c>
      <c r="E869">
        <v>855</v>
      </c>
      <c r="F869" t="s">
        <v>2467</v>
      </c>
    </row>
    <row r="870" spans="2:6" x14ac:dyDescent="0.2">
      <c r="B870" t="s">
        <v>2940</v>
      </c>
      <c r="C870">
        <v>0</v>
      </c>
      <c r="D870" t="s">
        <v>2941</v>
      </c>
      <c r="E870">
        <v>856</v>
      </c>
      <c r="F870" t="s">
        <v>3392</v>
      </c>
    </row>
    <row r="871" spans="2:6" x14ac:dyDescent="0.2">
      <c r="B871" t="s">
        <v>2940</v>
      </c>
      <c r="C871">
        <v>0</v>
      </c>
      <c r="D871" t="s">
        <v>2941</v>
      </c>
      <c r="E871">
        <v>857</v>
      </c>
      <c r="F871" t="s">
        <v>3223</v>
      </c>
    </row>
    <row r="872" spans="2:6" x14ac:dyDescent="0.2">
      <c r="B872" t="s">
        <v>2940</v>
      </c>
      <c r="C872">
        <v>0</v>
      </c>
      <c r="D872" t="s">
        <v>2941</v>
      </c>
      <c r="E872">
        <v>858</v>
      </c>
      <c r="F872" t="s">
        <v>3622</v>
      </c>
    </row>
    <row r="873" spans="2:6" x14ac:dyDescent="0.2">
      <c r="B873" t="s">
        <v>2940</v>
      </c>
      <c r="C873">
        <v>0</v>
      </c>
      <c r="D873" t="s">
        <v>2941</v>
      </c>
      <c r="E873">
        <v>859</v>
      </c>
      <c r="F873" t="s">
        <v>3872</v>
      </c>
    </row>
    <row r="874" spans="2:6" x14ac:dyDescent="0.2">
      <c r="B874" t="s">
        <v>2940</v>
      </c>
      <c r="C874">
        <v>0</v>
      </c>
      <c r="D874" t="s">
        <v>2941</v>
      </c>
      <c r="E874">
        <v>860</v>
      </c>
      <c r="F874" t="s">
        <v>2572</v>
      </c>
    </row>
    <row r="875" spans="2:6" x14ac:dyDescent="0.2">
      <c r="B875" t="s">
        <v>2940</v>
      </c>
      <c r="C875">
        <v>0</v>
      </c>
      <c r="D875" t="s">
        <v>2941</v>
      </c>
      <c r="E875">
        <v>861</v>
      </c>
      <c r="F875" t="s">
        <v>2575</v>
      </c>
    </row>
    <row r="876" spans="2:6" x14ac:dyDescent="0.2">
      <c r="B876" t="s">
        <v>2940</v>
      </c>
      <c r="C876">
        <v>0</v>
      </c>
      <c r="D876" t="s">
        <v>2941</v>
      </c>
      <c r="E876">
        <v>862</v>
      </c>
      <c r="F876" t="s">
        <v>2574</v>
      </c>
    </row>
    <row r="877" spans="2:6" x14ac:dyDescent="0.2">
      <c r="B877" t="s">
        <v>2940</v>
      </c>
      <c r="C877">
        <v>0</v>
      </c>
      <c r="D877" t="s">
        <v>2941</v>
      </c>
      <c r="E877">
        <v>863</v>
      </c>
      <c r="F877" t="s">
        <v>2568</v>
      </c>
    </row>
    <row r="878" spans="2:6" x14ac:dyDescent="0.2">
      <c r="B878" t="s">
        <v>2940</v>
      </c>
      <c r="C878">
        <v>0</v>
      </c>
      <c r="D878" t="s">
        <v>2941</v>
      </c>
      <c r="E878">
        <v>864</v>
      </c>
      <c r="F878" t="s">
        <v>2563</v>
      </c>
    </row>
    <row r="879" spans="2:6" x14ac:dyDescent="0.2">
      <c r="B879" t="s">
        <v>2940</v>
      </c>
      <c r="C879">
        <v>0</v>
      </c>
      <c r="D879" t="s">
        <v>2941</v>
      </c>
      <c r="E879">
        <v>865</v>
      </c>
      <c r="F879" t="s">
        <v>2551</v>
      </c>
    </row>
    <row r="880" spans="2:6" x14ac:dyDescent="0.2">
      <c r="B880" t="s">
        <v>2940</v>
      </c>
      <c r="C880">
        <v>0</v>
      </c>
      <c r="D880" t="s">
        <v>2941</v>
      </c>
      <c r="E880">
        <v>866</v>
      </c>
      <c r="F880" t="s">
        <v>2333</v>
      </c>
    </row>
    <row r="881" spans="2:6" x14ac:dyDescent="0.2">
      <c r="B881" t="s">
        <v>2940</v>
      </c>
      <c r="C881">
        <v>0</v>
      </c>
      <c r="D881" t="s">
        <v>2941</v>
      </c>
      <c r="E881">
        <v>867</v>
      </c>
      <c r="F881" t="s">
        <v>2550</v>
      </c>
    </row>
    <row r="882" spans="2:6" x14ac:dyDescent="0.2">
      <c r="B882" t="s">
        <v>2940</v>
      </c>
      <c r="C882">
        <v>0</v>
      </c>
      <c r="D882" t="s">
        <v>2941</v>
      </c>
      <c r="E882">
        <v>868</v>
      </c>
      <c r="F882" t="s">
        <v>2533</v>
      </c>
    </row>
    <row r="883" spans="2:6" x14ac:dyDescent="0.2">
      <c r="B883" t="s">
        <v>2940</v>
      </c>
      <c r="C883">
        <v>0</v>
      </c>
      <c r="D883" t="s">
        <v>2941</v>
      </c>
      <c r="E883">
        <v>869</v>
      </c>
      <c r="F883" t="s">
        <v>2226</v>
      </c>
    </row>
    <row r="884" spans="2:6" x14ac:dyDescent="0.2">
      <c r="B884" t="s">
        <v>2940</v>
      </c>
      <c r="C884">
        <v>0</v>
      </c>
      <c r="D884" t="s">
        <v>2941</v>
      </c>
      <c r="E884">
        <v>870</v>
      </c>
      <c r="F884" t="s">
        <v>2517</v>
      </c>
    </row>
    <row r="885" spans="2:6" x14ac:dyDescent="0.2">
      <c r="B885" t="s">
        <v>2940</v>
      </c>
      <c r="C885">
        <v>0</v>
      </c>
      <c r="D885" t="s">
        <v>2941</v>
      </c>
      <c r="E885">
        <v>871</v>
      </c>
      <c r="F885" t="s">
        <v>2500</v>
      </c>
    </row>
    <row r="886" spans="2:6" x14ac:dyDescent="0.2">
      <c r="B886" t="s">
        <v>2940</v>
      </c>
      <c r="C886">
        <v>0</v>
      </c>
      <c r="D886" t="s">
        <v>2941</v>
      </c>
      <c r="E886">
        <v>872</v>
      </c>
      <c r="F886" t="s">
        <v>2499</v>
      </c>
    </row>
    <row r="887" spans="2:6" x14ac:dyDescent="0.2">
      <c r="B887" t="s">
        <v>2940</v>
      </c>
      <c r="C887">
        <v>0</v>
      </c>
      <c r="D887" t="s">
        <v>2941</v>
      </c>
      <c r="E887">
        <v>873</v>
      </c>
      <c r="F887" t="s">
        <v>2498</v>
      </c>
    </row>
    <row r="888" spans="2:6" x14ac:dyDescent="0.2">
      <c r="B888" t="s">
        <v>2940</v>
      </c>
      <c r="C888">
        <v>0</v>
      </c>
      <c r="D888" t="s">
        <v>2941</v>
      </c>
      <c r="E888">
        <v>874</v>
      </c>
      <c r="F888" t="s">
        <v>2483</v>
      </c>
    </row>
    <row r="889" spans="2:6" x14ac:dyDescent="0.2">
      <c r="B889" t="s">
        <v>2940</v>
      </c>
      <c r="C889">
        <v>0</v>
      </c>
      <c r="D889" t="s">
        <v>2941</v>
      </c>
      <c r="E889">
        <v>875</v>
      </c>
      <c r="F889" t="s">
        <v>2484</v>
      </c>
    </row>
    <row r="890" spans="2:6" x14ac:dyDescent="0.2">
      <c r="B890" t="s">
        <v>2945</v>
      </c>
      <c r="C890">
        <v>10</v>
      </c>
      <c r="D890" t="s">
        <v>2941</v>
      </c>
      <c r="E890">
        <v>876</v>
      </c>
      <c r="F890" t="s">
        <v>2485</v>
      </c>
    </row>
    <row r="891" spans="2:6" x14ac:dyDescent="0.2">
      <c r="B891" t="s">
        <v>2940</v>
      </c>
      <c r="C891">
        <v>0</v>
      </c>
      <c r="D891" t="s">
        <v>2941</v>
      </c>
      <c r="E891">
        <v>877</v>
      </c>
      <c r="F891" t="s">
        <v>2489</v>
      </c>
    </row>
    <row r="892" spans="2:6" x14ac:dyDescent="0.2">
      <c r="B892" t="s">
        <v>2940</v>
      </c>
      <c r="C892">
        <v>0</v>
      </c>
      <c r="D892" t="s">
        <v>2941</v>
      </c>
      <c r="E892">
        <v>878</v>
      </c>
      <c r="F892" t="s">
        <v>2490</v>
      </c>
    </row>
    <row r="893" spans="2:6" x14ac:dyDescent="0.2">
      <c r="B893" t="s">
        <v>2940</v>
      </c>
      <c r="C893">
        <v>0</v>
      </c>
      <c r="D893" t="s">
        <v>2941</v>
      </c>
      <c r="E893">
        <v>879</v>
      </c>
      <c r="F893" t="s">
        <v>2493</v>
      </c>
    </row>
    <row r="894" spans="2:6" x14ac:dyDescent="0.2">
      <c r="B894" t="s">
        <v>2940</v>
      </c>
      <c r="C894">
        <v>0</v>
      </c>
      <c r="D894" t="s">
        <v>2941</v>
      </c>
      <c r="E894">
        <v>880</v>
      </c>
      <c r="F894" t="s">
        <v>2812</v>
      </c>
    </row>
    <row r="895" spans="2:6" x14ac:dyDescent="0.2">
      <c r="B895" t="s">
        <v>2940</v>
      </c>
      <c r="C895">
        <v>0</v>
      </c>
      <c r="D895" t="s">
        <v>2941</v>
      </c>
      <c r="E895">
        <v>881</v>
      </c>
      <c r="F895" t="s">
        <v>2388</v>
      </c>
    </row>
    <row r="896" spans="2:6" x14ac:dyDescent="0.2">
      <c r="B896" t="s">
        <v>2983</v>
      </c>
      <c r="C896">
        <v>30</v>
      </c>
      <c r="D896" t="s">
        <v>2941</v>
      </c>
      <c r="E896">
        <v>882</v>
      </c>
      <c r="F896" t="s">
        <v>2496</v>
      </c>
    </row>
    <row r="897" spans="2:6" x14ac:dyDescent="0.2">
      <c r="B897" t="s">
        <v>2940</v>
      </c>
      <c r="C897">
        <v>0</v>
      </c>
      <c r="D897" t="s">
        <v>2941</v>
      </c>
      <c r="E897">
        <v>883</v>
      </c>
      <c r="F897" t="s">
        <v>2139</v>
      </c>
    </row>
    <row r="898" spans="2:6" x14ac:dyDescent="0.2">
      <c r="B898" t="s">
        <v>2940</v>
      </c>
      <c r="C898">
        <v>0</v>
      </c>
      <c r="D898" t="s">
        <v>2941</v>
      </c>
      <c r="E898">
        <v>884</v>
      </c>
      <c r="F898" t="s">
        <v>2497</v>
      </c>
    </row>
    <row r="899" spans="2:6" x14ac:dyDescent="0.2">
      <c r="B899" t="s">
        <v>2940</v>
      </c>
      <c r="C899">
        <v>0</v>
      </c>
      <c r="D899" t="s">
        <v>2941</v>
      </c>
      <c r="E899">
        <v>885</v>
      </c>
      <c r="F899" t="s">
        <v>2495</v>
      </c>
    </row>
    <row r="900" spans="2:6" x14ac:dyDescent="0.2">
      <c r="B900" t="s">
        <v>2940</v>
      </c>
      <c r="C900">
        <v>0</v>
      </c>
      <c r="D900" t="s">
        <v>2941</v>
      </c>
      <c r="E900">
        <v>886</v>
      </c>
      <c r="F900" t="s">
        <v>1803</v>
      </c>
    </row>
    <row r="901" spans="2:6" x14ac:dyDescent="0.2">
      <c r="B901" t="s">
        <v>2940</v>
      </c>
      <c r="C901">
        <v>0</v>
      </c>
      <c r="D901" t="s">
        <v>2941</v>
      </c>
      <c r="E901">
        <v>887</v>
      </c>
      <c r="F901" t="s">
        <v>2901</v>
      </c>
    </row>
    <row r="902" spans="2:6" x14ac:dyDescent="0.2">
      <c r="B902" t="s">
        <v>2940</v>
      </c>
      <c r="C902">
        <v>0</v>
      </c>
      <c r="D902" t="s">
        <v>2941</v>
      </c>
      <c r="E902">
        <v>888</v>
      </c>
      <c r="F902" t="s">
        <v>2488</v>
      </c>
    </row>
    <row r="903" spans="2:6" x14ac:dyDescent="0.2">
      <c r="B903" t="s">
        <v>2940</v>
      </c>
      <c r="C903">
        <v>0</v>
      </c>
      <c r="D903" t="s">
        <v>2941</v>
      </c>
      <c r="E903">
        <v>889</v>
      </c>
      <c r="F903" t="s">
        <v>2486</v>
      </c>
    </row>
    <row r="904" spans="2:6" x14ac:dyDescent="0.2">
      <c r="B904" t="s">
        <v>2940</v>
      </c>
      <c r="C904">
        <v>0</v>
      </c>
      <c r="D904" t="s">
        <v>2941</v>
      </c>
      <c r="E904">
        <v>890</v>
      </c>
      <c r="F904" t="s">
        <v>2482</v>
      </c>
    </row>
    <row r="905" spans="2:6" x14ac:dyDescent="0.2">
      <c r="B905" t="s">
        <v>2940</v>
      </c>
      <c r="C905">
        <v>0</v>
      </c>
      <c r="D905" t="s">
        <v>2941</v>
      </c>
      <c r="E905">
        <v>891</v>
      </c>
      <c r="F905" t="s">
        <v>2218</v>
      </c>
    </row>
    <row r="906" spans="2:6" x14ac:dyDescent="0.2">
      <c r="B906" t="s">
        <v>2940</v>
      </c>
      <c r="C906">
        <v>0</v>
      </c>
      <c r="D906" t="s">
        <v>2941</v>
      </c>
      <c r="E906">
        <v>892</v>
      </c>
      <c r="F906" t="s">
        <v>2480</v>
      </c>
    </row>
    <row r="907" spans="2:6" x14ac:dyDescent="0.2">
      <c r="B907" t="s">
        <v>2940</v>
      </c>
      <c r="C907">
        <v>0</v>
      </c>
      <c r="D907" t="s">
        <v>2941</v>
      </c>
      <c r="E907">
        <v>893</v>
      </c>
      <c r="F907" t="s">
        <v>1558</v>
      </c>
    </row>
    <row r="908" spans="2:6" x14ac:dyDescent="0.2">
      <c r="B908" t="s">
        <v>2940</v>
      </c>
      <c r="C908">
        <v>0</v>
      </c>
      <c r="D908" t="s">
        <v>2941</v>
      </c>
      <c r="E908">
        <v>894</v>
      </c>
      <c r="F908" t="s">
        <v>2477</v>
      </c>
    </row>
    <row r="909" spans="2:6" x14ac:dyDescent="0.2">
      <c r="B909" t="s">
        <v>2940</v>
      </c>
      <c r="C909">
        <v>0</v>
      </c>
      <c r="D909" t="s">
        <v>2941</v>
      </c>
      <c r="E909">
        <v>895</v>
      </c>
      <c r="F909" t="s">
        <v>2473</v>
      </c>
    </row>
    <row r="910" spans="2:6" x14ac:dyDescent="0.2">
      <c r="B910" t="s">
        <v>2940</v>
      </c>
      <c r="C910">
        <v>0</v>
      </c>
      <c r="D910" t="s">
        <v>2941</v>
      </c>
      <c r="E910">
        <v>896</v>
      </c>
      <c r="F910" t="s">
        <v>2471</v>
      </c>
    </row>
    <row r="911" spans="2:6" x14ac:dyDescent="0.2">
      <c r="B911" t="s">
        <v>2940</v>
      </c>
      <c r="C911">
        <v>0</v>
      </c>
      <c r="D911" t="s">
        <v>2941</v>
      </c>
      <c r="E911">
        <v>897</v>
      </c>
      <c r="F911" t="s">
        <v>2466</v>
      </c>
    </row>
    <row r="912" spans="2:6" x14ac:dyDescent="0.2">
      <c r="B912" t="s">
        <v>2940</v>
      </c>
      <c r="C912">
        <v>0</v>
      </c>
      <c r="D912" t="s">
        <v>2941</v>
      </c>
      <c r="E912">
        <v>898</v>
      </c>
      <c r="F912" t="s">
        <v>2465</v>
      </c>
    </row>
    <row r="913" spans="2:6" x14ac:dyDescent="0.2">
      <c r="B913" t="s">
        <v>2940</v>
      </c>
      <c r="C913">
        <v>0</v>
      </c>
      <c r="D913" t="s">
        <v>2941</v>
      </c>
      <c r="E913">
        <v>899</v>
      </c>
      <c r="F913" t="s">
        <v>2468</v>
      </c>
    </row>
    <row r="914" spans="2:6" x14ac:dyDescent="0.2">
      <c r="B914" t="s">
        <v>2940</v>
      </c>
      <c r="C914">
        <v>0</v>
      </c>
      <c r="D914" t="s">
        <v>2941</v>
      </c>
      <c r="E914">
        <v>900</v>
      </c>
      <c r="F914" t="s">
        <v>3873</v>
      </c>
    </row>
    <row r="915" spans="2:6" x14ac:dyDescent="0.2">
      <c r="B915" t="s">
        <v>2940</v>
      </c>
      <c r="C915">
        <v>0</v>
      </c>
      <c r="D915" t="s">
        <v>2941</v>
      </c>
      <c r="E915">
        <v>901</v>
      </c>
      <c r="F915" t="s">
        <v>2472</v>
      </c>
    </row>
    <row r="916" spans="2:6" x14ac:dyDescent="0.2">
      <c r="B916" t="s">
        <v>2940</v>
      </c>
      <c r="C916">
        <v>0</v>
      </c>
      <c r="D916" t="s">
        <v>2941</v>
      </c>
      <c r="E916">
        <v>902</v>
      </c>
      <c r="F916" t="s">
        <v>2474</v>
      </c>
    </row>
    <row r="917" spans="2:6" x14ac:dyDescent="0.2">
      <c r="B917" t="s">
        <v>2940</v>
      </c>
      <c r="C917">
        <v>0</v>
      </c>
      <c r="D917" t="s">
        <v>2941</v>
      </c>
      <c r="E917">
        <v>903</v>
      </c>
      <c r="F917" t="s">
        <v>2211</v>
      </c>
    </row>
    <row r="918" spans="2:6" x14ac:dyDescent="0.2">
      <c r="B918" t="s">
        <v>2940</v>
      </c>
      <c r="C918">
        <v>0</v>
      </c>
      <c r="D918" t="s">
        <v>2941</v>
      </c>
      <c r="E918">
        <v>904</v>
      </c>
      <c r="F918" t="s">
        <v>2475</v>
      </c>
    </row>
    <row r="919" spans="2:6" x14ac:dyDescent="0.2">
      <c r="B919" t="s">
        <v>2940</v>
      </c>
      <c r="C919">
        <v>0</v>
      </c>
      <c r="D919" t="s">
        <v>2941</v>
      </c>
      <c r="E919">
        <v>905</v>
      </c>
      <c r="F919" t="s">
        <v>1386</v>
      </c>
    </row>
    <row r="920" spans="2:6" x14ac:dyDescent="0.2">
      <c r="B920" t="s">
        <v>2940</v>
      </c>
      <c r="C920">
        <v>0</v>
      </c>
      <c r="D920" t="s">
        <v>2941</v>
      </c>
      <c r="E920">
        <v>906</v>
      </c>
      <c r="F920" t="s">
        <v>2476</v>
      </c>
    </row>
    <row r="921" spans="2:6" x14ac:dyDescent="0.2">
      <c r="B921" t="s">
        <v>2940</v>
      </c>
      <c r="C921">
        <v>0</v>
      </c>
      <c r="D921" t="s">
        <v>2941</v>
      </c>
      <c r="E921">
        <v>907</v>
      </c>
      <c r="F921" t="s">
        <v>2200</v>
      </c>
    </row>
    <row r="922" spans="2:6" x14ac:dyDescent="0.2">
      <c r="B922" t="s">
        <v>3031</v>
      </c>
      <c r="C922">
        <v>20</v>
      </c>
      <c r="D922" t="s">
        <v>2941</v>
      </c>
      <c r="E922">
        <v>908</v>
      </c>
      <c r="F922" t="s">
        <v>3874</v>
      </c>
    </row>
    <row r="923" spans="2:6" x14ac:dyDescent="0.2">
      <c r="B923" t="s">
        <v>3031</v>
      </c>
      <c r="C923">
        <v>20</v>
      </c>
      <c r="D923" t="s">
        <v>2941</v>
      </c>
      <c r="E923">
        <v>909</v>
      </c>
      <c r="F923" t="s">
        <v>2380</v>
      </c>
    </row>
    <row r="924" spans="2:6" x14ac:dyDescent="0.2">
      <c r="B924" t="s">
        <v>2940</v>
      </c>
      <c r="C924">
        <v>0</v>
      </c>
      <c r="D924" t="s">
        <v>2941</v>
      </c>
      <c r="E924">
        <v>910</v>
      </c>
      <c r="F924" t="s">
        <v>1344</v>
      </c>
    </row>
    <row r="925" spans="2:6" x14ac:dyDescent="0.2">
      <c r="B925" t="s">
        <v>2940</v>
      </c>
      <c r="C925">
        <v>0</v>
      </c>
      <c r="D925" t="s">
        <v>2941</v>
      </c>
      <c r="E925">
        <v>911</v>
      </c>
      <c r="F925" t="s">
        <v>2804</v>
      </c>
    </row>
    <row r="926" spans="2:6" x14ac:dyDescent="0.2">
      <c r="B926" t="s">
        <v>2940</v>
      </c>
      <c r="C926">
        <v>0</v>
      </c>
      <c r="D926" t="s">
        <v>2941</v>
      </c>
      <c r="E926">
        <v>912</v>
      </c>
      <c r="F926" t="b">
        <v>1</v>
      </c>
    </row>
    <row r="927" spans="2:6" x14ac:dyDescent="0.2">
      <c r="B927" t="s">
        <v>2940</v>
      </c>
      <c r="C927">
        <v>0</v>
      </c>
      <c r="D927" t="s">
        <v>2941</v>
      </c>
      <c r="E927">
        <v>913</v>
      </c>
      <c r="F927" t="s">
        <v>2800</v>
      </c>
    </row>
    <row r="928" spans="2:6" x14ac:dyDescent="0.2">
      <c r="B928" t="s">
        <v>2940</v>
      </c>
      <c r="C928">
        <v>0</v>
      </c>
      <c r="D928" t="s">
        <v>2941</v>
      </c>
      <c r="E928">
        <v>914</v>
      </c>
      <c r="F928" t="s">
        <v>2487</v>
      </c>
    </row>
    <row r="929" spans="2:6" x14ac:dyDescent="0.2">
      <c r="B929" t="s">
        <v>2940</v>
      </c>
      <c r="C929">
        <v>0</v>
      </c>
      <c r="D929" t="s">
        <v>2941</v>
      </c>
      <c r="E929">
        <v>915</v>
      </c>
      <c r="F929" t="s">
        <v>2491</v>
      </c>
    </row>
    <row r="930" spans="2:6" x14ac:dyDescent="0.2">
      <c r="B930" t="s">
        <v>2940</v>
      </c>
      <c r="C930">
        <v>0</v>
      </c>
      <c r="D930" t="s">
        <v>2941</v>
      </c>
      <c r="E930">
        <v>916</v>
      </c>
      <c r="F930" t="s">
        <v>2288</v>
      </c>
    </row>
    <row r="931" spans="2:6" x14ac:dyDescent="0.2">
      <c r="B931" t="s">
        <v>2940</v>
      </c>
      <c r="C931">
        <v>0</v>
      </c>
      <c r="D931" t="s">
        <v>2941</v>
      </c>
      <c r="E931">
        <v>917</v>
      </c>
      <c r="F931" t="s">
        <v>2191</v>
      </c>
    </row>
    <row r="932" spans="2:6" x14ac:dyDescent="0.2">
      <c r="B932" t="s">
        <v>2940</v>
      </c>
      <c r="C932">
        <v>0</v>
      </c>
      <c r="D932" t="s">
        <v>2941</v>
      </c>
      <c r="E932">
        <v>918</v>
      </c>
      <c r="F932" t="s">
        <v>2501</v>
      </c>
    </row>
    <row r="933" spans="2:6" x14ac:dyDescent="0.2">
      <c r="B933" t="s">
        <v>2940</v>
      </c>
      <c r="C933">
        <v>0</v>
      </c>
      <c r="D933" t="s">
        <v>2941</v>
      </c>
      <c r="E933">
        <v>919</v>
      </c>
      <c r="F933" t="s">
        <v>2510</v>
      </c>
    </row>
    <row r="934" spans="2:6" x14ac:dyDescent="0.2">
      <c r="B934" t="s">
        <v>2945</v>
      </c>
      <c r="C934">
        <v>10</v>
      </c>
      <c r="D934" t="s">
        <v>2941</v>
      </c>
      <c r="E934">
        <v>920</v>
      </c>
      <c r="F934" t="s">
        <v>3875</v>
      </c>
    </row>
    <row r="935" spans="2:6" x14ac:dyDescent="0.2">
      <c r="B935" t="s">
        <v>2940</v>
      </c>
      <c r="C935">
        <v>0</v>
      </c>
      <c r="D935" t="s">
        <v>2941</v>
      </c>
      <c r="E935">
        <v>921</v>
      </c>
      <c r="F935" t="s">
        <v>2515</v>
      </c>
    </row>
    <row r="936" spans="2:6" x14ac:dyDescent="0.2">
      <c r="B936" t="s">
        <v>2940</v>
      </c>
      <c r="C936">
        <v>0</v>
      </c>
      <c r="D936" t="s">
        <v>2941</v>
      </c>
      <c r="E936">
        <v>922</v>
      </c>
      <c r="F936" t="s">
        <v>2519</v>
      </c>
    </row>
    <row r="937" spans="2:6" x14ac:dyDescent="0.2">
      <c r="B937" t="s">
        <v>2940</v>
      </c>
      <c r="C937">
        <v>0</v>
      </c>
      <c r="D937" t="s">
        <v>2941</v>
      </c>
      <c r="E937">
        <v>923</v>
      </c>
      <c r="F937" t="s">
        <v>2188</v>
      </c>
    </row>
    <row r="938" spans="2:6" x14ac:dyDescent="0.2">
      <c r="B938" t="s">
        <v>2940</v>
      </c>
      <c r="C938">
        <v>0</v>
      </c>
      <c r="D938" t="s">
        <v>2941</v>
      </c>
      <c r="E938">
        <v>924</v>
      </c>
      <c r="F938" t="s">
        <v>2796</v>
      </c>
    </row>
    <row r="939" spans="2:6" x14ac:dyDescent="0.2">
      <c r="B939" t="s">
        <v>2940</v>
      </c>
      <c r="C939">
        <v>0</v>
      </c>
      <c r="D939" t="s">
        <v>2941</v>
      </c>
      <c r="E939">
        <v>925</v>
      </c>
      <c r="F939" t="s">
        <v>2521</v>
      </c>
    </row>
    <row r="940" spans="2:6" x14ac:dyDescent="0.2">
      <c r="B940" t="s">
        <v>2940</v>
      </c>
      <c r="C940">
        <v>0</v>
      </c>
      <c r="D940" t="s">
        <v>2941</v>
      </c>
      <c r="E940">
        <v>926</v>
      </c>
      <c r="F940" t="s">
        <v>2523</v>
      </c>
    </row>
    <row r="941" spans="2:6" x14ac:dyDescent="0.2">
      <c r="B941" t="s">
        <v>2940</v>
      </c>
      <c r="C941">
        <v>0</v>
      </c>
      <c r="D941" t="s">
        <v>2941</v>
      </c>
      <c r="E941">
        <v>927</v>
      </c>
      <c r="F941" t="s">
        <v>2524</v>
      </c>
    </row>
    <row r="942" spans="2:6" x14ac:dyDescent="0.2">
      <c r="B942" t="s">
        <v>2940</v>
      </c>
      <c r="C942">
        <v>0</v>
      </c>
      <c r="D942" t="s">
        <v>2941</v>
      </c>
      <c r="E942">
        <v>928</v>
      </c>
      <c r="F942" t="s">
        <v>2525</v>
      </c>
    </row>
    <row r="943" spans="2:6" x14ac:dyDescent="0.2">
      <c r="B943" t="s">
        <v>2940</v>
      </c>
      <c r="C943">
        <v>0</v>
      </c>
      <c r="D943" t="s">
        <v>2941</v>
      </c>
      <c r="E943">
        <v>929</v>
      </c>
      <c r="F943" t="s">
        <v>1699</v>
      </c>
    </row>
    <row r="944" spans="2:6" x14ac:dyDescent="0.2">
      <c r="B944" t="s">
        <v>2940</v>
      </c>
      <c r="C944">
        <v>0</v>
      </c>
      <c r="D944" t="s">
        <v>2941</v>
      </c>
      <c r="E944">
        <v>930</v>
      </c>
      <c r="F944" t="s">
        <v>2526</v>
      </c>
    </row>
    <row r="945" spans="2:6" x14ac:dyDescent="0.2">
      <c r="B945" t="s">
        <v>2940</v>
      </c>
      <c r="C945">
        <v>0</v>
      </c>
      <c r="D945" t="s">
        <v>2941</v>
      </c>
      <c r="E945">
        <v>931</v>
      </c>
      <c r="F945" t="s">
        <v>3876</v>
      </c>
    </row>
    <row r="946" spans="2:6" x14ac:dyDescent="0.2">
      <c r="B946" t="s">
        <v>2940</v>
      </c>
      <c r="C946">
        <v>0</v>
      </c>
      <c r="D946" t="s">
        <v>2941</v>
      </c>
      <c r="E946">
        <v>932</v>
      </c>
      <c r="F946" t="s">
        <v>2192</v>
      </c>
    </row>
    <row r="947" spans="2:6" x14ac:dyDescent="0.2">
      <c r="B947" t="s">
        <v>2940</v>
      </c>
      <c r="C947">
        <v>0</v>
      </c>
      <c r="D947" t="s">
        <v>2941</v>
      </c>
      <c r="E947">
        <v>933</v>
      </c>
      <c r="F947" t="s">
        <v>2529</v>
      </c>
    </row>
    <row r="948" spans="2:6" x14ac:dyDescent="0.2">
      <c r="B948" t="s">
        <v>2983</v>
      </c>
      <c r="C948">
        <v>30</v>
      </c>
      <c r="D948" t="s">
        <v>2941</v>
      </c>
      <c r="E948">
        <v>934</v>
      </c>
      <c r="F948" t="s">
        <v>3063</v>
      </c>
    </row>
    <row r="949" spans="2:6" x14ac:dyDescent="0.2">
      <c r="B949" t="s">
        <v>2940</v>
      </c>
      <c r="C949">
        <v>0</v>
      </c>
      <c r="D949" t="s">
        <v>2941</v>
      </c>
      <c r="E949">
        <v>935</v>
      </c>
      <c r="F949" t="s">
        <v>2730</v>
      </c>
    </row>
    <row r="950" spans="2:6" x14ac:dyDescent="0.2">
      <c r="B950" t="s">
        <v>2940</v>
      </c>
      <c r="C950">
        <v>0</v>
      </c>
      <c r="D950" t="s">
        <v>2941</v>
      </c>
      <c r="E950">
        <v>936</v>
      </c>
      <c r="F950" t="s">
        <v>1949</v>
      </c>
    </row>
    <row r="951" spans="2:6" x14ac:dyDescent="0.2">
      <c r="B951" t="s">
        <v>2940</v>
      </c>
      <c r="C951">
        <v>0</v>
      </c>
      <c r="D951" t="s">
        <v>2941</v>
      </c>
      <c r="E951">
        <v>937</v>
      </c>
      <c r="F951" t="s">
        <v>2198</v>
      </c>
    </row>
    <row r="952" spans="2:6" x14ac:dyDescent="0.2">
      <c r="B952" t="s">
        <v>2940</v>
      </c>
      <c r="C952">
        <v>0</v>
      </c>
      <c r="D952" t="s">
        <v>2941</v>
      </c>
      <c r="E952">
        <v>938</v>
      </c>
      <c r="F952" t="s">
        <v>2522</v>
      </c>
    </row>
    <row r="953" spans="2:6" x14ac:dyDescent="0.2">
      <c r="B953" t="s">
        <v>3004</v>
      </c>
      <c r="C953">
        <v>70</v>
      </c>
      <c r="D953" t="s">
        <v>2941</v>
      </c>
      <c r="E953">
        <v>939</v>
      </c>
      <c r="F953" t="s">
        <v>3877</v>
      </c>
    </row>
    <row r="954" spans="2:6" x14ac:dyDescent="0.2">
      <c r="B954" t="s">
        <v>2940</v>
      </c>
      <c r="C954">
        <v>0</v>
      </c>
      <c r="D954" t="s">
        <v>2941</v>
      </c>
      <c r="E954">
        <v>940</v>
      </c>
      <c r="F954" t="s">
        <v>2512</v>
      </c>
    </row>
    <row r="955" spans="2:6" x14ac:dyDescent="0.2">
      <c r="B955" t="s">
        <v>2983</v>
      </c>
      <c r="C955">
        <v>30</v>
      </c>
      <c r="D955" t="s">
        <v>2941</v>
      </c>
      <c r="E955">
        <v>941</v>
      </c>
      <c r="F955" t="s">
        <v>2502</v>
      </c>
    </row>
    <row r="956" spans="2:6" x14ac:dyDescent="0.2">
      <c r="B956" t="s">
        <v>2972</v>
      </c>
      <c r="C956">
        <v>40</v>
      </c>
      <c r="D956" t="s">
        <v>2941</v>
      </c>
      <c r="E956">
        <v>942</v>
      </c>
      <c r="F956" t="s">
        <v>2507</v>
      </c>
    </row>
    <row r="957" spans="2:6" x14ac:dyDescent="0.2">
      <c r="B957" t="s">
        <v>2940</v>
      </c>
      <c r="C957">
        <v>0</v>
      </c>
      <c r="D957" t="s">
        <v>2941</v>
      </c>
      <c r="E957">
        <v>943</v>
      </c>
      <c r="F957" t="s">
        <v>2505</v>
      </c>
    </row>
    <row r="958" spans="2:6" x14ac:dyDescent="0.2">
      <c r="B958" t="s">
        <v>2940</v>
      </c>
      <c r="C958">
        <v>0</v>
      </c>
      <c r="D958" t="s">
        <v>2941</v>
      </c>
      <c r="E958">
        <v>944</v>
      </c>
      <c r="F958" t="s">
        <v>2203</v>
      </c>
    </row>
    <row r="959" spans="2:6" x14ac:dyDescent="0.2">
      <c r="B959" t="s">
        <v>3031</v>
      </c>
      <c r="C959">
        <v>20</v>
      </c>
      <c r="D959" t="s">
        <v>2941</v>
      </c>
      <c r="E959">
        <v>945</v>
      </c>
      <c r="F959" t="s">
        <v>2509</v>
      </c>
    </row>
    <row r="960" spans="2:6" x14ac:dyDescent="0.2">
      <c r="B960" t="s">
        <v>2940</v>
      </c>
      <c r="C960">
        <v>0</v>
      </c>
      <c r="D960" t="s">
        <v>2941</v>
      </c>
      <c r="E960">
        <v>946</v>
      </c>
      <c r="F960" t="s">
        <v>2508</v>
      </c>
    </row>
    <row r="961" spans="2:6" x14ac:dyDescent="0.2">
      <c r="B961" t="s">
        <v>2940</v>
      </c>
      <c r="C961">
        <v>0</v>
      </c>
      <c r="D961" t="s">
        <v>2941</v>
      </c>
      <c r="E961">
        <v>947</v>
      </c>
      <c r="F961" t="s">
        <v>2513</v>
      </c>
    </row>
    <row r="962" spans="2:6" x14ac:dyDescent="0.2">
      <c r="B962" t="s">
        <v>2940</v>
      </c>
      <c r="C962">
        <v>0</v>
      </c>
      <c r="D962" t="s">
        <v>2941</v>
      </c>
      <c r="E962">
        <v>948</v>
      </c>
      <c r="F962" t="s">
        <v>2492</v>
      </c>
    </row>
    <row r="963" spans="2:6" x14ac:dyDescent="0.2">
      <c r="B963" t="s">
        <v>2940</v>
      </c>
      <c r="C963">
        <v>0</v>
      </c>
      <c r="D963" t="s">
        <v>2941</v>
      </c>
      <c r="E963">
        <v>949</v>
      </c>
      <c r="F963" t="s">
        <v>2432</v>
      </c>
    </row>
    <row r="964" spans="2:6" x14ac:dyDescent="0.2">
      <c r="B964" t="s">
        <v>2940</v>
      </c>
      <c r="C964">
        <v>0</v>
      </c>
      <c r="D964" t="s">
        <v>2941</v>
      </c>
      <c r="E964">
        <v>950</v>
      </c>
      <c r="F964" t="s">
        <v>2348</v>
      </c>
    </row>
    <row r="965" spans="2:6" x14ac:dyDescent="0.2">
      <c r="B965" t="s">
        <v>2940</v>
      </c>
      <c r="C965">
        <v>0</v>
      </c>
      <c r="D965" t="s">
        <v>2941</v>
      </c>
      <c r="E965">
        <v>951</v>
      </c>
      <c r="F965" t="s">
        <v>2810</v>
      </c>
    </row>
    <row r="966" spans="2:6" x14ac:dyDescent="0.2">
      <c r="B966" t="s">
        <v>2940</v>
      </c>
      <c r="C966">
        <v>0</v>
      </c>
      <c r="D966" t="s">
        <v>2941</v>
      </c>
      <c r="E966">
        <v>952</v>
      </c>
      <c r="F966" t="s">
        <v>2039</v>
      </c>
    </row>
    <row r="967" spans="2:6" x14ac:dyDescent="0.2">
      <c r="B967" t="s">
        <v>2940</v>
      </c>
      <c r="C967">
        <v>0</v>
      </c>
      <c r="D967" t="s">
        <v>2941</v>
      </c>
      <c r="E967">
        <v>953</v>
      </c>
      <c r="F967" t="s">
        <v>2267</v>
      </c>
    </row>
    <row r="968" spans="2:6" x14ac:dyDescent="0.2">
      <c r="B968" t="s">
        <v>2940</v>
      </c>
      <c r="C968">
        <v>0</v>
      </c>
      <c r="D968" t="s">
        <v>2941</v>
      </c>
      <c r="E968">
        <v>954</v>
      </c>
      <c r="F968" t="s">
        <v>1816</v>
      </c>
    </row>
    <row r="969" spans="2:6" x14ac:dyDescent="0.2">
      <c r="B969" t="s">
        <v>2940</v>
      </c>
      <c r="C969">
        <v>0</v>
      </c>
      <c r="D969" t="s">
        <v>2941</v>
      </c>
      <c r="E969">
        <v>955</v>
      </c>
      <c r="F969" t="s">
        <v>2175</v>
      </c>
    </row>
    <row r="970" spans="2:6" x14ac:dyDescent="0.2">
      <c r="B970" t="s">
        <v>2940</v>
      </c>
      <c r="C970">
        <v>0</v>
      </c>
      <c r="D970" t="s">
        <v>2941</v>
      </c>
      <c r="E970">
        <v>956</v>
      </c>
      <c r="F970" t="s">
        <v>2092</v>
      </c>
    </row>
    <row r="971" spans="2:6" x14ac:dyDescent="0.2">
      <c r="B971" t="s">
        <v>2945</v>
      </c>
      <c r="C971">
        <v>10</v>
      </c>
      <c r="D971" t="s">
        <v>2941</v>
      </c>
      <c r="E971">
        <v>957</v>
      </c>
      <c r="F971" t="s">
        <v>2174</v>
      </c>
    </row>
    <row r="972" spans="2:6" x14ac:dyDescent="0.2">
      <c r="B972" t="s">
        <v>2940</v>
      </c>
      <c r="C972">
        <v>0</v>
      </c>
      <c r="D972" t="s">
        <v>2941</v>
      </c>
      <c r="E972">
        <v>958</v>
      </c>
      <c r="F972" t="s">
        <v>2093</v>
      </c>
    </row>
    <row r="973" spans="2:6" x14ac:dyDescent="0.2">
      <c r="B973" t="s">
        <v>2940</v>
      </c>
      <c r="C973">
        <v>0</v>
      </c>
      <c r="D973" t="s">
        <v>2941</v>
      </c>
      <c r="E973">
        <v>959</v>
      </c>
      <c r="F973" t="s">
        <v>2094</v>
      </c>
    </row>
    <row r="974" spans="2:6" x14ac:dyDescent="0.2">
      <c r="B974" t="s">
        <v>2940</v>
      </c>
      <c r="C974">
        <v>0</v>
      </c>
      <c r="D974" t="s">
        <v>2941</v>
      </c>
      <c r="E974">
        <v>960</v>
      </c>
      <c r="F974" t="s">
        <v>1954</v>
      </c>
    </row>
    <row r="975" spans="2:6" x14ac:dyDescent="0.2">
      <c r="B975" t="s">
        <v>2940</v>
      </c>
      <c r="C975">
        <v>0</v>
      </c>
      <c r="D975" t="s">
        <v>2941</v>
      </c>
      <c r="E975">
        <v>961</v>
      </c>
      <c r="F975" t="s">
        <v>2096</v>
      </c>
    </row>
    <row r="976" spans="2:6" x14ac:dyDescent="0.2">
      <c r="B976" t="s">
        <v>2940</v>
      </c>
      <c r="C976">
        <v>0</v>
      </c>
      <c r="D976" t="s">
        <v>2941</v>
      </c>
      <c r="E976">
        <v>962</v>
      </c>
      <c r="F976" t="s">
        <v>2099</v>
      </c>
    </row>
    <row r="977" spans="2:6" x14ac:dyDescent="0.2">
      <c r="B977" t="s">
        <v>2940</v>
      </c>
      <c r="C977">
        <v>0</v>
      </c>
      <c r="D977" t="s">
        <v>2941</v>
      </c>
      <c r="E977">
        <v>963</v>
      </c>
      <c r="F977" t="s">
        <v>2806</v>
      </c>
    </row>
    <row r="978" spans="2:6" x14ac:dyDescent="0.2">
      <c r="B978" t="s">
        <v>2940</v>
      </c>
      <c r="C978">
        <v>0</v>
      </c>
      <c r="D978" t="s">
        <v>2941</v>
      </c>
      <c r="E978">
        <v>964</v>
      </c>
      <c r="F978" t="s">
        <v>2098</v>
      </c>
    </row>
    <row r="979" spans="2:6" x14ac:dyDescent="0.2">
      <c r="B979" t="s">
        <v>2940</v>
      </c>
      <c r="C979">
        <v>0</v>
      </c>
      <c r="D979" t="s">
        <v>2941</v>
      </c>
      <c r="E979">
        <v>965</v>
      </c>
      <c r="F979" t="s">
        <v>2103</v>
      </c>
    </row>
    <row r="980" spans="2:6" x14ac:dyDescent="0.2">
      <c r="B980" t="s">
        <v>2940</v>
      </c>
      <c r="C980">
        <v>0</v>
      </c>
      <c r="D980" t="s">
        <v>2941</v>
      </c>
      <c r="E980">
        <v>966</v>
      </c>
      <c r="F980" t="s">
        <v>2106</v>
      </c>
    </row>
    <row r="981" spans="2:6" x14ac:dyDescent="0.2">
      <c r="B981" t="s">
        <v>2940</v>
      </c>
      <c r="C981">
        <v>0</v>
      </c>
      <c r="D981" t="s">
        <v>2941</v>
      </c>
      <c r="E981">
        <v>967</v>
      </c>
      <c r="F981" t="s">
        <v>2207</v>
      </c>
    </row>
    <row r="982" spans="2:6" x14ac:dyDescent="0.2">
      <c r="B982" t="s">
        <v>2940</v>
      </c>
      <c r="C982">
        <v>0</v>
      </c>
      <c r="D982" t="s">
        <v>2941</v>
      </c>
      <c r="E982">
        <v>968</v>
      </c>
      <c r="F982" t="s">
        <v>2104</v>
      </c>
    </row>
    <row r="983" spans="2:6" x14ac:dyDescent="0.2">
      <c r="B983" t="s">
        <v>2940</v>
      </c>
      <c r="C983">
        <v>0</v>
      </c>
      <c r="D983" t="s">
        <v>2941</v>
      </c>
      <c r="E983">
        <v>969</v>
      </c>
      <c r="F983" t="s">
        <v>2100</v>
      </c>
    </row>
    <row r="984" spans="2:6" x14ac:dyDescent="0.2">
      <c r="B984" t="s">
        <v>2940</v>
      </c>
      <c r="C984">
        <v>0</v>
      </c>
      <c r="D984" t="s">
        <v>2941</v>
      </c>
      <c r="E984">
        <v>970</v>
      </c>
      <c r="F984" t="s">
        <v>2102</v>
      </c>
    </row>
    <row r="985" spans="2:6" x14ac:dyDescent="0.2">
      <c r="B985" t="s">
        <v>2940</v>
      </c>
      <c r="C985">
        <v>0</v>
      </c>
      <c r="D985" t="s">
        <v>2941</v>
      </c>
      <c r="E985">
        <v>971</v>
      </c>
      <c r="F985" t="s">
        <v>3332</v>
      </c>
    </row>
    <row r="986" spans="2:6" x14ac:dyDescent="0.2">
      <c r="B986" t="s">
        <v>2940</v>
      </c>
      <c r="C986">
        <v>0</v>
      </c>
      <c r="D986" t="s">
        <v>2941</v>
      </c>
      <c r="E986">
        <v>972</v>
      </c>
      <c r="F986" t="s">
        <v>2090</v>
      </c>
    </row>
    <row r="987" spans="2:6" x14ac:dyDescent="0.2">
      <c r="B987" t="s">
        <v>2940</v>
      </c>
      <c r="C987">
        <v>0</v>
      </c>
      <c r="D987" t="s">
        <v>2941</v>
      </c>
      <c r="E987">
        <v>973</v>
      </c>
      <c r="F987" t="s">
        <v>2087</v>
      </c>
    </row>
    <row r="988" spans="2:6" x14ac:dyDescent="0.2">
      <c r="B988" t="s">
        <v>3031</v>
      </c>
      <c r="C988">
        <v>20</v>
      </c>
      <c r="D988" t="s">
        <v>2941</v>
      </c>
      <c r="E988">
        <v>974</v>
      </c>
      <c r="F988" t="s">
        <v>3878</v>
      </c>
    </row>
    <row r="989" spans="2:6" x14ac:dyDescent="0.2">
      <c r="B989" t="s">
        <v>2940</v>
      </c>
      <c r="C989">
        <v>0</v>
      </c>
      <c r="D989" t="s">
        <v>2941</v>
      </c>
      <c r="E989">
        <v>975</v>
      </c>
      <c r="F989" t="s">
        <v>2085</v>
      </c>
    </row>
    <row r="990" spans="2:6" x14ac:dyDescent="0.2">
      <c r="B990" t="s">
        <v>2940</v>
      </c>
      <c r="C990">
        <v>0</v>
      </c>
      <c r="D990" t="s">
        <v>2941</v>
      </c>
      <c r="E990">
        <v>976</v>
      </c>
      <c r="F990" t="s">
        <v>2083</v>
      </c>
    </row>
    <row r="991" spans="2:6" x14ac:dyDescent="0.2">
      <c r="B991" t="s">
        <v>2945</v>
      </c>
      <c r="C991">
        <v>10</v>
      </c>
      <c r="D991" t="s">
        <v>2941</v>
      </c>
      <c r="E991">
        <v>977</v>
      </c>
      <c r="F991" t="s">
        <v>3648</v>
      </c>
    </row>
    <row r="992" spans="2:6" x14ac:dyDescent="0.2">
      <c r="B992" t="s">
        <v>2940</v>
      </c>
      <c r="C992">
        <v>0</v>
      </c>
      <c r="D992" t="s">
        <v>2941</v>
      </c>
      <c r="E992">
        <v>978</v>
      </c>
      <c r="F992" t="s">
        <v>1363</v>
      </c>
    </row>
    <row r="993" spans="2:6" x14ac:dyDescent="0.2">
      <c r="B993" t="s">
        <v>2945</v>
      </c>
      <c r="C993">
        <v>10</v>
      </c>
      <c r="D993" t="s">
        <v>2941</v>
      </c>
      <c r="E993">
        <v>979</v>
      </c>
      <c r="F993" t="s">
        <v>2072</v>
      </c>
    </row>
    <row r="994" spans="2:6" x14ac:dyDescent="0.2">
      <c r="B994" t="s">
        <v>2940</v>
      </c>
      <c r="C994">
        <v>0</v>
      </c>
      <c r="D994" t="s">
        <v>2941</v>
      </c>
      <c r="E994">
        <v>980</v>
      </c>
      <c r="F994" t="s">
        <v>2074</v>
      </c>
    </row>
    <row r="995" spans="2:6" x14ac:dyDescent="0.2">
      <c r="B995" t="s">
        <v>2940</v>
      </c>
      <c r="C995">
        <v>0</v>
      </c>
      <c r="D995" t="s">
        <v>2941</v>
      </c>
      <c r="E995">
        <v>981</v>
      </c>
      <c r="F995" t="s">
        <v>2071</v>
      </c>
    </row>
    <row r="996" spans="2:6" x14ac:dyDescent="0.2">
      <c r="B996" t="s">
        <v>2940</v>
      </c>
      <c r="C996">
        <v>0</v>
      </c>
      <c r="D996" t="s">
        <v>2941</v>
      </c>
      <c r="E996">
        <v>982</v>
      </c>
      <c r="F996" t="s">
        <v>3879</v>
      </c>
    </row>
    <row r="997" spans="2:6" x14ac:dyDescent="0.2">
      <c r="B997" t="s">
        <v>2940</v>
      </c>
      <c r="C997">
        <v>0</v>
      </c>
      <c r="D997" t="s">
        <v>2941</v>
      </c>
      <c r="E997">
        <v>983</v>
      </c>
      <c r="F997" t="s">
        <v>1615</v>
      </c>
    </row>
    <row r="998" spans="2:6" x14ac:dyDescent="0.2">
      <c r="B998" t="s">
        <v>2940</v>
      </c>
      <c r="C998">
        <v>0</v>
      </c>
      <c r="D998" t="s">
        <v>2941</v>
      </c>
      <c r="E998">
        <v>984</v>
      </c>
      <c r="F998" t="s">
        <v>1932</v>
      </c>
    </row>
    <row r="999" spans="2:6" x14ac:dyDescent="0.2">
      <c r="B999" t="s">
        <v>2945</v>
      </c>
      <c r="C999">
        <v>10</v>
      </c>
      <c r="D999" t="s">
        <v>2941</v>
      </c>
      <c r="E999">
        <v>985</v>
      </c>
      <c r="F999" t="s">
        <v>2840</v>
      </c>
    </row>
    <row r="1000" spans="2:6" x14ac:dyDescent="0.2">
      <c r="B1000" t="s">
        <v>2940</v>
      </c>
      <c r="C1000">
        <v>0</v>
      </c>
      <c r="D1000" t="s">
        <v>2941</v>
      </c>
      <c r="E1000">
        <v>986</v>
      </c>
      <c r="F1000" t="s">
        <v>2073</v>
      </c>
    </row>
    <row r="1001" spans="2:6" x14ac:dyDescent="0.2">
      <c r="B1001" t="s">
        <v>2940</v>
      </c>
      <c r="C1001">
        <v>0</v>
      </c>
      <c r="D1001" t="s">
        <v>2941</v>
      </c>
      <c r="E1001">
        <v>987</v>
      </c>
      <c r="F1001" t="s">
        <v>2081</v>
      </c>
    </row>
    <row r="1002" spans="2:6" x14ac:dyDescent="0.2">
      <c r="B1002" t="s">
        <v>2940</v>
      </c>
      <c r="C1002">
        <v>0</v>
      </c>
      <c r="D1002" t="s">
        <v>2941</v>
      </c>
      <c r="E1002">
        <v>988</v>
      </c>
      <c r="F1002" t="s">
        <v>2080</v>
      </c>
    </row>
    <row r="1003" spans="2:6" x14ac:dyDescent="0.2">
      <c r="B1003" t="s">
        <v>2940</v>
      </c>
      <c r="C1003">
        <v>0</v>
      </c>
      <c r="D1003" t="s">
        <v>2941</v>
      </c>
      <c r="E1003">
        <v>989</v>
      </c>
      <c r="F1003" t="s">
        <v>2011</v>
      </c>
    </row>
    <row r="1004" spans="2:6" x14ac:dyDescent="0.2">
      <c r="B1004" t="s">
        <v>2940</v>
      </c>
      <c r="C1004">
        <v>0</v>
      </c>
      <c r="D1004" t="s">
        <v>2941</v>
      </c>
      <c r="E1004">
        <v>990</v>
      </c>
      <c r="F1004" t="s">
        <v>3068</v>
      </c>
    </row>
    <row r="1005" spans="2:6" x14ac:dyDescent="0.2">
      <c r="B1005" t="s">
        <v>2940</v>
      </c>
      <c r="C1005">
        <v>0</v>
      </c>
      <c r="D1005" t="s">
        <v>2941</v>
      </c>
      <c r="E1005">
        <v>991</v>
      </c>
      <c r="F1005" t="s">
        <v>2803</v>
      </c>
    </row>
    <row r="1006" spans="2:6" x14ac:dyDescent="0.2">
      <c r="B1006" t="s">
        <v>2940</v>
      </c>
      <c r="C1006">
        <v>0</v>
      </c>
      <c r="D1006" t="s">
        <v>2941</v>
      </c>
      <c r="E1006">
        <v>992</v>
      </c>
      <c r="F1006" t="s">
        <v>2086</v>
      </c>
    </row>
    <row r="1007" spans="2:6" x14ac:dyDescent="0.2">
      <c r="B1007" t="s">
        <v>2940</v>
      </c>
      <c r="C1007">
        <v>0</v>
      </c>
      <c r="D1007" t="s">
        <v>2941</v>
      </c>
      <c r="E1007">
        <v>993</v>
      </c>
      <c r="F1007" t="s">
        <v>2088</v>
      </c>
    </row>
    <row r="1008" spans="2:6" x14ac:dyDescent="0.2">
      <c r="B1008" t="s">
        <v>2940</v>
      </c>
      <c r="C1008">
        <v>0</v>
      </c>
      <c r="D1008" t="s">
        <v>2941</v>
      </c>
      <c r="E1008">
        <v>994</v>
      </c>
      <c r="F1008" t="s">
        <v>2097</v>
      </c>
    </row>
    <row r="1009" spans="2:6" x14ac:dyDescent="0.2">
      <c r="B1009" t="s">
        <v>2940</v>
      </c>
      <c r="C1009">
        <v>0</v>
      </c>
      <c r="D1009" t="s">
        <v>2941</v>
      </c>
      <c r="E1009">
        <v>995</v>
      </c>
      <c r="F1009" t="s">
        <v>2108</v>
      </c>
    </row>
    <row r="1010" spans="2:6" x14ac:dyDescent="0.2">
      <c r="B1010" t="s">
        <v>2940</v>
      </c>
      <c r="C1010">
        <v>0</v>
      </c>
      <c r="D1010" t="s">
        <v>2941</v>
      </c>
      <c r="E1010">
        <v>996</v>
      </c>
      <c r="F1010" t="s">
        <v>2110</v>
      </c>
    </row>
    <row r="1011" spans="2:6" x14ac:dyDescent="0.2">
      <c r="B1011" t="s">
        <v>2940</v>
      </c>
      <c r="C1011">
        <v>0</v>
      </c>
      <c r="D1011" t="s">
        <v>2941</v>
      </c>
      <c r="E1011">
        <v>997</v>
      </c>
      <c r="F1011" t="s">
        <v>2113</v>
      </c>
    </row>
    <row r="1012" spans="2:6" x14ac:dyDescent="0.2">
      <c r="B1012" t="s">
        <v>2940</v>
      </c>
      <c r="C1012">
        <v>0</v>
      </c>
      <c r="D1012" t="s">
        <v>2941</v>
      </c>
      <c r="E1012">
        <v>998</v>
      </c>
      <c r="F1012" t="s">
        <v>2115</v>
      </c>
    </row>
    <row r="1013" spans="2:6" x14ac:dyDescent="0.2">
      <c r="B1013" t="s">
        <v>2940</v>
      </c>
      <c r="C1013">
        <v>0</v>
      </c>
      <c r="D1013" t="s">
        <v>2941</v>
      </c>
      <c r="E1013">
        <v>999</v>
      </c>
      <c r="F1013" t="s">
        <v>2118</v>
      </c>
    </row>
    <row r="1014" spans="2:6" x14ac:dyDescent="0.2">
      <c r="B1014" t="s">
        <v>2940</v>
      </c>
      <c r="C1014">
        <v>0</v>
      </c>
      <c r="D1014" t="s">
        <v>2941</v>
      </c>
      <c r="E1014">
        <v>1000</v>
      </c>
      <c r="F1014" t="s">
        <v>1379</v>
      </c>
    </row>
    <row r="1015" spans="2:6" x14ac:dyDescent="0.2">
      <c r="B1015" t="s">
        <v>2940</v>
      </c>
      <c r="C1015">
        <v>0</v>
      </c>
      <c r="D1015" t="s">
        <v>2941</v>
      </c>
      <c r="E1015">
        <v>1001</v>
      </c>
      <c r="F1015" t="s">
        <v>1972</v>
      </c>
    </row>
    <row r="1016" spans="2:6" x14ac:dyDescent="0.2">
      <c r="B1016" t="s">
        <v>2940</v>
      </c>
      <c r="C1016">
        <v>0</v>
      </c>
      <c r="D1016" t="s">
        <v>2941</v>
      </c>
      <c r="E1016">
        <v>1002</v>
      </c>
      <c r="F1016" t="s">
        <v>2124</v>
      </c>
    </row>
    <row r="1017" spans="2:6" x14ac:dyDescent="0.2">
      <c r="B1017" t="s">
        <v>2940</v>
      </c>
      <c r="C1017">
        <v>0</v>
      </c>
      <c r="D1017" t="s">
        <v>2941</v>
      </c>
      <c r="E1017">
        <v>1003</v>
      </c>
      <c r="F1017" t="s">
        <v>1305</v>
      </c>
    </row>
    <row r="1018" spans="2:6" x14ac:dyDescent="0.2">
      <c r="B1018" t="s">
        <v>2940</v>
      </c>
      <c r="C1018">
        <v>0</v>
      </c>
      <c r="D1018" t="s">
        <v>2941</v>
      </c>
      <c r="E1018">
        <v>1004</v>
      </c>
      <c r="F1018" t="s">
        <v>1979</v>
      </c>
    </row>
    <row r="1019" spans="2:6" x14ac:dyDescent="0.2">
      <c r="B1019" t="s">
        <v>2940</v>
      </c>
      <c r="C1019">
        <v>0</v>
      </c>
      <c r="D1019" t="s">
        <v>2941</v>
      </c>
      <c r="E1019">
        <v>1005</v>
      </c>
      <c r="F1019" t="s">
        <v>2141</v>
      </c>
    </row>
    <row r="1020" spans="2:6" x14ac:dyDescent="0.2">
      <c r="B1020" t="s">
        <v>2940</v>
      </c>
      <c r="C1020">
        <v>0</v>
      </c>
      <c r="D1020" t="s">
        <v>2941</v>
      </c>
      <c r="E1020">
        <v>1006</v>
      </c>
      <c r="F1020" t="s">
        <v>2142</v>
      </c>
    </row>
    <row r="1021" spans="2:6" x14ac:dyDescent="0.2">
      <c r="B1021" t="s">
        <v>2940</v>
      </c>
      <c r="C1021">
        <v>0</v>
      </c>
      <c r="D1021" t="s">
        <v>2941</v>
      </c>
      <c r="E1021">
        <v>1007</v>
      </c>
      <c r="F1021" t="s">
        <v>2140</v>
      </c>
    </row>
    <row r="1022" spans="2:6" x14ac:dyDescent="0.2">
      <c r="B1022" t="s">
        <v>2940</v>
      </c>
      <c r="C1022">
        <v>0</v>
      </c>
      <c r="D1022" t="s">
        <v>2941</v>
      </c>
      <c r="E1022">
        <v>1008</v>
      </c>
      <c r="F1022" t="s">
        <v>2137</v>
      </c>
    </row>
    <row r="1023" spans="2:6" x14ac:dyDescent="0.2">
      <c r="B1023" t="s">
        <v>2940</v>
      </c>
      <c r="C1023">
        <v>0</v>
      </c>
      <c r="D1023" t="s">
        <v>2941</v>
      </c>
      <c r="E1023">
        <v>1009</v>
      </c>
      <c r="F1023" t="s">
        <v>3334</v>
      </c>
    </row>
    <row r="1024" spans="2:6" x14ac:dyDescent="0.2">
      <c r="B1024" t="s">
        <v>2940</v>
      </c>
      <c r="C1024">
        <v>0</v>
      </c>
      <c r="D1024" t="s">
        <v>2941</v>
      </c>
      <c r="E1024">
        <v>1010</v>
      </c>
      <c r="F1024" t="s">
        <v>2138</v>
      </c>
    </row>
    <row r="1025" spans="2:6" x14ac:dyDescent="0.2">
      <c r="B1025" t="s">
        <v>2940</v>
      </c>
      <c r="C1025">
        <v>0</v>
      </c>
      <c r="D1025" t="s">
        <v>2941</v>
      </c>
      <c r="E1025">
        <v>1011</v>
      </c>
      <c r="F1025" t="s">
        <v>2136</v>
      </c>
    </row>
    <row r="1026" spans="2:6" x14ac:dyDescent="0.2">
      <c r="B1026" t="s">
        <v>2940</v>
      </c>
      <c r="C1026">
        <v>0</v>
      </c>
      <c r="D1026" t="s">
        <v>2941</v>
      </c>
      <c r="E1026">
        <v>1012</v>
      </c>
      <c r="F1026" t="s">
        <v>2134</v>
      </c>
    </row>
    <row r="1027" spans="2:6" x14ac:dyDescent="0.2">
      <c r="B1027" t="s">
        <v>2940</v>
      </c>
      <c r="C1027">
        <v>0</v>
      </c>
      <c r="D1027" t="s">
        <v>2941</v>
      </c>
      <c r="E1027">
        <v>1013</v>
      </c>
      <c r="F1027" t="s">
        <v>2133</v>
      </c>
    </row>
    <row r="1028" spans="2:6" x14ac:dyDescent="0.2">
      <c r="B1028" t="s">
        <v>2983</v>
      </c>
      <c r="C1028">
        <v>30</v>
      </c>
      <c r="D1028" t="s">
        <v>2941</v>
      </c>
      <c r="E1028">
        <v>1014</v>
      </c>
      <c r="F1028" t="s">
        <v>2132</v>
      </c>
    </row>
    <row r="1029" spans="2:6" x14ac:dyDescent="0.2">
      <c r="B1029" t="s">
        <v>2940</v>
      </c>
      <c r="C1029">
        <v>0</v>
      </c>
      <c r="D1029" t="s">
        <v>2941</v>
      </c>
      <c r="E1029">
        <v>1015</v>
      </c>
      <c r="F1029">
        <v>44</v>
      </c>
    </row>
    <row r="1030" spans="2:6" x14ac:dyDescent="0.2">
      <c r="B1030" t="s">
        <v>2940</v>
      </c>
      <c r="C1030">
        <v>0</v>
      </c>
      <c r="D1030" t="s">
        <v>2941</v>
      </c>
      <c r="E1030">
        <v>1016</v>
      </c>
      <c r="F1030" t="s">
        <v>1681</v>
      </c>
    </row>
    <row r="1031" spans="2:6" x14ac:dyDescent="0.2">
      <c r="B1031" t="s">
        <v>2940</v>
      </c>
      <c r="C1031">
        <v>0</v>
      </c>
      <c r="D1031" t="s">
        <v>2941</v>
      </c>
      <c r="E1031">
        <v>1017</v>
      </c>
      <c r="F1031" t="s">
        <v>3880</v>
      </c>
    </row>
    <row r="1032" spans="2:6" x14ac:dyDescent="0.2">
      <c r="B1032" t="s">
        <v>2940</v>
      </c>
      <c r="C1032">
        <v>0</v>
      </c>
      <c r="D1032" t="s">
        <v>2941</v>
      </c>
      <c r="E1032">
        <v>1018</v>
      </c>
      <c r="F1032" t="s">
        <v>1779</v>
      </c>
    </row>
    <row r="1033" spans="2:6" x14ac:dyDescent="0.2">
      <c r="B1033" t="s">
        <v>2940</v>
      </c>
      <c r="C1033">
        <v>0</v>
      </c>
      <c r="D1033" t="s">
        <v>2941</v>
      </c>
      <c r="E1033">
        <v>1019</v>
      </c>
      <c r="F1033" t="s">
        <v>2707</v>
      </c>
    </row>
    <row r="1034" spans="2:6" x14ac:dyDescent="0.2">
      <c r="B1034" t="s">
        <v>3004</v>
      </c>
      <c r="C1034">
        <v>70</v>
      </c>
      <c r="D1034" t="s">
        <v>2941</v>
      </c>
      <c r="E1034">
        <v>1020</v>
      </c>
      <c r="F1034" t="s">
        <v>1782</v>
      </c>
    </row>
    <row r="1035" spans="2:6" x14ac:dyDescent="0.2">
      <c r="B1035" t="s">
        <v>2940</v>
      </c>
      <c r="C1035">
        <v>0</v>
      </c>
      <c r="D1035" t="s">
        <v>2941</v>
      </c>
      <c r="E1035">
        <v>1021</v>
      </c>
      <c r="F1035" t="s">
        <v>2114</v>
      </c>
    </row>
    <row r="1036" spans="2:6" x14ac:dyDescent="0.2">
      <c r="B1036" t="s">
        <v>2940</v>
      </c>
      <c r="C1036">
        <v>0</v>
      </c>
      <c r="D1036" t="s">
        <v>2941</v>
      </c>
      <c r="E1036">
        <v>1022</v>
      </c>
      <c r="F1036" t="s">
        <v>1321</v>
      </c>
    </row>
    <row r="1037" spans="2:6" x14ac:dyDescent="0.2">
      <c r="B1037" t="s">
        <v>2940</v>
      </c>
      <c r="C1037">
        <v>0</v>
      </c>
      <c r="D1037" t="s">
        <v>2941</v>
      </c>
      <c r="E1037">
        <v>1023</v>
      </c>
      <c r="F1037" t="s">
        <v>1758</v>
      </c>
    </row>
    <row r="1038" spans="2:6" x14ac:dyDescent="0.2">
      <c r="B1038" t="s">
        <v>2940</v>
      </c>
      <c r="C1038">
        <v>0</v>
      </c>
      <c r="D1038" t="s">
        <v>2941</v>
      </c>
      <c r="E1038">
        <v>1024</v>
      </c>
      <c r="F1038" t="s">
        <v>3881</v>
      </c>
    </row>
    <row r="1039" spans="2:6" x14ac:dyDescent="0.2">
      <c r="B1039" t="s">
        <v>2940</v>
      </c>
      <c r="C1039">
        <v>0</v>
      </c>
      <c r="D1039" t="s">
        <v>2941</v>
      </c>
      <c r="E1039">
        <v>1025</v>
      </c>
      <c r="F1039" t="s">
        <v>2948</v>
      </c>
    </row>
    <row r="1040" spans="2:6" x14ac:dyDescent="0.2">
      <c r="B1040" t="s">
        <v>2940</v>
      </c>
      <c r="C1040">
        <v>0</v>
      </c>
      <c r="D1040" t="s">
        <v>2941</v>
      </c>
      <c r="E1040">
        <v>1026</v>
      </c>
      <c r="F1040" t="s">
        <v>3339</v>
      </c>
    </row>
    <row r="1041" spans="2:6" x14ac:dyDescent="0.2">
      <c r="B1041" t="s">
        <v>2940</v>
      </c>
      <c r="C1041">
        <v>0</v>
      </c>
      <c r="D1041" t="s">
        <v>2941</v>
      </c>
      <c r="E1041">
        <v>1027</v>
      </c>
      <c r="F1041" t="s">
        <v>3882</v>
      </c>
    </row>
    <row r="1042" spans="2:6" x14ac:dyDescent="0.2">
      <c r="B1042" t="s">
        <v>2940</v>
      </c>
      <c r="C1042">
        <v>0</v>
      </c>
      <c r="D1042" t="s">
        <v>2941</v>
      </c>
      <c r="E1042">
        <v>1028</v>
      </c>
      <c r="F1042" t="s">
        <v>3883</v>
      </c>
    </row>
    <row r="1043" spans="2:6" x14ac:dyDescent="0.2">
      <c r="B1043" t="s">
        <v>2940</v>
      </c>
      <c r="C1043">
        <v>0</v>
      </c>
      <c r="D1043" t="s">
        <v>2941</v>
      </c>
      <c r="E1043">
        <v>1029</v>
      </c>
      <c r="F1043" t="s">
        <v>2721</v>
      </c>
    </row>
    <row r="1044" spans="2:6" x14ac:dyDescent="0.2">
      <c r="B1044" t="s">
        <v>2940</v>
      </c>
      <c r="C1044">
        <v>0</v>
      </c>
      <c r="D1044" t="s">
        <v>2941</v>
      </c>
      <c r="E1044">
        <v>1030</v>
      </c>
      <c r="F1044" t="s">
        <v>2043</v>
      </c>
    </row>
    <row r="1045" spans="2:6" x14ac:dyDescent="0.2">
      <c r="B1045" t="s">
        <v>2940</v>
      </c>
      <c r="C1045">
        <v>0</v>
      </c>
      <c r="D1045" t="s">
        <v>2941</v>
      </c>
      <c r="E1045">
        <v>1031</v>
      </c>
      <c r="F1045" t="s">
        <v>1811</v>
      </c>
    </row>
    <row r="1046" spans="2:6" x14ac:dyDescent="0.2">
      <c r="B1046" t="s">
        <v>2940</v>
      </c>
      <c r="C1046">
        <v>0</v>
      </c>
      <c r="D1046" t="s">
        <v>2941</v>
      </c>
      <c r="E1046">
        <v>1032</v>
      </c>
      <c r="F1046" t="s">
        <v>1807</v>
      </c>
    </row>
    <row r="1047" spans="2:6" x14ac:dyDescent="0.2">
      <c r="B1047" t="s">
        <v>2940</v>
      </c>
      <c r="C1047">
        <v>0</v>
      </c>
      <c r="D1047" t="s">
        <v>2941</v>
      </c>
      <c r="E1047">
        <v>1033</v>
      </c>
      <c r="F1047" t="s">
        <v>2024</v>
      </c>
    </row>
    <row r="1048" spans="2:6" x14ac:dyDescent="0.2">
      <c r="B1048" t="s">
        <v>2940</v>
      </c>
      <c r="C1048">
        <v>0</v>
      </c>
      <c r="D1048" t="s">
        <v>2941</v>
      </c>
      <c r="E1048">
        <v>1034</v>
      </c>
      <c r="F1048" t="s">
        <v>2015</v>
      </c>
    </row>
    <row r="1049" spans="2:6" x14ac:dyDescent="0.2">
      <c r="B1049" t="s">
        <v>2940</v>
      </c>
      <c r="C1049">
        <v>0</v>
      </c>
      <c r="D1049" t="s">
        <v>2941</v>
      </c>
      <c r="E1049">
        <v>1035</v>
      </c>
      <c r="F1049" t="s">
        <v>1823</v>
      </c>
    </row>
    <row r="1050" spans="2:6" x14ac:dyDescent="0.2">
      <c r="B1050" t="s">
        <v>2940</v>
      </c>
      <c r="C1050">
        <v>0</v>
      </c>
      <c r="D1050" t="s">
        <v>2941</v>
      </c>
      <c r="E1050">
        <v>1036</v>
      </c>
      <c r="F1050" t="s">
        <v>3884</v>
      </c>
    </row>
    <row r="1051" spans="2:6" x14ac:dyDescent="0.2">
      <c r="B1051" t="s">
        <v>2940</v>
      </c>
      <c r="C1051">
        <v>0</v>
      </c>
      <c r="D1051" t="s">
        <v>2941</v>
      </c>
      <c r="E1051">
        <v>1037</v>
      </c>
      <c r="F1051" t="s">
        <v>2958</v>
      </c>
    </row>
    <row r="1052" spans="2:6" x14ac:dyDescent="0.2">
      <c r="B1052" t="s">
        <v>2940</v>
      </c>
      <c r="C1052">
        <v>0</v>
      </c>
      <c r="D1052" t="s">
        <v>2941</v>
      </c>
      <c r="E1052">
        <v>1038</v>
      </c>
      <c r="F1052" t="s">
        <v>2022</v>
      </c>
    </row>
    <row r="1053" spans="2:6" x14ac:dyDescent="0.2">
      <c r="B1053" t="s">
        <v>2940</v>
      </c>
      <c r="C1053">
        <v>0</v>
      </c>
      <c r="D1053" t="s">
        <v>2941</v>
      </c>
      <c r="E1053">
        <v>1039</v>
      </c>
      <c r="F1053" t="s">
        <v>2013</v>
      </c>
    </row>
    <row r="1054" spans="2:6" x14ac:dyDescent="0.2">
      <c r="B1054" t="s">
        <v>2940</v>
      </c>
      <c r="C1054">
        <v>0</v>
      </c>
      <c r="D1054" t="s">
        <v>2941</v>
      </c>
      <c r="E1054">
        <v>1040</v>
      </c>
      <c r="F1054" t="s">
        <v>1682</v>
      </c>
    </row>
    <row r="1055" spans="2:6" x14ac:dyDescent="0.2">
      <c r="B1055" t="s">
        <v>2940</v>
      </c>
      <c r="C1055">
        <v>0</v>
      </c>
      <c r="D1055" t="s">
        <v>2941</v>
      </c>
      <c r="E1055">
        <v>1041</v>
      </c>
      <c r="F1055" t="s">
        <v>2692</v>
      </c>
    </row>
    <row r="1056" spans="2:6" x14ac:dyDescent="0.2">
      <c r="B1056" t="s">
        <v>2940</v>
      </c>
      <c r="C1056">
        <v>0</v>
      </c>
      <c r="D1056" t="s">
        <v>2941</v>
      </c>
      <c r="E1056">
        <v>1042</v>
      </c>
      <c r="F1056" t="s">
        <v>3430</v>
      </c>
    </row>
    <row r="1057" spans="2:6" x14ac:dyDescent="0.2">
      <c r="B1057" t="s">
        <v>2940</v>
      </c>
      <c r="C1057">
        <v>0</v>
      </c>
      <c r="D1057" t="s">
        <v>2941</v>
      </c>
      <c r="E1057">
        <v>1043</v>
      </c>
      <c r="F1057" t="s">
        <v>2006</v>
      </c>
    </row>
    <row r="1058" spans="2:6" x14ac:dyDescent="0.2">
      <c r="B1058" t="s">
        <v>2940</v>
      </c>
      <c r="C1058">
        <v>0</v>
      </c>
      <c r="D1058" t="s">
        <v>2941</v>
      </c>
      <c r="E1058">
        <v>1044</v>
      </c>
      <c r="F1058" t="s">
        <v>3255</v>
      </c>
    </row>
    <row r="1059" spans="2:6" x14ac:dyDescent="0.2">
      <c r="B1059" t="s">
        <v>2940</v>
      </c>
      <c r="C1059">
        <v>0</v>
      </c>
      <c r="D1059" t="s">
        <v>2941</v>
      </c>
      <c r="E1059">
        <v>1045</v>
      </c>
      <c r="F1059" t="s">
        <v>1653</v>
      </c>
    </row>
    <row r="1060" spans="2:6" x14ac:dyDescent="0.2">
      <c r="B1060" t="s">
        <v>2940</v>
      </c>
      <c r="C1060">
        <v>0</v>
      </c>
      <c r="D1060" t="s">
        <v>2941</v>
      </c>
      <c r="E1060">
        <v>1046</v>
      </c>
      <c r="F1060" t="s">
        <v>1995</v>
      </c>
    </row>
    <row r="1061" spans="2:6" x14ac:dyDescent="0.2">
      <c r="B1061" t="s">
        <v>2940</v>
      </c>
      <c r="C1061">
        <v>0</v>
      </c>
      <c r="D1061" t="s">
        <v>2941</v>
      </c>
      <c r="E1061">
        <v>1047</v>
      </c>
      <c r="F1061" t="s">
        <v>1642</v>
      </c>
    </row>
    <row r="1062" spans="2:6" x14ac:dyDescent="0.2">
      <c r="B1062" t="s">
        <v>2940</v>
      </c>
      <c r="C1062">
        <v>0</v>
      </c>
      <c r="D1062" t="s">
        <v>2941</v>
      </c>
      <c r="E1062">
        <v>1048</v>
      </c>
      <c r="F1062" t="s">
        <v>1651</v>
      </c>
    </row>
    <row r="1063" spans="2:6" x14ac:dyDescent="0.2">
      <c r="B1063" t="s">
        <v>2940</v>
      </c>
      <c r="C1063">
        <v>0</v>
      </c>
      <c r="D1063" t="s">
        <v>2941</v>
      </c>
      <c r="E1063">
        <v>1049</v>
      </c>
      <c r="F1063" t="s">
        <v>1729</v>
      </c>
    </row>
    <row r="1064" spans="2:6" x14ac:dyDescent="0.2">
      <c r="B1064" t="s">
        <v>2940</v>
      </c>
      <c r="C1064">
        <v>0</v>
      </c>
      <c r="D1064" t="s">
        <v>2941</v>
      </c>
      <c r="E1064">
        <v>1050</v>
      </c>
      <c r="F1064" t="s">
        <v>2964</v>
      </c>
    </row>
    <row r="1065" spans="2:6" x14ac:dyDescent="0.2">
      <c r="B1065" t="s">
        <v>2940</v>
      </c>
      <c r="C1065">
        <v>0</v>
      </c>
      <c r="D1065" t="s">
        <v>2941</v>
      </c>
      <c r="E1065">
        <v>1051</v>
      </c>
      <c r="F1065" t="s">
        <v>1960</v>
      </c>
    </row>
    <row r="1066" spans="2:6" x14ac:dyDescent="0.2">
      <c r="B1066" t="s">
        <v>2940</v>
      </c>
      <c r="C1066">
        <v>0</v>
      </c>
      <c r="D1066" t="s">
        <v>2941</v>
      </c>
      <c r="E1066">
        <v>1052</v>
      </c>
      <c r="F1066" t="s">
        <v>2027</v>
      </c>
    </row>
    <row r="1067" spans="2:6" x14ac:dyDescent="0.2">
      <c r="B1067" t="s">
        <v>2940</v>
      </c>
      <c r="C1067">
        <v>0</v>
      </c>
      <c r="D1067" t="s">
        <v>2941</v>
      </c>
      <c r="E1067">
        <v>1053</v>
      </c>
      <c r="F1067" t="s">
        <v>3660</v>
      </c>
    </row>
    <row r="1068" spans="2:6" x14ac:dyDescent="0.2">
      <c r="B1068" t="s">
        <v>2940</v>
      </c>
      <c r="C1068">
        <v>0</v>
      </c>
      <c r="D1068" t="s">
        <v>2941</v>
      </c>
      <c r="E1068">
        <v>1054</v>
      </c>
      <c r="F1068" t="s">
        <v>2752</v>
      </c>
    </row>
    <row r="1069" spans="2:6" x14ac:dyDescent="0.2">
      <c r="B1069" t="s">
        <v>2940</v>
      </c>
      <c r="C1069">
        <v>0</v>
      </c>
      <c r="D1069" t="s">
        <v>2941</v>
      </c>
      <c r="E1069">
        <v>1055</v>
      </c>
      <c r="F1069" t="s">
        <v>2753</v>
      </c>
    </row>
    <row r="1070" spans="2:6" x14ac:dyDescent="0.2">
      <c r="B1070" t="s">
        <v>2940</v>
      </c>
      <c r="C1070">
        <v>0</v>
      </c>
      <c r="D1070" t="s">
        <v>2941</v>
      </c>
      <c r="E1070">
        <v>1056</v>
      </c>
      <c r="F1070" t="s">
        <v>2743</v>
      </c>
    </row>
    <row r="1071" spans="2:6" x14ac:dyDescent="0.2">
      <c r="B1071" t="s">
        <v>3050</v>
      </c>
      <c r="C1071">
        <v>50</v>
      </c>
      <c r="D1071" t="s">
        <v>2941</v>
      </c>
      <c r="E1071">
        <v>1057</v>
      </c>
      <c r="F1071" t="s">
        <v>3885</v>
      </c>
    </row>
    <row r="1072" spans="2:6" x14ac:dyDescent="0.2">
      <c r="B1072" t="s">
        <v>2940</v>
      </c>
      <c r="C1072">
        <v>0</v>
      </c>
      <c r="D1072" t="s">
        <v>2941</v>
      </c>
      <c r="E1072">
        <v>1058</v>
      </c>
      <c r="F1072" t="s">
        <v>2970</v>
      </c>
    </row>
    <row r="1073" spans="2:6" x14ac:dyDescent="0.2">
      <c r="B1073" t="s">
        <v>2940</v>
      </c>
      <c r="C1073">
        <v>0</v>
      </c>
      <c r="D1073" t="s">
        <v>2941</v>
      </c>
      <c r="E1073">
        <v>1059</v>
      </c>
      <c r="F1073" t="s">
        <v>2057</v>
      </c>
    </row>
    <row r="1074" spans="2:6" x14ac:dyDescent="0.2">
      <c r="B1074" t="s">
        <v>2940</v>
      </c>
      <c r="C1074">
        <v>0</v>
      </c>
      <c r="D1074" t="s">
        <v>2941</v>
      </c>
      <c r="E1074">
        <v>1060</v>
      </c>
      <c r="F1074" t="s">
        <v>3886</v>
      </c>
    </row>
    <row r="1075" spans="2:6" x14ac:dyDescent="0.2">
      <c r="B1075" t="s">
        <v>2940</v>
      </c>
      <c r="C1075">
        <v>0</v>
      </c>
      <c r="D1075" t="s">
        <v>2941</v>
      </c>
      <c r="E1075">
        <v>1061</v>
      </c>
      <c r="F1075" t="s">
        <v>1663</v>
      </c>
    </row>
    <row r="1076" spans="2:6" x14ac:dyDescent="0.2">
      <c r="B1076" t="s">
        <v>2940</v>
      </c>
      <c r="C1076">
        <v>0</v>
      </c>
      <c r="D1076" t="s">
        <v>2941</v>
      </c>
      <c r="E1076">
        <v>1062</v>
      </c>
      <c r="F1076" t="s">
        <v>2734</v>
      </c>
    </row>
    <row r="1077" spans="2:6" x14ac:dyDescent="0.2">
      <c r="B1077" t="s">
        <v>2940</v>
      </c>
      <c r="C1077">
        <v>0</v>
      </c>
      <c r="D1077" t="s">
        <v>2941</v>
      </c>
      <c r="E1077">
        <v>1063</v>
      </c>
      <c r="F1077" t="s">
        <v>1831</v>
      </c>
    </row>
    <row r="1078" spans="2:6" x14ac:dyDescent="0.2">
      <c r="B1078" t="s">
        <v>2940</v>
      </c>
      <c r="C1078">
        <v>0</v>
      </c>
      <c r="D1078" t="s">
        <v>2941</v>
      </c>
      <c r="E1078">
        <v>1064</v>
      </c>
      <c r="F1078" t="s">
        <v>2978</v>
      </c>
    </row>
    <row r="1079" spans="2:6" x14ac:dyDescent="0.2">
      <c r="B1079" t="s">
        <v>2940</v>
      </c>
      <c r="C1079">
        <v>0</v>
      </c>
      <c r="D1079" t="s">
        <v>2941</v>
      </c>
      <c r="E1079">
        <v>1065</v>
      </c>
      <c r="F1079" t="s">
        <v>3723</v>
      </c>
    </row>
    <row r="1080" spans="2:6" x14ac:dyDescent="0.2">
      <c r="B1080" t="s">
        <v>2940</v>
      </c>
      <c r="C1080">
        <v>0</v>
      </c>
      <c r="D1080" t="s">
        <v>2941</v>
      </c>
      <c r="E1080">
        <v>1066</v>
      </c>
      <c r="F1080" t="s">
        <v>2040</v>
      </c>
    </row>
    <row r="1081" spans="2:6" x14ac:dyDescent="0.2">
      <c r="B1081" t="s">
        <v>2940</v>
      </c>
      <c r="C1081">
        <v>0</v>
      </c>
      <c r="D1081" t="s">
        <v>2941</v>
      </c>
      <c r="E1081">
        <v>1067</v>
      </c>
      <c r="F1081" t="s">
        <v>2758</v>
      </c>
    </row>
    <row r="1082" spans="2:6" x14ac:dyDescent="0.2">
      <c r="B1082" t="s">
        <v>2940</v>
      </c>
      <c r="C1082">
        <v>0</v>
      </c>
      <c r="D1082" t="s">
        <v>2941</v>
      </c>
      <c r="E1082">
        <v>1068</v>
      </c>
      <c r="F1082" t="s">
        <v>2794</v>
      </c>
    </row>
    <row r="1083" spans="2:6" x14ac:dyDescent="0.2">
      <c r="B1083" t="s">
        <v>2940</v>
      </c>
      <c r="C1083">
        <v>0</v>
      </c>
      <c r="D1083" t="s">
        <v>2941</v>
      </c>
      <c r="E1083">
        <v>1069</v>
      </c>
      <c r="F1083" t="s">
        <v>3887</v>
      </c>
    </row>
    <row r="1084" spans="2:6" x14ac:dyDescent="0.2">
      <c r="B1084" t="s">
        <v>2940</v>
      </c>
      <c r="C1084">
        <v>0</v>
      </c>
      <c r="D1084" t="s">
        <v>2941</v>
      </c>
      <c r="E1084">
        <v>1070</v>
      </c>
      <c r="F1084" t="s">
        <v>2751</v>
      </c>
    </row>
    <row r="1085" spans="2:6" x14ac:dyDescent="0.2">
      <c r="B1085" t="s">
        <v>2940</v>
      </c>
      <c r="C1085">
        <v>0</v>
      </c>
      <c r="D1085" t="s">
        <v>2941</v>
      </c>
      <c r="E1085">
        <v>1071</v>
      </c>
      <c r="F1085" t="s">
        <v>2928</v>
      </c>
    </row>
    <row r="1086" spans="2:6" x14ac:dyDescent="0.2">
      <c r="B1086" t="s">
        <v>2940</v>
      </c>
      <c r="C1086">
        <v>0</v>
      </c>
      <c r="D1086" t="s">
        <v>2941</v>
      </c>
      <c r="E1086">
        <v>1072</v>
      </c>
      <c r="F1086" t="s">
        <v>2738</v>
      </c>
    </row>
    <row r="1087" spans="2:6" x14ac:dyDescent="0.2">
      <c r="B1087" t="s">
        <v>2940</v>
      </c>
      <c r="C1087">
        <v>0</v>
      </c>
      <c r="D1087" t="s">
        <v>2941</v>
      </c>
      <c r="E1087">
        <v>1073</v>
      </c>
      <c r="F1087" t="s">
        <v>3888</v>
      </c>
    </row>
    <row r="1088" spans="2:6" x14ac:dyDescent="0.2">
      <c r="B1088" t="s">
        <v>2940</v>
      </c>
      <c r="C1088">
        <v>0</v>
      </c>
      <c r="D1088" t="s">
        <v>2941</v>
      </c>
      <c r="E1088">
        <v>1074</v>
      </c>
      <c r="F1088" t="s">
        <v>1920</v>
      </c>
    </row>
    <row r="1089" spans="2:6" x14ac:dyDescent="0.2">
      <c r="B1089" t="s">
        <v>2940</v>
      </c>
      <c r="C1089">
        <v>0</v>
      </c>
      <c r="D1089" t="s">
        <v>2941</v>
      </c>
      <c r="E1089">
        <v>1075</v>
      </c>
      <c r="F1089" t="s">
        <v>3266</v>
      </c>
    </row>
    <row r="1090" spans="2:6" x14ac:dyDescent="0.2">
      <c r="B1090" t="s">
        <v>2940</v>
      </c>
      <c r="C1090">
        <v>0</v>
      </c>
      <c r="D1090" t="s">
        <v>2941</v>
      </c>
      <c r="E1090">
        <v>1076</v>
      </c>
      <c r="F1090" t="s">
        <v>1548</v>
      </c>
    </row>
    <row r="1091" spans="2:6" x14ac:dyDescent="0.2">
      <c r="B1091" t="s">
        <v>2940</v>
      </c>
      <c r="C1091">
        <v>0</v>
      </c>
      <c r="D1091" t="s">
        <v>2941</v>
      </c>
      <c r="E1091">
        <v>1077</v>
      </c>
      <c r="F1091" t="s">
        <v>1930</v>
      </c>
    </row>
    <row r="1092" spans="2:6" x14ac:dyDescent="0.2">
      <c r="B1092" t="s">
        <v>2940</v>
      </c>
      <c r="C1092">
        <v>0</v>
      </c>
      <c r="D1092" t="s">
        <v>2941</v>
      </c>
      <c r="E1092">
        <v>1078</v>
      </c>
      <c r="F1092" t="s">
        <v>1941</v>
      </c>
    </row>
    <row r="1093" spans="2:6" x14ac:dyDescent="0.2">
      <c r="B1093" t="s">
        <v>2940</v>
      </c>
      <c r="C1093">
        <v>0</v>
      </c>
      <c r="D1093" t="s">
        <v>2941</v>
      </c>
      <c r="E1093">
        <v>1079</v>
      </c>
      <c r="F1093" t="s">
        <v>1970</v>
      </c>
    </row>
    <row r="1094" spans="2:6" x14ac:dyDescent="0.2">
      <c r="B1094" t="s">
        <v>2940</v>
      </c>
      <c r="C1094">
        <v>0</v>
      </c>
      <c r="D1094" t="s">
        <v>2941</v>
      </c>
      <c r="E1094">
        <v>1080</v>
      </c>
      <c r="F1094" t="s">
        <v>2984</v>
      </c>
    </row>
    <row r="1095" spans="2:6" x14ac:dyDescent="0.2">
      <c r="B1095" t="s">
        <v>2940</v>
      </c>
      <c r="C1095">
        <v>0</v>
      </c>
      <c r="D1095" t="s">
        <v>2941</v>
      </c>
      <c r="E1095">
        <v>1081</v>
      </c>
      <c r="F1095" t="s">
        <v>1796</v>
      </c>
    </row>
    <row r="1096" spans="2:6" x14ac:dyDescent="0.2">
      <c r="B1096" t="s">
        <v>2940</v>
      </c>
      <c r="C1096">
        <v>0</v>
      </c>
      <c r="D1096" t="s">
        <v>2941</v>
      </c>
      <c r="E1096">
        <v>1082</v>
      </c>
      <c r="F1096" t="s">
        <v>1973</v>
      </c>
    </row>
    <row r="1097" spans="2:6" x14ac:dyDescent="0.2">
      <c r="B1097" t="s">
        <v>2940</v>
      </c>
      <c r="C1097">
        <v>0</v>
      </c>
      <c r="D1097" t="s">
        <v>2941</v>
      </c>
      <c r="E1097">
        <v>1083</v>
      </c>
      <c r="F1097" t="s">
        <v>1911</v>
      </c>
    </row>
    <row r="1098" spans="2:6" x14ac:dyDescent="0.2">
      <c r="B1098" t="s">
        <v>2940</v>
      </c>
      <c r="C1098">
        <v>0</v>
      </c>
      <c r="D1098" t="s">
        <v>2941</v>
      </c>
      <c r="E1098">
        <v>1084</v>
      </c>
      <c r="F1098" t="s">
        <v>1834</v>
      </c>
    </row>
    <row r="1099" spans="2:6" x14ac:dyDescent="0.2">
      <c r="B1099" t="s">
        <v>2940</v>
      </c>
      <c r="C1099">
        <v>0</v>
      </c>
      <c r="D1099" t="s">
        <v>2941</v>
      </c>
      <c r="E1099">
        <v>1085</v>
      </c>
      <c r="F1099" t="s">
        <v>1964</v>
      </c>
    </row>
    <row r="1100" spans="2:6" x14ac:dyDescent="0.2">
      <c r="B1100" t="s">
        <v>2940</v>
      </c>
      <c r="C1100">
        <v>0</v>
      </c>
      <c r="D1100" t="s">
        <v>2941</v>
      </c>
      <c r="E1100">
        <v>1086</v>
      </c>
      <c r="F1100" t="s">
        <v>1573</v>
      </c>
    </row>
    <row r="1101" spans="2:6" x14ac:dyDescent="0.2">
      <c r="B1101" t="s">
        <v>2940</v>
      </c>
      <c r="C1101">
        <v>0</v>
      </c>
      <c r="D1101" t="s">
        <v>2941</v>
      </c>
      <c r="E1101">
        <v>1087</v>
      </c>
      <c r="F1101" t="s">
        <v>1950</v>
      </c>
    </row>
    <row r="1102" spans="2:6" x14ac:dyDescent="0.2">
      <c r="B1102" t="s">
        <v>2940</v>
      </c>
      <c r="C1102">
        <v>0</v>
      </c>
      <c r="D1102" t="s">
        <v>2941</v>
      </c>
      <c r="E1102">
        <v>1088</v>
      </c>
      <c r="F1102" t="s">
        <v>1877</v>
      </c>
    </row>
    <row r="1103" spans="2:6" x14ac:dyDescent="0.2">
      <c r="B1103" t="s">
        <v>2940</v>
      </c>
      <c r="C1103">
        <v>0</v>
      </c>
      <c r="D1103" t="s">
        <v>2941</v>
      </c>
      <c r="E1103">
        <v>1089</v>
      </c>
      <c r="F1103" t="s">
        <v>2121</v>
      </c>
    </row>
    <row r="1104" spans="2:6" x14ac:dyDescent="0.2">
      <c r="B1104" t="s">
        <v>2940</v>
      </c>
      <c r="C1104">
        <v>0</v>
      </c>
      <c r="D1104" t="s">
        <v>2941</v>
      </c>
      <c r="E1104">
        <v>1090</v>
      </c>
      <c r="F1104" t="s">
        <v>1866</v>
      </c>
    </row>
    <row r="1105" spans="2:6" x14ac:dyDescent="0.2">
      <c r="B1105" t="s">
        <v>2940</v>
      </c>
      <c r="C1105">
        <v>0</v>
      </c>
      <c r="D1105" t="s">
        <v>2941</v>
      </c>
      <c r="E1105">
        <v>1091</v>
      </c>
      <c r="F1105" t="b">
        <v>0</v>
      </c>
    </row>
    <row r="1106" spans="2:6" x14ac:dyDescent="0.2">
      <c r="B1106" t="s">
        <v>2940</v>
      </c>
      <c r="C1106">
        <v>0</v>
      </c>
      <c r="D1106" t="s">
        <v>2941</v>
      </c>
      <c r="E1106">
        <v>1092</v>
      </c>
      <c r="F1106" t="s">
        <v>1702</v>
      </c>
    </row>
    <row r="1107" spans="2:6" x14ac:dyDescent="0.2">
      <c r="B1107" t="s">
        <v>2940</v>
      </c>
      <c r="C1107">
        <v>0</v>
      </c>
      <c r="D1107" t="s">
        <v>2941</v>
      </c>
      <c r="E1107">
        <v>1093</v>
      </c>
      <c r="F1107" t="s">
        <v>3889</v>
      </c>
    </row>
    <row r="1108" spans="2:6" x14ac:dyDescent="0.2">
      <c r="B1108" t="s">
        <v>2940</v>
      </c>
      <c r="C1108">
        <v>0</v>
      </c>
      <c r="D1108" t="s">
        <v>2941</v>
      </c>
      <c r="E1108">
        <v>1094</v>
      </c>
      <c r="F1108" t="s">
        <v>1638</v>
      </c>
    </row>
    <row r="1109" spans="2:6" x14ac:dyDescent="0.2">
      <c r="B1109" t="s">
        <v>2940</v>
      </c>
      <c r="C1109">
        <v>0</v>
      </c>
      <c r="D1109" t="s">
        <v>2941</v>
      </c>
      <c r="E1109">
        <v>1095</v>
      </c>
      <c r="F1109" t="s">
        <v>1836</v>
      </c>
    </row>
    <row r="1110" spans="2:6" x14ac:dyDescent="0.2">
      <c r="B1110" t="s">
        <v>2940</v>
      </c>
      <c r="C1110">
        <v>0</v>
      </c>
      <c r="D1110" t="s">
        <v>2941</v>
      </c>
      <c r="E1110">
        <v>1096</v>
      </c>
      <c r="F1110" t="s">
        <v>2854</v>
      </c>
    </row>
    <row r="1111" spans="2:6" x14ac:dyDescent="0.2">
      <c r="B1111" t="s">
        <v>2940</v>
      </c>
      <c r="C1111">
        <v>0</v>
      </c>
      <c r="D1111" t="s">
        <v>2941</v>
      </c>
      <c r="E1111">
        <v>1097</v>
      </c>
      <c r="F1111" t="s">
        <v>1860</v>
      </c>
    </row>
    <row r="1112" spans="2:6" x14ac:dyDescent="0.2">
      <c r="B1112" t="s">
        <v>2940</v>
      </c>
      <c r="C1112">
        <v>0</v>
      </c>
      <c r="D1112" t="s">
        <v>2941</v>
      </c>
      <c r="E1112">
        <v>1098</v>
      </c>
      <c r="F1112" t="s">
        <v>3890</v>
      </c>
    </row>
    <row r="1113" spans="2:6" x14ac:dyDescent="0.2">
      <c r="B1113" t="s">
        <v>2940</v>
      </c>
      <c r="C1113">
        <v>0</v>
      </c>
      <c r="D1113" t="s">
        <v>2941</v>
      </c>
      <c r="E1113">
        <v>1099</v>
      </c>
      <c r="F1113" t="s">
        <v>2850</v>
      </c>
    </row>
    <row r="1114" spans="2:6" x14ac:dyDescent="0.2">
      <c r="B1114" t="s">
        <v>2940</v>
      </c>
      <c r="C1114">
        <v>0</v>
      </c>
      <c r="D1114" t="s">
        <v>2941</v>
      </c>
      <c r="E1114">
        <v>1100</v>
      </c>
      <c r="F1114" t="s">
        <v>2644</v>
      </c>
    </row>
    <row r="1115" spans="2:6" x14ac:dyDescent="0.2">
      <c r="B1115" t="s">
        <v>2940</v>
      </c>
      <c r="C1115">
        <v>0</v>
      </c>
      <c r="D1115" t="s">
        <v>2941</v>
      </c>
      <c r="E1115">
        <v>1101</v>
      </c>
      <c r="F1115" t="s">
        <v>2264</v>
      </c>
    </row>
    <row r="1116" spans="2:6" x14ac:dyDescent="0.2">
      <c r="B1116" t="s">
        <v>2940</v>
      </c>
      <c r="C1116">
        <v>0</v>
      </c>
      <c r="D1116" t="s">
        <v>2941</v>
      </c>
      <c r="E1116">
        <v>1102</v>
      </c>
      <c r="F1116" t="s">
        <v>1880</v>
      </c>
    </row>
    <row r="1117" spans="2:6" x14ac:dyDescent="0.2">
      <c r="B1117" t="s">
        <v>2940</v>
      </c>
      <c r="C1117">
        <v>0</v>
      </c>
      <c r="D1117" t="s">
        <v>2941</v>
      </c>
      <c r="E1117">
        <v>1103</v>
      </c>
      <c r="F1117" t="s">
        <v>2261</v>
      </c>
    </row>
    <row r="1118" spans="2:6" x14ac:dyDescent="0.2">
      <c r="B1118" t="s">
        <v>2940</v>
      </c>
      <c r="C1118">
        <v>0</v>
      </c>
      <c r="D1118" t="s">
        <v>2941</v>
      </c>
      <c r="E1118">
        <v>1104</v>
      </c>
      <c r="F1118" t="s">
        <v>3493</v>
      </c>
    </row>
    <row r="1119" spans="2:6" x14ac:dyDescent="0.2">
      <c r="B1119" t="s">
        <v>2940</v>
      </c>
      <c r="C1119">
        <v>0</v>
      </c>
      <c r="D1119" t="s">
        <v>2941</v>
      </c>
      <c r="E1119">
        <v>1105</v>
      </c>
      <c r="F1119" t="s">
        <v>1840</v>
      </c>
    </row>
    <row r="1120" spans="2:6" x14ac:dyDescent="0.2">
      <c r="B1120" t="s">
        <v>2940</v>
      </c>
      <c r="C1120">
        <v>0</v>
      </c>
      <c r="D1120" t="s">
        <v>2941</v>
      </c>
      <c r="E1120">
        <v>1106</v>
      </c>
      <c r="F1120" t="s">
        <v>3360</v>
      </c>
    </row>
    <row r="1121" spans="2:6" x14ac:dyDescent="0.2">
      <c r="B1121" t="s">
        <v>2940</v>
      </c>
      <c r="C1121">
        <v>0</v>
      </c>
      <c r="D1121" t="s">
        <v>2941</v>
      </c>
      <c r="E1121">
        <v>1107</v>
      </c>
      <c r="F1121" t="s">
        <v>2254</v>
      </c>
    </row>
    <row r="1122" spans="2:6" x14ac:dyDescent="0.2">
      <c r="B1122" t="s">
        <v>2963</v>
      </c>
      <c r="C1122" t="s">
        <v>2941</v>
      </c>
      <c r="D1122">
        <v>1108</v>
      </c>
      <c r="E1122" t="s">
        <v>2997</v>
      </c>
    </row>
    <row r="1123" spans="2:6" x14ac:dyDescent="0.2">
      <c r="B1123" t="s">
        <v>2940</v>
      </c>
      <c r="C1123">
        <v>0</v>
      </c>
      <c r="D1123" t="s">
        <v>2941</v>
      </c>
      <c r="E1123">
        <v>1109</v>
      </c>
      <c r="F1123" t="s">
        <v>2245</v>
      </c>
    </row>
    <row r="1124" spans="2:6" x14ac:dyDescent="0.2">
      <c r="B1124" t="s">
        <v>2940</v>
      </c>
      <c r="C1124">
        <v>0</v>
      </c>
      <c r="D1124" t="s">
        <v>2941</v>
      </c>
      <c r="E1124">
        <v>1110</v>
      </c>
      <c r="F1124" t="s">
        <v>1537</v>
      </c>
    </row>
    <row r="1125" spans="2:6" x14ac:dyDescent="0.2">
      <c r="B1125" t="s">
        <v>2940</v>
      </c>
      <c r="C1125">
        <v>0</v>
      </c>
      <c r="D1125" t="s">
        <v>2941</v>
      </c>
      <c r="E1125">
        <v>1111</v>
      </c>
      <c r="F1125" t="s">
        <v>3361</v>
      </c>
    </row>
    <row r="1126" spans="2:6" x14ac:dyDescent="0.2">
      <c r="B1126" t="s">
        <v>2940</v>
      </c>
      <c r="C1126">
        <v>0</v>
      </c>
      <c r="D1126" t="s">
        <v>2941</v>
      </c>
      <c r="E1126">
        <v>1112</v>
      </c>
      <c r="F1126" t="s">
        <v>1506</v>
      </c>
    </row>
    <row r="1127" spans="2:6" x14ac:dyDescent="0.2">
      <c r="B1127" t="s">
        <v>2940</v>
      </c>
      <c r="C1127">
        <v>0</v>
      </c>
      <c r="D1127" t="s">
        <v>2941</v>
      </c>
      <c r="E1127">
        <v>1113</v>
      </c>
      <c r="F1127" t="s">
        <v>3891</v>
      </c>
    </row>
    <row r="1128" spans="2:6" x14ac:dyDescent="0.2">
      <c r="B1128" t="s">
        <v>2940</v>
      </c>
      <c r="C1128">
        <v>0</v>
      </c>
      <c r="D1128" t="s">
        <v>2941</v>
      </c>
      <c r="E1128">
        <v>1114</v>
      </c>
      <c r="F1128" t="s">
        <v>1499</v>
      </c>
    </row>
    <row r="1129" spans="2:6" x14ac:dyDescent="0.2">
      <c r="B1129" t="s">
        <v>2945</v>
      </c>
      <c r="C1129">
        <v>10</v>
      </c>
      <c r="D1129" t="s">
        <v>2941</v>
      </c>
      <c r="E1129">
        <v>1115</v>
      </c>
      <c r="F1129" t="s">
        <v>3892</v>
      </c>
    </row>
    <row r="1130" spans="2:6" x14ac:dyDescent="0.2">
      <c r="B1130" t="s">
        <v>2940</v>
      </c>
      <c r="C1130">
        <v>0</v>
      </c>
      <c r="D1130" t="s">
        <v>2941</v>
      </c>
      <c r="E1130">
        <v>1116</v>
      </c>
      <c r="F1130" t="s">
        <v>1358</v>
      </c>
    </row>
    <row r="1131" spans="2:6" x14ac:dyDescent="0.2">
      <c r="B1131" t="s">
        <v>2940</v>
      </c>
      <c r="C1131">
        <v>0</v>
      </c>
      <c r="D1131" t="s">
        <v>2941</v>
      </c>
      <c r="E1131">
        <v>1117</v>
      </c>
      <c r="F1131" t="s">
        <v>3893</v>
      </c>
    </row>
    <row r="1132" spans="2:6" x14ac:dyDescent="0.2">
      <c r="B1132" t="s">
        <v>2940</v>
      </c>
      <c r="C1132">
        <v>0</v>
      </c>
      <c r="D1132" t="s">
        <v>2941</v>
      </c>
      <c r="E1132">
        <v>1118</v>
      </c>
      <c r="F1132" t="s">
        <v>2631</v>
      </c>
    </row>
    <row r="1133" spans="2:6" x14ac:dyDescent="0.2">
      <c r="B1133" t="s">
        <v>2940</v>
      </c>
      <c r="C1133">
        <v>0</v>
      </c>
      <c r="D1133" t="s">
        <v>2941</v>
      </c>
      <c r="E1133">
        <v>1119</v>
      </c>
      <c r="F1133" t="s">
        <v>2764</v>
      </c>
    </row>
    <row r="1134" spans="2:6" x14ac:dyDescent="0.2">
      <c r="B1134" t="s">
        <v>2940</v>
      </c>
      <c r="C1134">
        <v>0</v>
      </c>
      <c r="D1134" t="s">
        <v>2941</v>
      </c>
      <c r="E1134">
        <v>1120</v>
      </c>
      <c r="F1134" t="s">
        <v>1428</v>
      </c>
    </row>
    <row r="1135" spans="2:6" x14ac:dyDescent="0.2">
      <c r="B1135" t="s">
        <v>2940</v>
      </c>
      <c r="C1135">
        <v>0</v>
      </c>
      <c r="D1135" t="s">
        <v>2941</v>
      </c>
      <c r="E1135">
        <v>1121</v>
      </c>
      <c r="F1135" t="s">
        <v>1456</v>
      </c>
    </row>
    <row r="1136" spans="2:6" x14ac:dyDescent="0.2">
      <c r="B1136" t="s">
        <v>2940</v>
      </c>
      <c r="C1136">
        <v>0</v>
      </c>
      <c r="D1136" t="s">
        <v>2941</v>
      </c>
      <c r="E1136">
        <v>1122</v>
      </c>
      <c r="F1136" t="s">
        <v>3894</v>
      </c>
    </row>
    <row r="1137" spans="2:6" x14ac:dyDescent="0.2">
      <c r="B1137" t="s">
        <v>3004</v>
      </c>
      <c r="C1137">
        <v>70</v>
      </c>
      <c r="D1137" t="s">
        <v>2941</v>
      </c>
      <c r="E1137">
        <v>1123</v>
      </c>
      <c r="F1137" t="s">
        <v>3895</v>
      </c>
    </row>
    <row r="1138" spans="2:6" x14ac:dyDescent="0.2">
      <c r="B1138" t="s">
        <v>2940</v>
      </c>
      <c r="C1138">
        <v>0</v>
      </c>
      <c r="D1138" t="s">
        <v>2941</v>
      </c>
      <c r="E1138">
        <v>1124</v>
      </c>
      <c r="F1138" t="s">
        <v>3896</v>
      </c>
    </row>
    <row r="1139" spans="2:6" x14ac:dyDescent="0.2">
      <c r="B1139" t="s">
        <v>2940</v>
      </c>
      <c r="C1139">
        <v>0</v>
      </c>
      <c r="D1139" t="s">
        <v>2941</v>
      </c>
      <c r="E1139">
        <v>1125</v>
      </c>
      <c r="F1139" t="s">
        <v>1427</v>
      </c>
    </row>
    <row r="1140" spans="2:6" x14ac:dyDescent="0.2">
      <c r="B1140" t="s">
        <v>2940</v>
      </c>
      <c r="C1140">
        <v>0</v>
      </c>
      <c r="D1140" t="s">
        <v>2941</v>
      </c>
      <c r="E1140">
        <v>1126</v>
      </c>
      <c r="F1140" t="s">
        <v>3365</v>
      </c>
    </row>
    <row r="1141" spans="2:6" x14ac:dyDescent="0.2">
      <c r="B1141" t="s">
        <v>2940</v>
      </c>
      <c r="C1141">
        <v>0</v>
      </c>
      <c r="D1141" t="s">
        <v>2941</v>
      </c>
      <c r="E1141">
        <v>1127</v>
      </c>
      <c r="F1141" t="s">
        <v>2247</v>
      </c>
    </row>
    <row r="1142" spans="2:6" x14ac:dyDescent="0.2">
      <c r="B1142" t="s">
        <v>2940</v>
      </c>
      <c r="C1142">
        <v>0</v>
      </c>
      <c r="D1142" t="s">
        <v>2941</v>
      </c>
      <c r="E1142">
        <v>1128</v>
      </c>
      <c r="F1142" t="s">
        <v>1420</v>
      </c>
    </row>
    <row r="1143" spans="2:6" x14ac:dyDescent="0.2">
      <c r="B1143" t="s">
        <v>2940</v>
      </c>
      <c r="C1143">
        <v>0</v>
      </c>
      <c r="D1143" t="s">
        <v>2941</v>
      </c>
      <c r="E1143">
        <v>1129</v>
      </c>
      <c r="F1143" t="s">
        <v>1406</v>
      </c>
    </row>
    <row r="1144" spans="2:6" x14ac:dyDescent="0.2">
      <c r="B1144" t="s">
        <v>2940</v>
      </c>
      <c r="C1144">
        <v>0</v>
      </c>
      <c r="D1144" t="s">
        <v>2941</v>
      </c>
      <c r="E1144">
        <v>1130</v>
      </c>
      <c r="F1144" t="s">
        <v>3673</v>
      </c>
    </row>
    <row r="1145" spans="2:6" x14ac:dyDescent="0.2">
      <c r="B1145" t="s">
        <v>2940</v>
      </c>
      <c r="C1145">
        <v>0</v>
      </c>
      <c r="D1145" t="s">
        <v>2941</v>
      </c>
      <c r="E1145">
        <v>1131</v>
      </c>
      <c r="F1145" t="s">
        <v>2647</v>
      </c>
    </row>
    <row r="1146" spans="2:6" x14ac:dyDescent="0.2">
      <c r="B1146" t="s">
        <v>2940</v>
      </c>
      <c r="C1146">
        <v>0</v>
      </c>
      <c r="D1146" t="s">
        <v>2941</v>
      </c>
      <c r="E1146">
        <v>1132</v>
      </c>
      <c r="F1146" t="s">
        <v>1370</v>
      </c>
    </row>
    <row r="1147" spans="2:6" x14ac:dyDescent="0.2">
      <c r="B1147" t="s">
        <v>2940</v>
      </c>
      <c r="C1147">
        <v>0</v>
      </c>
      <c r="D1147" t="s">
        <v>2941</v>
      </c>
      <c r="E1147">
        <v>1133</v>
      </c>
      <c r="F1147" t="s">
        <v>1385</v>
      </c>
    </row>
    <row r="1148" spans="2:6" x14ac:dyDescent="0.2">
      <c r="B1148" t="s">
        <v>2940</v>
      </c>
      <c r="C1148">
        <v>0</v>
      </c>
      <c r="D1148" t="s">
        <v>2941</v>
      </c>
      <c r="E1148">
        <v>1134</v>
      </c>
      <c r="F1148" t="s">
        <v>2266</v>
      </c>
    </row>
    <row r="1149" spans="2:6" x14ac:dyDescent="0.2">
      <c r="B1149" t="s">
        <v>2940</v>
      </c>
      <c r="C1149">
        <v>0</v>
      </c>
      <c r="D1149" t="s">
        <v>2941</v>
      </c>
      <c r="E1149">
        <v>1135</v>
      </c>
      <c r="F1149" t="s">
        <v>2287</v>
      </c>
    </row>
    <row r="1150" spans="2:6" x14ac:dyDescent="0.2">
      <c r="B1150" t="s">
        <v>2940</v>
      </c>
      <c r="C1150">
        <v>0</v>
      </c>
      <c r="D1150" t="s">
        <v>2941</v>
      </c>
      <c r="E1150">
        <v>1136</v>
      </c>
      <c r="F1150" t="s">
        <v>2297</v>
      </c>
    </row>
    <row r="1151" spans="2:6" x14ac:dyDescent="0.2">
      <c r="B1151" t="s">
        <v>2940</v>
      </c>
      <c r="C1151">
        <v>0</v>
      </c>
      <c r="D1151" t="s">
        <v>2941</v>
      </c>
      <c r="E1151">
        <v>1137</v>
      </c>
      <c r="F1151" t="s">
        <v>1466</v>
      </c>
    </row>
    <row r="1152" spans="2:6" x14ac:dyDescent="0.2">
      <c r="B1152" t="s">
        <v>2940</v>
      </c>
      <c r="C1152">
        <v>0</v>
      </c>
      <c r="D1152" t="s">
        <v>2941</v>
      </c>
      <c r="E1152">
        <v>1138</v>
      </c>
      <c r="F1152" t="s">
        <v>2299</v>
      </c>
    </row>
    <row r="1153" spans="2:6" x14ac:dyDescent="0.2">
      <c r="B1153" t="s">
        <v>2940</v>
      </c>
      <c r="C1153">
        <v>0</v>
      </c>
      <c r="D1153" t="s">
        <v>2941</v>
      </c>
      <c r="E1153">
        <v>1139</v>
      </c>
      <c r="F1153" t="s">
        <v>3897</v>
      </c>
    </row>
    <row r="1154" spans="2:6" x14ac:dyDescent="0.2">
      <c r="B1154" t="s">
        <v>2940</v>
      </c>
      <c r="C1154">
        <v>0</v>
      </c>
      <c r="D1154" t="s">
        <v>2941</v>
      </c>
      <c r="E1154">
        <v>1140</v>
      </c>
      <c r="F1154" t="s">
        <v>2677</v>
      </c>
    </row>
    <row r="1155" spans="2:6" x14ac:dyDescent="0.2">
      <c r="B1155" t="s">
        <v>2940</v>
      </c>
      <c r="C1155">
        <v>0</v>
      </c>
      <c r="D1155" t="s">
        <v>2941</v>
      </c>
      <c r="E1155">
        <v>1141</v>
      </c>
      <c r="F1155" t="s">
        <v>1601</v>
      </c>
    </row>
    <row r="1156" spans="2:6" x14ac:dyDescent="0.2">
      <c r="B1156" t="s">
        <v>2940</v>
      </c>
      <c r="C1156">
        <v>0</v>
      </c>
      <c r="D1156" t="s">
        <v>2941</v>
      </c>
      <c r="E1156">
        <v>1142</v>
      </c>
      <c r="F1156" t="s">
        <v>3742</v>
      </c>
    </row>
    <row r="1157" spans="2:6" x14ac:dyDescent="0.2">
      <c r="B1157" t="s">
        <v>2940</v>
      </c>
      <c r="C1157">
        <v>0</v>
      </c>
      <c r="D1157" t="s">
        <v>2941</v>
      </c>
      <c r="E1157">
        <v>1143</v>
      </c>
      <c r="F1157" t="s">
        <v>3676</v>
      </c>
    </row>
    <row r="1158" spans="2:6" x14ac:dyDescent="0.2">
      <c r="B1158" t="s">
        <v>2940</v>
      </c>
      <c r="C1158">
        <v>0</v>
      </c>
      <c r="D1158" t="s">
        <v>2941</v>
      </c>
      <c r="E1158">
        <v>1144</v>
      </c>
      <c r="F1158" t="s">
        <v>1572</v>
      </c>
    </row>
    <row r="1159" spans="2:6" x14ac:dyDescent="0.2">
      <c r="B1159" t="s">
        <v>2940</v>
      </c>
      <c r="C1159">
        <v>0</v>
      </c>
      <c r="D1159" t="s">
        <v>2941</v>
      </c>
      <c r="E1159">
        <v>1145</v>
      </c>
      <c r="F1159" t="s">
        <v>3898</v>
      </c>
    </row>
    <row r="1160" spans="2:6" x14ac:dyDescent="0.2">
      <c r="B1160" t="s">
        <v>2940</v>
      </c>
      <c r="C1160">
        <v>0</v>
      </c>
      <c r="D1160" t="s">
        <v>2941</v>
      </c>
      <c r="E1160">
        <v>1146</v>
      </c>
      <c r="F1160" t="s">
        <v>2767</v>
      </c>
    </row>
    <row r="1161" spans="2:6" x14ac:dyDescent="0.2">
      <c r="B1161" t="s">
        <v>2940</v>
      </c>
      <c r="C1161">
        <v>0</v>
      </c>
      <c r="D1161" t="s">
        <v>2941</v>
      </c>
      <c r="E1161">
        <v>1147</v>
      </c>
      <c r="F1161" t="s">
        <v>3899</v>
      </c>
    </row>
    <row r="1162" spans="2:6" x14ac:dyDescent="0.2">
      <c r="B1162" t="s">
        <v>2940</v>
      </c>
      <c r="C1162">
        <v>0</v>
      </c>
      <c r="D1162" t="s">
        <v>2941</v>
      </c>
      <c r="E1162">
        <v>1148</v>
      </c>
      <c r="F1162" t="s">
        <v>1582</v>
      </c>
    </row>
    <row r="1163" spans="2:6" x14ac:dyDescent="0.2">
      <c r="B1163" t="s">
        <v>2940</v>
      </c>
      <c r="C1163">
        <v>0</v>
      </c>
      <c r="D1163" t="s">
        <v>2941</v>
      </c>
      <c r="E1163">
        <v>1149</v>
      </c>
      <c r="F1163" t="s">
        <v>2309</v>
      </c>
    </row>
    <row r="1164" spans="2:6" x14ac:dyDescent="0.2">
      <c r="B1164" t="s">
        <v>2940</v>
      </c>
      <c r="C1164">
        <v>0</v>
      </c>
      <c r="D1164" t="s">
        <v>2941</v>
      </c>
      <c r="E1164">
        <v>1150</v>
      </c>
      <c r="F1164" t="s">
        <v>1585</v>
      </c>
    </row>
    <row r="1165" spans="2:6" x14ac:dyDescent="0.2">
      <c r="B1165" t="s">
        <v>2940</v>
      </c>
      <c r="C1165">
        <v>0</v>
      </c>
      <c r="D1165" t="s">
        <v>2941</v>
      </c>
      <c r="E1165">
        <v>1151</v>
      </c>
      <c r="F1165" t="s">
        <v>2687</v>
      </c>
    </row>
    <row r="1166" spans="2:6" x14ac:dyDescent="0.2">
      <c r="B1166" t="s">
        <v>2940</v>
      </c>
      <c r="C1166">
        <v>0</v>
      </c>
      <c r="D1166" t="s">
        <v>2941</v>
      </c>
      <c r="E1166">
        <v>1152</v>
      </c>
      <c r="F1166" t="s">
        <v>3900</v>
      </c>
    </row>
    <row r="1167" spans="2:6" x14ac:dyDescent="0.2">
      <c r="B1167" t="s">
        <v>2940</v>
      </c>
      <c r="C1167">
        <v>0</v>
      </c>
      <c r="D1167" t="s">
        <v>2941</v>
      </c>
      <c r="E1167">
        <v>1153</v>
      </c>
      <c r="F1167" t="s">
        <v>3901</v>
      </c>
    </row>
    <row r="1168" spans="2:6" x14ac:dyDescent="0.2">
      <c r="B1168" t="s">
        <v>2940</v>
      </c>
      <c r="C1168">
        <v>0</v>
      </c>
      <c r="D1168" t="s">
        <v>2941</v>
      </c>
      <c r="E1168">
        <v>1154</v>
      </c>
      <c r="F1168" t="s">
        <v>3902</v>
      </c>
    </row>
    <row r="1169" spans="2:6" x14ac:dyDescent="0.2">
      <c r="B1169" t="s">
        <v>2940</v>
      </c>
      <c r="C1169">
        <v>0</v>
      </c>
      <c r="D1169" t="s">
        <v>2941</v>
      </c>
      <c r="E1169">
        <v>1155</v>
      </c>
      <c r="F1169" t="s">
        <v>3903</v>
      </c>
    </row>
    <row r="1170" spans="2:6" x14ac:dyDescent="0.2">
      <c r="B1170" t="s">
        <v>2945</v>
      </c>
      <c r="C1170">
        <v>10</v>
      </c>
      <c r="D1170" t="s">
        <v>2941</v>
      </c>
      <c r="E1170">
        <v>1156</v>
      </c>
      <c r="F1170" t="s">
        <v>3904</v>
      </c>
    </row>
    <row r="1171" spans="2:6" x14ac:dyDescent="0.2">
      <c r="B1171" t="s">
        <v>2940</v>
      </c>
      <c r="C1171">
        <v>0</v>
      </c>
      <c r="D1171" t="s">
        <v>2941</v>
      </c>
      <c r="E1171">
        <v>1157</v>
      </c>
      <c r="F1171" t="s">
        <v>3022</v>
      </c>
    </row>
    <row r="1172" spans="2:6" x14ac:dyDescent="0.2">
      <c r="B1172" t="s">
        <v>2940</v>
      </c>
      <c r="C1172">
        <v>0</v>
      </c>
      <c r="D1172" t="s">
        <v>2941</v>
      </c>
      <c r="E1172">
        <v>1158</v>
      </c>
      <c r="F1172" t="s">
        <v>2661</v>
      </c>
    </row>
    <row r="1173" spans="2:6" x14ac:dyDescent="0.2">
      <c r="B1173" t="s">
        <v>2940</v>
      </c>
      <c r="C1173">
        <v>0</v>
      </c>
      <c r="D1173" t="s">
        <v>2941</v>
      </c>
      <c r="E1173">
        <v>1159</v>
      </c>
      <c r="F1173" t="s">
        <v>3821</v>
      </c>
    </row>
    <row r="1174" spans="2:6" x14ac:dyDescent="0.2">
      <c r="B1174" t="s">
        <v>2940</v>
      </c>
      <c r="C1174">
        <v>0</v>
      </c>
      <c r="D1174" t="s">
        <v>2941</v>
      </c>
      <c r="E1174">
        <v>1160</v>
      </c>
      <c r="F1174" t="s">
        <v>3747</v>
      </c>
    </row>
    <row r="1175" spans="2:6" x14ac:dyDescent="0.2">
      <c r="B1175" t="s">
        <v>2940</v>
      </c>
      <c r="C1175">
        <v>0</v>
      </c>
      <c r="D1175" t="s">
        <v>2941</v>
      </c>
      <c r="E1175">
        <v>1161</v>
      </c>
      <c r="F1175" t="s">
        <v>3905</v>
      </c>
    </row>
    <row r="1176" spans="2:6" x14ac:dyDescent="0.2">
      <c r="B1176" t="s">
        <v>2940</v>
      </c>
      <c r="C1176">
        <v>0</v>
      </c>
      <c r="D1176" t="s">
        <v>2941</v>
      </c>
      <c r="E1176">
        <v>1162</v>
      </c>
      <c r="F1176" t="s">
        <v>1482</v>
      </c>
    </row>
    <row r="1177" spans="2:6" x14ac:dyDescent="0.2">
      <c r="B1177" t="s">
        <v>2940</v>
      </c>
      <c r="C1177">
        <v>0</v>
      </c>
      <c r="D1177" t="s">
        <v>2941</v>
      </c>
      <c r="E1177">
        <v>1163</v>
      </c>
      <c r="F1177" t="s">
        <v>1508</v>
      </c>
    </row>
    <row r="1178" spans="2:6" x14ac:dyDescent="0.2">
      <c r="B1178" t="s">
        <v>2940</v>
      </c>
      <c r="C1178">
        <v>0</v>
      </c>
      <c r="D1178" t="s">
        <v>2941</v>
      </c>
      <c r="E1178">
        <v>1164</v>
      </c>
      <c r="F1178" t="s">
        <v>2286</v>
      </c>
    </row>
    <row r="1179" spans="2:6" x14ac:dyDescent="0.2">
      <c r="B1179" t="s">
        <v>2940</v>
      </c>
      <c r="C1179">
        <v>0</v>
      </c>
      <c r="D1179" t="s">
        <v>2941</v>
      </c>
      <c r="E1179">
        <v>1165</v>
      </c>
      <c r="F1179" t="s">
        <v>1311</v>
      </c>
    </row>
    <row r="1180" spans="2:6" x14ac:dyDescent="0.2">
      <c r="B1180" t="s">
        <v>2940</v>
      </c>
      <c r="C1180">
        <v>0</v>
      </c>
      <c r="D1180" t="s">
        <v>2941</v>
      </c>
      <c r="E1180">
        <v>1166</v>
      </c>
      <c r="F1180" t="s">
        <v>1510</v>
      </c>
    </row>
    <row r="1181" spans="2:6" x14ac:dyDescent="0.2">
      <c r="B1181" t="s">
        <v>2940</v>
      </c>
      <c r="C1181">
        <v>0</v>
      </c>
      <c r="D1181" t="s">
        <v>2941</v>
      </c>
      <c r="E1181">
        <v>1167</v>
      </c>
      <c r="F1181" t="s">
        <v>2240</v>
      </c>
    </row>
    <row r="1182" spans="2:6" x14ac:dyDescent="0.2">
      <c r="B1182" t="s">
        <v>2940</v>
      </c>
      <c r="C1182">
        <v>0</v>
      </c>
      <c r="D1182" t="s">
        <v>2941</v>
      </c>
      <c r="E1182">
        <v>1168</v>
      </c>
      <c r="F1182" t="s">
        <v>2390</v>
      </c>
    </row>
    <row r="1183" spans="2:6" x14ac:dyDescent="0.2">
      <c r="B1183" t="s">
        <v>2940</v>
      </c>
      <c r="C1183">
        <v>0</v>
      </c>
      <c r="D1183" t="s">
        <v>2941</v>
      </c>
      <c r="E1183">
        <v>1169</v>
      </c>
      <c r="F1183" t="s">
        <v>2185</v>
      </c>
    </row>
    <row r="1184" spans="2:6" x14ac:dyDescent="0.2">
      <c r="B1184" t="s">
        <v>2940</v>
      </c>
      <c r="C1184">
        <v>0</v>
      </c>
      <c r="D1184" t="s">
        <v>2941</v>
      </c>
      <c r="E1184">
        <v>1170</v>
      </c>
      <c r="F1184" t="s">
        <v>2398</v>
      </c>
    </row>
    <row r="1185" spans="2:6" x14ac:dyDescent="0.2">
      <c r="B1185" t="s">
        <v>2940</v>
      </c>
      <c r="C1185">
        <v>0</v>
      </c>
      <c r="D1185" t="s">
        <v>2941</v>
      </c>
      <c r="E1185">
        <v>1171</v>
      </c>
      <c r="F1185" t="s">
        <v>2394</v>
      </c>
    </row>
    <row r="1186" spans="2:6" x14ac:dyDescent="0.2">
      <c r="B1186" t="s">
        <v>2945</v>
      </c>
      <c r="C1186">
        <v>10</v>
      </c>
      <c r="D1186" t="s">
        <v>2941</v>
      </c>
      <c r="E1186">
        <v>1172</v>
      </c>
      <c r="F1186" t="s">
        <v>2391</v>
      </c>
    </row>
    <row r="1187" spans="2:6" x14ac:dyDescent="0.2">
      <c r="B1187" t="s">
        <v>2940</v>
      </c>
      <c r="C1187">
        <v>0</v>
      </c>
      <c r="D1187" t="s">
        <v>2941</v>
      </c>
      <c r="E1187">
        <v>1173</v>
      </c>
      <c r="F1187" t="s">
        <v>2406</v>
      </c>
    </row>
    <row r="1188" spans="2:6" x14ac:dyDescent="0.2">
      <c r="B1188" t="s">
        <v>2940</v>
      </c>
      <c r="C1188">
        <v>0</v>
      </c>
      <c r="D1188" t="s">
        <v>2941</v>
      </c>
      <c r="E1188">
        <v>1174</v>
      </c>
      <c r="F1188" t="s">
        <v>2167</v>
      </c>
    </row>
    <row r="1189" spans="2:6" x14ac:dyDescent="0.2">
      <c r="B1189" t="s">
        <v>2940</v>
      </c>
      <c r="C1189">
        <v>0</v>
      </c>
      <c r="D1189" t="s">
        <v>2941</v>
      </c>
      <c r="E1189">
        <v>1175</v>
      </c>
      <c r="F1189" t="s">
        <v>1331</v>
      </c>
    </row>
    <row r="1190" spans="2:6" x14ac:dyDescent="0.2">
      <c r="B1190" t="s">
        <v>2940</v>
      </c>
      <c r="C1190">
        <v>0</v>
      </c>
      <c r="D1190" t="s">
        <v>2941</v>
      </c>
      <c r="E1190">
        <v>1176</v>
      </c>
      <c r="F1190" t="s">
        <v>2888</v>
      </c>
    </row>
    <row r="1191" spans="2:6" x14ac:dyDescent="0.2">
      <c r="B1191" t="s">
        <v>2940</v>
      </c>
      <c r="C1191">
        <v>0</v>
      </c>
      <c r="D1191" t="s">
        <v>2941</v>
      </c>
      <c r="E1191">
        <v>1177</v>
      </c>
      <c r="F1191" t="s">
        <v>3906</v>
      </c>
    </row>
    <row r="1192" spans="2:6" x14ac:dyDescent="0.2">
      <c r="B1192" t="s">
        <v>2945</v>
      </c>
      <c r="C1192">
        <v>10</v>
      </c>
      <c r="D1192" t="s">
        <v>2941</v>
      </c>
      <c r="E1192">
        <v>1178</v>
      </c>
      <c r="F1192" t="s">
        <v>3379</v>
      </c>
    </row>
    <row r="1193" spans="2:6" x14ac:dyDescent="0.2">
      <c r="B1193" t="s">
        <v>2940</v>
      </c>
      <c r="C1193">
        <v>0</v>
      </c>
      <c r="D1193" t="s">
        <v>2941</v>
      </c>
      <c r="E1193">
        <v>1179</v>
      </c>
      <c r="F1193" t="s">
        <v>3380</v>
      </c>
    </row>
    <row r="1194" spans="2:6" x14ac:dyDescent="0.2">
      <c r="B1194" t="s">
        <v>2940</v>
      </c>
      <c r="C1194">
        <v>0</v>
      </c>
      <c r="D1194" t="s">
        <v>2941</v>
      </c>
      <c r="E1194">
        <v>1180</v>
      </c>
      <c r="F1194" t="s">
        <v>2447</v>
      </c>
    </row>
    <row r="1195" spans="2:6" x14ac:dyDescent="0.2">
      <c r="B1195" t="s">
        <v>2940</v>
      </c>
      <c r="C1195">
        <v>0</v>
      </c>
      <c r="D1195" t="s">
        <v>2941</v>
      </c>
      <c r="E1195">
        <v>1181</v>
      </c>
      <c r="F1195" t="s">
        <v>3907</v>
      </c>
    </row>
    <row r="1196" spans="2:6" x14ac:dyDescent="0.2">
      <c r="B1196" t="s">
        <v>2940</v>
      </c>
      <c r="C1196">
        <v>0</v>
      </c>
      <c r="D1196" t="s">
        <v>2941</v>
      </c>
      <c r="E1196">
        <v>1182</v>
      </c>
      <c r="F1196" t="s">
        <v>3908</v>
      </c>
    </row>
    <row r="1197" spans="2:6" x14ac:dyDescent="0.2">
      <c r="B1197" t="s">
        <v>2940</v>
      </c>
      <c r="C1197">
        <v>0</v>
      </c>
      <c r="D1197" t="s">
        <v>2941</v>
      </c>
      <c r="E1197">
        <v>1183</v>
      </c>
      <c r="F1197" t="s">
        <v>2438</v>
      </c>
    </row>
    <row r="1198" spans="2:6" x14ac:dyDescent="0.2">
      <c r="B1198" t="s">
        <v>2940</v>
      </c>
      <c r="C1198">
        <v>0</v>
      </c>
      <c r="D1198" t="s">
        <v>2941</v>
      </c>
      <c r="E1198">
        <v>1184</v>
      </c>
      <c r="F1198" t="s">
        <v>2722</v>
      </c>
    </row>
    <row r="1199" spans="2:6" x14ac:dyDescent="0.2">
      <c r="B1199" t="s">
        <v>2940</v>
      </c>
      <c r="C1199">
        <v>0</v>
      </c>
      <c r="D1199" t="s">
        <v>2941</v>
      </c>
      <c r="E1199">
        <v>1185</v>
      </c>
      <c r="F1199" t="s">
        <v>3381</v>
      </c>
    </row>
    <row r="1200" spans="2:6" x14ac:dyDescent="0.2">
      <c r="B1200" t="s">
        <v>2940</v>
      </c>
      <c r="C1200">
        <v>0</v>
      </c>
      <c r="D1200" t="s">
        <v>2941</v>
      </c>
      <c r="E1200">
        <v>1186</v>
      </c>
      <c r="F1200" t="s">
        <v>3909</v>
      </c>
    </row>
    <row r="1201" spans="2:6" x14ac:dyDescent="0.2">
      <c r="B1201" t="s">
        <v>2940</v>
      </c>
      <c r="C1201">
        <v>0</v>
      </c>
      <c r="D1201" t="s">
        <v>2941</v>
      </c>
      <c r="E1201">
        <v>1187</v>
      </c>
      <c r="F1201" t="s">
        <v>2869</v>
      </c>
    </row>
    <row r="1202" spans="2:6" x14ac:dyDescent="0.2">
      <c r="B1202" t="s">
        <v>2940</v>
      </c>
      <c r="C1202">
        <v>0</v>
      </c>
      <c r="D1202" t="s">
        <v>2941</v>
      </c>
      <c r="E1202">
        <v>1188</v>
      </c>
      <c r="F1202" t="s">
        <v>2387</v>
      </c>
    </row>
    <row r="1203" spans="2:6" x14ac:dyDescent="0.2">
      <c r="B1203" t="s">
        <v>2940</v>
      </c>
      <c r="C1203">
        <v>0</v>
      </c>
      <c r="D1203" t="s">
        <v>2941</v>
      </c>
      <c r="E1203">
        <v>1189</v>
      </c>
      <c r="F1203" t="s">
        <v>2161</v>
      </c>
    </row>
    <row r="1204" spans="2:6" x14ac:dyDescent="0.2">
      <c r="B1204" t="s">
        <v>2940</v>
      </c>
      <c r="C1204">
        <v>0</v>
      </c>
      <c r="D1204" t="s">
        <v>2941</v>
      </c>
      <c r="E1204">
        <v>1190</v>
      </c>
      <c r="F1204" t="s">
        <v>2158</v>
      </c>
    </row>
    <row r="1205" spans="2:6" x14ac:dyDescent="0.2">
      <c r="B1205" t="s">
        <v>2940</v>
      </c>
      <c r="C1205">
        <v>0</v>
      </c>
      <c r="D1205" t="s">
        <v>2941</v>
      </c>
      <c r="E1205">
        <v>1191</v>
      </c>
      <c r="F1205" t="s">
        <v>2376</v>
      </c>
    </row>
    <row r="1206" spans="2:6" x14ac:dyDescent="0.2">
      <c r="B1206" t="s">
        <v>2940</v>
      </c>
      <c r="C1206">
        <v>0</v>
      </c>
      <c r="D1206" t="s">
        <v>2941</v>
      </c>
      <c r="E1206">
        <v>1192</v>
      </c>
      <c r="F1206" t="s">
        <v>2370</v>
      </c>
    </row>
    <row r="1207" spans="2:6" x14ac:dyDescent="0.2">
      <c r="B1207" t="s">
        <v>2940</v>
      </c>
      <c r="C1207">
        <v>0</v>
      </c>
      <c r="D1207" t="s">
        <v>2941</v>
      </c>
      <c r="E1207">
        <v>1193</v>
      </c>
      <c r="F1207" t="s">
        <v>3910</v>
      </c>
    </row>
    <row r="1208" spans="2:6" x14ac:dyDescent="0.2">
      <c r="B1208" t="s">
        <v>2940</v>
      </c>
      <c r="C1208">
        <v>0</v>
      </c>
      <c r="D1208" t="s">
        <v>2941</v>
      </c>
      <c r="E1208">
        <v>1194</v>
      </c>
      <c r="F1208" t="s">
        <v>1302</v>
      </c>
    </row>
    <row r="1209" spans="2:6" x14ac:dyDescent="0.2">
      <c r="B1209" t="s">
        <v>2940</v>
      </c>
      <c r="C1209">
        <v>0</v>
      </c>
      <c r="D1209" t="s">
        <v>2941</v>
      </c>
      <c r="E1209">
        <v>1195</v>
      </c>
      <c r="F1209" t="s">
        <v>2877</v>
      </c>
    </row>
    <row r="1210" spans="2:6" x14ac:dyDescent="0.2">
      <c r="B1210" t="s">
        <v>2940</v>
      </c>
      <c r="C1210">
        <v>0</v>
      </c>
      <c r="D1210" t="s">
        <v>2941</v>
      </c>
      <c r="E1210">
        <v>1196</v>
      </c>
      <c r="F1210" t="s">
        <v>3911</v>
      </c>
    </row>
    <row r="1211" spans="2:6" x14ac:dyDescent="0.2">
      <c r="B1211" t="s">
        <v>2940</v>
      </c>
      <c r="C1211">
        <v>0</v>
      </c>
      <c r="D1211" t="s">
        <v>2941</v>
      </c>
      <c r="E1211">
        <v>1197</v>
      </c>
      <c r="F1211" t="s">
        <v>2317</v>
      </c>
    </row>
    <row r="1212" spans="2:6" x14ac:dyDescent="0.2">
      <c r="B1212" t="s">
        <v>2940</v>
      </c>
      <c r="C1212">
        <v>0</v>
      </c>
      <c r="D1212" t="s">
        <v>2941</v>
      </c>
      <c r="E1212">
        <v>1198</v>
      </c>
      <c r="F1212" t="s">
        <v>3912</v>
      </c>
    </row>
    <row r="1213" spans="2:6" x14ac:dyDescent="0.2">
      <c r="B1213" t="s">
        <v>2940</v>
      </c>
      <c r="C1213">
        <v>0</v>
      </c>
      <c r="D1213" t="s">
        <v>2941</v>
      </c>
      <c r="E1213">
        <v>1199</v>
      </c>
      <c r="F1213" t="s">
        <v>2351</v>
      </c>
    </row>
    <row r="1214" spans="2:6" x14ac:dyDescent="0.2">
      <c r="B1214" t="s">
        <v>2940</v>
      </c>
      <c r="C1214">
        <v>0</v>
      </c>
      <c r="D1214" t="s">
        <v>2941</v>
      </c>
      <c r="E1214">
        <v>1200</v>
      </c>
      <c r="F1214" t="s">
        <v>3200</v>
      </c>
    </row>
    <row r="1215" spans="2:6" x14ac:dyDescent="0.2">
      <c r="B1215" t="s">
        <v>2940</v>
      </c>
      <c r="C1215">
        <v>0</v>
      </c>
      <c r="D1215" t="s">
        <v>2941</v>
      </c>
      <c r="E1215">
        <v>1201</v>
      </c>
      <c r="F1215" t="s">
        <v>2149</v>
      </c>
    </row>
    <row r="1216" spans="2:6" x14ac:dyDescent="0.2">
      <c r="B1216" t="s">
        <v>2940</v>
      </c>
      <c r="C1216">
        <v>0</v>
      </c>
      <c r="D1216" t="s">
        <v>2941</v>
      </c>
      <c r="E1216">
        <v>1202</v>
      </c>
      <c r="F1216" t="s">
        <v>3044</v>
      </c>
    </row>
    <row r="1217" spans="2:6" x14ac:dyDescent="0.2">
      <c r="B1217" t="s">
        <v>2940</v>
      </c>
      <c r="C1217">
        <v>0</v>
      </c>
      <c r="D1217" t="s">
        <v>2941</v>
      </c>
      <c r="E1217">
        <v>1203</v>
      </c>
      <c r="F1217" t="s">
        <v>3592</v>
      </c>
    </row>
    <row r="1218" spans="2:6" x14ac:dyDescent="0.2">
      <c r="B1218" t="s">
        <v>2940</v>
      </c>
      <c r="C1218">
        <v>0</v>
      </c>
      <c r="D1218" t="s">
        <v>2941</v>
      </c>
      <c r="E1218">
        <v>1204</v>
      </c>
      <c r="F1218" t="s">
        <v>3045</v>
      </c>
    </row>
    <row r="1219" spans="2:6" x14ac:dyDescent="0.2">
      <c r="B1219" t="s">
        <v>2940</v>
      </c>
      <c r="C1219">
        <v>0</v>
      </c>
      <c r="D1219" t="s">
        <v>2941</v>
      </c>
      <c r="E1219">
        <v>1205</v>
      </c>
      <c r="F1219" t="s">
        <v>2820</v>
      </c>
    </row>
    <row r="1220" spans="2:6" x14ac:dyDescent="0.2">
      <c r="B1220" t="s">
        <v>2940</v>
      </c>
      <c r="C1220">
        <v>0</v>
      </c>
      <c r="D1220" t="s">
        <v>2941</v>
      </c>
      <c r="E1220">
        <v>1206</v>
      </c>
      <c r="F1220" t="s">
        <v>3913</v>
      </c>
    </row>
    <row r="1221" spans="2:6" x14ac:dyDescent="0.2">
      <c r="B1221" t="s">
        <v>2940</v>
      </c>
      <c r="C1221">
        <v>0</v>
      </c>
      <c r="D1221" t="s">
        <v>2941</v>
      </c>
      <c r="E1221">
        <v>1207</v>
      </c>
      <c r="F1221" t="s">
        <v>3047</v>
      </c>
    </row>
    <row r="1222" spans="2:6" x14ac:dyDescent="0.2">
      <c r="B1222" t="s">
        <v>2940</v>
      </c>
      <c r="C1222">
        <v>0</v>
      </c>
      <c r="D1222" t="s">
        <v>2941</v>
      </c>
      <c r="E1222">
        <v>1208</v>
      </c>
      <c r="F1222" t="s">
        <v>2003</v>
      </c>
    </row>
    <row r="1223" spans="2:6" x14ac:dyDescent="0.2">
      <c r="B1223" t="s">
        <v>2940</v>
      </c>
      <c r="C1223">
        <v>0</v>
      </c>
      <c r="D1223" t="s">
        <v>2941</v>
      </c>
      <c r="E1223">
        <v>1209</v>
      </c>
      <c r="F1223" t="s">
        <v>3914</v>
      </c>
    </row>
    <row r="1224" spans="2:6" x14ac:dyDescent="0.2">
      <c r="B1224" t="s">
        <v>2940</v>
      </c>
      <c r="C1224">
        <v>0</v>
      </c>
      <c r="D1224" t="s">
        <v>2941</v>
      </c>
      <c r="E1224">
        <v>1210</v>
      </c>
      <c r="F1224" t="s">
        <v>2373</v>
      </c>
    </row>
    <row r="1225" spans="2:6" x14ac:dyDescent="0.2">
      <c r="B1225" t="s">
        <v>2940</v>
      </c>
      <c r="C1225">
        <v>0</v>
      </c>
      <c r="D1225" t="s">
        <v>2941</v>
      </c>
      <c r="E1225">
        <v>1211</v>
      </c>
      <c r="F1225" t="s">
        <v>2906</v>
      </c>
    </row>
    <row r="1226" spans="2:6" x14ac:dyDescent="0.2">
      <c r="B1226" t="s">
        <v>2940</v>
      </c>
      <c r="C1226">
        <v>0</v>
      </c>
      <c r="D1226" t="s">
        <v>2941</v>
      </c>
      <c r="E1226">
        <v>1212</v>
      </c>
      <c r="F1226" t="s">
        <v>3048</v>
      </c>
    </row>
    <row r="1227" spans="2:6" x14ac:dyDescent="0.2">
      <c r="B1227" t="s">
        <v>2940</v>
      </c>
      <c r="C1227">
        <v>0</v>
      </c>
      <c r="D1227" t="s">
        <v>2941</v>
      </c>
      <c r="E1227">
        <v>1213</v>
      </c>
      <c r="F1227" t="s">
        <v>2535</v>
      </c>
    </row>
    <row r="1228" spans="2:6" x14ac:dyDescent="0.2">
      <c r="B1228" t="s">
        <v>2940</v>
      </c>
      <c r="C1228">
        <v>0</v>
      </c>
      <c r="D1228" t="s">
        <v>2941</v>
      </c>
      <c r="E1228">
        <v>1214</v>
      </c>
      <c r="F1228" t="s">
        <v>2455</v>
      </c>
    </row>
    <row r="1229" spans="2:6" x14ac:dyDescent="0.2">
      <c r="B1229" t="s">
        <v>2940</v>
      </c>
      <c r="C1229">
        <v>0</v>
      </c>
      <c r="D1229" t="s">
        <v>2941</v>
      </c>
      <c r="E1229">
        <v>1215</v>
      </c>
      <c r="F1229" t="s">
        <v>2829</v>
      </c>
    </row>
    <row r="1230" spans="2:6" x14ac:dyDescent="0.2">
      <c r="B1230" t="s">
        <v>2940</v>
      </c>
      <c r="C1230">
        <v>0</v>
      </c>
      <c r="D1230" t="s">
        <v>2941</v>
      </c>
      <c r="E1230">
        <v>1216</v>
      </c>
      <c r="F1230" t="s">
        <v>2181</v>
      </c>
    </row>
    <row r="1231" spans="2:6" x14ac:dyDescent="0.2">
      <c r="B1231" t="s">
        <v>2940</v>
      </c>
      <c r="C1231">
        <v>0</v>
      </c>
      <c r="D1231" t="s">
        <v>2941</v>
      </c>
      <c r="E1231">
        <v>1217</v>
      </c>
      <c r="F1231" t="s">
        <v>2189</v>
      </c>
    </row>
    <row r="1232" spans="2:6" x14ac:dyDescent="0.2">
      <c r="B1232" t="s">
        <v>2940</v>
      </c>
      <c r="C1232">
        <v>0</v>
      </c>
      <c r="D1232" t="s">
        <v>2941</v>
      </c>
      <c r="E1232">
        <v>1218</v>
      </c>
      <c r="F1232" t="s">
        <v>2558</v>
      </c>
    </row>
    <row r="1233" spans="2:6" x14ac:dyDescent="0.2">
      <c r="B1233" t="s">
        <v>2940</v>
      </c>
      <c r="C1233">
        <v>0</v>
      </c>
      <c r="D1233" t="s">
        <v>2941</v>
      </c>
      <c r="E1233">
        <v>1219</v>
      </c>
      <c r="F1233" t="s">
        <v>2443</v>
      </c>
    </row>
    <row r="1234" spans="2:6" x14ac:dyDescent="0.2">
      <c r="B1234" t="s">
        <v>2940</v>
      </c>
      <c r="C1234">
        <v>0</v>
      </c>
      <c r="D1234" t="s">
        <v>2941</v>
      </c>
      <c r="E1234">
        <v>1220</v>
      </c>
      <c r="F1234" t="s">
        <v>2213</v>
      </c>
    </row>
    <row r="1235" spans="2:6" x14ac:dyDescent="0.2">
      <c r="B1235" t="s">
        <v>2940</v>
      </c>
      <c r="C1235">
        <v>0</v>
      </c>
      <c r="D1235" t="s">
        <v>2941</v>
      </c>
      <c r="E1235">
        <v>1221</v>
      </c>
      <c r="F1235" t="s">
        <v>3915</v>
      </c>
    </row>
    <row r="1236" spans="2:6" x14ac:dyDescent="0.2">
      <c r="B1236" t="s">
        <v>2940</v>
      </c>
      <c r="C1236">
        <v>0</v>
      </c>
      <c r="D1236" t="s">
        <v>2941</v>
      </c>
      <c r="E1236">
        <v>1222</v>
      </c>
      <c r="F1236" t="s">
        <v>1334</v>
      </c>
    </row>
    <row r="1237" spans="2:6" x14ac:dyDescent="0.2">
      <c r="B1237" t="s">
        <v>2940</v>
      </c>
      <c r="C1237">
        <v>0</v>
      </c>
      <c r="D1237" t="s">
        <v>2941</v>
      </c>
      <c r="E1237">
        <v>1223</v>
      </c>
      <c r="F1237" t="s">
        <v>2909</v>
      </c>
    </row>
    <row r="1238" spans="2:6" x14ac:dyDescent="0.2">
      <c r="B1238" t="s">
        <v>2940</v>
      </c>
      <c r="C1238">
        <v>0</v>
      </c>
      <c r="D1238" t="s">
        <v>2941</v>
      </c>
      <c r="E1238">
        <v>1224</v>
      </c>
      <c r="F1238" t="s">
        <v>3321</v>
      </c>
    </row>
    <row r="1239" spans="2:6" x14ac:dyDescent="0.2">
      <c r="B1239" t="s">
        <v>2963</v>
      </c>
      <c r="C1239" t="s">
        <v>2941</v>
      </c>
      <c r="D1239">
        <v>1225</v>
      </c>
      <c r="E1239" t="s">
        <v>3916</v>
      </c>
    </row>
    <row r="1240" spans="2:6" x14ac:dyDescent="0.2">
      <c r="B1240" t="s">
        <v>2940</v>
      </c>
      <c r="C1240">
        <v>0</v>
      </c>
      <c r="D1240" t="s">
        <v>2941</v>
      </c>
      <c r="E1240">
        <v>1226</v>
      </c>
      <c r="F1240" t="s">
        <v>2585</v>
      </c>
    </row>
    <row r="1241" spans="2:6" x14ac:dyDescent="0.2">
      <c r="B1241" t="s">
        <v>2945</v>
      </c>
      <c r="C1241">
        <v>10</v>
      </c>
      <c r="D1241" t="s">
        <v>2941</v>
      </c>
      <c r="E1241">
        <v>1227</v>
      </c>
      <c r="F1241" t="s">
        <v>2567</v>
      </c>
    </row>
    <row r="1242" spans="2:6" x14ac:dyDescent="0.2">
      <c r="B1242" t="s">
        <v>2940</v>
      </c>
      <c r="C1242">
        <v>0</v>
      </c>
      <c r="D1242" t="s">
        <v>2941</v>
      </c>
      <c r="E1242">
        <v>1228</v>
      </c>
      <c r="F1242" t="s">
        <v>2894</v>
      </c>
    </row>
    <row r="1243" spans="2:6" x14ac:dyDescent="0.2">
      <c r="B1243" t="s">
        <v>2940</v>
      </c>
      <c r="C1243">
        <v>0</v>
      </c>
      <c r="D1243" t="s">
        <v>2941</v>
      </c>
      <c r="E1243">
        <v>1229</v>
      </c>
      <c r="F1243" t="s">
        <v>3917</v>
      </c>
    </row>
    <row r="1244" spans="2:6" x14ac:dyDescent="0.2">
      <c r="B1244" t="s">
        <v>2940</v>
      </c>
      <c r="C1244">
        <v>0</v>
      </c>
      <c r="D1244" t="s">
        <v>2941</v>
      </c>
      <c r="E1244">
        <v>1230</v>
      </c>
      <c r="F1244" t="s">
        <v>2566</v>
      </c>
    </row>
    <row r="1245" spans="2:6" x14ac:dyDescent="0.2">
      <c r="B1245" t="s">
        <v>2940</v>
      </c>
      <c r="C1245">
        <v>0</v>
      </c>
      <c r="D1245" t="s">
        <v>2941</v>
      </c>
      <c r="E1245">
        <v>1231</v>
      </c>
      <c r="F1245" t="s">
        <v>2569</v>
      </c>
    </row>
    <row r="1246" spans="2:6" x14ac:dyDescent="0.2">
      <c r="B1246" t="s">
        <v>2940</v>
      </c>
      <c r="C1246">
        <v>0</v>
      </c>
      <c r="D1246" t="s">
        <v>2941</v>
      </c>
      <c r="E1246">
        <v>1232</v>
      </c>
      <c r="F1246" t="s">
        <v>2902</v>
      </c>
    </row>
    <row r="1247" spans="2:6" x14ac:dyDescent="0.2">
      <c r="B1247" t="s">
        <v>2945</v>
      </c>
      <c r="C1247">
        <v>10</v>
      </c>
      <c r="D1247" t="s">
        <v>2941</v>
      </c>
      <c r="E1247">
        <v>1233</v>
      </c>
      <c r="F1247" t="s">
        <v>2904</v>
      </c>
    </row>
    <row r="1248" spans="2:6" x14ac:dyDescent="0.2">
      <c r="B1248" t="s">
        <v>2940</v>
      </c>
      <c r="C1248">
        <v>0</v>
      </c>
      <c r="D1248" t="s">
        <v>2941</v>
      </c>
      <c r="E1248">
        <v>1234</v>
      </c>
      <c r="F1248" t="s">
        <v>2470</v>
      </c>
    </row>
    <row r="1249" spans="2:6" x14ac:dyDescent="0.2">
      <c r="B1249" t="s">
        <v>2940</v>
      </c>
      <c r="C1249">
        <v>0</v>
      </c>
      <c r="D1249" t="s">
        <v>2941</v>
      </c>
      <c r="E1249">
        <v>1235</v>
      </c>
      <c r="F1249" t="s">
        <v>3232</v>
      </c>
    </row>
    <row r="1250" spans="2:6" x14ac:dyDescent="0.2">
      <c r="B1250" t="s">
        <v>2940</v>
      </c>
      <c r="C1250">
        <v>0</v>
      </c>
      <c r="D1250" t="s">
        <v>2941</v>
      </c>
      <c r="E1250">
        <v>1236</v>
      </c>
      <c r="F1250" t="s">
        <v>2194</v>
      </c>
    </row>
    <row r="1251" spans="2:6" x14ac:dyDescent="0.2">
      <c r="B1251" t="s">
        <v>2940</v>
      </c>
      <c r="C1251">
        <v>0</v>
      </c>
      <c r="D1251" t="s">
        <v>2941</v>
      </c>
      <c r="E1251">
        <v>1237</v>
      </c>
      <c r="F1251" t="s">
        <v>2481</v>
      </c>
    </row>
    <row r="1252" spans="2:6" x14ac:dyDescent="0.2">
      <c r="B1252" t="s">
        <v>2940</v>
      </c>
      <c r="C1252">
        <v>0</v>
      </c>
      <c r="D1252" t="s">
        <v>2941</v>
      </c>
      <c r="E1252">
        <v>1238</v>
      </c>
      <c r="F1252" t="s">
        <v>3327</v>
      </c>
    </row>
    <row r="1253" spans="2:6" x14ac:dyDescent="0.2">
      <c r="B1253" t="s">
        <v>2940</v>
      </c>
      <c r="C1253">
        <v>0</v>
      </c>
      <c r="D1253" t="s">
        <v>2941</v>
      </c>
      <c r="E1253">
        <v>1239</v>
      </c>
      <c r="F1253" t="s">
        <v>3918</v>
      </c>
    </row>
    <row r="1254" spans="2:6" x14ac:dyDescent="0.2">
      <c r="B1254" t="s">
        <v>2940</v>
      </c>
      <c r="C1254">
        <v>0</v>
      </c>
      <c r="D1254" t="s">
        <v>2941</v>
      </c>
      <c r="E1254">
        <v>1240</v>
      </c>
      <c r="F1254" t="s">
        <v>3919</v>
      </c>
    </row>
    <row r="1255" spans="2:6" x14ac:dyDescent="0.2">
      <c r="B1255" t="s">
        <v>2940</v>
      </c>
      <c r="C1255">
        <v>0</v>
      </c>
      <c r="D1255" t="s">
        <v>2941</v>
      </c>
      <c r="E1255">
        <v>1241</v>
      </c>
      <c r="F1255" t="s">
        <v>2190</v>
      </c>
    </row>
    <row r="1256" spans="2:6" x14ac:dyDescent="0.2">
      <c r="B1256" t="s">
        <v>2940</v>
      </c>
      <c r="C1256">
        <v>0</v>
      </c>
      <c r="D1256" t="s">
        <v>2941</v>
      </c>
      <c r="E1256">
        <v>1242</v>
      </c>
      <c r="F1256" t="s">
        <v>2528</v>
      </c>
    </row>
    <row r="1257" spans="2:6" x14ac:dyDescent="0.2">
      <c r="B1257" t="s">
        <v>2940</v>
      </c>
      <c r="C1257">
        <v>0</v>
      </c>
      <c r="D1257" t="s">
        <v>2941</v>
      </c>
      <c r="E1257">
        <v>1243</v>
      </c>
      <c r="F1257" t="s">
        <v>3779</v>
      </c>
    </row>
    <row r="1258" spans="2:6" x14ac:dyDescent="0.2">
      <c r="B1258" t="s">
        <v>2940</v>
      </c>
      <c r="C1258">
        <v>0</v>
      </c>
      <c r="D1258" t="s">
        <v>2941</v>
      </c>
      <c r="E1258">
        <v>1244</v>
      </c>
      <c r="F1258" t="s">
        <v>3920</v>
      </c>
    </row>
    <row r="1259" spans="2:6" x14ac:dyDescent="0.2">
      <c r="B1259" t="s">
        <v>2940</v>
      </c>
      <c r="C1259">
        <v>0</v>
      </c>
      <c r="D1259" t="s">
        <v>2941</v>
      </c>
      <c r="E1259">
        <v>1245</v>
      </c>
      <c r="F1259" t="s">
        <v>2532</v>
      </c>
    </row>
    <row r="1260" spans="2:6" x14ac:dyDescent="0.2">
      <c r="B1260" t="s">
        <v>2940</v>
      </c>
      <c r="C1260">
        <v>0</v>
      </c>
      <c r="D1260" t="s">
        <v>2941</v>
      </c>
      <c r="E1260">
        <v>1246</v>
      </c>
      <c r="F1260" t="s">
        <v>3921</v>
      </c>
    </row>
    <row r="1261" spans="2:6" x14ac:dyDescent="0.2">
      <c r="B1261" t="s">
        <v>2940</v>
      </c>
      <c r="C1261">
        <v>0</v>
      </c>
      <c r="D1261" t="s">
        <v>2941</v>
      </c>
      <c r="E1261">
        <v>1247</v>
      </c>
      <c r="F1261" t="s">
        <v>3843</v>
      </c>
    </row>
    <row r="1262" spans="2:6" x14ac:dyDescent="0.2">
      <c r="B1262" t="s">
        <v>2940</v>
      </c>
      <c r="C1262">
        <v>0</v>
      </c>
      <c r="D1262" t="s">
        <v>2941</v>
      </c>
      <c r="E1262">
        <v>1248</v>
      </c>
      <c r="F1262" t="s">
        <v>2520</v>
      </c>
    </row>
    <row r="1263" spans="2:6" x14ac:dyDescent="0.2">
      <c r="B1263" t="s">
        <v>2940</v>
      </c>
      <c r="C1263">
        <v>0</v>
      </c>
      <c r="D1263" t="s">
        <v>2941</v>
      </c>
      <c r="E1263">
        <v>1249</v>
      </c>
      <c r="F1263" t="s">
        <v>2503</v>
      </c>
    </row>
    <row r="1264" spans="2:6" x14ac:dyDescent="0.2">
      <c r="B1264" t="s">
        <v>2940</v>
      </c>
      <c r="C1264">
        <v>0</v>
      </c>
      <c r="D1264" t="s">
        <v>2941</v>
      </c>
      <c r="E1264">
        <v>1250</v>
      </c>
      <c r="F1264" t="s">
        <v>3922</v>
      </c>
    </row>
    <row r="1265" spans="2:6" x14ac:dyDescent="0.2">
      <c r="B1265" t="s">
        <v>2940</v>
      </c>
      <c r="C1265">
        <v>0</v>
      </c>
      <c r="D1265" t="s">
        <v>2941</v>
      </c>
      <c r="E1265">
        <v>1251</v>
      </c>
      <c r="F1265" t="s">
        <v>2428</v>
      </c>
    </row>
    <row r="1266" spans="2:6" x14ac:dyDescent="0.2">
      <c r="B1266" t="s">
        <v>2940</v>
      </c>
      <c r="C1266">
        <v>0</v>
      </c>
      <c r="D1266" t="s">
        <v>2941</v>
      </c>
      <c r="E1266">
        <v>1252</v>
      </c>
      <c r="F1266" t="s">
        <v>3397</v>
      </c>
    </row>
    <row r="1267" spans="2:6" x14ac:dyDescent="0.2">
      <c r="B1267" t="s">
        <v>2940</v>
      </c>
      <c r="C1267">
        <v>0</v>
      </c>
      <c r="D1267" t="s">
        <v>2941</v>
      </c>
      <c r="E1267">
        <v>1253</v>
      </c>
      <c r="F1267" t="s">
        <v>3923</v>
      </c>
    </row>
    <row r="1268" spans="2:6" x14ac:dyDescent="0.2">
      <c r="B1268" t="s">
        <v>2940</v>
      </c>
      <c r="C1268">
        <v>0</v>
      </c>
      <c r="D1268" t="s">
        <v>2941</v>
      </c>
      <c r="E1268">
        <v>1254</v>
      </c>
      <c r="F1268" t="s">
        <v>1937</v>
      </c>
    </row>
    <row r="1269" spans="2:6" x14ac:dyDescent="0.2">
      <c r="B1269" t="s">
        <v>2940</v>
      </c>
      <c r="C1269">
        <v>0</v>
      </c>
      <c r="D1269" t="s">
        <v>2941</v>
      </c>
      <c r="E1269">
        <v>1255</v>
      </c>
      <c r="F1269" t="s">
        <v>3924</v>
      </c>
    </row>
    <row r="1270" spans="2:6" x14ac:dyDescent="0.2">
      <c r="B1270" t="s">
        <v>2940</v>
      </c>
      <c r="C1270">
        <v>0</v>
      </c>
      <c r="D1270" t="s">
        <v>2941</v>
      </c>
      <c r="E1270">
        <v>1256</v>
      </c>
      <c r="F1270" t="s">
        <v>2075</v>
      </c>
    </row>
    <row r="1271" spans="2:6" x14ac:dyDescent="0.2">
      <c r="B1271" t="s">
        <v>2940</v>
      </c>
      <c r="C1271">
        <v>0</v>
      </c>
      <c r="D1271" t="s">
        <v>2941</v>
      </c>
      <c r="E1271">
        <v>1257</v>
      </c>
      <c r="F1271" t="s">
        <v>3067</v>
      </c>
    </row>
    <row r="1272" spans="2:6" x14ac:dyDescent="0.2">
      <c r="B1272" t="s">
        <v>2940</v>
      </c>
      <c r="C1272">
        <v>0</v>
      </c>
      <c r="D1272" t="s">
        <v>2941</v>
      </c>
      <c r="E1272">
        <v>1258</v>
      </c>
      <c r="F1272" t="s">
        <v>2135</v>
      </c>
    </row>
    <row r="1273" spans="2:6" x14ac:dyDescent="0.2">
      <c r="B1273" t="s">
        <v>2940</v>
      </c>
      <c r="C1273">
        <v>0</v>
      </c>
      <c r="D1273" t="s">
        <v>2941</v>
      </c>
      <c r="E1273">
        <v>1259</v>
      </c>
      <c r="F1273" t="s">
        <v>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war_bf</vt:lpstr>
      <vt:lpstr>stories_bf</vt:lpstr>
      <vt:lpstr>social_bf</vt:lpstr>
      <vt:lpstr>romance_bf</vt:lpstr>
      <vt:lpstr>random_bf</vt:lpstr>
      <vt:lpstr>unmarked_bf</vt:lpstr>
      <vt:lpstr>biography_bf</vt:lpstr>
      <vt:lpstr>novel_bf</vt:lpstr>
      <vt:lpstr>north_america_bf</vt:lpstr>
      <vt:lpstr>juvenile_bf</vt:lpstr>
      <vt:lpstr>history_bestf</vt:lpstr>
      <vt:lpstr>folklore_bestf</vt:lpstr>
      <vt:lpstr>english_fiction_bf</vt:lpstr>
      <vt:lpstr>britain ranker</vt:lpstr>
      <vt:lpstr>britain_bf</vt:lpstr>
      <vt:lpstr>biography ranker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BYY0580</dc:creator>
  <cp:lastModifiedBy>BYY0580</cp:lastModifiedBy>
  <dcterms:created xsi:type="dcterms:W3CDTF">2019-10-13T21:39:38Z</dcterms:created>
  <dcterms:modified xsi:type="dcterms:W3CDTF">2019-10-14T00:17:54Z</dcterms:modified>
</cp:coreProperties>
</file>