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9860" yWindow="2360" windowWidth="12620" windowHeight="160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</calcChain>
</file>

<file path=xl/sharedStrings.xml><?xml version="1.0" encoding="utf-8"?>
<sst xmlns="http://schemas.openxmlformats.org/spreadsheetml/2006/main" count="32" uniqueCount="21">
  <si>
    <t>GPZ-SWAP</t>
  </si>
  <si>
    <t>Joinville</t>
  </si>
  <si>
    <t xml:space="preserve">Livingston </t>
  </si>
  <si>
    <t>Anvers</t>
  </si>
  <si>
    <t>KFZ_NWAP</t>
  </si>
  <si>
    <t>KFZ_SOI</t>
  </si>
  <si>
    <t>GPZ_SOI</t>
  </si>
  <si>
    <t>SOI_SS</t>
  </si>
  <si>
    <t>BW4 mean</t>
  </si>
  <si>
    <t>BW5 mean</t>
  </si>
  <si>
    <t>BW6 mean</t>
  </si>
  <si>
    <t>BW4min</t>
  </si>
  <si>
    <t>BW4max</t>
  </si>
  <si>
    <t>BW5min</t>
  </si>
  <si>
    <t>BW5max</t>
  </si>
  <si>
    <t>BW6min</t>
  </si>
  <si>
    <t>BW6max</t>
  </si>
  <si>
    <t>BW6min(min)</t>
  </si>
  <si>
    <t>BW5min(min)</t>
  </si>
  <si>
    <t>BW4min(min)</t>
  </si>
  <si>
    <t xml:space="preserve">average min and 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</si>
</sst>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BW4 mean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Feuil1!$A$3:$A$10</c:f>
              <c:strCache>
                <c:ptCount val="8"/>
                <c:pt idx="0">
                  <c:v>GPZ-SWAP</c:v>
                </c:pt>
                <c:pt idx="1">
                  <c:v>Joinville</c:v>
                </c:pt>
                <c:pt idx="2">
                  <c:v>Livingston </c:v>
                </c:pt>
                <c:pt idx="3">
                  <c:v>Anvers</c:v>
                </c:pt>
                <c:pt idx="4">
                  <c:v>KFZ_NWAP</c:v>
                </c:pt>
                <c:pt idx="5">
                  <c:v>KFZ_SOI</c:v>
                </c:pt>
                <c:pt idx="6">
                  <c:v>GPZ_SOI</c:v>
                </c:pt>
                <c:pt idx="7">
                  <c:v>SOI_SS</c:v>
                </c:pt>
              </c:strCache>
            </c:strRef>
          </c:cat>
          <c:val>
            <c:numRef>
              <c:f>Feuil1!$B$3:$B$10</c:f>
              <c:numCache>
                <c:formatCode>General</c:formatCode>
                <c:ptCount val="8"/>
                <c:pt idx="0">
                  <c:v>102.6</c:v>
                </c:pt>
                <c:pt idx="1">
                  <c:v>75.8</c:v>
                </c:pt>
                <c:pt idx="2">
                  <c:v>58.9</c:v>
                </c:pt>
                <c:pt idx="3">
                  <c:v>78.5</c:v>
                </c:pt>
                <c:pt idx="4">
                  <c:v>93.7</c:v>
                </c:pt>
                <c:pt idx="5">
                  <c:v>105.9</c:v>
                </c:pt>
                <c:pt idx="6">
                  <c:v>86.8</c:v>
                </c:pt>
                <c:pt idx="7">
                  <c:v>138.2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01079608"/>
        <c:axId val="2070499064"/>
      </c:barChart>
      <c:catAx>
        <c:axId val="210107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499064"/>
        <c:crosses val="autoZero"/>
        <c:auto val="1"/>
        <c:lblAlgn val="ctr"/>
        <c:lblOffset val="100"/>
        <c:noMultiLvlLbl val="0"/>
      </c:catAx>
      <c:valAx>
        <c:axId val="2070499064"/>
        <c:scaling>
          <c:orientation val="minMax"/>
          <c:max val="18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07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BW5 mean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Feuil1!$A$3:$A$10</c:f>
              <c:strCache>
                <c:ptCount val="8"/>
                <c:pt idx="0">
                  <c:v>GPZ-SWAP</c:v>
                </c:pt>
                <c:pt idx="1">
                  <c:v>Joinville</c:v>
                </c:pt>
                <c:pt idx="2">
                  <c:v>Livingston </c:v>
                </c:pt>
                <c:pt idx="3">
                  <c:v>Anvers</c:v>
                </c:pt>
                <c:pt idx="4">
                  <c:v>KFZ_NWAP</c:v>
                </c:pt>
                <c:pt idx="5">
                  <c:v>KFZ_SOI</c:v>
                </c:pt>
                <c:pt idx="6">
                  <c:v>GPZ_SOI</c:v>
                </c:pt>
                <c:pt idx="7">
                  <c:v>SOI_SS</c:v>
                </c:pt>
              </c:strCache>
            </c:strRef>
          </c:cat>
          <c:val>
            <c:numRef>
              <c:f>Feuil1!$E$3:$E$10</c:f>
              <c:numCache>
                <c:formatCode>General</c:formatCode>
                <c:ptCount val="8"/>
                <c:pt idx="0">
                  <c:v>96.2</c:v>
                </c:pt>
                <c:pt idx="1">
                  <c:v>97.9</c:v>
                </c:pt>
                <c:pt idx="2">
                  <c:v>100.7</c:v>
                </c:pt>
                <c:pt idx="3">
                  <c:v>131.2</c:v>
                </c:pt>
                <c:pt idx="4">
                  <c:v>74.7</c:v>
                </c:pt>
                <c:pt idx="5">
                  <c:v>88.1</c:v>
                </c:pt>
                <c:pt idx="6">
                  <c:v>74.6</c:v>
                </c:pt>
                <c:pt idx="7">
                  <c:v>129.4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70203208"/>
        <c:axId val="2070206216"/>
      </c:barChart>
      <c:catAx>
        <c:axId val="207020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206216"/>
        <c:crosses val="autoZero"/>
        <c:auto val="1"/>
        <c:lblAlgn val="ctr"/>
        <c:lblOffset val="100"/>
        <c:noMultiLvlLbl val="0"/>
      </c:catAx>
      <c:valAx>
        <c:axId val="2070206216"/>
        <c:scaling>
          <c:orientation val="minMax"/>
          <c:max val="18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20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Feuil1!$H$2</c:f>
              <c:strCache>
                <c:ptCount val="1"/>
                <c:pt idx="0">
                  <c:v>BW6 mean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Feuil1!$A$3:$A$10</c:f>
              <c:strCache>
                <c:ptCount val="8"/>
                <c:pt idx="0">
                  <c:v>GPZ-SWAP</c:v>
                </c:pt>
                <c:pt idx="1">
                  <c:v>Joinville</c:v>
                </c:pt>
                <c:pt idx="2">
                  <c:v>Livingston </c:v>
                </c:pt>
                <c:pt idx="3">
                  <c:v>Anvers</c:v>
                </c:pt>
                <c:pt idx="4">
                  <c:v>KFZ_NWAP</c:v>
                </c:pt>
                <c:pt idx="5">
                  <c:v>KFZ_SOI</c:v>
                </c:pt>
                <c:pt idx="6">
                  <c:v>GPZ_SOI</c:v>
                </c:pt>
                <c:pt idx="7">
                  <c:v>SOI_SS</c:v>
                </c:pt>
              </c:strCache>
            </c:strRef>
          </c:cat>
          <c:val>
            <c:numRef>
              <c:f>Feuil1!$H$3:$H$10</c:f>
              <c:numCache>
                <c:formatCode>General</c:formatCode>
                <c:ptCount val="8"/>
                <c:pt idx="0">
                  <c:v>116.7</c:v>
                </c:pt>
                <c:pt idx="1">
                  <c:v>165.3</c:v>
                </c:pt>
                <c:pt idx="2">
                  <c:v>134.0</c:v>
                </c:pt>
                <c:pt idx="3">
                  <c:v>148.6</c:v>
                </c:pt>
                <c:pt idx="4">
                  <c:v>125.4</c:v>
                </c:pt>
                <c:pt idx="5">
                  <c:v>122.8</c:v>
                </c:pt>
                <c:pt idx="6">
                  <c:v>150.1</c:v>
                </c:pt>
                <c:pt idx="7">
                  <c:v>93.7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01159112"/>
        <c:axId val="2101162120"/>
      </c:barChart>
      <c:catAx>
        <c:axId val="210115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162120"/>
        <c:crosses val="autoZero"/>
        <c:auto val="1"/>
        <c:lblAlgn val="ctr"/>
        <c:lblOffset val="100"/>
        <c:noMultiLvlLbl val="0"/>
      </c:catAx>
      <c:valAx>
        <c:axId val="2101162120"/>
        <c:scaling>
          <c:orientation val="minMax"/>
          <c:max val="18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15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Feuil1!$B$37</c:f>
              <c:strCache>
                <c:ptCount val="1"/>
                <c:pt idx="0">
                  <c:v>BW6 mean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Feuil1!$A$38:$A$45</c:f>
              <c:strCache>
                <c:ptCount val="8"/>
                <c:pt idx="0">
                  <c:v>GPZ-SWAP</c:v>
                </c:pt>
                <c:pt idx="1">
                  <c:v>Joinville</c:v>
                </c:pt>
                <c:pt idx="2">
                  <c:v>Livingston </c:v>
                </c:pt>
                <c:pt idx="3">
                  <c:v>Anvers</c:v>
                </c:pt>
                <c:pt idx="4">
                  <c:v>KFZ_NWAP</c:v>
                </c:pt>
                <c:pt idx="5">
                  <c:v>KFZ_SOI</c:v>
                </c:pt>
                <c:pt idx="6">
                  <c:v>GPZ_SOI</c:v>
                </c:pt>
                <c:pt idx="7">
                  <c:v>SOI_SS</c:v>
                </c:pt>
              </c:strCache>
            </c:strRef>
          </c:cat>
          <c:val>
            <c:numRef>
              <c:f>Feuil1!$B$38:$B$45</c:f>
              <c:numCache>
                <c:formatCode>General</c:formatCode>
                <c:ptCount val="8"/>
                <c:pt idx="0">
                  <c:v>116.7</c:v>
                </c:pt>
                <c:pt idx="1">
                  <c:v>165.3</c:v>
                </c:pt>
                <c:pt idx="2">
                  <c:v>134.0</c:v>
                </c:pt>
                <c:pt idx="3">
                  <c:v>148.6</c:v>
                </c:pt>
                <c:pt idx="4">
                  <c:v>125.4</c:v>
                </c:pt>
                <c:pt idx="5">
                  <c:v>122.8</c:v>
                </c:pt>
                <c:pt idx="6">
                  <c:v>150.1</c:v>
                </c:pt>
                <c:pt idx="7">
                  <c:v>93.7</c:v>
                </c:pt>
              </c:numCache>
            </c:numRef>
          </c:val>
        </c:ser>
        <c:ser>
          <c:idx val="1"/>
          <c:order val="1"/>
          <c:tx>
            <c:strRef>
              <c:f>Feuil1!$C$37</c:f>
              <c:strCache>
                <c:ptCount val="1"/>
                <c:pt idx="0">
                  <c:v>BW5 mean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Feuil1!$A$38:$A$45</c:f>
              <c:strCache>
                <c:ptCount val="8"/>
                <c:pt idx="0">
                  <c:v>GPZ-SWAP</c:v>
                </c:pt>
                <c:pt idx="1">
                  <c:v>Joinville</c:v>
                </c:pt>
                <c:pt idx="2">
                  <c:v>Livingston </c:v>
                </c:pt>
                <c:pt idx="3">
                  <c:v>Anvers</c:v>
                </c:pt>
                <c:pt idx="4">
                  <c:v>KFZ_NWAP</c:v>
                </c:pt>
                <c:pt idx="5">
                  <c:v>KFZ_SOI</c:v>
                </c:pt>
                <c:pt idx="6">
                  <c:v>GPZ_SOI</c:v>
                </c:pt>
                <c:pt idx="7">
                  <c:v>SOI_SS</c:v>
                </c:pt>
              </c:strCache>
            </c:strRef>
          </c:cat>
          <c:val>
            <c:numRef>
              <c:f>Feuil1!$C$38:$C$45</c:f>
              <c:numCache>
                <c:formatCode>General</c:formatCode>
                <c:ptCount val="8"/>
                <c:pt idx="0">
                  <c:v>96.2</c:v>
                </c:pt>
                <c:pt idx="1">
                  <c:v>97.9</c:v>
                </c:pt>
                <c:pt idx="2">
                  <c:v>100.7</c:v>
                </c:pt>
                <c:pt idx="3">
                  <c:v>131.2</c:v>
                </c:pt>
                <c:pt idx="4">
                  <c:v>74.7</c:v>
                </c:pt>
                <c:pt idx="5">
                  <c:v>88.1</c:v>
                </c:pt>
                <c:pt idx="6">
                  <c:v>74.6</c:v>
                </c:pt>
                <c:pt idx="7">
                  <c:v>129.4</c:v>
                </c:pt>
              </c:numCache>
            </c:numRef>
          </c:val>
        </c:ser>
        <c:ser>
          <c:idx val="2"/>
          <c:order val="2"/>
          <c:tx>
            <c:strRef>
              <c:f>Feuil1!$D$37</c:f>
              <c:strCache>
                <c:ptCount val="1"/>
                <c:pt idx="0">
                  <c:v>BW4 mean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Feuil1!$A$38:$A$45</c:f>
              <c:strCache>
                <c:ptCount val="8"/>
                <c:pt idx="0">
                  <c:v>GPZ-SWAP</c:v>
                </c:pt>
                <c:pt idx="1">
                  <c:v>Joinville</c:v>
                </c:pt>
                <c:pt idx="2">
                  <c:v>Livingston </c:v>
                </c:pt>
                <c:pt idx="3">
                  <c:v>Anvers</c:v>
                </c:pt>
                <c:pt idx="4">
                  <c:v>KFZ_NWAP</c:v>
                </c:pt>
                <c:pt idx="5">
                  <c:v>KFZ_SOI</c:v>
                </c:pt>
                <c:pt idx="6">
                  <c:v>GPZ_SOI</c:v>
                </c:pt>
                <c:pt idx="7">
                  <c:v>SOI_SS</c:v>
                </c:pt>
              </c:strCache>
            </c:strRef>
          </c:cat>
          <c:val>
            <c:numRef>
              <c:f>Feuil1!$D$38:$D$45</c:f>
              <c:numCache>
                <c:formatCode>General</c:formatCode>
                <c:ptCount val="8"/>
                <c:pt idx="0">
                  <c:v>102.6</c:v>
                </c:pt>
                <c:pt idx="1">
                  <c:v>75.8</c:v>
                </c:pt>
                <c:pt idx="2">
                  <c:v>58.9</c:v>
                </c:pt>
                <c:pt idx="3">
                  <c:v>78.5</c:v>
                </c:pt>
                <c:pt idx="4">
                  <c:v>93.7</c:v>
                </c:pt>
                <c:pt idx="5">
                  <c:v>105.9</c:v>
                </c:pt>
                <c:pt idx="6">
                  <c:v>86.8</c:v>
                </c:pt>
                <c:pt idx="7">
                  <c:v>138.2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887096"/>
        <c:axId val="2114059592"/>
      </c:barChart>
      <c:catAx>
        <c:axId val="211088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059592"/>
        <c:crosses val="autoZero"/>
        <c:auto val="1"/>
        <c:lblAlgn val="ctr"/>
        <c:lblOffset val="100"/>
        <c:noMultiLvlLbl val="0"/>
      </c:catAx>
      <c:valAx>
        <c:axId val="211405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88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76200</xdr:rowOff>
    </xdr:from>
    <xdr:to>
      <xdr:col>8</xdr:col>
      <xdr:colOff>215900</xdr:colOff>
      <xdr:row>34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13</xdr:row>
      <xdr:rowOff>50800</xdr:rowOff>
    </xdr:from>
    <xdr:to>
      <xdr:col>15</xdr:col>
      <xdr:colOff>101600</xdr:colOff>
      <xdr:row>34</xdr:row>
      <xdr:rowOff>12700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381000</xdr:colOff>
      <xdr:row>13</xdr:row>
      <xdr:rowOff>50800</xdr:rowOff>
    </xdr:from>
    <xdr:to>
      <xdr:col>21</xdr:col>
      <xdr:colOff>800100</xdr:colOff>
      <xdr:row>34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698500</xdr:colOff>
      <xdr:row>45</xdr:row>
      <xdr:rowOff>50800</xdr:rowOff>
    </xdr:from>
    <xdr:to>
      <xdr:col>14</xdr:col>
      <xdr:colOff>584200</xdr:colOff>
      <xdr:row>69</xdr:row>
      <xdr:rowOff>139700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32" workbookViewId="0">
      <selection activeCell="I44" sqref="I44"/>
    </sheetView>
  </sheetViews>
  <sheetFormatPr baseColWidth="10" defaultRowHeight="15" x14ac:dyDescent="0"/>
  <sheetData>
    <row r="1" spans="1:10">
      <c r="C1" t="s">
        <v>20</v>
      </c>
    </row>
    <row r="2" spans="1:10">
      <c r="B2" s="1" t="s">
        <v>8</v>
      </c>
      <c r="C2" s="1" t="s">
        <v>11</v>
      </c>
      <c r="D2" s="1" t="s">
        <v>12</v>
      </c>
      <c r="E2" s="1" t="s">
        <v>9</v>
      </c>
      <c r="F2" s="1" t="s">
        <v>13</v>
      </c>
      <c r="G2" s="1" t="s">
        <v>14</v>
      </c>
      <c r="H2" s="1" t="s">
        <v>10</v>
      </c>
      <c r="I2" s="1" t="s">
        <v>15</v>
      </c>
      <c r="J2" s="1" t="s">
        <v>16</v>
      </c>
    </row>
    <row r="3" spans="1:10">
      <c r="A3" s="1" t="s">
        <v>0</v>
      </c>
      <c r="B3">
        <v>102.6</v>
      </c>
      <c r="C3">
        <f>AVERAGE(15.3,19,14.6,16,25.7,8.7,9,16.8,24.8)</f>
        <v>16.655555555555555</v>
      </c>
      <c r="D3">
        <f>AVERAGE(178.8,180,180,180,179.1,180,180,180,180)</f>
        <v>179.76666666666668</v>
      </c>
      <c r="E3">
        <v>96.2</v>
      </c>
      <c r="F3">
        <f>AVERAGE(10.1,5.3,9.5,4.7,0.2,1,0.5,0.6,1.9)</f>
        <v>3.7555555555555551</v>
      </c>
      <c r="G3">
        <f>AVERAGE(179.9,180,180,179.6,180,179.5,179.7,179.5,180)</f>
        <v>179.8</v>
      </c>
      <c r="H3">
        <v>116.7</v>
      </c>
      <c r="I3">
        <f>AVERAGE(48.5,26.5,29.8,32,36,24,35,15,23)</f>
        <v>29.977777777777778</v>
      </c>
      <c r="J3">
        <f>AVERAGE(180,180,180,180,179.5,180,180,179.5,177)</f>
        <v>179.55555555555554</v>
      </c>
    </row>
    <row r="4" spans="1:10">
      <c r="A4" s="1" t="s">
        <v>1</v>
      </c>
      <c r="B4">
        <v>75.8</v>
      </c>
      <c r="C4">
        <f>AVERAGE(28.3,27.9,15.4,1.5,2.8,30.5,12.7,16,20.4)</f>
        <v>17.277777777777782</v>
      </c>
      <c r="D4">
        <f>AVERAGE(144.2,108.7,138.8,140.7,162,130.5,156.1,178,178.5)</f>
        <v>148.61111111111111</v>
      </c>
      <c r="E4">
        <v>97.9</v>
      </c>
      <c r="F4">
        <f>AVERAGE(49.5,24.5,34.3,20.6,32.3,24.6,41.9,10.1,14.7)</f>
        <v>28.055555555555554</v>
      </c>
      <c r="G4">
        <f>AVERAGE(151.7,165.9,165.3,157.5,167.6,174.4,164.2,166.7,162.1)</f>
        <v>163.93333333333334</v>
      </c>
      <c r="H4">
        <v>165.3</v>
      </c>
      <c r="I4">
        <f>AVERAGE(143.8,147.4,154.6,92.2,93.5,122.5,122,152,157.1)</f>
        <v>131.67777777777778</v>
      </c>
      <c r="J4">
        <f>AVERAGE(179, 178.5,179,180,141.3,169.5,152,180,179)</f>
        <v>170.92222222222222</v>
      </c>
    </row>
    <row r="5" spans="1:10">
      <c r="A5" s="1" t="s">
        <v>2</v>
      </c>
      <c r="B5">
        <v>58.9</v>
      </c>
      <c r="C5">
        <f>AVERAGE(19.8,20.2,32.5,3,14.7,13.1,8.3,34.3,20.4)</f>
        <v>18.477777777777774</v>
      </c>
      <c r="D5">
        <f>AVERAGE(160.4,152,118.4,169.2,156.6,158,120,131.8,113.2)</f>
        <v>142.17777777777778</v>
      </c>
      <c r="E5">
        <v>100.7</v>
      </c>
      <c r="F5">
        <f>AVERAGE(15.2,26.2,51.7,25.7,23.3,33.2,23.9,58.8,44.6)</f>
        <v>33.622222222222227</v>
      </c>
      <c r="G5">
        <f>AVERAGE(139.6,154.7,151.7,153.1,144.8,153.3,128.2,170.2,150.3)</f>
        <v>149.54444444444442</v>
      </c>
      <c r="H5">
        <v>134</v>
      </c>
      <c r="I5">
        <f>AVERAGE(91.5,99.4,60,101,93.9,77,99.3,93.2,115.6)</f>
        <v>92.322222222222223</v>
      </c>
      <c r="J5">
        <f>AVERAGE(172,179.5,179.5,178,179.2,178.5,180,172,180)</f>
        <v>177.63333333333333</v>
      </c>
    </row>
    <row r="6" spans="1:10">
      <c r="A6" s="1" t="s">
        <v>3</v>
      </c>
      <c r="B6">
        <v>78.5</v>
      </c>
      <c r="C6">
        <f>AVERAGE(6.4,21.4,12.1,32.6,16.8,15.8,13.9,10.1,21.3)</f>
        <v>16.711111111111112</v>
      </c>
      <c r="D6">
        <f>AVERAGE(135.2,130.4,148.8,165.5,145,146,147.7,168.2)</f>
        <v>148.35000000000002</v>
      </c>
      <c r="E6">
        <v>131.19999999999999</v>
      </c>
      <c r="F6">
        <f>AVERAGE(81.6,72.1,82,71.7,78.4,71.8,71.8,68.5,63.9)</f>
        <v>73.533333333333331</v>
      </c>
      <c r="G6">
        <f>AVERAGE(170.3,176.8,180,178.2,176.2,179.5,178,171.4,179.1)</f>
        <v>176.61111111111111</v>
      </c>
      <c r="H6">
        <v>148.6</v>
      </c>
      <c r="I6">
        <f>AVERAGE(93,96.1,114,91,123.1,135,156,168.8)</f>
        <v>122.125</v>
      </c>
      <c r="J6">
        <f>AVERAGE(180,180,176.5,180,180,178.5,174.4,179.5)</f>
        <v>178.61250000000001</v>
      </c>
    </row>
    <row r="7" spans="1:10">
      <c r="A7" s="1" t="s">
        <v>4</v>
      </c>
      <c r="B7">
        <v>93.7</v>
      </c>
      <c r="C7">
        <f>AVERAGE(18,5.3,30.5,9,9,4.5,13.3,27.1,19.9)</f>
        <v>15.177777777777777</v>
      </c>
      <c r="D7">
        <f>AVERAGE(180,180,175,180,176,180,180,176,177)</f>
        <v>178.22222222222223</v>
      </c>
      <c r="E7">
        <v>74.7</v>
      </c>
      <c r="F7">
        <f>AVERAGE(1.6,1.5,20.5,10.4,9,0.3,3.5,20.3,21.3)</f>
        <v>9.8222222222222211</v>
      </c>
      <c r="G7">
        <f>AVERAGE(178,176,153.2,174.8,178.6,180,180,176.4,176.5)</f>
        <v>174.83333333333334</v>
      </c>
      <c r="H7">
        <v>125.4</v>
      </c>
      <c r="I7">
        <f>AVERAGE(59.2,54.4,68.4,61.2,59.1,50.1,57.1,38.1,50)</f>
        <v>55.288888888888899</v>
      </c>
      <c r="J7">
        <f>AVERAGE(179.5,180,180,180,180,180,180,180,180)</f>
        <v>179.94444444444446</v>
      </c>
    </row>
    <row r="8" spans="1:10">
      <c r="A8" s="1" t="s">
        <v>5</v>
      </c>
      <c r="B8">
        <v>105.9</v>
      </c>
      <c r="C8">
        <f>AVERAGE(5.8,27,27.3,13.3,19.8,4.5,35.2,16.1,14.2)</f>
        <v>18.133333333333329</v>
      </c>
      <c r="D8">
        <f>AVERAGE(151.5,147,147.8,160.1,178.4,180,142.7,178.3,173)</f>
        <v>162.08888888888887</v>
      </c>
      <c r="E8">
        <v>88.1</v>
      </c>
      <c r="F8">
        <f>AVERAGE(53,37.8,21.6,35.2,31,40.7,23.6,5.7,18.3)</f>
        <v>29.655555555555551</v>
      </c>
      <c r="G8">
        <f>AVERAGE(123.1,134.4,121.8,147.3,125.1,135.2,137.9,126.5,132.2)</f>
        <v>131.50000000000003</v>
      </c>
      <c r="H8">
        <v>122.8</v>
      </c>
      <c r="I8">
        <f>AVERAGE(46.5,37.1,26,52.3,75.4,48.4,43,29,44.3)</f>
        <v>44.666666666666664</v>
      </c>
      <c r="J8">
        <f>AVERAGE(179.5,180,180,180,180,180,180,180,180)</f>
        <v>179.94444444444446</v>
      </c>
    </row>
    <row r="9" spans="1:10">
      <c r="A9" s="1" t="s">
        <v>6</v>
      </c>
      <c r="B9">
        <v>86.8</v>
      </c>
      <c r="C9">
        <f>AVERAGE(0.64,21,24.1,14.8,6,33.4,31,5.3,2.5)</f>
        <v>15.415555555555557</v>
      </c>
      <c r="D9">
        <f>AVERAGE(179,175.5,157.4,176,177,145.2,124.7,170.9,172)</f>
        <v>164.1888888888889</v>
      </c>
      <c r="E9">
        <v>74.599999999999994</v>
      </c>
      <c r="F9">
        <f>AVERAGE(7.8,40.2,35.6,8.8,26.6,30.6,50.8,24.6,3.3)</f>
        <v>25.366666666666664</v>
      </c>
      <c r="G9">
        <f>AVERAGE(107.6,140.7,117.1,119.2,121,114.4,139.5,111.6,112.7)</f>
        <v>120.42222222222222</v>
      </c>
      <c r="H9">
        <v>150.1</v>
      </c>
      <c r="I9">
        <f>AVERAGE(109,76.5,34.8,130,73,138,61.6,132.2,126.2)</f>
        <v>97.922222222222217</v>
      </c>
      <c r="J9">
        <f>AVERAGE(180,174.1,180,179.5,180,180,179.5,180,180)</f>
        <v>179.23333333333332</v>
      </c>
    </row>
    <row r="10" spans="1:10">
      <c r="A10" s="1" t="s">
        <v>7</v>
      </c>
      <c r="B10">
        <v>138.19999999999999</v>
      </c>
      <c r="C10">
        <f>AVERAGE(76.5,100,61.3,97.6,71,106.3,47,76.4)</f>
        <v>79.512499999999989</v>
      </c>
      <c r="D10">
        <f>AVERAGE(180,180,179.5,180,179.5,179.5,173.3,180)</f>
        <v>178.97499999999999</v>
      </c>
      <c r="E10">
        <v>129.4</v>
      </c>
      <c r="F10">
        <f>AVERAGE(35.5,51,41.5,69.2,33,81,45.8,49.3,71.4)</f>
        <v>53.077777777777783</v>
      </c>
      <c r="G10">
        <f>AVERAGE(176.1,179.5,179.5,180,180,179,179.5,158.4,178.5)</f>
        <v>176.72222222222223</v>
      </c>
      <c r="H10">
        <v>93.7</v>
      </c>
      <c r="I10">
        <f>AVERAGE(8.8,23.4,10.1,5.1,1.2,2.8,3.7,2,2)</f>
        <v>6.5666666666666673</v>
      </c>
      <c r="J10">
        <f>AVERAGE(175.5,180,175.1,180,176.5,179,170.6,179.8,179.5)</f>
        <v>177.33333333333331</v>
      </c>
    </row>
    <row r="37" spans="1:7">
      <c r="B37" s="1" t="s">
        <v>10</v>
      </c>
      <c r="C37" s="1" t="s">
        <v>9</v>
      </c>
      <c r="D37" s="1" t="s">
        <v>8</v>
      </c>
      <c r="E37" s="1" t="s">
        <v>17</v>
      </c>
      <c r="F37" s="1" t="s">
        <v>18</v>
      </c>
      <c r="G37" s="1" t="s">
        <v>19</v>
      </c>
    </row>
    <row r="38" spans="1:7">
      <c r="A38" s="1" t="s">
        <v>0</v>
      </c>
      <c r="B38">
        <v>116.7</v>
      </c>
      <c r="C38">
        <v>96.2</v>
      </c>
      <c r="D38">
        <v>102.6</v>
      </c>
      <c r="E38">
        <v>15</v>
      </c>
      <c r="F38">
        <v>0.2</v>
      </c>
      <c r="G38">
        <v>8.6999999999999993</v>
      </c>
    </row>
    <row r="39" spans="1:7">
      <c r="A39" s="1" t="s">
        <v>1</v>
      </c>
      <c r="B39">
        <v>165.3</v>
      </c>
      <c r="C39">
        <v>97.9</v>
      </c>
      <c r="D39">
        <v>75.8</v>
      </c>
      <c r="E39">
        <v>92.2</v>
      </c>
      <c r="F39">
        <v>20.6</v>
      </c>
      <c r="G39">
        <v>1.5</v>
      </c>
    </row>
    <row r="40" spans="1:7">
      <c r="A40" s="1" t="s">
        <v>2</v>
      </c>
      <c r="B40">
        <v>134</v>
      </c>
      <c r="C40">
        <v>100.7</v>
      </c>
      <c r="D40">
        <v>58.9</v>
      </c>
      <c r="E40">
        <v>60</v>
      </c>
      <c r="F40">
        <v>15.2</v>
      </c>
      <c r="G40">
        <v>3</v>
      </c>
    </row>
    <row r="41" spans="1:7">
      <c r="A41" s="1" t="s">
        <v>3</v>
      </c>
      <c r="B41">
        <v>148.6</v>
      </c>
      <c r="C41">
        <v>131.19999999999999</v>
      </c>
      <c r="D41">
        <v>78.5</v>
      </c>
      <c r="E41">
        <v>91</v>
      </c>
      <c r="F41">
        <v>63.9</v>
      </c>
      <c r="G41">
        <v>6.4</v>
      </c>
    </row>
    <row r="42" spans="1:7">
      <c r="A42" s="1" t="s">
        <v>4</v>
      </c>
      <c r="B42">
        <v>125.4</v>
      </c>
      <c r="C42">
        <v>74.7</v>
      </c>
      <c r="D42">
        <v>93.7</v>
      </c>
      <c r="E42">
        <v>38.1</v>
      </c>
      <c r="F42">
        <v>0.3</v>
      </c>
      <c r="G42">
        <v>4.5</v>
      </c>
    </row>
    <row r="43" spans="1:7">
      <c r="A43" s="1" t="s">
        <v>5</v>
      </c>
      <c r="B43">
        <v>122.8</v>
      </c>
      <c r="C43">
        <v>88.1</v>
      </c>
      <c r="D43">
        <v>105.9</v>
      </c>
      <c r="E43">
        <v>26</v>
      </c>
      <c r="F43">
        <v>5.7</v>
      </c>
      <c r="G43">
        <v>4.5</v>
      </c>
    </row>
    <row r="44" spans="1:7">
      <c r="A44" s="1" t="s">
        <v>6</v>
      </c>
      <c r="B44">
        <v>150.1</v>
      </c>
      <c r="C44">
        <v>74.599999999999994</v>
      </c>
      <c r="D44">
        <v>86.8</v>
      </c>
      <c r="E44">
        <v>34.799999999999997</v>
      </c>
      <c r="F44">
        <v>3.3</v>
      </c>
      <c r="G44">
        <v>0.6</v>
      </c>
    </row>
    <row r="45" spans="1:7">
      <c r="A45" s="1" t="s">
        <v>7</v>
      </c>
      <c r="B45">
        <v>93.7</v>
      </c>
      <c r="C45">
        <v>129.4</v>
      </c>
      <c r="D45">
        <v>138.19999999999999</v>
      </c>
      <c r="E45">
        <v>2</v>
      </c>
      <c r="F45">
        <v>33</v>
      </c>
      <c r="G45">
        <v>47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CNRS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UMR 6282 Biogeosciences</dc:creator>
  <cp:lastModifiedBy>UMR 6282 Biogeosciences</cp:lastModifiedBy>
  <dcterms:created xsi:type="dcterms:W3CDTF">2020-09-17T07:31:55Z</dcterms:created>
  <dcterms:modified xsi:type="dcterms:W3CDTF">2020-10-09T07:48:17Z</dcterms:modified>
</cp:coreProperties>
</file>