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A75079C2-3896-4C2C-BD41-F052D7CE8783}" xr6:coauthVersionLast="47" xr6:coauthVersionMax="47" xr10:uidLastSave="{00000000-0000-0000-0000-000000000000}"/>
  <bookViews>
    <workbookView xWindow="6128" yWindow="2880" windowWidth="15532" windowHeight="9030" xr2:uid="{00000000-000D-0000-FFFF-FFFF00000000}"/>
  </bookViews>
  <sheets>
    <sheet name="Sheet1" sheetId="1" r:id="rId1"/>
    <sheet name="P vs I chart" sheetId="2" r:id="rId2"/>
    <sheet name="Fin Imp Vs RM Score" sheetId="5" r:id="rId3"/>
    <sheet name="Sheet5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7" i="1" l="1"/>
  <c r="V17" i="1"/>
  <c r="X17" i="1" s="1"/>
  <c r="U17" i="1"/>
  <c r="F3" i="5"/>
  <c r="F4" i="5"/>
  <c r="F5" i="5"/>
  <c r="F2" i="5"/>
  <c r="C3" i="5"/>
  <c r="C4" i="5"/>
  <c r="C5" i="5"/>
  <c r="C2" i="5"/>
  <c r="B5" i="5"/>
  <c r="B4" i="5"/>
  <c r="B3" i="5"/>
  <c r="B2" i="5"/>
  <c r="W11" i="1"/>
  <c r="X1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R24" i="1" l="1"/>
  <c r="R21" i="1"/>
  <c r="R18" i="1"/>
  <c r="R13" i="1"/>
  <c r="P32" i="1"/>
  <c r="R32" i="1" s="1"/>
  <c r="P28" i="1"/>
  <c r="R28" i="1" s="1"/>
  <c r="P29" i="1"/>
  <c r="R29" i="1" s="1"/>
  <c r="P30" i="1"/>
  <c r="R30" i="1" s="1"/>
  <c r="P27" i="1"/>
  <c r="R27" i="1" s="1"/>
  <c r="P25" i="1"/>
  <c r="R25" i="1" s="1"/>
  <c r="P24" i="1"/>
  <c r="P21" i="1"/>
  <c r="P22" i="1"/>
  <c r="R22" i="1" s="1"/>
  <c r="P20" i="1"/>
  <c r="R20" i="1" s="1"/>
  <c r="P18" i="1"/>
  <c r="P17" i="1"/>
  <c r="R17" i="1" s="1"/>
  <c r="P14" i="1"/>
  <c r="R14" i="1" s="1"/>
  <c r="P15" i="1"/>
  <c r="R15" i="1" s="1"/>
  <c r="P13" i="1"/>
  <c r="P10" i="1"/>
  <c r="R10" i="1" s="1"/>
  <c r="P11" i="1"/>
  <c r="R11" i="1" s="1"/>
  <c r="P9" i="1"/>
  <c r="R9" i="1" s="1"/>
  <c r="P5" i="1"/>
  <c r="R5" i="1" s="1"/>
  <c r="P6" i="1"/>
  <c r="R6" i="1" s="1"/>
  <c r="P7" i="1"/>
  <c r="R7" i="1" s="1"/>
  <c r="P4" i="1"/>
  <c r="R4" i="1" s="1"/>
  <c r="Z9" i="1"/>
  <c r="W4" i="1"/>
  <c r="V4" i="1"/>
  <c r="X4" i="1" l="1"/>
  <c r="W14" i="1"/>
  <c r="W15" i="1"/>
  <c r="V14" i="1"/>
  <c r="X14" i="1" s="1"/>
  <c r="V15" i="1"/>
  <c r="V13" i="1"/>
  <c r="Y10" i="1"/>
  <c r="Z10" i="1"/>
  <c r="Y9" i="1"/>
  <c r="W10" i="1"/>
  <c r="W9" i="1"/>
  <c r="V11" i="1"/>
  <c r="V10" i="1"/>
  <c r="V9" i="1"/>
  <c r="W13" i="1"/>
  <c r="W24" i="1"/>
  <c r="V24" i="1"/>
  <c r="X30" i="1"/>
  <c r="X29" i="1"/>
  <c r="X28" i="1"/>
  <c r="W7" i="1"/>
  <c r="V7" i="1"/>
  <c r="X7" i="1" s="1"/>
  <c r="W6" i="1"/>
  <c r="W5" i="1"/>
  <c r="V6" i="1"/>
  <c r="V5" i="1"/>
  <c r="Y29" i="1"/>
  <c r="Y28" i="1"/>
  <c r="X24" i="1" l="1"/>
  <c r="X13" i="1"/>
  <c r="X5" i="1"/>
  <c r="X15" i="1"/>
  <c r="X6" i="1"/>
  <c r="X9" i="1"/>
  <c r="X10" i="1"/>
</calcChain>
</file>

<file path=xl/sharedStrings.xml><?xml version="1.0" encoding="utf-8"?>
<sst xmlns="http://schemas.openxmlformats.org/spreadsheetml/2006/main" count="270" uniqueCount="151">
  <si>
    <t>Observations translating to risk</t>
  </si>
  <si>
    <t>No one is accountable for information security</t>
  </si>
  <si>
    <t>Connectivity is a problem</t>
  </si>
  <si>
    <t>There are too many ERPs and they are expensive to maintain</t>
  </si>
  <si>
    <t>IT audit issues are piling up</t>
  </si>
  <si>
    <t>Manufacturing and shop floor systems are old and causing the production line to stop</t>
  </si>
  <si>
    <t>PCs and operating systems are old and unsupported</t>
  </si>
  <si>
    <t>No one understands how the applications and business systems work except the vendor</t>
  </si>
  <si>
    <t>Subcategory</t>
  </si>
  <si>
    <t>Hire information security manager and 1 security analyst for each business unit</t>
  </si>
  <si>
    <t>Enterprise AV license</t>
  </si>
  <si>
    <t>Firewall</t>
  </si>
  <si>
    <t>Training budget-security</t>
  </si>
  <si>
    <t>Advanced infosec annual training for security team</t>
  </si>
  <si>
    <t>Hire annual external consultant for penetration testing and assessment</t>
  </si>
  <si>
    <t>Actions</t>
  </si>
  <si>
    <t>Risk Score</t>
  </si>
  <si>
    <t>Firewall and service contract</t>
  </si>
  <si>
    <t>50000 (600 staff), classroom or web-based</t>
  </si>
  <si>
    <t>ISACA category</t>
  </si>
  <si>
    <t>Action Item</t>
  </si>
  <si>
    <t>Determine business internet speed, increase service plan for bandwidth increase or additional (redundant) data line</t>
  </si>
  <si>
    <t>Configure firewall and network equipment to limit unnecessary data on network</t>
  </si>
  <si>
    <t>Consolidate and streamline business processes to meet current business needs</t>
  </si>
  <si>
    <r>
      <t>Invest in a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party ERP suite</t>
    </r>
  </si>
  <si>
    <t>Hire an internal IT auditor to work in partnership with corporate and business units</t>
  </si>
  <si>
    <t>Establish monthly, quarterly, annual audits to comply with existing and future business goals</t>
  </si>
  <si>
    <t>External IT audit consultant, annually</t>
  </si>
  <si>
    <t>Replace shop floor systems and establish redundant support systems, i.e. RAID and UPS</t>
  </si>
  <si>
    <t>Develop corporate-wide phasing plan to standardize and replace old systems and applications</t>
  </si>
  <si>
    <t>Quarterly/Annual training IT training budget</t>
  </si>
  <si>
    <t>Risks</t>
  </si>
  <si>
    <t>Category (T, E, O, P)</t>
  </si>
  <si>
    <t>Impact 
(H, M, L)</t>
  </si>
  <si>
    <t>If statement</t>
  </si>
  <si>
    <t>500 p/month x 2 = 12000</t>
  </si>
  <si>
    <t>https://www.business.org/services/internet/att-business-internet-review/</t>
  </si>
  <si>
    <t>https://www.myworkdrive.com/vpn-alternative/software-costs/</t>
  </si>
  <si>
    <t>https://www.bitdefender.com/business/smb-products/business-security.html</t>
  </si>
  <si>
    <t>600 devices, including servers AV</t>
  </si>
  <si>
    <t>50000  (4 staff)</t>
  </si>
  <si>
    <t>Basic infosec training for company, quarterly/annual (4 hours p/staff)</t>
  </si>
  <si>
    <t>Additional software (i.e. VPN, network security tools, manuals)</t>
  </si>
  <si>
    <t>https://www.fortinet.com/content/dam/fortinet/assets/partners/state-contracts/fortinet-americas-price-list-effective-dec-3-2019.pdf</t>
  </si>
  <si>
    <t>O</t>
  </si>
  <si>
    <t>F</t>
  </si>
  <si>
    <t>E</t>
  </si>
  <si>
    <t>N</t>
  </si>
  <si>
    <t>T</t>
  </si>
  <si>
    <t>H</t>
  </si>
  <si>
    <t>M</t>
  </si>
  <si>
    <t>PM</t>
  </si>
  <si>
    <t>References</t>
  </si>
  <si>
    <t>https://www.pmi.org/learning/library/risk-analysis-project-management-7070</t>
  </si>
  <si>
    <t>Cost/Benefit Analysis following countermeasure implementation (later)</t>
  </si>
  <si>
    <t>https://resources.infosecinstitute.com/quantitative-risk-analysis/</t>
  </si>
  <si>
    <t>Risk Category classifications</t>
  </si>
  <si>
    <t>Impact Occurrence Timeframe
(N, M, F)</t>
  </si>
  <si>
    <t>Probability vs Impact</t>
  </si>
  <si>
    <t>TEOP</t>
  </si>
  <si>
    <t xml:space="preserve">Technical, External, Operational, Project Management </t>
  </si>
  <si>
    <t>High, High Medium, Medium, Medium Low, Low</t>
  </si>
  <si>
    <t>H, HM, M, ML,L</t>
  </si>
  <si>
    <t>HML</t>
  </si>
  <si>
    <t>High, Medium, Low</t>
  </si>
  <si>
    <t>N, M, F</t>
  </si>
  <si>
    <t>Near, Medium, Far</t>
  </si>
  <si>
    <t>Notes</t>
  </si>
  <si>
    <t>750000/5</t>
  </si>
  <si>
    <t>600pcs* $600/5 year life exp</t>
  </si>
  <si>
    <t>includes operating system</t>
  </si>
  <si>
    <t>https://www.dell.com/en-us/work/shop/desktops-all-in-one-pcs/sc/desktops-n-workstations</t>
  </si>
  <si>
    <t>Applications and specialized software, updated</t>
  </si>
  <si>
    <t>https://www.microsoft.com/en-us/microsoft-365/business/compare-more-office-365-for-business-plans</t>
  </si>
  <si>
    <t>600users*20monthly*12m*20% bulk disc</t>
  </si>
  <si>
    <t>Office 365 E3 (Enterprise)</t>
  </si>
  <si>
    <t>https://www.bizjournals.com/phoenix/news/2018/11/15/outdated-technology-costs-businesses-more-than-it.html</t>
  </si>
  <si>
    <t>Reference 2 or ALE</t>
  </si>
  <si>
    <t>https://www.hrdive.com/news/outdated-tech-may-be-costing-us-employers-18t-thanks-to-repetitive-tasks/414819/</t>
  </si>
  <si>
    <t>Salary</t>
  </si>
  <si>
    <t>https://resources.infosecinstitute.com/risk-management-concepts/</t>
  </si>
  <si>
    <t>Formula</t>
  </si>
  <si>
    <t>(5M p/day*260days*3(equip))</t>
  </si>
  <si>
    <t>ALE before (3 production systems failiing) - ALE after (days to correct issue) - annual cost of safeguard</t>
  </si>
  <si>
    <t>ALE before (important data loss) - ALE after (downtime of system) - annual cost of safeguard</t>
  </si>
  <si>
    <t>ALE Before</t>
  </si>
  <si>
    <t>Time for training</t>
  </si>
  <si>
    <t>Consultant cost, Salary of Infosec team (risk mitigation Conf info exploit, recovery from rius/hacker, loss of critical devices, SLE for asset)</t>
  </si>
  <si>
    <t>Salary network personnel</t>
  </si>
  <si>
    <t>Avg hourly wage*# users* productivity loss rate (50%)</t>
  </si>
  <si>
    <t>Avg hourly wage*# users* productivity loss rate (50%) [divide by 2 with sw]</t>
  </si>
  <si>
    <t>Avg hourly wage*# users* productivity loss rate (50%) [divide by 2 with hw]</t>
  </si>
  <si>
    <t>ALE before (days of production system operation * 3 production systems) - ALE after (days of system operability) - annual cost of safeguard</t>
  </si>
  <si>
    <t>IT security analysts responsible for monthly audits of essential systems, and weekly audits of critical systems</t>
  </si>
  <si>
    <t>Production system downtime</t>
  </si>
  <si>
    <t>$30 avg wage</t>
  </si>
  <si>
    <t>Consultant Cost + (Avg Int Emp Annual Salary/365 * days for assessment) * # Int Emps</t>
  </si>
  <si>
    <t>Int emp salary $150000</t>
  </si>
  <si>
    <t>ALE before(highest value) - ALE after (3 days to correct security issue) - cost to mitigate risk (Avg Annual Salary/365 * training days * personnel trained)</t>
  </si>
  <si>
    <t>ALE before(highest value) - ALE after (increased security knowledge; 3 days max downtime) - cost to mitigate risk (Avg Annual Salary/365 * training days * personnel trained)</t>
  </si>
  <si>
    <t>Annual Cost to mitigate risk (Countermeasure cost)</t>
  </si>
  <si>
    <t>Annualized Loss Expectancy Monetary Value (Cost Benefit or Countermeasure value)</t>
  </si>
  <si>
    <t>Annualized Loss Expectancy Business Value Measurement</t>
  </si>
  <si>
    <t>Formula Notes</t>
  </si>
  <si>
    <t>Annual Avg wage of user*users*time (260 days*50% less productivity)-Annual Avg wage of user*users*time-CM</t>
  </si>
  <si>
    <t>Network staff combined annual salary</t>
  </si>
  <si>
    <t>Variable Used for heatmap</t>
  </si>
  <si>
    <t>Cost benefit map of implementing countermeasures</t>
  </si>
  <si>
    <t>ALE After (tolerance)</t>
  </si>
  <si>
    <t>Manager and staff salary</t>
  </si>
  <si>
    <t>CM=(150000/365 * 5) * 4 personnel</t>
  </si>
  <si>
    <t>CM=(150000/365 * .5) * 600 personnel</t>
  </si>
  <si>
    <t xml:space="preserve">CM=highest value ALE-50000 (cost of cons) - int salary </t>
  </si>
  <si>
    <t>Probability of Risk Occurance
(H, M, L)</t>
  </si>
  <si>
    <t>Weight</t>
  </si>
  <si>
    <t>Final Impact</t>
  </si>
  <si>
    <t>L</t>
  </si>
  <si>
    <t>Probability (If statement)</t>
  </si>
  <si>
    <t xml:space="preserve">Project </t>
  </si>
  <si>
    <t xml:space="preserve">Probability </t>
  </si>
  <si>
    <t>Impact</t>
  </si>
  <si>
    <t>Financial Impact</t>
  </si>
  <si>
    <t>Risk Management Score</t>
  </si>
  <si>
    <t>Overall Risk Score</t>
  </si>
  <si>
    <t>Impact (If statement)</t>
  </si>
  <si>
    <t>ALE BEFORE (Annual Avg wage of user*users*time (260 days*50% less productivity)) - ALE AFTER( Annual Avg wage of user*users*time) - CM</t>
  </si>
  <si>
    <t>Invest in IT capital improvements, servers, new router, switch, and infrastructure equipment &amp; Service Plans</t>
  </si>
  <si>
    <t>Conf info exploit, recovery from virus/hacker, loss of critical devices, SLE for asset</t>
  </si>
  <si>
    <t>5000 pcs</t>
  </si>
  <si>
    <t>5000 MS office license</t>
  </si>
  <si>
    <t>Company wide training, 5,000 personnel</t>
  </si>
  <si>
    <t>Weight (1, 2, or 3 based on range)</t>
  </si>
  <si>
    <t>Weight (H, M, L based on range)</t>
  </si>
  <si>
    <t>Task Name</t>
  </si>
  <si>
    <t>Invest in a 3rd party ERP suite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</si>
  <si>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</si>
  <si>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</si>
  <si>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</si>
  <si>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</si>
  <si>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</si>
  <si>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</si>
  <si>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</si>
  <si>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</si>
  <si>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</si>
  <si>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</si>
  <si>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</si>
  <si>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</si>
  <si>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Executive and management coordination with IT Department</t>
  </si>
  <si>
    <t>500 Personnel, 3 weeks for planning</t>
  </si>
  <si>
    <t>ALE before (decreased organizational efficiency, avg salary*5000 employees * 25%) - ALE after (average salary * # of employees)-CM</t>
  </si>
  <si>
    <t>Decreased efficiency/Productivity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</si>
</sst>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1" fillId="5" borderId="0" xfId="0" applyFont="1" applyFill="1" applyAlignment="1">
      <alignment vertical="center"/>
    </xf>
    <xf numFmtId="0" fontId="0" fillId="6" borderId="0" xfId="0" applyFill="1" applyAlignment="1">
      <alignment horizontal="left" vertical="top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/>
    </xf>
    <xf numFmtId="1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1" fillId="7" borderId="0" xfId="0" applyNumberFormat="1" applyFont="1" applyFill="1" applyAlignment="1">
      <alignment horizontal="left" vertical="top" wrapText="1"/>
    </xf>
    <xf numFmtId="3" fontId="0" fillId="5" borderId="0" xfId="0" applyNumberFormat="1" applyFill="1" applyAlignment="1">
      <alignment horizontal="left" vertical="top"/>
    </xf>
    <xf numFmtId="3" fontId="1" fillId="4" borderId="0" xfId="0" applyNumberFormat="1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3" fontId="0" fillId="3" borderId="0" xfId="0" applyNumberFormat="1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6" borderId="0" xfId="0" applyFill="1" applyBorder="1" applyAlignment="1">
      <alignment horizontal="left" vertical="top"/>
    </xf>
    <xf numFmtId="0" fontId="1" fillId="6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8" borderId="0" xfId="0" applyFill="1"/>
    <xf numFmtId="0" fontId="4" fillId="9" borderId="3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top"/>
    </xf>
    <xf numFmtId="0" fontId="0" fillId="2" borderId="2" xfId="0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vs</a:t>
            </a:r>
            <a:r>
              <a:rPr lang="en-US" baseline="0"/>
              <a:t> Impact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 1</c:v>
          </c:tx>
          <c:spPr>
            <a:ln w="28575">
              <a:noFill/>
            </a:ln>
          </c:spPr>
          <c:xVal>
            <c:numRef>
              <c:f>[1]Sheet1!$B$2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[1]Sheet1!$C$2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E-4B07-B47B-F74EFC746F23}"/>
            </c:ext>
          </c:extLst>
        </c:ser>
        <c:ser>
          <c:idx val="1"/>
          <c:order val="1"/>
          <c:tx>
            <c:v>Project 2</c:v>
          </c:tx>
          <c:spPr>
            <a:ln w="28575">
              <a:noFill/>
            </a:ln>
          </c:spP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1E-4B07-B47B-F74EFC746F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[1]Sheet1!$B$3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[1]Sheet1!$C$3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1E-4B07-B47B-F74EFC746F23}"/>
            </c:ext>
          </c:extLst>
        </c:ser>
        <c:ser>
          <c:idx val="2"/>
          <c:order val="2"/>
          <c:tx>
            <c:v>Project 3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[1]Sheet1!$B$4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[1]Sheet1!$C$4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E-4B07-B47B-F74EFC746F23}"/>
            </c:ext>
          </c:extLst>
        </c:ser>
        <c:ser>
          <c:idx val="3"/>
          <c:order val="3"/>
          <c:tx>
            <c:v>Project 4</c:v>
          </c:tx>
          <c:spPr>
            <a:ln w="19050">
              <a:noFill/>
            </a:ln>
          </c:spPr>
          <c:xVal>
            <c:numRef>
              <c:f>'P vs I chart'!$B$5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'P vs I chart'!$D$5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1E-4B07-B47B-F74EFC74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9920"/>
        <c:axId val="95741824"/>
      </c:scatterChart>
      <c:valAx>
        <c:axId val="9572992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                                         Probability                                                  Low                                      </a:t>
                </a:r>
              </a:p>
            </c:rich>
          </c:tx>
          <c:layout>
            <c:manualLayout>
              <c:xMode val="edge"/>
              <c:yMode val="edge"/>
              <c:x val="0.1548885476558832"/>
              <c:y val="0.880860190281857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741824"/>
        <c:crosses val="autoZero"/>
        <c:crossBetween val="midCat"/>
      </c:valAx>
      <c:valAx>
        <c:axId val="957418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Insignificant                Impact               Critical</a:t>
                </a:r>
              </a:p>
            </c:rich>
          </c:tx>
          <c:layout>
            <c:manualLayout>
              <c:xMode val="edge"/>
              <c:yMode val="edge"/>
              <c:x val="2.6881720430107527E-2"/>
              <c:y val="0.136111316806402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729920"/>
        <c:crosses val="autoZero"/>
        <c:crossBetween val="midCat"/>
      </c:valAx>
      <c:spPr>
        <a:gradFill flip="none" rotWithShape="1">
          <a:gsLst>
            <a:gs pos="0">
              <a:srgbClr val="FF0000"/>
            </a:gs>
            <a:gs pos="61000">
              <a:srgbClr val="FFFF00"/>
            </a:gs>
            <a:gs pos="44000">
              <a:srgbClr val="FFFF00"/>
            </a:gs>
            <a:gs pos="100000">
              <a:srgbClr val="00B050"/>
            </a:gs>
          </a:gsLst>
          <a:lin ang="8100000" scaled="1"/>
          <a:tileRect/>
        </a:gradFill>
        <a:ln>
          <a:solidFill>
            <a:schemeClr val="accent1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vs I chart'!$D$1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 vs I chart'!$B$2:$B$24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xVal>
          <c:yVal>
            <c:numRef>
              <c:f>'P vs I chart'!$D$2:$D$24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5-4CFC-AB12-7205C04BE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2116376"/>
        <c:axId val="642118016"/>
      </c:scatterChart>
      <c:valAx>
        <c:axId val="64211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8016"/>
        <c:crosses val="autoZero"/>
        <c:crossBetween val="midCat"/>
      </c:valAx>
      <c:valAx>
        <c:axId val="64211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Financial Impact vs Risk Management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 1</c:v>
          </c:tx>
          <c:spPr>
            <a:ln w="28575">
              <a:noFill/>
            </a:ln>
          </c:spPr>
          <c:xVal>
            <c:numRef>
              <c:f>[1]Sheet1!$B$2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[1]Sheet1!$C$2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A-4B0D-8A21-57BB60775EE5}"/>
            </c:ext>
          </c:extLst>
        </c:ser>
        <c:ser>
          <c:idx val="1"/>
          <c:order val="1"/>
          <c:tx>
            <c:v>Project 2</c:v>
          </c:tx>
          <c:spPr>
            <a:ln w="28575">
              <a:noFill/>
            </a:ln>
          </c:spP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9A-4B0D-8A21-57BB60775EE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[1]Sheet1!$B$3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[1]Sheet1!$C$3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A-4B0D-8A21-57BB60775EE5}"/>
            </c:ext>
          </c:extLst>
        </c:ser>
        <c:ser>
          <c:idx val="2"/>
          <c:order val="2"/>
          <c:tx>
            <c:v>Project 3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[1]Sheet1!$B$4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[1]Sheet1!$C$4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A-4B0D-8A21-57BB60775EE5}"/>
            </c:ext>
          </c:extLst>
        </c:ser>
        <c:ser>
          <c:idx val="3"/>
          <c:order val="3"/>
          <c:tx>
            <c:v>Project 4</c:v>
          </c:tx>
          <c:spPr>
            <a:ln w="19050">
              <a:noFill/>
            </a:ln>
          </c:spPr>
          <c:xVal>
            <c:numRef>
              <c:f>'Fin Imp Vs RM Score'!$B$5</c:f>
              <c:numCache>
                <c:formatCode>#,##0</c:formatCode>
                <c:ptCount val="1"/>
                <c:pt idx="0">
                  <c:v>260000000</c:v>
                </c:pt>
              </c:numCache>
            </c:numRef>
          </c:xVal>
          <c:yVal>
            <c:numRef>
              <c:f>'Fin Imp Vs RM Score'!$C$5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A-4B0D-8A21-57BB6077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9920"/>
        <c:axId val="95741824"/>
      </c:scatterChart>
      <c:valAx>
        <c:axId val="9572992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                                         Probability                                                  Low                                      </a:t>
                </a:r>
              </a:p>
            </c:rich>
          </c:tx>
          <c:layout>
            <c:manualLayout>
              <c:xMode val="edge"/>
              <c:yMode val="edge"/>
              <c:x val="0.1548885476558832"/>
              <c:y val="0.880860190281857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741824"/>
        <c:crosses val="autoZero"/>
        <c:crossBetween val="midCat"/>
      </c:valAx>
      <c:valAx>
        <c:axId val="957418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Insignificant                Impact               Critical</a:t>
                </a:r>
              </a:p>
            </c:rich>
          </c:tx>
          <c:layout>
            <c:manualLayout>
              <c:xMode val="edge"/>
              <c:yMode val="edge"/>
              <c:x val="2.6881720430107527E-2"/>
              <c:y val="0.136111316806402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729920"/>
        <c:crosses val="autoZero"/>
        <c:crossBetween val="midCat"/>
      </c:valAx>
      <c:spPr>
        <a:gradFill flip="none" rotWithShape="1">
          <a:gsLst>
            <a:gs pos="0">
              <a:srgbClr val="FF0000"/>
            </a:gs>
            <a:gs pos="61000">
              <a:srgbClr val="FFFF00"/>
            </a:gs>
            <a:gs pos="44000">
              <a:srgbClr val="FFFF00"/>
            </a:gs>
            <a:gs pos="100000">
              <a:srgbClr val="00B050"/>
            </a:gs>
          </a:gsLst>
          <a:lin ang="8100000" scaled="1"/>
          <a:tileRect/>
        </a:gradFill>
        <a:ln>
          <a:solidFill>
            <a:schemeClr val="accent1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153641</xdr:colOff>
      <xdr:row>0</xdr:row>
      <xdr:rowOff>168135</xdr:rowOff>
    </xdr:from>
    <xdr:to>
      <xdr:col>23</xdr:col>
      <xdr:colOff>452230</xdr:colOff>
      <xdr:row>16</xdr:row>
      <xdr:rowOff>49695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B355C-72A7-449A-87A4-5C20A1C88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1304511</xdr:colOff>
      <xdr:row>8</xdr:row>
      <xdr:rowOff>131694</xdr:rowOff>
    </xdr:from>
    <xdr:to>
      <xdr:col>12</xdr:col>
      <xdr:colOff>401706</xdr:colOff>
      <xdr:row>23</xdr:row>
      <xdr:rowOff>17394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8F072-1379-4882-B592-E451D167D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103946</xdr:colOff>
      <xdr:row>2</xdr:row>
      <xdr:rowOff>159855</xdr:rowOff>
    </xdr:from>
    <xdr:to>
      <xdr:col>16</xdr:col>
      <xdr:colOff>402535</xdr:colOff>
      <xdr:row>21</xdr:row>
      <xdr:rowOff>140805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3A52F-0AF4-43FD-8507-D98E6C62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U/02-Courses/02-2019%20Winter/03-IT%20Risk%20Mgmt%20(T560)%20-%20Tues/02-Modules/02-01-Module%2002-IT%20Risk%20Mgmt/04-High%20Gear%20Engine%20Case/04-project%20links%20and%20references/templates/sample-risk-assessment-form_altern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20</v>
          </cell>
          <cell r="C2">
            <v>22</v>
          </cell>
        </row>
        <row r="3">
          <cell r="B3">
            <v>50</v>
          </cell>
          <cell r="C3">
            <v>50</v>
          </cell>
        </row>
        <row r="4">
          <cell r="B4">
            <v>80</v>
          </cell>
          <cell r="C4">
            <v>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ess.org/services/internet/att-business-internet-review/" TargetMode="External"/><Relationship Id="rId2" Type="http://schemas.openxmlformats.org/officeDocument/2006/relationships/hyperlink" Target="https://www.pmi.org/learning/library/risk-analysis-project-management-7070" TargetMode="External"/><Relationship Id="rId1" Type="http://schemas.openxmlformats.org/officeDocument/2006/relationships/hyperlink" Target="https://www.hrdive.com/news/outdated-tech-may-be-costing-us-employers-18t-thanks-to-repetitive-tasks/414819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"/>
  <sheetViews>
    <sheetView tabSelected="1" zoomScale="40" zoomScaleNormal="40" workbookViewId="0">
      <selection activeCell="T39" sqref="T39"/>
    </sheetView>
  </sheetViews>
  <sheetFormatPr defaultColWidth="9.1328125" defaultRowHeight="14.25" x14ac:dyDescent="0.45"/>
  <cols>
    <col min="1" max="1" width="11.265625" style="1" customWidth="1"/>
    <col min="2" max="2" width="14.86328125" style="1" customWidth="1"/>
    <col min="3" max="3" width="16.86328125" style="1" customWidth="1"/>
    <col min="4" max="4" width="71.73046875" style="4" customWidth="1"/>
    <col min="5" max="5" width="40.59765625" style="4" customWidth="1"/>
    <col min="6" max="6" width="15.86328125" style="2" customWidth="1"/>
    <col min="7" max="7" width="13.3984375" style="23" customWidth="1"/>
    <col min="8" max="8" width="10.3984375" style="2" customWidth="1"/>
    <col min="9" max="9" width="12.73046875" style="2" hidden="1" customWidth="1"/>
    <col min="10" max="10" width="10.59765625" style="23" customWidth="1"/>
    <col min="11" max="11" width="9.86328125" style="2" customWidth="1"/>
    <col min="12" max="12" width="8.86328125" style="2" hidden="1" customWidth="1"/>
    <col min="13" max="13" width="16.59765625" style="23" customWidth="1"/>
    <col min="14" max="14" width="11.1328125" style="24" customWidth="1"/>
    <col min="15" max="15" width="11.1328125" style="31" hidden="1" customWidth="1"/>
    <col min="16" max="16" width="11.1328125" style="41" hidden="1" customWidth="1"/>
    <col min="17" max="17" width="11.1328125" style="23" customWidth="1"/>
    <col min="18" max="18" width="11" style="23" customWidth="1"/>
    <col min="19" max="19" width="44.265625" style="38" customWidth="1"/>
    <col min="20" max="20" width="77.59765625" style="4" customWidth="1"/>
    <col min="21" max="21" width="28.59765625" style="1" customWidth="1"/>
    <col min="22" max="22" width="15.265625" style="16" customWidth="1"/>
    <col min="23" max="23" width="15.3984375" style="16" customWidth="1"/>
    <col min="24" max="24" width="17.73046875" style="16" customWidth="1"/>
    <col min="25" max="25" width="17.3984375" style="16" customWidth="1"/>
    <col min="26" max="26" width="17.1328125" style="4" customWidth="1"/>
    <col min="27" max="27" width="19.265625" style="1" customWidth="1"/>
    <col min="28" max="28" width="20" style="1" customWidth="1"/>
    <col min="29" max="29" width="62.265625" style="1" customWidth="1"/>
    <col min="30" max="30" width="9.1328125" style="1"/>
    <col min="31" max="31" width="64.1328125" style="1" customWidth="1"/>
    <col min="32" max="16384" width="9.1328125" style="1"/>
  </cols>
  <sheetData>
    <row r="1" spans="1:31" x14ac:dyDescent="0.45">
      <c r="F1" s="48" t="s">
        <v>31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V1" s="16" t="s">
        <v>106</v>
      </c>
      <c r="X1" s="16" t="s">
        <v>107</v>
      </c>
      <c r="AE1" s="12"/>
    </row>
    <row r="2" spans="1:31" s="3" customFormat="1" ht="50.25" customHeight="1" x14ac:dyDescent="0.45">
      <c r="A2" s="3" t="s">
        <v>20</v>
      </c>
      <c r="B2" s="3" t="s">
        <v>19</v>
      </c>
      <c r="C2" s="3" t="s">
        <v>0</v>
      </c>
      <c r="D2" s="3" t="s">
        <v>8</v>
      </c>
      <c r="E2" s="3" t="s">
        <v>15</v>
      </c>
      <c r="F2" s="3" t="s">
        <v>32</v>
      </c>
      <c r="G2" s="25" t="s">
        <v>113</v>
      </c>
      <c r="H2" s="3" t="s">
        <v>117</v>
      </c>
      <c r="I2" s="3" t="s">
        <v>114</v>
      </c>
      <c r="J2" s="25" t="s">
        <v>33</v>
      </c>
      <c r="K2" s="3" t="s">
        <v>124</v>
      </c>
      <c r="L2" s="3" t="s">
        <v>114</v>
      </c>
      <c r="M2" s="25" t="s">
        <v>57</v>
      </c>
      <c r="N2" s="26" t="s">
        <v>34</v>
      </c>
      <c r="O2" s="32" t="s">
        <v>114</v>
      </c>
      <c r="P2" s="42" t="s">
        <v>115</v>
      </c>
      <c r="Q2" s="25" t="s">
        <v>58</v>
      </c>
      <c r="R2" s="35" t="s">
        <v>16</v>
      </c>
      <c r="S2" s="25" t="s">
        <v>102</v>
      </c>
      <c r="T2" s="3" t="s">
        <v>103</v>
      </c>
      <c r="U2" s="3" t="s">
        <v>81</v>
      </c>
      <c r="V2" s="17" t="s">
        <v>85</v>
      </c>
      <c r="W2" s="19" t="s">
        <v>108</v>
      </c>
      <c r="X2" s="17" t="s">
        <v>101</v>
      </c>
      <c r="Y2" s="19" t="s">
        <v>100</v>
      </c>
      <c r="Z2" s="3" t="s">
        <v>67</v>
      </c>
      <c r="AA2" s="3" t="s">
        <v>52</v>
      </c>
      <c r="AB2" s="3" t="s">
        <v>77</v>
      </c>
      <c r="AE2" s="13" t="s">
        <v>54</v>
      </c>
    </row>
    <row r="3" spans="1:31" s="8" customFormat="1" x14ac:dyDescent="0.45">
      <c r="C3" s="9" t="s">
        <v>1</v>
      </c>
      <c r="D3" s="10"/>
      <c r="E3" s="10"/>
      <c r="G3" s="27"/>
      <c r="J3" s="27"/>
      <c r="M3" s="27"/>
      <c r="N3" s="28"/>
      <c r="O3" s="33"/>
      <c r="P3" s="41"/>
      <c r="Q3" s="27"/>
      <c r="R3" s="27"/>
      <c r="S3" s="27"/>
      <c r="T3" s="10"/>
      <c r="V3" s="18"/>
      <c r="W3" s="18"/>
      <c r="X3" s="18"/>
      <c r="Y3" s="18"/>
      <c r="Z3" s="10"/>
      <c r="AE3" s="12" t="s">
        <v>55</v>
      </c>
    </row>
    <row r="4" spans="1:31" ht="16.5" customHeight="1" x14ac:dyDescent="0.45">
      <c r="A4" s="1">
        <v>1</v>
      </c>
      <c r="D4" s="4" t="s">
        <v>9</v>
      </c>
      <c r="F4" s="2" t="s">
        <v>44</v>
      </c>
      <c r="G4" s="23" t="s">
        <v>49</v>
      </c>
      <c r="H4" s="2">
        <v>3</v>
      </c>
      <c r="J4" s="23" t="s">
        <v>49</v>
      </c>
      <c r="K4" s="2">
        <v>3</v>
      </c>
      <c r="M4" s="23" t="s">
        <v>47</v>
      </c>
      <c r="N4" s="24">
        <v>3</v>
      </c>
      <c r="P4" s="41">
        <f>(K4+N4)/2</f>
        <v>3</v>
      </c>
      <c r="R4" s="23">
        <f>(H4+P4)/2</f>
        <v>3</v>
      </c>
      <c r="S4" s="38" t="s">
        <v>79</v>
      </c>
      <c r="T4" s="4" t="s">
        <v>92</v>
      </c>
      <c r="V4" s="16">
        <f>(5000000*260*3)</f>
        <v>3900000000</v>
      </c>
      <c r="W4" s="16">
        <f>(5000000*257*3)</f>
        <v>3855000000</v>
      </c>
      <c r="X4" s="16">
        <f>V4-W4-Y4</f>
        <v>44500000</v>
      </c>
      <c r="Y4" s="16">
        <v>500000</v>
      </c>
      <c r="Z4" s="4" t="s">
        <v>109</v>
      </c>
    </row>
    <row r="5" spans="1:31" ht="28.5" x14ac:dyDescent="0.45">
      <c r="A5" s="1">
        <v>2</v>
      </c>
      <c r="D5" s="4" t="s">
        <v>10</v>
      </c>
      <c r="E5" s="4" t="s">
        <v>39</v>
      </c>
      <c r="F5" s="2" t="s">
        <v>48</v>
      </c>
      <c r="G5" s="23" t="s">
        <v>49</v>
      </c>
      <c r="H5" s="2">
        <v>3</v>
      </c>
      <c r="J5" s="23" t="s">
        <v>49</v>
      </c>
      <c r="K5" s="2">
        <v>3</v>
      </c>
      <c r="M5" s="23" t="s">
        <v>47</v>
      </c>
      <c r="N5" s="24">
        <v>3</v>
      </c>
      <c r="P5" s="41">
        <f t="shared" ref="P5:P32" si="0">(K5+N5)/2</f>
        <v>3</v>
      </c>
      <c r="R5" s="23">
        <f t="shared" ref="R5:R32" si="1">(H5+P5)/2</f>
        <v>3</v>
      </c>
      <c r="S5" s="38" t="s">
        <v>127</v>
      </c>
      <c r="T5" s="4" t="s">
        <v>92</v>
      </c>
      <c r="U5" s="1" t="s">
        <v>82</v>
      </c>
      <c r="V5" s="16">
        <f>(5000000*260*3)</f>
        <v>3900000000</v>
      </c>
      <c r="W5" s="16">
        <f>(5000000*257*3)</f>
        <v>3855000000</v>
      </c>
      <c r="X5" s="16">
        <f>V5-W5-Y5</f>
        <v>44988000</v>
      </c>
      <c r="Y5" s="16">
        <v>12000</v>
      </c>
      <c r="AA5" s="1" t="s">
        <v>38</v>
      </c>
      <c r="AB5" s="1" t="s">
        <v>80</v>
      </c>
    </row>
    <row r="6" spans="1:31" ht="28.5" x14ac:dyDescent="0.45">
      <c r="A6" s="1">
        <v>3</v>
      </c>
      <c r="D6" s="4" t="s">
        <v>11</v>
      </c>
      <c r="E6" s="4" t="s">
        <v>17</v>
      </c>
      <c r="F6" s="2" t="s">
        <v>48</v>
      </c>
      <c r="G6" s="23" t="s">
        <v>50</v>
      </c>
      <c r="H6" s="2">
        <v>2</v>
      </c>
      <c r="J6" s="23" t="s">
        <v>49</v>
      </c>
      <c r="K6" s="2">
        <v>3</v>
      </c>
      <c r="M6" s="23" t="s">
        <v>47</v>
      </c>
      <c r="N6" s="24">
        <v>3</v>
      </c>
      <c r="P6" s="41">
        <f t="shared" si="0"/>
        <v>3</v>
      </c>
      <c r="R6" s="23">
        <f t="shared" si="1"/>
        <v>2.5</v>
      </c>
      <c r="S6" s="38" t="s">
        <v>127</v>
      </c>
      <c r="T6" s="4" t="s">
        <v>83</v>
      </c>
      <c r="U6" s="1" t="s">
        <v>82</v>
      </c>
      <c r="V6" s="16">
        <f>(5000000*260*3)</f>
        <v>3900000000</v>
      </c>
      <c r="W6" s="16">
        <f>(5000000*257*3)</f>
        <v>3855000000</v>
      </c>
      <c r="X6" s="16">
        <f>V6-W6-Y6</f>
        <v>44850000</v>
      </c>
      <c r="Y6" s="16">
        <v>150000</v>
      </c>
      <c r="Z6" s="4" t="s">
        <v>68</v>
      </c>
      <c r="AA6" s="1" t="s">
        <v>43</v>
      </c>
    </row>
    <row r="7" spans="1:31" x14ac:dyDescent="0.45">
      <c r="A7" s="1">
        <v>4</v>
      </c>
      <c r="D7" s="4" t="s">
        <v>42</v>
      </c>
      <c r="F7" s="2" t="s">
        <v>48</v>
      </c>
      <c r="G7" s="23" t="s">
        <v>50</v>
      </c>
      <c r="H7" s="2">
        <v>2</v>
      </c>
      <c r="J7" s="23" t="s">
        <v>49</v>
      </c>
      <c r="K7" s="2">
        <v>3</v>
      </c>
      <c r="P7" s="41">
        <f t="shared" si="0"/>
        <v>1.5</v>
      </c>
      <c r="R7" s="23">
        <f t="shared" si="1"/>
        <v>1.75</v>
      </c>
      <c r="S7" s="38" t="s">
        <v>127</v>
      </c>
      <c r="T7" s="4" t="s">
        <v>84</v>
      </c>
      <c r="U7" s="1" t="s">
        <v>82</v>
      </c>
      <c r="V7" s="16">
        <f>(1000000*260)</f>
        <v>260000000</v>
      </c>
      <c r="W7" s="16">
        <f>(1000000*257)</f>
        <v>257000000</v>
      </c>
      <c r="X7" s="16">
        <f>V7-W7-Y7</f>
        <v>2990000</v>
      </c>
      <c r="Y7" s="16">
        <v>10000</v>
      </c>
      <c r="AA7" s="1" t="s">
        <v>37</v>
      </c>
    </row>
    <row r="8" spans="1:31" s="21" customFormat="1" x14ac:dyDescent="0.45">
      <c r="D8" s="5" t="s">
        <v>12</v>
      </c>
      <c r="E8" s="5"/>
      <c r="G8" s="29"/>
      <c r="J8" s="29"/>
      <c r="M8" s="29"/>
      <c r="N8" s="30"/>
      <c r="O8" s="34"/>
      <c r="P8" s="41"/>
      <c r="Q8" s="29"/>
      <c r="R8" s="29"/>
      <c r="S8" s="29"/>
      <c r="T8" s="5"/>
      <c r="V8" s="22"/>
      <c r="W8" s="22"/>
      <c r="X8" s="22"/>
      <c r="Y8" s="22"/>
      <c r="Z8" s="5"/>
    </row>
    <row r="9" spans="1:31" ht="28.5" x14ac:dyDescent="0.45">
      <c r="A9" s="1">
        <v>5</v>
      </c>
      <c r="D9" s="4" t="s">
        <v>13</v>
      </c>
      <c r="E9" s="4" t="s">
        <v>40</v>
      </c>
      <c r="F9" s="2" t="s">
        <v>44</v>
      </c>
      <c r="G9" s="23" t="s">
        <v>50</v>
      </c>
      <c r="H9" s="2">
        <v>2</v>
      </c>
      <c r="J9" s="23" t="s">
        <v>49</v>
      </c>
      <c r="K9" s="2">
        <v>3</v>
      </c>
      <c r="M9" s="23" t="s">
        <v>50</v>
      </c>
      <c r="N9" s="24">
        <v>2</v>
      </c>
      <c r="P9" s="41">
        <f t="shared" si="0"/>
        <v>2.5</v>
      </c>
      <c r="R9" s="23">
        <f t="shared" si="1"/>
        <v>2.25</v>
      </c>
      <c r="S9" s="38" t="s">
        <v>86</v>
      </c>
      <c r="T9" s="4" t="s">
        <v>99</v>
      </c>
      <c r="U9" s="1" t="s">
        <v>110</v>
      </c>
      <c r="V9" s="16">
        <f>(5000000*260*3)</f>
        <v>3900000000</v>
      </c>
      <c r="W9" s="16">
        <f>(5000000*257*3)</f>
        <v>3855000000</v>
      </c>
      <c r="X9" s="16">
        <f>V9-W9-Y9</f>
        <v>44991780.82191781</v>
      </c>
      <c r="Y9" s="15">
        <f>(150000/365*5)*4</f>
        <v>8219.17808219178</v>
      </c>
      <c r="Z9" s="20">
        <f>(150000/365*5)*4</f>
        <v>8219.17808219178</v>
      </c>
    </row>
    <row r="10" spans="1:31" ht="28.5" x14ac:dyDescent="0.45">
      <c r="A10" s="1">
        <v>6</v>
      </c>
      <c r="D10" s="4" t="s">
        <v>41</v>
      </c>
      <c r="E10" s="4" t="s">
        <v>18</v>
      </c>
      <c r="F10" s="2" t="s">
        <v>44</v>
      </c>
      <c r="G10" s="23" t="s">
        <v>50</v>
      </c>
      <c r="H10" s="2">
        <v>2</v>
      </c>
      <c r="J10" s="23" t="s">
        <v>49</v>
      </c>
      <c r="K10" s="2">
        <v>3</v>
      </c>
      <c r="M10" s="23" t="s">
        <v>50</v>
      </c>
      <c r="N10" s="24">
        <v>2</v>
      </c>
      <c r="P10" s="41">
        <f t="shared" si="0"/>
        <v>2.5</v>
      </c>
      <c r="R10" s="23">
        <f t="shared" si="1"/>
        <v>2.25</v>
      </c>
      <c r="S10" s="38" t="s">
        <v>86</v>
      </c>
      <c r="T10" s="4" t="s">
        <v>98</v>
      </c>
      <c r="U10" s="1" t="s">
        <v>111</v>
      </c>
      <c r="V10" s="16">
        <f>(5000000*260*3)</f>
        <v>3900000000</v>
      </c>
      <c r="W10" s="16">
        <f>(5000000*257*3)</f>
        <v>3855000000</v>
      </c>
      <c r="X10" s="16">
        <f>V10-W10-Y10</f>
        <v>44876712.328767121</v>
      </c>
      <c r="Y10" s="15">
        <f>(150000/365*0.5)*600</f>
        <v>123287.6712328767</v>
      </c>
      <c r="Z10" s="20">
        <f>(150000/365*0.5)*600</f>
        <v>123287.6712328767</v>
      </c>
    </row>
    <row r="11" spans="1:31" ht="28.5" x14ac:dyDescent="0.45">
      <c r="A11" s="1">
        <v>7</v>
      </c>
      <c r="D11" s="4" t="s">
        <v>14</v>
      </c>
      <c r="E11" s="4">
        <v>50000</v>
      </c>
      <c r="F11" s="2" t="s">
        <v>46</v>
      </c>
      <c r="G11" s="23" t="s">
        <v>50</v>
      </c>
      <c r="H11" s="2">
        <v>2</v>
      </c>
      <c r="J11" s="23" t="s">
        <v>49</v>
      </c>
      <c r="K11" s="2">
        <v>3</v>
      </c>
      <c r="M11" s="23" t="s">
        <v>45</v>
      </c>
      <c r="N11" s="24">
        <v>1</v>
      </c>
      <c r="P11" s="41">
        <f t="shared" si="0"/>
        <v>2</v>
      </c>
      <c r="R11" s="23">
        <f t="shared" si="1"/>
        <v>2</v>
      </c>
      <c r="S11" s="38" t="s">
        <v>87</v>
      </c>
      <c r="T11" s="4" t="s">
        <v>96</v>
      </c>
      <c r="U11" s="1" t="s">
        <v>112</v>
      </c>
      <c r="V11" s="16">
        <f>(5000000*260*3)</f>
        <v>3900000000</v>
      </c>
      <c r="W11" s="16">
        <f>(150000/365*0.5)*600</f>
        <v>123287.6712328767</v>
      </c>
      <c r="X11" s="16">
        <f>50000+(150000/365*10)*4</f>
        <v>66438.356164383556</v>
      </c>
      <c r="Y11" s="16">
        <v>50000</v>
      </c>
      <c r="Z11" s="4" t="s">
        <v>97</v>
      </c>
    </row>
    <row r="12" spans="1:31" s="8" customFormat="1" x14ac:dyDescent="0.45">
      <c r="C12" s="11" t="s">
        <v>2</v>
      </c>
      <c r="D12" s="10"/>
      <c r="E12" s="10"/>
      <c r="G12" s="27"/>
      <c r="J12" s="27"/>
      <c r="M12" s="27"/>
      <c r="N12" s="28"/>
      <c r="O12" s="33"/>
      <c r="P12" s="41"/>
      <c r="Q12" s="27"/>
      <c r="R12" s="27"/>
      <c r="S12" s="27"/>
      <c r="T12" s="10"/>
      <c r="V12" s="18"/>
      <c r="W12" s="18"/>
      <c r="X12" s="18"/>
      <c r="Y12" s="18"/>
      <c r="Z12" s="10"/>
    </row>
    <row r="13" spans="1:31" ht="28.5" x14ac:dyDescent="0.45">
      <c r="A13" s="1">
        <v>8</v>
      </c>
      <c r="D13" s="6" t="s">
        <v>21</v>
      </c>
      <c r="E13" s="4" t="s">
        <v>35</v>
      </c>
      <c r="F13" s="2" t="s">
        <v>48</v>
      </c>
      <c r="G13" s="23" t="s">
        <v>50</v>
      </c>
      <c r="H13" s="2">
        <v>2</v>
      </c>
      <c r="J13" s="23" t="s">
        <v>50</v>
      </c>
      <c r="K13" s="2">
        <v>2</v>
      </c>
      <c r="M13" s="23" t="s">
        <v>47</v>
      </c>
      <c r="N13" s="24">
        <v>3</v>
      </c>
      <c r="P13" s="41">
        <f t="shared" si="0"/>
        <v>2.5</v>
      </c>
      <c r="R13" s="23">
        <f t="shared" si="1"/>
        <v>2.25</v>
      </c>
      <c r="S13" s="38" t="s">
        <v>150</v>
      </c>
      <c r="T13" s="4" t="s">
        <v>125</v>
      </c>
      <c r="V13" s="16">
        <f>(30*50*260*40*0.5)</f>
        <v>7800000</v>
      </c>
      <c r="W13" s="16">
        <f>(30*50*260*40*0.5)/2</f>
        <v>3900000</v>
      </c>
      <c r="X13" s="16">
        <f>V13-W13-Y13</f>
        <v>3888000</v>
      </c>
      <c r="Y13" s="16">
        <v>12000</v>
      </c>
      <c r="Z13" s="4" t="s">
        <v>95</v>
      </c>
      <c r="AA13" s="14" t="s">
        <v>36</v>
      </c>
    </row>
    <row r="14" spans="1:31" ht="28.5" x14ac:dyDescent="0.45">
      <c r="A14" s="1">
        <v>9</v>
      </c>
      <c r="D14" s="6" t="s">
        <v>126</v>
      </c>
      <c r="F14" s="2" t="s">
        <v>48</v>
      </c>
      <c r="G14" s="23" t="s">
        <v>50</v>
      </c>
      <c r="H14" s="2">
        <v>2</v>
      </c>
      <c r="J14" s="23" t="s">
        <v>50</v>
      </c>
      <c r="K14" s="2">
        <v>2</v>
      </c>
      <c r="M14" s="23" t="s">
        <v>50</v>
      </c>
      <c r="N14" s="24">
        <v>2</v>
      </c>
      <c r="P14" s="41">
        <f t="shared" si="0"/>
        <v>2</v>
      </c>
      <c r="R14" s="23">
        <f t="shared" si="1"/>
        <v>2</v>
      </c>
      <c r="S14" s="38" t="s">
        <v>150</v>
      </c>
      <c r="T14" s="4" t="s">
        <v>104</v>
      </c>
      <c r="V14" s="16">
        <f>(30*50*260*40*0.5)</f>
        <v>7800000</v>
      </c>
      <c r="W14" s="16">
        <f>(30*50*260*40*0.5)/2</f>
        <v>3900000</v>
      </c>
      <c r="X14" s="16">
        <f>V14-W14-Y14</f>
        <v>3650000</v>
      </c>
      <c r="Y14" s="16">
        <v>250000</v>
      </c>
      <c r="Z14" s="4" t="s">
        <v>95</v>
      </c>
    </row>
    <row r="15" spans="1:31" ht="31.5" customHeight="1" x14ac:dyDescent="0.45">
      <c r="A15" s="1">
        <v>10</v>
      </c>
      <c r="D15" s="6" t="s">
        <v>22</v>
      </c>
      <c r="F15" s="2" t="s">
        <v>44</v>
      </c>
      <c r="G15" s="23" t="s">
        <v>49</v>
      </c>
      <c r="H15" s="2">
        <v>3</v>
      </c>
      <c r="J15" s="23" t="s">
        <v>49</v>
      </c>
      <c r="K15" s="2">
        <v>3</v>
      </c>
      <c r="M15" s="23" t="s">
        <v>47</v>
      </c>
      <c r="N15" s="24">
        <v>3</v>
      </c>
      <c r="P15" s="41">
        <f t="shared" si="0"/>
        <v>3</v>
      </c>
      <c r="R15" s="23">
        <f t="shared" si="1"/>
        <v>3</v>
      </c>
      <c r="S15" s="38" t="s">
        <v>88</v>
      </c>
      <c r="T15" s="7" t="s">
        <v>89</v>
      </c>
      <c r="V15" s="16">
        <f>(30*50*260*40*0.5)</f>
        <v>7800000</v>
      </c>
      <c r="W15" s="16">
        <f>(30*50*260*40*0.5)/2</f>
        <v>3900000</v>
      </c>
      <c r="X15" s="16">
        <f>V15-W15-Y15</f>
        <v>2900000</v>
      </c>
      <c r="Y15" s="16">
        <v>1000000</v>
      </c>
      <c r="Z15" s="4" t="s">
        <v>105</v>
      </c>
    </row>
    <row r="16" spans="1:31" s="8" customFormat="1" x14ac:dyDescent="0.45">
      <c r="C16" s="11" t="s">
        <v>3</v>
      </c>
      <c r="D16" s="10"/>
      <c r="E16" s="10"/>
      <c r="G16" s="27"/>
      <c r="J16" s="27"/>
      <c r="M16" s="27"/>
      <c r="N16" s="28"/>
      <c r="O16" s="33"/>
      <c r="P16" s="41"/>
      <c r="Q16" s="27"/>
      <c r="R16" s="27"/>
      <c r="S16" s="27"/>
      <c r="T16" s="10"/>
      <c r="V16" s="18"/>
      <c r="W16" s="18"/>
      <c r="X16" s="18"/>
      <c r="Y16" s="18"/>
      <c r="Z16" s="10"/>
    </row>
    <row r="17" spans="1:29" ht="28.5" x14ac:dyDescent="0.45">
      <c r="A17" s="1">
        <v>11</v>
      </c>
      <c r="D17" s="6" t="s">
        <v>23</v>
      </c>
      <c r="E17" s="4" t="s">
        <v>147</v>
      </c>
      <c r="F17" s="2" t="s">
        <v>51</v>
      </c>
      <c r="G17" s="23" t="s">
        <v>49</v>
      </c>
      <c r="H17" s="2">
        <v>3</v>
      </c>
      <c r="J17" s="23" t="s">
        <v>49</v>
      </c>
      <c r="K17" s="2">
        <v>3</v>
      </c>
      <c r="M17" s="23" t="s">
        <v>47</v>
      </c>
      <c r="N17" s="24">
        <v>3</v>
      </c>
      <c r="P17" s="41">
        <f t="shared" si="0"/>
        <v>3</v>
      </c>
      <c r="R17" s="23">
        <f t="shared" si="1"/>
        <v>3</v>
      </c>
      <c r="S17" s="38" t="s">
        <v>150</v>
      </c>
      <c r="T17" s="4" t="s">
        <v>149</v>
      </c>
      <c r="U17" s="16">
        <f>(30*5000*260*40*0.25)</f>
        <v>390000000</v>
      </c>
      <c r="V17" s="16">
        <f>(30*5000*260*40)</f>
        <v>1560000000</v>
      </c>
      <c r="X17" s="16">
        <f>V17-W17-Y17</f>
        <v>1559962500</v>
      </c>
      <c r="Y17" s="16">
        <f>75*500</f>
        <v>37500</v>
      </c>
      <c r="Z17" s="4" t="s">
        <v>148</v>
      </c>
    </row>
    <row r="18" spans="1:29" ht="15.75" x14ac:dyDescent="0.45">
      <c r="A18" s="1">
        <v>12</v>
      </c>
      <c r="D18" s="6" t="s">
        <v>24</v>
      </c>
      <c r="F18" s="2" t="s">
        <v>48</v>
      </c>
      <c r="G18" s="23" t="s">
        <v>50</v>
      </c>
      <c r="H18" s="2">
        <v>2</v>
      </c>
      <c r="J18" s="23" t="s">
        <v>50</v>
      </c>
      <c r="K18" s="2">
        <v>2</v>
      </c>
      <c r="M18" s="23" t="s">
        <v>50</v>
      </c>
      <c r="N18" s="24">
        <v>2</v>
      </c>
      <c r="P18" s="41">
        <f t="shared" si="0"/>
        <v>2</v>
      </c>
      <c r="R18" s="23">
        <f t="shared" si="1"/>
        <v>2</v>
      </c>
      <c r="S18" s="38" t="s">
        <v>150</v>
      </c>
    </row>
    <row r="19" spans="1:29" s="8" customFormat="1" x14ac:dyDescent="0.45">
      <c r="C19" s="11" t="s">
        <v>4</v>
      </c>
      <c r="D19" s="10"/>
      <c r="E19" s="10"/>
      <c r="G19" s="27"/>
      <c r="J19" s="27"/>
      <c r="M19" s="27"/>
      <c r="N19" s="28"/>
      <c r="O19" s="33"/>
      <c r="P19" s="41"/>
      <c r="Q19" s="27"/>
      <c r="R19" s="27"/>
      <c r="S19" s="27"/>
      <c r="T19" s="10"/>
      <c r="V19" s="18"/>
      <c r="W19" s="18"/>
      <c r="X19" s="18"/>
      <c r="Y19" s="18"/>
      <c r="Z19" s="10"/>
    </row>
    <row r="20" spans="1:29" x14ac:dyDescent="0.45">
      <c r="A20" s="1">
        <v>13</v>
      </c>
      <c r="D20" s="6" t="s">
        <v>25</v>
      </c>
      <c r="F20" s="2" t="s">
        <v>44</v>
      </c>
      <c r="G20" s="23" t="s">
        <v>49</v>
      </c>
      <c r="H20" s="2">
        <v>3</v>
      </c>
      <c r="J20" s="23" t="s">
        <v>49</v>
      </c>
      <c r="K20" s="2">
        <v>3</v>
      </c>
      <c r="M20" s="23" t="s">
        <v>50</v>
      </c>
      <c r="N20" s="24">
        <v>2</v>
      </c>
      <c r="P20" s="41">
        <f t="shared" si="0"/>
        <v>2.5</v>
      </c>
      <c r="R20" s="23">
        <f t="shared" si="1"/>
        <v>2.75</v>
      </c>
    </row>
    <row r="21" spans="1:29" ht="28.5" x14ac:dyDescent="0.45">
      <c r="A21" s="1">
        <v>14</v>
      </c>
      <c r="D21" s="6" t="s">
        <v>26</v>
      </c>
      <c r="F21" s="2" t="s">
        <v>51</v>
      </c>
      <c r="G21" s="23" t="s">
        <v>50</v>
      </c>
      <c r="H21" s="2">
        <v>2</v>
      </c>
      <c r="J21" s="23" t="s">
        <v>50</v>
      </c>
      <c r="K21" s="2">
        <v>2</v>
      </c>
      <c r="M21" s="23" t="s">
        <v>47</v>
      </c>
      <c r="N21" s="24">
        <v>3</v>
      </c>
      <c r="P21" s="41">
        <f t="shared" si="0"/>
        <v>2.5</v>
      </c>
      <c r="R21" s="23">
        <f t="shared" si="1"/>
        <v>2.25</v>
      </c>
    </row>
    <row r="22" spans="1:29" x14ac:dyDescent="0.45">
      <c r="A22" s="1">
        <v>15</v>
      </c>
      <c r="D22" s="7" t="s">
        <v>27</v>
      </c>
      <c r="F22" s="2" t="s">
        <v>46</v>
      </c>
      <c r="G22" s="23" t="s">
        <v>50</v>
      </c>
      <c r="H22" s="2">
        <v>2</v>
      </c>
      <c r="J22" s="23" t="s">
        <v>50</v>
      </c>
      <c r="K22" s="2">
        <v>2</v>
      </c>
      <c r="M22" s="23" t="s">
        <v>50</v>
      </c>
      <c r="N22" s="24">
        <v>2</v>
      </c>
      <c r="P22" s="41">
        <f t="shared" si="0"/>
        <v>2</v>
      </c>
      <c r="R22" s="23">
        <f t="shared" si="1"/>
        <v>2</v>
      </c>
    </row>
    <row r="23" spans="1:29" s="8" customFormat="1" x14ac:dyDescent="0.45">
      <c r="C23" s="11" t="s">
        <v>5</v>
      </c>
      <c r="D23" s="10"/>
      <c r="E23" s="10"/>
      <c r="G23" s="27"/>
      <c r="J23" s="27"/>
      <c r="M23" s="27"/>
      <c r="N23" s="28"/>
      <c r="O23" s="33"/>
      <c r="P23" s="41"/>
      <c r="Q23" s="27"/>
      <c r="R23" s="27"/>
      <c r="S23" s="27"/>
      <c r="T23" s="10"/>
      <c r="V23" s="18"/>
      <c r="W23" s="18"/>
      <c r="X23" s="18"/>
      <c r="Y23" s="18"/>
      <c r="Z23" s="10"/>
    </row>
    <row r="24" spans="1:29" ht="28.5" x14ac:dyDescent="0.45">
      <c r="A24" s="1">
        <v>16</v>
      </c>
      <c r="D24" s="6" t="s">
        <v>28</v>
      </c>
      <c r="F24" s="2" t="s">
        <v>48</v>
      </c>
      <c r="G24" s="23" t="s">
        <v>49</v>
      </c>
      <c r="H24" s="2">
        <v>3</v>
      </c>
      <c r="J24" s="23" t="s">
        <v>49</v>
      </c>
      <c r="K24" s="2">
        <v>3</v>
      </c>
      <c r="M24" s="23" t="s">
        <v>47</v>
      </c>
      <c r="N24" s="24">
        <v>3</v>
      </c>
      <c r="P24" s="41">
        <f t="shared" si="0"/>
        <v>3</v>
      </c>
      <c r="R24" s="23">
        <f t="shared" si="1"/>
        <v>3</v>
      </c>
      <c r="S24" s="38" t="s">
        <v>94</v>
      </c>
      <c r="T24" s="4" t="s">
        <v>92</v>
      </c>
      <c r="U24" s="1" t="s">
        <v>82</v>
      </c>
      <c r="V24" s="16">
        <f>(5000000*260*3)</f>
        <v>3900000000</v>
      </c>
      <c r="W24" s="16">
        <f>(5000000*257*3)</f>
        <v>3855000000</v>
      </c>
      <c r="X24" s="16">
        <f>V24-W24-Y24</f>
        <v>44996000</v>
      </c>
      <c r="Y24" s="16">
        <v>4000</v>
      </c>
    </row>
    <row r="25" spans="1:29" ht="28.5" x14ac:dyDescent="0.45">
      <c r="A25" s="1">
        <v>17</v>
      </c>
      <c r="D25" s="6" t="s">
        <v>93</v>
      </c>
      <c r="F25" s="2" t="s">
        <v>44</v>
      </c>
      <c r="G25" s="23" t="s">
        <v>49</v>
      </c>
      <c r="H25" s="2">
        <v>3</v>
      </c>
      <c r="J25" s="23" t="s">
        <v>49</v>
      </c>
      <c r="K25" s="2">
        <v>3</v>
      </c>
      <c r="M25" s="23" t="s">
        <v>47</v>
      </c>
      <c r="N25" s="24">
        <v>3</v>
      </c>
      <c r="P25" s="41">
        <f t="shared" si="0"/>
        <v>3</v>
      </c>
      <c r="R25" s="23">
        <f t="shared" si="1"/>
        <v>3</v>
      </c>
    </row>
    <row r="26" spans="1:29" s="8" customFormat="1" x14ac:dyDescent="0.45">
      <c r="C26" s="11" t="s">
        <v>6</v>
      </c>
      <c r="D26" s="10"/>
      <c r="E26" s="10"/>
      <c r="G26" s="27"/>
      <c r="J26" s="27"/>
      <c r="M26" s="27"/>
      <c r="N26" s="28"/>
      <c r="O26" s="33"/>
      <c r="P26" s="41"/>
      <c r="Q26" s="27"/>
      <c r="R26" s="27"/>
      <c r="S26" s="27"/>
      <c r="T26" s="10"/>
      <c r="V26" s="18"/>
      <c r="W26" s="18"/>
      <c r="X26" s="18"/>
      <c r="Y26" s="18"/>
      <c r="Z26" s="10"/>
    </row>
    <row r="27" spans="1:29" ht="28.5" x14ac:dyDescent="0.45">
      <c r="A27" s="1">
        <v>18</v>
      </c>
      <c r="D27" s="6" t="s">
        <v>29</v>
      </c>
      <c r="F27" s="2" t="s">
        <v>51</v>
      </c>
      <c r="G27" s="23" t="s">
        <v>50</v>
      </c>
      <c r="H27" s="2">
        <v>2</v>
      </c>
      <c r="J27" s="23" t="s">
        <v>49</v>
      </c>
      <c r="K27" s="2">
        <v>3</v>
      </c>
      <c r="M27" s="23" t="s">
        <v>47</v>
      </c>
      <c r="N27" s="24">
        <v>3</v>
      </c>
      <c r="P27" s="41">
        <f t="shared" si="0"/>
        <v>3</v>
      </c>
      <c r="R27" s="23">
        <f t="shared" si="1"/>
        <v>2.5</v>
      </c>
    </row>
    <row r="28" spans="1:29" ht="28.5" x14ac:dyDescent="0.45">
      <c r="A28" s="1">
        <v>19</v>
      </c>
      <c r="D28" s="6" t="s">
        <v>128</v>
      </c>
      <c r="E28" s="4" t="s">
        <v>70</v>
      </c>
      <c r="F28" s="2" t="s">
        <v>48</v>
      </c>
      <c r="G28" s="23" t="s">
        <v>49</v>
      </c>
      <c r="H28" s="2">
        <v>3</v>
      </c>
      <c r="J28" s="23" t="s">
        <v>49</v>
      </c>
      <c r="K28" s="2">
        <v>3</v>
      </c>
      <c r="M28" s="23" t="s">
        <v>50</v>
      </c>
      <c r="N28" s="24">
        <v>2</v>
      </c>
      <c r="P28" s="41">
        <f t="shared" si="0"/>
        <v>2.5</v>
      </c>
      <c r="R28" s="23">
        <f t="shared" si="1"/>
        <v>2.75</v>
      </c>
      <c r="S28" s="38" t="s">
        <v>150</v>
      </c>
      <c r="T28" s="7" t="s">
        <v>90</v>
      </c>
      <c r="X28" s="16">
        <f>(30*600*260*40*0.5)/2</f>
        <v>46800000</v>
      </c>
      <c r="Y28" s="16">
        <f>600*600/5</f>
        <v>72000</v>
      </c>
      <c r="Z28" s="4" t="s">
        <v>69</v>
      </c>
      <c r="AA28" s="1" t="s">
        <v>71</v>
      </c>
      <c r="AB28" s="1" t="s">
        <v>76</v>
      </c>
      <c r="AC28" s="14" t="s">
        <v>78</v>
      </c>
    </row>
    <row r="29" spans="1:29" ht="30" customHeight="1" x14ac:dyDescent="0.45">
      <c r="A29" s="1">
        <v>20</v>
      </c>
      <c r="D29" s="6" t="s">
        <v>129</v>
      </c>
      <c r="E29" s="4" t="s">
        <v>75</v>
      </c>
      <c r="F29" s="2" t="s">
        <v>48</v>
      </c>
      <c r="G29" s="23" t="s">
        <v>49</v>
      </c>
      <c r="H29" s="2">
        <v>3</v>
      </c>
      <c r="J29" s="23" t="s">
        <v>49</v>
      </c>
      <c r="K29" s="2">
        <v>3</v>
      </c>
      <c r="M29" s="23" t="s">
        <v>50</v>
      </c>
      <c r="N29" s="24">
        <v>2</v>
      </c>
      <c r="P29" s="41">
        <f t="shared" si="0"/>
        <v>2.5</v>
      </c>
      <c r="R29" s="23">
        <f t="shared" si="1"/>
        <v>2.75</v>
      </c>
      <c r="S29" s="38" t="s">
        <v>150</v>
      </c>
      <c r="T29" s="7" t="s">
        <v>91</v>
      </c>
      <c r="X29" s="16">
        <f>(30*600*260*40*0.5)/2</f>
        <v>46800000</v>
      </c>
      <c r="Y29" s="16">
        <f>600*20*12*0.8</f>
        <v>115200</v>
      </c>
      <c r="Z29" s="4" t="s">
        <v>74</v>
      </c>
      <c r="AA29" s="1" t="s">
        <v>73</v>
      </c>
    </row>
    <row r="30" spans="1:29" x14ac:dyDescent="0.45">
      <c r="A30" s="1">
        <v>21</v>
      </c>
      <c r="D30" s="6" t="s">
        <v>72</v>
      </c>
      <c r="F30" s="2" t="s">
        <v>48</v>
      </c>
      <c r="G30" s="23" t="s">
        <v>116</v>
      </c>
      <c r="H30" s="2">
        <v>1</v>
      </c>
      <c r="J30" s="23" t="s">
        <v>49</v>
      </c>
      <c r="K30" s="2">
        <v>3</v>
      </c>
      <c r="M30" s="23" t="s">
        <v>50</v>
      </c>
      <c r="N30" s="24">
        <v>2</v>
      </c>
      <c r="P30" s="41">
        <f t="shared" si="0"/>
        <v>2.5</v>
      </c>
      <c r="R30" s="23">
        <f t="shared" si="1"/>
        <v>1.75</v>
      </c>
      <c r="S30" s="38" t="s">
        <v>150</v>
      </c>
      <c r="T30" s="7" t="s">
        <v>89</v>
      </c>
      <c r="X30" s="16">
        <f>(30*50*260*40*0.5)/2</f>
        <v>3900000</v>
      </c>
      <c r="Y30" s="16">
        <v>50000</v>
      </c>
    </row>
    <row r="31" spans="1:29" s="8" customFormat="1" x14ac:dyDescent="0.45">
      <c r="C31" s="11" t="s">
        <v>7</v>
      </c>
      <c r="D31" s="10"/>
      <c r="E31" s="10"/>
      <c r="G31" s="27"/>
      <c r="J31" s="27"/>
      <c r="M31" s="27"/>
      <c r="N31" s="28"/>
      <c r="O31" s="33"/>
      <c r="P31" s="41"/>
      <c r="Q31" s="27"/>
      <c r="R31" s="27"/>
      <c r="S31" s="27"/>
      <c r="T31" s="10"/>
      <c r="V31" s="18"/>
      <c r="W31" s="18"/>
      <c r="X31" s="18"/>
      <c r="Y31" s="18"/>
      <c r="Z31" s="10"/>
    </row>
    <row r="32" spans="1:29" x14ac:dyDescent="0.45">
      <c r="A32" s="1">
        <v>22</v>
      </c>
      <c r="D32" s="6" t="s">
        <v>30</v>
      </c>
      <c r="E32" s="4" t="s">
        <v>130</v>
      </c>
      <c r="F32" s="2" t="s">
        <v>44</v>
      </c>
      <c r="G32" s="23" t="s">
        <v>50</v>
      </c>
      <c r="H32" s="2">
        <v>2</v>
      </c>
      <c r="J32" s="23" t="s">
        <v>50</v>
      </c>
      <c r="K32" s="2">
        <v>2</v>
      </c>
      <c r="M32" s="23" t="s">
        <v>50</v>
      </c>
      <c r="N32" s="24">
        <v>2</v>
      </c>
      <c r="P32" s="41">
        <f t="shared" si="0"/>
        <v>2</v>
      </c>
      <c r="R32" s="23">
        <f t="shared" si="1"/>
        <v>2</v>
      </c>
      <c r="Y32" s="16">
        <v>100000</v>
      </c>
    </row>
    <row r="33" spans="27:28" x14ac:dyDescent="0.45">
      <c r="AA33" s="1" t="s">
        <v>56</v>
      </c>
    </row>
    <row r="34" spans="27:28" x14ac:dyDescent="0.45">
      <c r="AA34" s="1" t="s">
        <v>59</v>
      </c>
      <c r="AB34" s="1" t="s">
        <v>60</v>
      </c>
    </row>
    <row r="35" spans="27:28" x14ac:dyDescent="0.45">
      <c r="AA35" s="1" t="s">
        <v>62</v>
      </c>
      <c r="AB35" s="1" t="s">
        <v>61</v>
      </c>
    </row>
    <row r="36" spans="27:28" x14ac:dyDescent="0.45">
      <c r="AA36" s="1" t="s">
        <v>63</v>
      </c>
      <c r="AB36" s="1" t="s">
        <v>64</v>
      </c>
    </row>
    <row r="37" spans="27:28" x14ac:dyDescent="0.45">
      <c r="AA37" s="1" t="s">
        <v>65</v>
      </c>
      <c r="AB37" s="1" t="s">
        <v>66</v>
      </c>
    </row>
    <row r="39" spans="27:28" x14ac:dyDescent="0.45">
      <c r="AA39" s="14" t="s">
        <v>53</v>
      </c>
    </row>
  </sheetData>
  <mergeCells count="1">
    <mergeCell ref="F1:R1"/>
  </mergeCells>
  <hyperlinks>
    <hyperlink ref="AC28" r:id="rId1" xr:uid="{266DBA8E-EBB0-4A7B-B075-CF2C068BA060}"/>
    <hyperlink ref="AA39" r:id="rId2" xr:uid="{33EFDB0A-A3E6-4A83-AE07-8F58C6DCFFF0}"/>
    <hyperlink ref="AA13" r:id="rId3" xr:uid="{98524EEF-388F-4FC1-9CF4-3B3F2E1306DB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651E-FC7B-43F2-953F-035EE11BCBF1}">
  <dimension ref="A1:J24"/>
  <sheetViews>
    <sheetView zoomScale="115" zoomScaleNormal="115" workbookViewId="0">
      <selection activeCell="K6" sqref="J6:K6"/>
    </sheetView>
  </sheetViews>
  <sheetFormatPr defaultColWidth="9.1328125" defaultRowHeight="14.25" x14ac:dyDescent="0.45"/>
  <cols>
    <col min="1" max="5" width="11.1328125" style="1" customWidth="1"/>
    <col min="6" max="6" width="23" style="1" customWidth="1"/>
    <col min="7" max="7" width="9.1328125" style="1"/>
    <col min="8" max="8" width="11.265625" style="39" customWidth="1"/>
    <col min="9" max="9" width="10.3984375" style="39" customWidth="1"/>
    <col min="10" max="10" width="9.86328125" style="39" customWidth="1"/>
    <col min="11" max="16384" width="9.1328125" style="1"/>
  </cols>
  <sheetData>
    <row r="1" spans="1:10" x14ac:dyDescent="0.45">
      <c r="A1" s="43" t="s">
        <v>118</v>
      </c>
      <c r="B1" s="44" t="s">
        <v>119</v>
      </c>
      <c r="C1" s="44"/>
      <c r="D1" s="44" t="s">
        <v>120</v>
      </c>
      <c r="E1" s="44"/>
      <c r="F1" s="43" t="s">
        <v>122</v>
      </c>
    </row>
    <row r="2" spans="1:10" x14ac:dyDescent="0.45">
      <c r="A2" s="39">
        <v>1</v>
      </c>
      <c r="B2" s="39">
        <v>3</v>
      </c>
      <c r="C2" s="39">
        <v>3.1</v>
      </c>
      <c r="D2" s="39">
        <v>3</v>
      </c>
      <c r="E2" s="39"/>
      <c r="F2" s="1">
        <f>(B2+D2)/2</f>
        <v>3</v>
      </c>
      <c r="H2" s="40"/>
      <c r="I2" s="40"/>
      <c r="J2" s="40"/>
    </row>
    <row r="3" spans="1:10" x14ac:dyDescent="0.45">
      <c r="A3" s="39">
        <v>2</v>
      </c>
      <c r="B3" s="39">
        <v>3</v>
      </c>
      <c r="C3" s="39">
        <v>3.2</v>
      </c>
      <c r="D3" s="39">
        <v>3</v>
      </c>
      <c r="E3" s="39"/>
      <c r="F3" s="1">
        <f t="shared" ref="F3:F24" si="0">(B3+D3)/2</f>
        <v>3</v>
      </c>
    </row>
    <row r="4" spans="1:10" x14ac:dyDescent="0.45">
      <c r="A4" s="39">
        <v>3</v>
      </c>
      <c r="B4" s="39">
        <v>2</v>
      </c>
      <c r="C4" s="39">
        <v>2.1</v>
      </c>
      <c r="D4" s="39">
        <v>3</v>
      </c>
      <c r="E4" s="39"/>
      <c r="F4" s="1">
        <f t="shared" si="0"/>
        <v>2.5</v>
      </c>
    </row>
    <row r="5" spans="1:10" x14ac:dyDescent="0.45">
      <c r="A5" s="39">
        <v>4</v>
      </c>
      <c r="B5" s="39">
        <v>2</v>
      </c>
      <c r="C5" s="39">
        <v>2.2000000000000002</v>
      </c>
      <c r="D5" s="39">
        <v>3</v>
      </c>
      <c r="E5" s="39"/>
      <c r="F5" s="1">
        <f t="shared" si="0"/>
        <v>2.5</v>
      </c>
    </row>
    <row r="6" spans="1:10" x14ac:dyDescent="0.45">
      <c r="A6" s="39">
        <v>5</v>
      </c>
      <c r="B6" s="39">
        <v>2</v>
      </c>
      <c r="C6" s="39"/>
      <c r="D6" s="39">
        <v>3</v>
      </c>
      <c r="E6" s="39"/>
      <c r="F6" s="1">
        <f t="shared" si="0"/>
        <v>2.5</v>
      </c>
    </row>
    <row r="7" spans="1:10" x14ac:dyDescent="0.45">
      <c r="A7" s="39">
        <v>6</v>
      </c>
      <c r="B7" s="39">
        <v>2</v>
      </c>
      <c r="C7" s="39"/>
      <c r="D7" s="39">
        <v>3</v>
      </c>
      <c r="E7" s="39"/>
      <c r="F7" s="1">
        <f t="shared" si="0"/>
        <v>2.5</v>
      </c>
    </row>
    <row r="8" spans="1:10" x14ac:dyDescent="0.45">
      <c r="A8" s="39">
        <v>7</v>
      </c>
      <c r="B8" s="39">
        <v>2</v>
      </c>
      <c r="C8" s="39"/>
      <c r="D8" s="39">
        <v>3</v>
      </c>
      <c r="E8" s="39"/>
      <c r="F8" s="1">
        <f t="shared" si="0"/>
        <v>2.5</v>
      </c>
    </row>
    <row r="9" spans="1:10" x14ac:dyDescent="0.45">
      <c r="A9" s="39">
        <v>8</v>
      </c>
      <c r="B9" s="39">
        <v>2</v>
      </c>
      <c r="C9" s="39"/>
      <c r="D9" s="39">
        <v>2</v>
      </c>
      <c r="E9" s="39"/>
      <c r="F9" s="1">
        <f t="shared" si="0"/>
        <v>2</v>
      </c>
    </row>
    <row r="10" spans="1:10" x14ac:dyDescent="0.45">
      <c r="A10" s="39">
        <v>9</v>
      </c>
      <c r="B10" s="39">
        <v>2</v>
      </c>
      <c r="C10" s="39"/>
      <c r="D10" s="39">
        <v>2</v>
      </c>
      <c r="E10" s="39"/>
      <c r="F10" s="1">
        <f t="shared" si="0"/>
        <v>2</v>
      </c>
    </row>
    <row r="11" spans="1:10" x14ac:dyDescent="0.45">
      <c r="A11" s="39">
        <v>10</v>
      </c>
      <c r="B11" s="39">
        <v>2</v>
      </c>
      <c r="C11" s="39"/>
      <c r="D11" s="39">
        <v>2</v>
      </c>
      <c r="E11" s="39"/>
      <c r="F11" s="1">
        <f t="shared" si="0"/>
        <v>2</v>
      </c>
    </row>
    <row r="12" spans="1:10" x14ac:dyDescent="0.45">
      <c r="A12" s="39">
        <v>11</v>
      </c>
      <c r="B12" s="39">
        <v>3</v>
      </c>
      <c r="C12" s="39"/>
      <c r="D12" s="39">
        <v>3</v>
      </c>
      <c r="E12" s="39"/>
      <c r="F12" s="1">
        <f t="shared" si="0"/>
        <v>3</v>
      </c>
    </row>
    <row r="13" spans="1:10" x14ac:dyDescent="0.45">
      <c r="A13" s="39">
        <v>12</v>
      </c>
      <c r="B13" s="39">
        <v>3</v>
      </c>
      <c r="C13" s="39"/>
      <c r="D13" s="39">
        <v>3</v>
      </c>
      <c r="E13" s="39"/>
      <c r="F13" s="1">
        <f t="shared" si="0"/>
        <v>3</v>
      </c>
    </row>
    <row r="14" spans="1:10" x14ac:dyDescent="0.45">
      <c r="A14" s="39">
        <v>13</v>
      </c>
      <c r="B14" s="39">
        <v>2</v>
      </c>
      <c r="C14" s="39"/>
      <c r="D14" s="39">
        <v>2</v>
      </c>
      <c r="E14" s="39"/>
      <c r="F14" s="1">
        <f t="shared" si="0"/>
        <v>2</v>
      </c>
    </row>
    <row r="15" spans="1:10" x14ac:dyDescent="0.45">
      <c r="A15" s="39">
        <v>14</v>
      </c>
      <c r="B15" s="39">
        <v>3</v>
      </c>
      <c r="C15" s="39"/>
      <c r="D15" s="39">
        <v>3</v>
      </c>
      <c r="E15" s="39"/>
      <c r="F15" s="1">
        <f t="shared" si="0"/>
        <v>3</v>
      </c>
    </row>
    <row r="16" spans="1:10" x14ac:dyDescent="0.45">
      <c r="A16" s="39">
        <v>15</v>
      </c>
      <c r="B16" s="39">
        <v>2</v>
      </c>
      <c r="C16" s="39"/>
      <c r="D16" s="39">
        <v>2</v>
      </c>
      <c r="E16" s="39"/>
      <c r="F16" s="1">
        <f t="shared" si="0"/>
        <v>2</v>
      </c>
    </row>
    <row r="17" spans="1:6" x14ac:dyDescent="0.45">
      <c r="A17" s="39">
        <v>16</v>
      </c>
      <c r="B17" s="39">
        <v>2</v>
      </c>
      <c r="C17" s="39"/>
      <c r="D17" s="39">
        <v>2</v>
      </c>
      <c r="E17" s="39"/>
      <c r="F17" s="1">
        <f t="shared" si="0"/>
        <v>2</v>
      </c>
    </row>
    <row r="18" spans="1:6" x14ac:dyDescent="0.45">
      <c r="A18" s="39">
        <v>17</v>
      </c>
      <c r="B18" s="39">
        <v>3</v>
      </c>
      <c r="C18" s="39"/>
      <c r="D18" s="39">
        <v>3</v>
      </c>
      <c r="E18" s="39"/>
      <c r="F18" s="1">
        <f t="shared" si="0"/>
        <v>3</v>
      </c>
    </row>
    <row r="19" spans="1:6" x14ac:dyDescent="0.45">
      <c r="A19" s="39">
        <v>18</v>
      </c>
      <c r="B19" s="39">
        <v>3</v>
      </c>
      <c r="C19" s="39"/>
      <c r="D19" s="39">
        <v>3</v>
      </c>
      <c r="E19" s="39"/>
      <c r="F19" s="1">
        <f t="shared" si="0"/>
        <v>3</v>
      </c>
    </row>
    <row r="20" spans="1:6" x14ac:dyDescent="0.45">
      <c r="A20" s="39">
        <v>19</v>
      </c>
      <c r="B20" s="39">
        <v>2</v>
      </c>
      <c r="C20" s="39"/>
      <c r="D20" s="39">
        <v>3</v>
      </c>
      <c r="E20" s="39"/>
      <c r="F20" s="1">
        <f t="shared" si="0"/>
        <v>2.5</v>
      </c>
    </row>
    <row r="21" spans="1:6" x14ac:dyDescent="0.45">
      <c r="A21" s="39">
        <v>20</v>
      </c>
      <c r="B21" s="39">
        <v>3</v>
      </c>
      <c r="C21" s="39"/>
      <c r="D21" s="39">
        <v>3</v>
      </c>
      <c r="E21" s="39"/>
      <c r="F21" s="1">
        <f t="shared" si="0"/>
        <v>3</v>
      </c>
    </row>
    <row r="22" spans="1:6" x14ac:dyDescent="0.45">
      <c r="A22" s="39">
        <v>21</v>
      </c>
      <c r="B22" s="39">
        <v>3</v>
      </c>
      <c r="C22" s="39"/>
      <c r="D22" s="39">
        <v>3</v>
      </c>
      <c r="E22" s="39"/>
      <c r="F22" s="1">
        <f t="shared" si="0"/>
        <v>3</v>
      </c>
    </row>
    <row r="23" spans="1:6" x14ac:dyDescent="0.45">
      <c r="A23" s="39">
        <v>22</v>
      </c>
      <c r="B23" s="39">
        <v>1</v>
      </c>
      <c r="C23" s="39"/>
      <c r="D23" s="39">
        <v>3</v>
      </c>
      <c r="E23" s="39"/>
      <c r="F23" s="1">
        <f t="shared" si="0"/>
        <v>2</v>
      </c>
    </row>
    <row r="24" spans="1:6" x14ac:dyDescent="0.45">
      <c r="A24" s="39">
        <v>23</v>
      </c>
      <c r="B24" s="39">
        <v>2</v>
      </c>
      <c r="C24" s="39"/>
      <c r="D24" s="39">
        <v>2</v>
      </c>
      <c r="E24" s="39"/>
      <c r="F24" s="1">
        <f t="shared" si="0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3568-6DF8-468B-826A-EDF4E1136959}">
  <dimension ref="A1:F24"/>
  <sheetViews>
    <sheetView zoomScale="70" zoomScaleNormal="70" workbookViewId="0">
      <selection activeCell="F2" sqref="F2:F5"/>
    </sheetView>
  </sheetViews>
  <sheetFormatPr defaultRowHeight="14.25" x14ac:dyDescent="0.45"/>
  <cols>
    <col min="1" max="1" width="11.1328125" style="1" customWidth="1"/>
    <col min="2" max="2" width="20.265625" customWidth="1"/>
    <col min="3" max="3" width="21" customWidth="1"/>
    <col min="4" max="4" width="17" customWidth="1"/>
    <col min="5" max="5" width="17.3984375" customWidth="1"/>
    <col min="6" max="6" width="18.265625" customWidth="1"/>
  </cols>
  <sheetData>
    <row r="1" spans="1:6" ht="28.5" x14ac:dyDescent="0.45">
      <c r="A1" s="43" t="s">
        <v>118</v>
      </c>
      <c r="B1" s="37" t="s">
        <v>121</v>
      </c>
      <c r="C1" s="37" t="s">
        <v>132</v>
      </c>
      <c r="D1" s="37" t="s">
        <v>131</v>
      </c>
      <c r="E1" s="37" t="s">
        <v>122</v>
      </c>
      <c r="F1" s="36" t="s">
        <v>123</v>
      </c>
    </row>
    <row r="2" spans="1:6" x14ac:dyDescent="0.45">
      <c r="A2" s="39">
        <v>1</v>
      </c>
      <c r="B2" s="16">
        <f>(5000000*260*3)</f>
        <v>3900000000</v>
      </c>
      <c r="C2" t="str">
        <f>IF(B2&gt;1000000000,"High",IF(B2&lt;1000000,"Low","Medium"))</f>
        <v>High</v>
      </c>
      <c r="D2">
        <v>3</v>
      </c>
      <c r="E2">
        <v>3</v>
      </c>
      <c r="F2">
        <f>(D2+E2)/2</f>
        <v>3</v>
      </c>
    </row>
    <row r="3" spans="1:6" x14ac:dyDescent="0.45">
      <c r="A3" s="39">
        <v>2</v>
      </c>
      <c r="B3" s="16">
        <f>(5000000*260*3)</f>
        <v>3900000000</v>
      </c>
      <c r="C3" t="str">
        <f t="shared" ref="C3:C5" si="0">IF(B3&gt;1000000000,"High",IF(B3&lt;1000000,"Low","Medium"))</f>
        <v>High</v>
      </c>
      <c r="D3">
        <v>3</v>
      </c>
      <c r="E3">
        <v>3</v>
      </c>
      <c r="F3">
        <f t="shared" ref="F3:F5" si="1">(D3+E3)/2</f>
        <v>3</v>
      </c>
    </row>
    <row r="4" spans="1:6" x14ac:dyDescent="0.45">
      <c r="A4" s="39">
        <v>3</v>
      </c>
      <c r="B4" s="16">
        <f>(5000000*260*3)</f>
        <v>3900000000</v>
      </c>
      <c r="C4" t="str">
        <f t="shared" si="0"/>
        <v>High</v>
      </c>
      <c r="D4">
        <v>3</v>
      </c>
      <c r="E4">
        <v>2.5</v>
      </c>
      <c r="F4">
        <f t="shared" si="1"/>
        <v>2.75</v>
      </c>
    </row>
    <row r="5" spans="1:6" x14ac:dyDescent="0.45">
      <c r="A5" s="39">
        <v>4</v>
      </c>
      <c r="B5" s="16">
        <f>(1000000*260)</f>
        <v>260000000</v>
      </c>
      <c r="C5" t="str">
        <f t="shared" si="0"/>
        <v>Medium</v>
      </c>
      <c r="D5">
        <v>2</v>
      </c>
      <c r="E5">
        <v>2.5</v>
      </c>
      <c r="F5">
        <f t="shared" si="1"/>
        <v>2.25</v>
      </c>
    </row>
    <row r="6" spans="1:6" x14ac:dyDescent="0.45">
      <c r="A6" s="39">
        <v>5</v>
      </c>
      <c r="E6">
        <v>2.5</v>
      </c>
    </row>
    <row r="7" spans="1:6" x14ac:dyDescent="0.45">
      <c r="A7" s="39">
        <v>6</v>
      </c>
      <c r="E7">
        <v>2.5</v>
      </c>
    </row>
    <row r="8" spans="1:6" x14ac:dyDescent="0.45">
      <c r="A8" s="39">
        <v>7</v>
      </c>
      <c r="E8">
        <v>2.5</v>
      </c>
    </row>
    <row r="9" spans="1:6" x14ac:dyDescent="0.45">
      <c r="A9" s="39">
        <v>8</v>
      </c>
      <c r="E9">
        <v>2</v>
      </c>
    </row>
    <row r="10" spans="1:6" x14ac:dyDescent="0.45">
      <c r="A10" s="39">
        <v>9</v>
      </c>
      <c r="E10">
        <v>2</v>
      </c>
    </row>
    <row r="11" spans="1:6" x14ac:dyDescent="0.45">
      <c r="A11" s="39">
        <v>10</v>
      </c>
      <c r="E11">
        <v>2</v>
      </c>
    </row>
    <row r="12" spans="1:6" x14ac:dyDescent="0.45">
      <c r="A12" s="39">
        <v>11</v>
      </c>
      <c r="E12">
        <v>3</v>
      </c>
    </row>
    <row r="13" spans="1:6" x14ac:dyDescent="0.45">
      <c r="A13" s="39">
        <v>12</v>
      </c>
      <c r="E13">
        <v>3</v>
      </c>
    </row>
    <row r="14" spans="1:6" x14ac:dyDescent="0.45">
      <c r="A14" s="39">
        <v>13</v>
      </c>
      <c r="E14">
        <v>2</v>
      </c>
    </row>
    <row r="15" spans="1:6" x14ac:dyDescent="0.45">
      <c r="A15" s="39">
        <v>14</v>
      </c>
      <c r="E15">
        <v>3</v>
      </c>
    </row>
    <row r="16" spans="1:6" x14ac:dyDescent="0.45">
      <c r="A16" s="39">
        <v>15</v>
      </c>
      <c r="E16">
        <v>2</v>
      </c>
    </row>
    <row r="17" spans="1:5" x14ac:dyDescent="0.45">
      <c r="A17" s="39">
        <v>16</v>
      </c>
      <c r="E17">
        <v>2</v>
      </c>
    </row>
    <row r="18" spans="1:5" x14ac:dyDescent="0.45">
      <c r="A18" s="39">
        <v>17</v>
      </c>
      <c r="E18">
        <v>3</v>
      </c>
    </row>
    <row r="19" spans="1:5" x14ac:dyDescent="0.45">
      <c r="A19" s="39">
        <v>18</v>
      </c>
      <c r="E19">
        <v>3</v>
      </c>
    </row>
    <row r="20" spans="1:5" x14ac:dyDescent="0.45">
      <c r="A20" s="39">
        <v>19</v>
      </c>
      <c r="E20">
        <v>2.5</v>
      </c>
    </row>
    <row r="21" spans="1:5" x14ac:dyDescent="0.45">
      <c r="A21" s="39">
        <v>20</v>
      </c>
      <c r="E21">
        <v>3</v>
      </c>
    </row>
    <row r="22" spans="1:5" x14ac:dyDescent="0.45">
      <c r="A22" s="39">
        <v>21</v>
      </c>
      <c r="E22">
        <v>3</v>
      </c>
    </row>
    <row r="23" spans="1:5" x14ac:dyDescent="0.45">
      <c r="A23" s="39">
        <v>22</v>
      </c>
      <c r="E23">
        <v>2</v>
      </c>
    </row>
    <row r="24" spans="1:5" x14ac:dyDescent="0.45">
      <c r="A24" s="39">
        <v>23</v>
      </c>
      <c r="E2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C6BC-1E9E-49B6-80C6-BADF12196EF3}">
  <dimension ref="A1:O24"/>
  <sheetViews>
    <sheetView workbookViewId="0">
      <selection activeCell="A25" sqref="A25"/>
    </sheetView>
  </sheetViews>
  <sheetFormatPr defaultRowHeight="14.25" x14ac:dyDescent="0.45"/>
  <cols>
    <col min="1" max="1" width="95.1328125" customWidth="1"/>
  </cols>
  <sheetData>
    <row r="1" spans="1:15" x14ac:dyDescent="0.45">
      <c r="B1" t="s">
        <v>135</v>
      </c>
      <c r="D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</row>
    <row r="2" spans="1:15" x14ac:dyDescent="0.45">
      <c r="A2" s="46" t="s">
        <v>133</v>
      </c>
    </row>
    <row r="3" spans="1:15" x14ac:dyDescent="0.45">
      <c r="A3" s="47" t="s">
        <v>9</v>
      </c>
      <c r="B3" s="45"/>
      <c r="C3" s="45"/>
    </row>
    <row r="4" spans="1:15" x14ac:dyDescent="0.45">
      <c r="A4" s="47" t="s">
        <v>10</v>
      </c>
      <c r="D4" s="45"/>
      <c r="E4" s="45"/>
    </row>
    <row r="5" spans="1:15" x14ac:dyDescent="0.45">
      <c r="A5" s="47" t="s">
        <v>11</v>
      </c>
    </row>
    <row r="6" spans="1:15" x14ac:dyDescent="0.45">
      <c r="A6" s="47" t="s">
        <v>42</v>
      </c>
      <c r="B6" s="45"/>
    </row>
    <row r="7" spans="1:15" x14ac:dyDescent="0.45">
      <c r="A7" s="47" t="s">
        <v>13</v>
      </c>
    </row>
    <row r="8" spans="1:15" x14ac:dyDescent="0.45">
      <c r="A8" s="47" t="s">
        <v>41</v>
      </c>
    </row>
    <row r="9" spans="1:15" x14ac:dyDescent="0.45">
      <c r="A9" s="47" t="s">
        <v>14</v>
      </c>
    </row>
    <row r="10" spans="1:15" x14ac:dyDescent="0.45">
      <c r="A10" s="47" t="s">
        <v>21</v>
      </c>
    </row>
    <row r="11" spans="1:15" x14ac:dyDescent="0.45">
      <c r="A11" s="47" t="s">
        <v>126</v>
      </c>
    </row>
    <row r="12" spans="1:15" x14ac:dyDescent="0.45">
      <c r="A12" s="47" t="s">
        <v>22</v>
      </c>
    </row>
    <row r="13" spans="1:15" x14ac:dyDescent="0.45">
      <c r="A13" s="47" t="s">
        <v>23</v>
      </c>
    </row>
    <row r="14" spans="1:15" x14ac:dyDescent="0.45">
      <c r="A14" s="47" t="s">
        <v>134</v>
      </c>
    </row>
    <row r="15" spans="1:15" x14ac:dyDescent="0.45">
      <c r="A15" s="47" t="s">
        <v>25</v>
      </c>
    </row>
    <row r="16" spans="1:15" x14ac:dyDescent="0.45">
      <c r="A16" s="47" t="s">
        <v>26</v>
      </c>
    </row>
    <row r="17" spans="1:1" x14ac:dyDescent="0.45">
      <c r="A17" s="47" t="s">
        <v>27</v>
      </c>
    </row>
    <row r="18" spans="1:1" x14ac:dyDescent="0.45">
      <c r="A18" s="47" t="s">
        <v>28</v>
      </c>
    </row>
    <row r="19" spans="1:1" x14ac:dyDescent="0.45">
      <c r="A19" s="47" t="s">
        <v>93</v>
      </c>
    </row>
    <row r="20" spans="1:1" x14ac:dyDescent="0.45">
      <c r="A20" s="47" t="s">
        <v>29</v>
      </c>
    </row>
    <row r="21" spans="1:1" x14ac:dyDescent="0.45">
      <c r="A21" s="47" t="s">
        <v>128</v>
      </c>
    </row>
    <row r="22" spans="1:1" x14ac:dyDescent="0.45">
      <c r="A22" s="47" t="s">
        <v>129</v>
      </c>
    </row>
    <row r="23" spans="1:1" x14ac:dyDescent="0.45">
      <c r="A23" s="47" t="s">
        <v>72</v>
      </c>
    </row>
    <row r="24" spans="1:1" x14ac:dyDescent="0.45">
      <c r="A24" s="47" t="s">
        <v>30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 vs I chart</vt:lpstr>
      <vt:lpstr>Fin Imp Vs RM Score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 Risk Analysis, Finance, Probability Impact</dc:title>
  <dc:creator>Charles Ajax Hulebak</dc:creator>
  <cp:lastModifiedBy/>
  <dcterms:created xsi:type="dcterms:W3CDTF">2015-06-05T18:17:20Z</dcterms:created>
  <dcterms:modified xsi:type="dcterms:W3CDTF">2022-10-09T01:24:55Z</dcterms:modified>
</cp:coreProperties>
</file>