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<sst xmlns="http://schemas.openxmlformats.org/spreadsheetml/2006/main" count="32" uniqueCount="22">
  <si>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</si>
  <si>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</si>
  <si>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</si>
  <si>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</si>
  <si>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</si>
  <si>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</si>
  <si>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</si>
  <si>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</si>
  <si>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</si>
  <si>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</si>
  <si>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</si>
  <si>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</si>
  <si>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</si>
  <si>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</si>
  <si>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</si>
  <si>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</si>
  <si>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</si>
  <si>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"mouse gut metagenome". The default value is mouse gut metagenome.</t>
  </si>
  <si>
    <t>The value must be a string and must equal "410661". The default value is 410661.</t>
  </si>
  <si>
    <t xml:space="preserve">sample_name:
  empty: false
  is_phi: false
  regex: ^[a-zA-Z0-9\.]+$
  required: true
  type: string
  unique: true
scientific_name:
  allowed:
  - mouse gut metagenome
  default: mouse gut metagenome
  empty: false
  is_phi: false
  required: true
  type: string
taxon_id:
  allowed:
  - '410661'
  default: '410661'
  empty: false
  is_phi: false
  required: true
  type: string
</t>
  </si>
  <si>
    <t xml:space="preserve">0:
  categorical_default_select: mouse gut metagenome
  categorical_values: mouse gut metagenome
  default_value: categorical_default
  field_name: scientific_name
  field_type: categorical
1:
  categorical_default_select: '410661'
  categorical_values: '410661'
  default_value: categorical_default
  field_name: taxon_id
  field_type: categorical
</t>
  </si>
  <si>
    <t>This file was created by QIIMP v0.3 at 2018-08-29 13:17:32.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</si>
</sst>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"mouse gut metagenome")</f>
        <v>0</v>
      </c>
      <c r="D2" s="1">
        <f>IF(B2="", "", "410661")</f>
        <v>0</v>
      </c>
    </row>
    <row r="3" spans="1:4">
      <c r="A3">
        <f>IF(COUNTBLANK(B3:D3)&lt;&gt;COLUMNS(B3:D3),2,"")</f>
        <v>0</v>
      </c>
      <c r="C3" s="1">
        <f>IF(B3="", "", "mouse gut metagenome")</f>
        <v>0</v>
      </c>
      <c r="D3" s="1">
        <f>IF(B3="", "", "410661")</f>
        <v>0</v>
      </c>
    </row>
    <row r="4" spans="1:4">
      <c r="A4">
        <f>IF(COUNTBLANK(B4:D4)&lt;&gt;COLUMNS(B4:D4),3,"")</f>
        <v>0</v>
      </c>
      <c r="C4" s="1">
        <f>IF(B4="", "", "mouse gut metagenome")</f>
        <v>0</v>
      </c>
      <c r="D4" s="1">
        <f>IF(B4="", "", "410661")</f>
        <v>0</v>
      </c>
    </row>
    <row r="5" spans="1:4">
      <c r="A5">
        <f>IF(COUNTBLANK(B5:D5)&lt;&gt;COLUMNS(B5:D5),4,"")</f>
        <v>0</v>
      </c>
      <c r="C5" s="1">
        <f>IF(B5="", "", "mouse gut metagenome")</f>
        <v>0</v>
      </c>
      <c r="D5" s="1">
        <f>IF(B5="", "", "410661")</f>
        <v>0</v>
      </c>
    </row>
    <row r="6" spans="1:4">
      <c r="A6">
        <f>IF(COUNTBLANK(B6:D6)&lt;&gt;COLUMNS(B6:D6),5,"")</f>
        <v>0</v>
      </c>
      <c r="C6" s="1">
        <f>IF(B6="", "", "mouse gut metagenome")</f>
        <v>0</v>
      </c>
      <c r="D6" s="1">
        <f>IF(B6="", "", "410661")</f>
        <v>0</v>
      </c>
    </row>
    <row r="7" spans="1:4">
      <c r="A7">
        <f>IF(COUNTBLANK(B7:D7)&lt;&gt;COLUMNS(B7:D7),6,"")</f>
        <v>0</v>
      </c>
      <c r="C7" s="1">
        <f>IF(B7="", "", "mouse gut metagenome")</f>
        <v>0</v>
      </c>
      <c r="D7" s="1">
        <f>IF(B7="", "", "410661")</f>
        <v>0</v>
      </c>
    </row>
    <row r="8" spans="1:4">
      <c r="A8">
        <f>IF(COUNTBLANK(B8:D8)&lt;&gt;COLUMNS(B8:D8),7,"")</f>
        <v>0</v>
      </c>
      <c r="C8" s="1">
        <f>IF(B8="", "", "mouse gut metagenome")</f>
        <v>0</v>
      </c>
      <c r="D8" s="1">
        <f>IF(B8="", "", "410661")</f>
        <v>0</v>
      </c>
    </row>
    <row r="9" spans="1:4">
      <c r="A9">
        <f>IF(COUNTBLANK(B9:D9)&lt;&gt;COLUMNS(B9:D9),8,"")</f>
        <v>0</v>
      </c>
      <c r="C9" s="1">
        <f>IF(B9="", "", "mouse gut metagenome")</f>
        <v>0</v>
      </c>
      <c r="D9" s="1">
        <f>IF(B9="", "", "410661")</f>
        <v>0</v>
      </c>
    </row>
    <row r="10" spans="1:4">
      <c r="A10">
        <f>IF(COUNTBLANK(B10:D10)&lt;&gt;COLUMNS(B10:D10),9,"")</f>
        <v>0</v>
      </c>
      <c r="C10" s="1">
        <f>IF(B10="", "", "mouse gut metagenome")</f>
        <v>0</v>
      </c>
      <c r="D10" s="1">
        <f>IF(B10="", "", "410661")</f>
        <v>0</v>
      </c>
    </row>
    <row r="11" spans="1:4">
      <c r="A11">
        <f>IF(COUNTBLANK(B11:D11)&lt;&gt;COLUMNS(B11:D11),10,"")</f>
        <v>0</v>
      </c>
      <c r="C11" s="1">
        <f>IF(B11="", "", "mouse gut metagenome")</f>
        <v>0</v>
      </c>
      <c r="D11" s="1">
        <f>IF(B11="", "", "410661")</f>
        <v>0</v>
      </c>
    </row>
    <row r="12" spans="1:4">
      <c r="A12">
        <f>IF(COUNTBLANK(B12:D12)&lt;&gt;COLUMNS(B12:D12),11,"")</f>
        <v>0</v>
      </c>
      <c r="C12" s="1">
        <f>IF(B12="", "", "mouse gut metagenome")</f>
        <v>0</v>
      </c>
      <c r="D12" s="1">
        <f>IF(B12="", "", "410661")</f>
        <v>0</v>
      </c>
    </row>
    <row r="13" spans="1:4">
      <c r="A13">
        <f>IF(COUNTBLANK(B13:D13)&lt;&gt;COLUMNS(B13:D13),12,"")</f>
        <v>0</v>
      </c>
      <c r="C13" s="1">
        <f>IF(B13="", "", "mouse gut metagenome")</f>
        <v>0</v>
      </c>
      <c r="D13" s="1">
        <f>IF(B13="", "", "410661")</f>
        <v>0</v>
      </c>
    </row>
    <row r="14" spans="1:4">
      <c r="A14">
        <f>IF(COUNTBLANK(B14:D14)&lt;&gt;COLUMNS(B14:D14),13,"")</f>
        <v>0</v>
      </c>
      <c r="C14" s="1">
        <f>IF(B14="", "", "mouse gut metagenome")</f>
        <v>0</v>
      </c>
      <c r="D14" s="1">
        <f>IF(B14="", "", "410661")</f>
        <v>0</v>
      </c>
    </row>
    <row r="15" spans="1:4">
      <c r="A15">
        <f>IF(COUNTBLANK(B15:D15)&lt;&gt;COLUMNS(B15:D15),14,"")</f>
        <v>0</v>
      </c>
      <c r="C15" s="1">
        <f>IF(B15="", "", "mouse gut metagenome")</f>
        <v>0</v>
      </c>
      <c r="D15" s="1">
        <f>IF(B15="", "", "410661")</f>
        <v>0</v>
      </c>
    </row>
    <row r="16" spans="1:4">
      <c r="A16">
        <f>IF(COUNTBLANK(B16:D16)&lt;&gt;COLUMNS(B16:D16),15,"")</f>
        <v>0</v>
      </c>
      <c r="C16" s="1">
        <f>IF(B16="", "", "mouse gut metagenome")</f>
        <v>0</v>
      </c>
      <c r="D16" s="1">
        <f>IF(B16="", "", "410661")</f>
        <v>0</v>
      </c>
    </row>
    <row r="17" spans="1:4">
      <c r="A17">
        <f>IF(COUNTBLANK(B17:D17)&lt;&gt;COLUMNS(B17:D17),16,"")</f>
        <v>0</v>
      </c>
      <c r="C17" s="1">
        <f>IF(B17="", "", "mouse gut metagenome")</f>
        <v>0</v>
      </c>
      <c r="D17" s="1">
        <f>IF(B17="", "", "410661")</f>
        <v>0</v>
      </c>
    </row>
    <row r="18" spans="1:4">
      <c r="A18">
        <f>IF(COUNTBLANK(B18:D18)&lt;&gt;COLUMNS(B18:D18),17,"")</f>
        <v>0</v>
      </c>
      <c r="C18" s="1">
        <f>IF(B18="", "", "mouse gut metagenome")</f>
        <v>0</v>
      </c>
      <c r="D18" s="1">
        <f>IF(B18="", "", "410661")</f>
        <v>0</v>
      </c>
    </row>
    <row r="19" spans="1:4">
      <c r="A19">
        <f>IF(COUNTBLANK(B19:D19)&lt;&gt;COLUMNS(B19:D19),18,"")</f>
        <v>0</v>
      </c>
      <c r="C19" s="1">
        <f>IF(B19="", "", "mouse gut metagenome")</f>
        <v>0</v>
      </c>
      <c r="D19" s="1">
        <f>IF(B19="", "", "410661")</f>
        <v>0</v>
      </c>
    </row>
    <row r="20" spans="1:4">
      <c r="A20">
        <f>IF(COUNTBLANK(B20:D20)&lt;&gt;COLUMNS(B20:D20),19,"")</f>
        <v>0</v>
      </c>
      <c r="C20" s="1">
        <f>IF(B20="", "", "mouse gut metagenome")</f>
        <v>0</v>
      </c>
      <c r="D20" s="1">
        <f>IF(B20="", "", "410661")</f>
        <v>0</v>
      </c>
    </row>
    <row r="21" spans="1:4">
      <c r="A21">
        <f>IF(COUNTBLANK(B21:D21)&lt;&gt;COLUMNS(B21:D21),20,"")</f>
        <v>0</v>
      </c>
      <c r="C21" s="1">
        <f>IF(B21="", "", "mouse gut metagenome")</f>
        <v>0</v>
      </c>
      <c r="D21" s="1">
        <f>IF(B21="", "", "410661")</f>
        <v>0</v>
      </c>
    </row>
    <row r="22" spans="1:4">
      <c r="A22">
        <f>IF(COUNTBLANK(B22:D22)&lt;&gt;COLUMNS(B22:D22),21,"")</f>
        <v>0</v>
      </c>
      <c r="C22" s="1">
        <f>IF(B22="", "", "mouse gut metagenome")</f>
        <v>0</v>
      </c>
      <c r="D22" s="1">
        <f>IF(B22="", "", "410661")</f>
        <v>0</v>
      </c>
    </row>
    <row r="23" spans="1:4">
      <c r="A23">
        <f>IF(COUNTBLANK(B23:D23)&lt;&gt;COLUMNS(B23:D23),22,"")</f>
        <v>0</v>
      </c>
      <c r="C23" s="1">
        <f>IF(B23="", "", "mouse gut metagenome")</f>
        <v>0</v>
      </c>
      <c r="D23" s="1">
        <f>IF(B23="", "", "410661")</f>
        <v>0</v>
      </c>
    </row>
    <row r="24" spans="1:4">
      <c r="A24">
        <f>IF(COUNTBLANK(B24:D24)&lt;&gt;COLUMNS(B24:D24),23,"")</f>
        <v>0</v>
      </c>
      <c r="C24" s="1">
        <f>IF(B24="", "", "mouse gut metagenome")</f>
        <v>0</v>
      </c>
      <c r="D24" s="1">
        <f>IF(B24="", "", "410661")</f>
        <v>0</v>
      </c>
    </row>
    <row r="25" spans="1:4">
      <c r="A25">
        <f>IF(COUNTBLANK(B25:D25)&lt;&gt;COLUMNS(B25:D25),24,"")</f>
        <v>0</v>
      </c>
      <c r="C25" s="1">
        <f>IF(B25="", "", "mouse gut metagenome")</f>
        <v>0</v>
      </c>
      <c r="D25" s="1">
        <f>IF(B25="", "", "410661")</f>
        <v>0</v>
      </c>
    </row>
    <row r="26" spans="1:4">
      <c r="A26">
        <f>IF(COUNTBLANK(B26:D26)&lt;&gt;COLUMNS(B26:D26),25,"")</f>
        <v>0</v>
      </c>
      <c r="C26" s="1">
        <f>IF(B26="", "", "mouse gut metagenome")</f>
        <v>0</v>
      </c>
      <c r="D26" s="1">
        <f>IF(B26="", "", "410661")</f>
        <v>0</v>
      </c>
    </row>
    <row r="27" spans="1:4">
      <c r="A27">
        <f>IF(COUNTBLANK(B27:D27)&lt;&gt;COLUMNS(B27:D27),26,"")</f>
        <v>0</v>
      </c>
      <c r="C27" s="1">
        <f>IF(B27="", "", "mouse gut metagenome")</f>
        <v>0</v>
      </c>
      <c r="D27" s="1">
        <f>IF(B27="", "", "410661")</f>
        <v>0</v>
      </c>
    </row>
    <row r="28" spans="1:4">
      <c r="A28">
        <f>IF(COUNTBLANK(B28:D28)&lt;&gt;COLUMNS(B28:D28),27,"")</f>
        <v>0</v>
      </c>
      <c r="C28" s="1">
        <f>IF(B28="", "", "mouse gut metagenome")</f>
        <v>0</v>
      </c>
      <c r="D28" s="1">
        <f>IF(B28="", "", "410661")</f>
        <v>0</v>
      </c>
    </row>
    <row r="29" spans="1:4">
      <c r="A29">
        <f>IF(COUNTBLANK(B29:D29)&lt;&gt;COLUMNS(B29:D29),28,"")</f>
        <v>0</v>
      </c>
      <c r="C29" s="1">
        <f>IF(B29="", "", "mouse gut metagenome")</f>
        <v>0</v>
      </c>
      <c r="D29" s="1">
        <f>IF(B29="", "", "410661")</f>
        <v>0</v>
      </c>
    </row>
    <row r="30" spans="1:4">
      <c r="A30">
        <f>IF(COUNTBLANK(B30:D30)&lt;&gt;COLUMNS(B30:D30),29,"")</f>
        <v>0</v>
      </c>
      <c r="C30" s="1">
        <f>IF(B30="", "", "mouse gut metagenome")</f>
        <v>0</v>
      </c>
      <c r="D30" s="1">
        <f>IF(B30="", "", "410661")</f>
        <v>0</v>
      </c>
    </row>
    <row r="31" spans="1:4">
      <c r="A31">
        <f>IF(COUNTBLANK(B31:D31)&lt;&gt;COLUMNS(B31:D31),30,"")</f>
        <v>0</v>
      </c>
      <c r="C31" s="1">
        <f>IF(B31="", "", "mouse gut metagenome")</f>
        <v>0</v>
      </c>
      <c r="D31" s="1">
        <f>IF(B31="", "", "410661")</f>
        <v>0</v>
      </c>
    </row>
    <row r="32" spans="1:4">
      <c r="A32">
        <f>IF(COUNTBLANK(B32:D32)&lt;&gt;COLUMNS(B32:D32),31,"")</f>
        <v>0</v>
      </c>
      <c r="C32" s="1">
        <f>IF(B32="", "", "mouse gut metagenome")</f>
        <v>0</v>
      </c>
      <c r="D32" s="1">
        <f>IF(B32="", "", "410661")</f>
        <v>0</v>
      </c>
    </row>
    <row r="33" spans="1:4">
      <c r="A33">
        <f>IF(COUNTBLANK(B33:D33)&lt;&gt;COLUMNS(B33:D33),32,"")</f>
        <v>0</v>
      </c>
      <c r="C33" s="1">
        <f>IF(B33="", "", "mouse gut metagenome")</f>
        <v>0</v>
      </c>
      <c r="D33" s="1">
        <f>IF(B33="", "", "410661")</f>
        <v>0</v>
      </c>
    </row>
    <row r="34" spans="1:4">
      <c r="A34">
        <f>IF(COUNTBLANK(B34:D34)&lt;&gt;COLUMNS(B34:D34),33,"")</f>
        <v>0</v>
      </c>
      <c r="C34" s="1">
        <f>IF(B34="", "", "mouse gut metagenome")</f>
        <v>0</v>
      </c>
      <c r="D34" s="1">
        <f>IF(B34="", "", "410661")</f>
        <v>0</v>
      </c>
    </row>
    <row r="35" spans="1:4">
      <c r="A35">
        <f>IF(COUNTBLANK(B35:D35)&lt;&gt;COLUMNS(B35:D35),34,"")</f>
        <v>0</v>
      </c>
      <c r="C35" s="1">
        <f>IF(B35="", "", "mouse gut metagenome")</f>
        <v>0</v>
      </c>
      <c r="D35" s="1">
        <f>IF(B35="", "", "410661")</f>
        <v>0</v>
      </c>
    </row>
    <row r="36" spans="1:4">
      <c r="A36">
        <f>IF(COUNTBLANK(B36:D36)&lt;&gt;COLUMNS(B36:D36),35,"")</f>
        <v>0</v>
      </c>
      <c r="C36" s="1">
        <f>IF(B36="", "", "mouse gut metagenome")</f>
        <v>0</v>
      </c>
      <c r="D36" s="1">
        <f>IF(B36="", "", "410661")</f>
        <v>0</v>
      </c>
    </row>
    <row r="37" spans="1:4">
      <c r="A37">
        <f>IF(COUNTBLANK(B37:D37)&lt;&gt;COLUMNS(B37:D37),36,"")</f>
        <v>0</v>
      </c>
      <c r="C37" s="1">
        <f>IF(B37="", "", "mouse gut metagenome")</f>
        <v>0</v>
      </c>
      <c r="D37" s="1">
        <f>IF(B37="", "", "410661")</f>
        <v>0</v>
      </c>
    </row>
    <row r="38" spans="1:4">
      <c r="A38">
        <f>IF(COUNTBLANK(B38:D38)&lt;&gt;COLUMNS(B38:D38),37,"")</f>
        <v>0</v>
      </c>
      <c r="C38" s="1">
        <f>IF(B38="", "", "mouse gut metagenome")</f>
        <v>0</v>
      </c>
      <c r="D38" s="1">
        <f>IF(B38="", "", "410661")</f>
        <v>0</v>
      </c>
    </row>
    <row r="39" spans="1:4">
      <c r="A39">
        <f>IF(COUNTBLANK(B39:D39)&lt;&gt;COLUMNS(B39:D39),38,"")</f>
        <v>0</v>
      </c>
      <c r="C39" s="1">
        <f>IF(B39="", "", "mouse gut metagenome")</f>
        <v>0</v>
      </c>
      <c r="D39" s="1">
        <f>IF(B39="", "", "410661")</f>
        <v>0</v>
      </c>
    </row>
    <row r="40" spans="1:4">
      <c r="A40">
        <f>IF(COUNTBLANK(B40:D40)&lt;&gt;COLUMNS(B40:D40),39,"")</f>
        <v>0</v>
      </c>
      <c r="C40" s="1">
        <f>IF(B40="", "", "mouse gut metagenome")</f>
        <v>0</v>
      </c>
      <c r="D40" s="1">
        <f>IF(B40="", "", "410661")</f>
        <v>0</v>
      </c>
    </row>
    <row r="41" spans="1:4">
      <c r="A41">
        <f>IF(COUNTBLANK(B41:D41)&lt;&gt;COLUMNS(B41:D41),40,"")</f>
        <v>0</v>
      </c>
      <c r="C41" s="1">
        <f>IF(B41="", "", "mouse gut metagenome")</f>
        <v>0</v>
      </c>
      <c r="D41" s="1">
        <f>IF(B41="", "", "410661")</f>
        <v>0</v>
      </c>
    </row>
    <row r="42" spans="1:4">
      <c r="A42">
        <f>IF(COUNTBLANK(B42:D42)&lt;&gt;COLUMNS(B42:D42),41,"")</f>
        <v>0</v>
      </c>
      <c r="C42" s="1">
        <f>IF(B42="", "", "mouse gut metagenome")</f>
        <v>0</v>
      </c>
      <c r="D42" s="1">
        <f>IF(B42="", "", "410661")</f>
        <v>0</v>
      </c>
    </row>
    <row r="43" spans="1:4">
      <c r="A43">
        <f>IF(COUNTBLANK(B43:D43)&lt;&gt;COLUMNS(B43:D43),42,"")</f>
        <v>0</v>
      </c>
      <c r="C43" s="1">
        <f>IF(B43="", "", "mouse gut metagenome")</f>
        <v>0</v>
      </c>
      <c r="D43" s="1">
        <f>IF(B43="", "", "410661")</f>
        <v>0</v>
      </c>
    </row>
    <row r="44" spans="1:4">
      <c r="A44">
        <f>IF(COUNTBLANK(B44:D44)&lt;&gt;COLUMNS(B44:D44),43,"")</f>
        <v>0</v>
      </c>
      <c r="C44" s="1">
        <f>IF(B44="", "", "mouse gut metagenome")</f>
        <v>0</v>
      </c>
      <c r="D44" s="1">
        <f>IF(B44="", "", "410661")</f>
        <v>0</v>
      </c>
    </row>
    <row r="45" spans="1:4">
      <c r="A45">
        <f>IF(COUNTBLANK(B45:D45)&lt;&gt;COLUMNS(B45:D45),44,"")</f>
        <v>0</v>
      </c>
      <c r="C45" s="1">
        <f>IF(B45="", "", "mouse gut metagenome")</f>
        <v>0</v>
      </c>
      <c r="D45" s="1">
        <f>IF(B45="", "", "410661")</f>
        <v>0</v>
      </c>
    </row>
    <row r="46" spans="1:4">
      <c r="A46">
        <f>IF(COUNTBLANK(B46:D46)&lt;&gt;COLUMNS(B46:D46),45,"")</f>
        <v>0</v>
      </c>
      <c r="C46" s="1">
        <f>IF(B46="", "", "mouse gut metagenome")</f>
        <v>0</v>
      </c>
      <c r="D46" s="1">
        <f>IF(B46="", "", "410661")</f>
        <v>0</v>
      </c>
    </row>
    <row r="47" spans="1:4">
      <c r="A47">
        <f>IF(COUNTBLANK(B47:D47)&lt;&gt;COLUMNS(B47:D47),46,"")</f>
        <v>0</v>
      </c>
      <c r="C47" s="1">
        <f>IF(B47="", "", "mouse gut metagenome")</f>
        <v>0</v>
      </c>
      <c r="D47" s="1">
        <f>IF(B47="", "", "410661")</f>
        <v>0</v>
      </c>
    </row>
    <row r="48" spans="1:4">
      <c r="A48">
        <f>IF(COUNTBLANK(B48:D48)&lt;&gt;COLUMNS(B48:D48),47,"")</f>
        <v>0</v>
      </c>
      <c r="C48" s="1">
        <f>IF(B48="", "", "mouse gut metagenome")</f>
        <v>0</v>
      </c>
      <c r="D48" s="1">
        <f>IF(B48="", "", "410661")</f>
        <v>0</v>
      </c>
    </row>
    <row r="49" spans="1:4">
      <c r="A49">
        <f>IF(COUNTBLANK(B49:D49)&lt;&gt;COLUMNS(B49:D49),48,"")</f>
        <v>0</v>
      </c>
      <c r="C49" s="1">
        <f>IF(B49="", "", "mouse gut metagenome")</f>
        <v>0</v>
      </c>
      <c r="D49" s="1">
        <f>IF(B49="", "", "410661")</f>
        <v>0</v>
      </c>
    </row>
    <row r="50" spans="1:4">
      <c r="A50">
        <f>IF(COUNTBLANK(B50:D50)&lt;&gt;COLUMNS(B50:D50),49,"")</f>
        <v>0</v>
      </c>
      <c r="C50" s="1">
        <f>IF(B50="", "", "mouse gut metagenome")</f>
        <v>0</v>
      </c>
      <c r="D50" s="1">
        <f>IF(B50="", "", "410661")</f>
        <v>0</v>
      </c>
    </row>
    <row r="51" spans="1:4">
      <c r="A51">
        <f>IF(COUNTBLANK(B51:D51)&lt;&gt;COLUMNS(B51:D51),50,"")</f>
        <v>0</v>
      </c>
      <c r="C51" s="1">
        <f>IF(B51="", "", "mouse gut metagenome")</f>
        <v>0</v>
      </c>
      <c r="D51" s="1">
        <f>IF(B51="", "", "410661")</f>
        <v>0</v>
      </c>
    </row>
    <row r="52" spans="1:4">
      <c r="A52">
        <f>IF(COUNTBLANK(B52:D52)&lt;&gt;COLUMNS(B52:D52),51,"")</f>
        <v>0</v>
      </c>
      <c r="C52" s="1">
        <f>IF(B52="", "", "mouse gut metagenome")</f>
        <v>0</v>
      </c>
      <c r="D52" s="1">
        <f>IF(B52="", "", "410661")</f>
        <v>0</v>
      </c>
    </row>
    <row r="53" spans="1:4">
      <c r="A53">
        <f>IF(COUNTBLANK(B53:D53)&lt;&gt;COLUMNS(B53:D53),52,"")</f>
        <v>0</v>
      </c>
      <c r="C53" s="1">
        <f>IF(B53="", "", "mouse gut metagenome")</f>
        <v>0</v>
      </c>
      <c r="D53" s="1">
        <f>IF(B53="", "", "410661")</f>
        <v>0</v>
      </c>
    </row>
    <row r="54" spans="1:4">
      <c r="A54">
        <f>IF(COUNTBLANK(B54:D54)&lt;&gt;COLUMNS(B54:D54),53,"")</f>
        <v>0</v>
      </c>
      <c r="C54" s="1">
        <f>IF(B54="", "", "mouse gut metagenome")</f>
        <v>0</v>
      </c>
      <c r="D54" s="1">
        <f>IF(B54="", "", "410661")</f>
        <v>0</v>
      </c>
    </row>
    <row r="55" spans="1:4">
      <c r="A55">
        <f>IF(COUNTBLANK(B55:D55)&lt;&gt;COLUMNS(B55:D55),54,"")</f>
        <v>0</v>
      </c>
      <c r="C55" s="1">
        <f>IF(B55="", "", "mouse gut metagenome")</f>
        <v>0</v>
      </c>
      <c r="D55" s="1">
        <f>IF(B55="", "", "410661")</f>
        <v>0</v>
      </c>
    </row>
    <row r="56" spans="1:4">
      <c r="A56">
        <f>IF(COUNTBLANK(B56:D56)&lt;&gt;COLUMNS(B56:D56),55,"")</f>
        <v>0</v>
      </c>
      <c r="C56" s="1">
        <f>IF(B56="", "", "mouse gut metagenome")</f>
        <v>0</v>
      </c>
      <c r="D56" s="1">
        <f>IF(B56="", "", "410661")</f>
        <v>0</v>
      </c>
    </row>
    <row r="57" spans="1:4">
      <c r="A57">
        <f>IF(COUNTBLANK(B57:D57)&lt;&gt;COLUMNS(B57:D57),56,"")</f>
        <v>0</v>
      </c>
      <c r="C57" s="1">
        <f>IF(B57="", "", "mouse gut metagenome")</f>
        <v>0</v>
      </c>
      <c r="D57" s="1">
        <f>IF(B57="", "", "410661")</f>
        <v>0</v>
      </c>
    </row>
    <row r="58" spans="1:4">
      <c r="A58">
        <f>IF(COUNTBLANK(B58:D58)&lt;&gt;COLUMNS(B58:D58),57,"")</f>
        <v>0</v>
      </c>
      <c r="C58" s="1">
        <f>IF(B58="", "", "mouse gut metagenome")</f>
        <v>0</v>
      </c>
      <c r="D58" s="1">
        <f>IF(B58="", "", "410661")</f>
        <v>0</v>
      </c>
    </row>
    <row r="59" spans="1:4">
      <c r="A59">
        <f>IF(COUNTBLANK(B59:D59)&lt;&gt;COLUMNS(B59:D59),58,"")</f>
        <v>0</v>
      </c>
      <c r="C59" s="1">
        <f>IF(B59="", "", "mouse gut metagenome")</f>
        <v>0</v>
      </c>
      <c r="D59" s="1">
        <f>IF(B59="", "", "410661")</f>
        <v>0</v>
      </c>
    </row>
    <row r="60" spans="1:4">
      <c r="A60">
        <f>IF(COUNTBLANK(B60:D60)&lt;&gt;COLUMNS(B60:D60),59,"")</f>
        <v>0</v>
      </c>
      <c r="C60" s="1">
        <f>IF(B60="", "", "mouse gut metagenome")</f>
        <v>0</v>
      </c>
      <c r="D60" s="1">
        <f>IF(B60="", "", "410661")</f>
        <v>0</v>
      </c>
    </row>
    <row r="61" spans="1:4">
      <c r="A61">
        <f>IF(COUNTBLANK(B61:D61)&lt;&gt;COLUMNS(B61:D61),60,"")</f>
        <v>0</v>
      </c>
      <c r="C61" s="1">
        <f>IF(B61="", "", "mouse gut metagenome")</f>
        <v>0</v>
      </c>
      <c r="D61" s="1">
        <f>IF(B61="", "", "410661")</f>
        <v>0</v>
      </c>
    </row>
    <row r="62" spans="1:4">
      <c r="A62">
        <f>IF(COUNTBLANK(B62:D62)&lt;&gt;COLUMNS(B62:D62),61,"")</f>
        <v>0</v>
      </c>
      <c r="C62" s="1">
        <f>IF(B62="", "", "mouse gut metagenome")</f>
        <v>0</v>
      </c>
      <c r="D62" s="1">
        <f>IF(B62="", "", "410661")</f>
        <v>0</v>
      </c>
    </row>
    <row r="63" spans="1:4">
      <c r="A63">
        <f>IF(COUNTBLANK(B63:D63)&lt;&gt;COLUMNS(B63:D63),62,"")</f>
        <v>0</v>
      </c>
      <c r="C63" s="1">
        <f>IF(B63="", "", "mouse gut metagenome")</f>
        <v>0</v>
      </c>
      <c r="D63" s="1">
        <f>IF(B63="", "", "410661")</f>
        <v>0</v>
      </c>
    </row>
    <row r="64" spans="1:4">
      <c r="A64">
        <f>IF(COUNTBLANK(B64:D64)&lt;&gt;COLUMNS(B64:D64),63,"")</f>
        <v>0</v>
      </c>
      <c r="C64" s="1">
        <f>IF(B64="", "", "mouse gut metagenome")</f>
        <v>0</v>
      </c>
      <c r="D64" s="1">
        <f>IF(B64="", "", "410661")</f>
        <v>0</v>
      </c>
    </row>
    <row r="65" spans="1:4">
      <c r="A65">
        <f>IF(COUNTBLANK(B65:D65)&lt;&gt;COLUMNS(B65:D65),64,"")</f>
        <v>0</v>
      </c>
      <c r="C65" s="1">
        <f>IF(B65="", "", "mouse gut metagenome")</f>
        <v>0</v>
      </c>
      <c r="D65" s="1">
        <f>IF(B65="", "", "410661")</f>
        <v>0</v>
      </c>
    </row>
    <row r="66" spans="1:4">
      <c r="A66">
        <f>IF(COUNTBLANK(B66:D66)&lt;&gt;COLUMNS(B66:D66),65,"")</f>
        <v>0</v>
      </c>
      <c r="C66" s="1">
        <f>IF(B66="", "", "mouse gut metagenome")</f>
        <v>0</v>
      </c>
      <c r="D66" s="1">
        <f>IF(B66="", "", "410661")</f>
        <v>0</v>
      </c>
    </row>
    <row r="67" spans="1:4">
      <c r="A67">
        <f>IF(COUNTBLANK(B67:D67)&lt;&gt;COLUMNS(B67:D67),66,"")</f>
        <v>0</v>
      </c>
      <c r="C67" s="1">
        <f>IF(B67="", "", "mouse gut metagenome")</f>
        <v>0</v>
      </c>
      <c r="D67" s="1">
        <f>IF(B67="", "", "410661")</f>
        <v>0</v>
      </c>
    </row>
    <row r="68" spans="1:4">
      <c r="A68">
        <f>IF(COUNTBLANK(B68:D68)&lt;&gt;COLUMNS(B68:D68),67,"")</f>
        <v>0</v>
      </c>
      <c r="C68" s="1">
        <f>IF(B68="", "", "mouse gut metagenome")</f>
        <v>0</v>
      </c>
      <c r="D68" s="1">
        <f>IF(B68="", "", "410661")</f>
        <v>0</v>
      </c>
    </row>
    <row r="69" spans="1:4">
      <c r="A69">
        <f>IF(COUNTBLANK(B69:D69)&lt;&gt;COLUMNS(B69:D69),68,"")</f>
        <v>0</v>
      </c>
      <c r="C69" s="1">
        <f>IF(B69="", "", "mouse gut metagenome")</f>
        <v>0</v>
      </c>
      <c r="D69" s="1">
        <f>IF(B69="", "", "410661")</f>
        <v>0</v>
      </c>
    </row>
    <row r="70" spans="1:4">
      <c r="A70">
        <f>IF(COUNTBLANK(B70:D70)&lt;&gt;COLUMNS(B70:D70),69,"")</f>
        <v>0</v>
      </c>
      <c r="C70" s="1">
        <f>IF(B70="", "", "mouse gut metagenome")</f>
        <v>0</v>
      </c>
      <c r="D70" s="1">
        <f>IF(B70="", "", "410661")</f>
        <v>0</v>
      </c>
    </row>
    <row r="71" spans="1:4">
      <c r="A71">
        <f>IF(COUNTBLANK(B71:D71)&lt;&gt;COLUMNS(B71:D71),70,"")</f>
        <v>0</v>
      </c>
      <c r="C71" s="1">
        <f>IF(B71="", "", "mouse gut metagenome")</f>
        <v>0</v>
      </c>
      <c r="D71" s="1">
        <f>IF(B71="", "", "410661")</f>
        <v>0</v>
      </c>
    </row>
    <row r="72" spans="1:4">
      <c r="A72">
        <f>IF(COUNTBLANK(B72:D72)&lt;&gt;COLUMNS(B72:D72),71,"")</f>
        <v>0</v>
      </c>
      <c r="C72" s="1">
        <f>IF(B72="", "", "mouse gut metagenome")</f>
        <v>0</v>
      </c>
      <c r="D72" s="1">
        <f>IF(B72="", "", "410661")</f>
        <v>0</v>
      </c>
    </row>
    <row r="73" spans="1:4">
      <c r="A73">
        <f>IF(COUNTBLANK(B73:D73)&lt;&gt;COLUMNS(B73:D73),72,"")</f>
        <v>0</v>
      </c>
      <c r="C73" s="1">
        <f>IF(B73="", "", "mouse gut metagenome")</f>
        <v>0</v>
      </c>
      <c r="D73" s="1">
        <f>IF(B73="", "", "410661")</f>
        <v>0</v>
      </c>
    </row>
    <row r="74" spans="1:4">
      <c r="A74">
        <f>IF(COUNTBLANK(B74:D74)&lt;&gt;COLUMNS(B74:D74),73,"")</f>
        <v>0</v>
      </c>
      <c r="C74" s="1">
        <f>IF(B74="", "", "mouse gut metagenome")</f>
        <v>0</v>
      </c>
      <c r="D74" s="1">
        <f>IF(B74="", "", "410661")</f>
        <v>0</v>
      </c>
    </row>
    <row r="75" spans="1:4">
      <c r="A75">
        <f>IF(COUNTBLANK(B75:D75)&lt;&gt;COLUMNS(B75:D75),74,"")</f>
        <v>0</v>
      </c>
      <c r="C75" s="1">
        <f>IF(B75="", "", "mouse gut metagenome")</f>
        <v>0</v>
      </c>
      <c r="D75" s="1">
        <f>IF(B75="", "", "410661")</f>
        <v>0</v>
      </c>
    </row>
    <row r="76" spans="1:4">
      <c r="A76">
        <f>IF(COUNTBLANK(B76:D76)&lt;&gt;COLUMNS(B76:D76),75,"")</f>
        <v>0</v>
      </c>
      <c r="C76" s="1">
        <f>IF(B76="", "", "mouse gut metagenome")</f>
        <v>0</v>
      </c>
      <c r="D76" s="1">
        <f>IF(B76="", "", "410661")</f>
        <v>0</v>
      </c>
    </row>
    <row r="77" spans="1:4">
      <c r="A77">
        <f>IF(COUNTBLANK(B77:D77)&lt;&gt;COLUMNS(B77:D77),76,"")</f>
        <v>0</v>
      </c>
      <c r="C77" s="1">
        <f>IF(B77="", "", "mouse gut metagenome")</f>
        <v>0</v>
      </c>
      <c r="D77" s="1">
        <f>IF(B77="", "", "410661")</f>
        <v>0</v>
      </c>
    </row>
    <row r="78" spans="1:4">
      <c r="A78">
        <f>IF(COUNTBLANK(B78:D78)&lt;&gt;COLUMNS(B78:D78),77,"")</f>
        <v>0</v>
      </c>
      <c r="C78" s="1">
        <f>IF(B78="", "", "mouse gut metagenome")</f>
        <v>0</v>
      </c>
      <c r="D78" s="1">
        <f>IF(B78="", "", "410661")</f>
        <v>0</v>
      </c>
    </row>
    <row r="79" spans="1:4">
      <c r="A79">
        <f>IF(COUNTBLANK(B79:D79)&lt;&gt;COLUMNS(B79:D79),78,"")</f>
        <v>0</v>
      </c>
      <c r="C79" s="1">
        <f>IF(B79="", "", "mouse gut metagenome")</f>
        <v>0</v>
      </c>
      <c r="D79" s="1">
        <f>IF(B79="", "", "410661")</f>
        <v>0</v>
      </c>
    </row>
    <row r="80" spans="1:4">
      <c r="A80">
        <f>IF(COUNTBLANK(B80:D80)&lt;&gt;COLUMNS(B80:D80),79,"")</f>
        <v>0</v>
      </c>
      <c r="C80" s="1">
        <f>IF(B80="", "", "mouse gut metagenome")</f>
        <v>0</v>
      </c>
      <c r="D80" s="1">
        <f>IF(B80="", "", "410661")</f>
        <v>0</v>
      </c>
    </row>
    <row r="81" spans="1:4">
      <c r="A81">
        <f>IF(COUNTBLANK(B81:D81)&lt;&gt;COLUMNS(B81:D81),80,"")</f>
        <v>0</v>
      </c>
      <c r="C81" s="1">
        <f>IF(B81="", "", "mouse gut metagenome")</f>
        <v>0</v>
      </c>
      <c r="D81" s="1">
        <f>IF(B81="", "", "410661")</f>
        <v>0</v>
      </c>
    </row>
    <row r="82" spans="1:4">
      <c r="A82">
        <f>IF(COUNTBLANK(B82:D82)&lt;&gt;COLUMNS(B82:D82),81,"")</f>
        <v>0</v>
      </c>
      <c r="C82" s="1">
        <f>IF(B82="", "", "mouse gut metagenome")</f>
        <v>0</v>
      </c>
      <c r="D82" s="1">
        <f>IF(B82="", "", "410661")</f>
        <v>0</v>
      </c>
    </row>
    <row r="83" spans="1:4">
      <c r="A83">
        <f>IF(COUNTBLANK(B83:D83)&lt;&gt;COLUMNS(B83:D83),82,"")</f>
        <v>0</v>
      </c>
      <c r="C83" s="1">
        <f>IF(B83="", "", "mouse gut metagenome")</f>
        <v>0</v>
      </c>
      <c r="D83" s="1">
        <f>IF(B83="", "", "410661")</f>
        <v>0</v>
      </c>
    </row>
    <row r="84" spans="1:4">
      <c r="A84">
        <f>IF(COUNTBLANK(B84:D84)&lt;&gt;COLUMNS(B84:D84),83,"")</f>
        <v>0</v>
      </c>
      <c r="C84" s="1">
        <f>IF(B84="", "", "mouse gut metagenome")</f>
        <v>0</v>
      </c>
      <c r="D84" s="1">
        <f>IF(B84="", "", "410661")</f>
        <v>0</v>
      </c>
    </row>
    <row r="85" spans="1:4">
      <c r="A85">
        <f>IF(COUNTBLANK(B85:D85)&lt;&gt;COLUMNS(B85:D85),84,"")</f>
        <v>0</v>
      </c>
      <c r="C85" s="1">
        <f>IF(B85="", "", "mouse gut metagenome")</f>
        <v>0</v>
      </c>
      <c r="D85" s="1">
        <f>IF(B85="", "", "410661")</f>
        <v>0</v>
      </c>
    </row>
    <row r="86" spans="1:4">
      <c r="A86">
        <f>IF(COUNTBLANK(B86:D86)&lt;&gt;COLUMNS(B86:D86),85,"")</f>
        <v>0</v>
      </c>
      <c r="C86" s="1">
        <f>IF(B86="", "", "mouse gut metagenome")</f>
        <v>0</v>
      </c>
      <c r="D86" s="1">
        <f>IF(B86="", "", "410661")</f>
        <v>0</v>
      </c>
    </row>
    <row r="87" spans="1:4">
      <c r="A87">
        <f>IF(COUNTBLANK(B87:D87)&lt;&gt;COLUMNS(B87:D87),86,"")</f>
        <v>0</v>
      </c>
      <c r="C87" s="1">
        <f>IF(B87="", "", "mouse gut metagenome")</f>
        <v>0</v>
      </c>
      <c r="D87" s="1">
        <f>IF(B87="", "", "410661")</f>
        <v>0</v>
      </c>
    </row>
    <row r="88" spans="1:4">
      <c r="A88">
        <f>IF(COUNTBLANK(B88:D88)&lt;&gt;COLUMNS(B88:D88),87,"")</f>
        <v>0</v>
      </c>
      <c r="C88" s="1">
        <f>IF(B88="", "", "mouse gut metagenome")</f>
        <v>0</v>
      </c>
      <c r="D88" s="1">
        <f>IF(B88="", "", "410661")</f>
        <v>0</v>
      </c>
    </row>
    <row r="89" spans="1:4">
      <c r="A89">
        <f>IF(COUNTBLANK(B89:D89)&lt;&gt;COLUMNS(B89:D89),88,"")</f>
        <v>0</v>
      </c>
      <c r="C89" s="1">
        <f>IF(B89="", "", "mouse gut metagenome")</f>
        <v>0</v>
      </c>
      <c r="D89" s="1">
        <f>IF(B89="", "", "410661")</f>
        <v>0</v>
      </c>
    </row>
    <row r="90" spans="1:4">
      <c r="A90">
        <f>IF(COUNTBLANK(B90:D90)&lt;&gt;COLUMNS(B90:D90),89,"")</f>
        <v>0</v>
      </c>
      <c r="C90" s="1">
        <f>IF(B90="", "", "mouse gut metagenome")</f>
        <v>0</v>
      </c>
      <c r="D90" s="1">
        <f>IF(B90="", "", "410661")</f>
        <v>0</v>
      </c>
    </row>
    <row r="91" spans="1:4">
      <c r="A91">
        <f>IF(COUNTBLANK(B91:D91)&lt;&gt;COLUMNS(B91:D91),90,"")</f>
        <v>0</v>
      </c>
      <c r="C91" s="1">
        <f>IF(B91="", "", "mouse gut metagenome")</f>
        <v>0</v>
      </c>
      <c r="D91" s="1">
        <f>IF(B91="", "", "410661")</f>
        <v>0</v>
      </c>
    </row>
    <row r="92" spans="1:4">
      <c r="A92">
        <f>IF(COUNTBLANK(B92:D92)&lt;&gt;COLUMNS(B92:D92),91,"")</f>
        <v>0</v>
      </c>
      <c r="C92" s="1">
        <f>IF(B92="", "", "mouse gut metagenome")</f>
        <v>0</v>
      </c>
      <c r="D92" s="1">
        <f>IF(B92="", "", "410661")</f>
        <v>0</v>
      </c>
    </row>
    <row r="93" spans="1:4">
      <c r="A93">
        <f>IF(COUNTBLANK(B93:D93)&lt;&gt;COLUMNS(B93:D93),92,"")</f>
        <v>0</v>
      </c>
      <c r="C93" s="1">
        <f>IF(B93="", "", "mouse gut metagenome")</f>
        <v>0</v>
      </c>
      <c r="D93" s="1">
        <f>IF(B93="", "", "410661")</f>
        <v>0</v>
      </c>
    </row>
    <row r="94" spans="1:4">
      <c r="A94">
        <f>IF(COUNTBLANK(B94:D94)&lt;&gt;COLUMNS(B94:D94),93,"")</f>
        <v>0</v>
      </c>
      <c r="C94" s="1">
        <f>IF(B94="", "", "mouse gut metagenome")</f>
        <v>0</v>
      </c>
      <c r="D94" s="1">
        <f>IF(B94="", "", "410661")</f>
        <v>0</v>
      </c>
    </row>
    <row r="95" spans="1:4">
      <c r="A95">
        <f>IF(COUNTBLANK(B95:D95)&lt;&gt;COLUMNS(B95:D95),94,"")</f>
        <v>0</v>
      </c>
      <c r="C95" s="1">
        <f>IF(B95="", "", "mouse gut metagenome")</f>
        <v>0</v>
      </c>
      <c r="D95" s="1">
        <f>IF(B95="", "", "410661")</f>
        <v>0</v>
      </c>
    </row>
    <row r="96" spans="1:4">
      <c r="A96">
        <f>IF(COUNTBLANK(B96:D96)&lt;&gt;COLUMNS(B96:D96),95,"")</f>
        <v>0</v>
      </c>
      <c r="C96" s="1">
        <f>IF(B96="", "", "mouse gut metagenome")</f>
        <v>0</v>
      </c>
      <c r="D96" s="1">
        <f>IF(B96="", "", "410661")</f>
        <v>0</v>
      </c>
    </row>
    <row r="97" spans="1:4">
      <c r="A97">
        <f>IF(COUNTBLANK(B97:D97)&lt;&gt;COLUMNS(B97:D97),96,"")</f>
        <v>0</v>
      </c>
      <c r="C97" s="1">
        <f>IF(B97="", "", "mouse gut metagenome")</f>
        <v>0</v>
      </c>
      <c r="D97" s="1">
        <f>IF(B97="", "", "410661")</f>
        <v>0</v>
      </c>
    </row>
    <row r="98" spans="1:4">
      <c r="A98">
        <f>IF(COUNTBLANK(B98:D98)&lt;&gt;COLUMNS(B98:D98),97,"")</f>
        <v>0</v>
      </c>
      <c r="C98" s="1">
        <f>IF(B98="", "", "mouse gut metagenome")</f>
        <v>0</v>
      </c>
      <c r="D98" s="1">
        <f>IF(B98="", "", "410661")</f>
        <v>0</v>
      </c>
    </row>
    <row r="99" spans="1:4">
      <c r="A99">
        <f>IF(COUNTBLANK(B99:D99)&lt;&gt;COLUMNS(B99:D99),98,"")</f>
        <v>0</v>
      </c>
      <c r="C99" s="1">
        <f>IF(B99="", "", "mouse gut metagenome")</f>
        <v>0</v>
      </c>
      <c r="D99" s="1">
        <f>IF(B99="", "", "410661")</f>
        <v>0</v>
      </c>
    </row>
    <row r="100" spans="1:4">
      <c r="A100">
        <f>IF(COUNTBLANK(B100:D100)&lt;&gt;COLUMNS(B100:D100),99,"")</f>
        <v>0</v>
      </c>
      <c r="C100" s="1">
        <f>IF(B100="", "", "mouse gut metagenome")</f>
        <v>0</v>
      </c>
      <c r="D100" s="1">
        <f>IF(B100="", "", "410661")</f>
        <v>0</v>
      </c>
    </row>
    <row r="101" spans="1:4">
      <c r="A101">
        <f>IF(COUNTBLANK(B101:D101)&lt;&gt;COLUMNS(B101:D101),100,"")</f>
        <v>0</v>
      </c>
      <c r="C101" s="1">
        <f>IF(B101="", "", "mouse gut metagenome")</f>
        <v>0</v>
      </c>
      <c r="D101" s="1">
        <f>IF(B101="", "", "410661")</f>
        <v>0</v>
      </c>
    </row>
    <row r="102" spans="1:4">
      <c r="A102">
        <f>IF(COUNTBLANK(B102:D102)&lt;&gt;COLUMNS(B102:D102),101,"")</f>
        <v>0</v>
      </c>
      <c r="C102" s="1">
        <f>IF(B102="", "", "mouse gut metagenome")</f>
        <v>0</v>
      </c>
      <c r="D102" s="1">
        <f>IF(B102="", "", "410661")</f>
        <v>0</v>
      </c>
    </row>
    <row r="103" spans="1:4">
      <c r="A103">
        <f>IF(COUNTBLANK(B103:D103)&lt;&gt;COLUMNS(B103:D103),102,"")</f>
        <v>0</v>
      </c>
      <c r="C103" s="1">
        <f>IF(B103="", "", "mouse gut metagenome")</f>
        <v>0</v>
      </c>
      <c r="D103" s="1">
        <f>IF(B103="", "", "410661")</f>
        <v>0</v>
      </c>
    </row>
    <row r="104" spans="1:4">
      <c r="A104">
        <f>IF(COUNTBLANK(B104:D104)&lt;&gt;COLUMNS(B104:D104),103,"")</f>
        <v>0</v>
      </c>
      <c r="C104" s="1">
        <f>IF(B104="", "", "mouse gut metagenome")</f>
        <v>0</v>
      </c>
      <c r="D104" s="1">
        <f>IF(B104="", "", "410661")</f>
        <v>0</v>
      </c>
    </row>
    <row r="105" spans="1:4">
      <c r="A105">
        <f>IF(COUNTBLANK(B105:D105)&lt;&gt;COLUMNS(B105:D105),104,"")</f>
        <v>0</v>
      </c>
      <c r="C105" s="1">
        <f>IF(B105="", "", "mouse gut metagenome")</f>
        <v>0</v>
      </c>
      <c r="D105" s="1">
        <f>IF(B105="", "", "410661")</f>
        <v>0</v>
      </c>
    </row>
    <row r="106" spans="1:4">
      <c r="A106">
        <f>IF(COUNTBLANK(B106:D106)&lt;&gt;COLUMNS(B106:D106),105,"")</f>
        <v>0</v>
      </c>
      <c r="C106" s="1">
        <f>IF(B106="", "", "mouse gut metagenome")</f>
        <v>0</v>
      </c>
      <c r="D106" s="1">
        <f>IF(B106="", "", "410661")</f>
        <v>0</v>
      </c>
    </row>
    <row r="107" spans="1:4">
      <c r="A107">
        <f>IF(COUNTBLANK(B107:D107)&lt;&gt;COLUMNS(B107:D107),106,"")</f>
        <v>0</v>
      </c>
      <c r="C107" s="1">
        <f>IF(B107="", "", "mouse gut metagenome")</f>
        <v>0</v>
      </c>
      <c r="D107" s="1">
        <f>IF(B107="", "", "410661")</f>
        <v>0</v>
      </c>
    </row>
    <row r="108" spans="1:4">
      <c r="A108">
        <f>IF(COUNTBLANK(B108:D108)&lt;&gt;COLUMNS(B108:D108),107,"")</f>
        <v>0</v>
      </c>
      <c r="C108" s="1">
        <f>IF(B108="", "", "mouse gut metagenome")</f>
        <v>0</v>
      </c>
      <c r="D108" s="1">
        <f>IF(B108="", "", "410661")</f>
        <v>0</v>
      </c>
    </row>
    <row r="109" spans="1:4">
      <c r="A109">
        <f>IF(COUNTBLANK(B109:D109)&lt;&gt;COLUMNS(B109:D109),108,"")</f>
        <v>0</v>
      </c>
      <c r="C109" s="1">
        <f>IF(B109="", "", "mouse gut metagenome")</f>
        <v>0</v>
      </c>
      <c r="D109" s="1">
        <f>IF(B109="", "", "410661")</f>
        <v>0</v>
      </c>
    </row>
    <row r="110" spans="1:4">
      <c r="A110">
        <f>IF(COUNTBLANK(B110:D110)&lt;&gt;COLUMNS(B110:D110),109,"")</f>
        <v>0</v>
      </c>
      <c r="C110" s="1">
        <f>IF(B110="", "", "mouse gut metagenome")</f>
        <v>0</v>
      </c>
      <c r="D110" s="1">
        <f>IF(B110="", "", "410661")</f>
        <v>0</v>
      </c>
    </row>
    <row r="111" spans="1:4">
      <c r="A111">
        <f>IF(COUNTBLANK(B111:D111)&lt;&gt;COLUMNS(B111:D111),110,"")</f>
        <v>0</v>
      </c>
      <c r="C111" s="1">
        <f>IF(B111="", "", "mouse gut metagenome")</f>
        <v>0</v>
      </c>
      <c r="D111" s="1">
        <f>IF(B111="", "", "410661")</f>
        <v>0</v>
      </c>
    </row>
    <row r="112" spans="1:4">
      <c r="A112">
        <f>IF(COUNTBLANK(B112:D112)&lt;&gt;COLUMNS(B112:D112),111,"")</f>
        <v>0</v>
      </c>
      <c r="C112" s="1">
        <f>IF(B112="", "", "mouse gut metagenome")</f>
        <v>0</v>
      </c>
      <c r="D112" s="1">
        <f>IF(B112="", "", "410661")</f>
        <v>0</v>
      </c>
    </row>
    <row r="113" spans="1:4">
      <c r="A113">
        <f>IF(COUNTBLANK(B113:D113)&lt;&gt;COLUMNS(B113:D113),112,"")</f>
        <v>0</v>
      </c>
      <c r="C113" s="1">
        <f>IF(B113="", "", "mouse gut metagenome")</f>
        <v>0</v>
      </c>
      <c r="D113" s="1">
        <f>IF(B113="", "", "410661")</f>
        <v>0</v>
      </c>
    </row>
    <row r="114" spans="1:4">
      <c r="A114">
        <f>IF(COUNTBLANK(B114:D114)&lt;&gt;COLUMNS(B114:D114),113,"")</f>
        <v>0</v>
      </c>
      <c r="C114" s="1">
        <f>IF(B114="", "", "mouse gut metagenome")</f>
        <v>0</v>
      </c>
      <c r="D114" s="1">
        <f>IF(B114="", "", "410661")</f>
        <v>0</v>
      </c>
    </row>
    <row r="115" spans="1:4">
      <c r="A115">
        <f>IF(COUNTBLANK(B115:D115)&lt;&gt;COLUMNS(B115:D115),114,"")</f>
        <v>0</v>
      </c>
      <c r="C115" s="1">
        <f>IF(B115="", "", "mouse gut metagenome")</f>
        <v>0</v>
      </c>
      <c r="D115" s="1">
        <f>IF(B115="", "", "410661")</f>
        <v>0</v>
      </c>
    </row>
    <row r="116" spans="1:4">
      <c r="A116">
        <f>IF(COUNTBLANK(B116:D116)&lt;&gt;COLUMNS(B116:D116),115,"")</f>
        <v>0</v>
      </c>
      <c r="C116" s="1">
        <f>IF(B116="", "", "mouse gut metagenome")</f>
        <v>0</v>
      </c>
      <c r="D116" s="1">
        <f>IF(B116="", "", "410661")</f>
        <v>0</v>
      </c>
    </row>
    <row r="117" spans="1:4">
      <c r="A117">
        <f>IF(COUNTBLANK(B117:D117)&lt;&gt;COLUMNS(B117:D117),116,"")</f>
        <v>0</v>
      </c>
      <c r="C117" s="1">
        <f>IF(B117="", "", "mouse gut metagenome")</f>
        <v>0</v>
      </c>
      <c r="D117" s="1">
        <f>IF(B117="", "", "410661")</f>
        <v>0</v>
      </c>
    </row>
    <row r="118" spans="1:4">
      <c r="A118">
        <f>IF(COUNTBLANK(B118:D118)&lt;&gt;COLUMNS(B118:D118),117,"")</f>
        <v>0</v>
      </c>
      <c r="C118" s="1">
        <f>IF(B118="", "", "mouse gut metagenome")</f>
        <v>0</v>
      </c>
      <c r="D118" s="1">
        <f>IF(B118="", "", "410661")</f>
        <v>0</v>
      </c>
    </row>
    <row r="119" spans="1:4">
      <c r="A119">
        <f>IF(COUNTBLANK(B119:D119)&lt;&gt;COLUMNS(B119:D119),118,"")</f>
        <v>0</v>
      </c>
      <c r="C119" s="1">
        <f>IF(B119="", "", "mouse gut metagenome")</f>
        <v>0</v>
      </c>
      <c r="D119" s="1">
        <f>IF(B119="", "", "410661")</f>
        <v>0</v>
      </c>
    </row>
    <row r="120" spans="1:4">
      <c r="A120">
        <f>IF(COUNTBLANK(B120:D120)&lt;&gt;COLUMNS(B120:D120),119,"")</f>
        <v>0</v>
      </c>
      <c r="C120" s="1">
        <f>IF(B120="", "", "mouse gut metagenome")</f>
        <v>0</v>
      </c>
      <c r="D120" s="1">
        <f>IF(B120="", "", "410661")</f>
        <v>0</v>
      </c>
    </row>
    <row r="121" spans="1:4">
      <c r="A121">
        <f>IF(COUNTBLANK(B121:D121)&lt;&gt;COLUMNS(B121:D121),120,"")</f>
        <v>0</v>
      </c>
      <c r="C121" s="1">
        <f>IF(B121="", "", "mouse gut metagenome")</f>
        <v>0</v>
      </c>
      <c r="D121" s="1">
        <f>IF(B121="", "", "410661")</f>
        <v>0</v>
      </c>
    </row>
    <row r="122" spans="1:4">
      <c r="A122">
        <f>IF(COUNTBLANK(B122:D122)&lt;&gt;COLUMNS(B122:D122),121,"")</f>
        <v>0</v>
      </c>
      <c r="C122" s="1">
        <f>IF(B122="", "", "mouse gut metagenome")</f>
        <v>0</v>
      </c>
      <c r="D122" s="1">
        <f>IF(B122="", "", "410661")</f>
        <v>0</v>
      </c>
    </row>
    <row r="123" spans="1:4">
      <c r="A123">
        <f>IF(COUNTBLANK(B123:D123)&lt;&gt;COLUMNS(B123:D123),122,"")</f>
        <v>0</v>
      </c>
      <c r="C123" s="1">
        <f>IF(B123="", "", "mouse gut metagenome")</f>
        <v>0</v>
      </c>
      <c r="D123" s="1">
        <f>IF(B123="", "", "410661")</f>
        <v>0</v>
      </c>
    </row>
    <row r="124" spans="1:4">
      <c r="A124">
        <f>IF(COUNTBLANK(B124:D124)&lt;&gt;COLUMNS(B124:D124),123,"")</f>
        <v>0</v>
      </c>
      <c r="C124" s="1">
        <f>IF(B124="", "", "mouse gut metagenome")</f>
        <v>0</v>
      </c>
      <c r="D124" s="1">
        <f>IF(B124="", "", "410661")</f>
        <v>0</v>
      </c>
    </row>
    <row r="125" spans="1:4">
      <c r="A125">
        <f>IF(COUNTBLANK(B125:D125)&lt;&gt;COLUMNS(B125:D125),124,"")</f>
        <v>0</v>
      </c>
      <c r="C125" s="1">
        <f>IF(B125="", "", "mouse gut metagenome")</f>
        <v>0</v>
      </c>
      <c r="D125" s="1">
        <f>IF(B125="", "", "410661")</f>
        <v>0</v>
      </c>
    </row>
    <row r="126" spans="1:4">
      <c r="A126">
        <f>IF(COUNTBLANK(B126:D126)&lt;&gt;COLUMNS(B126:D126),125,"")</f>
        <v>0</v>
      </c>
      <c r="C126" s="1">
        <f>IF(B126="", "", "mouse gut metagenome")</f>
        <v>0</v>
      </c>
      <c r="D126" s="1">
        <f>IF(B126="", "", "410661")</f>
        <v>0</v>
      </c>
    </row>
    <row r="127" spans="1:4">
      <c r="A127">
        <f>IF(COUNTBLANK(B127:D127)&lt;&gt;COLUMNS(B127:D127),126,"")</f>
        <v>0</v>
      </c>
      <c r="C127" s="1">
        <f>IF(B127="", "", "mouse gut metagenome")</f>
        <v>0</v>
      </c>
      <c r="D127" s="1">
        <f>IF(B127="", "", "410661")</f>
        <v>0</v>
      </c>
    </row>
    <row r="128" spans="1:4">
      <c r="A128">
        <f>IF(COUNTBLANK(B128:D128)&lt;&gt;COLUMNS(B128:D128),127,"")</f>
        <v>0</v>
      </c>
      <c r="C128" s="1">
        <f>IF(B128="", "", "mouse gut metagenome")</f>
        <v>0</v>
      </c>
      <c r="D128" s="1">
        <f>IF(B128="", "", "410661")</f>
        <v>0</v>
      </c>
    </row>
    <row r="129" spans="1:4">
      <c r="A129">
        <f>IF(COUNTBLANK(B129:D129)&lt;&gt;COLUMNS(B129:D129),128,"")</f>
        <v>0</v>
      </c>
      <c r="C129" s="1">
        <f>IF(B129="", "", "mouse gut metagenome")</f>
        <v>0</v>
      </c>
      <c r="D129" s="1">
        <f>IF(B129="", "", "410661")</f>
        <v>0</v>
      </c>
    </row>
    <row r="130" spans="1:4">
      <c r="A130">
        <f>IF(COUNTBLANK(B130:D130)&lt;&gt;COLUMNS(B130:D130),129,"")</f>
        <v>0</v>
      </c>
      <c r="C130" s="1">
        <f>IF(B130="", "", "mouse gut metagenome")</f>
        <v>0</v>
      </c>
      <c r="D130" s="1">
        <f>IF(B130="", "", "410661")</f>
        <v>0</v>
      </c>
    </row>
    <row r="131" spans="1:4">
      <c r="A131">
        <f>IF(COUNTBLANK(B131:D131)&lt;&gt;COLUMNS(B131:D131),130,"")</f>
        <v>0</v>
      </c>
      <c r="C131" s="1">
        <f>IF(B131="", "", "mouse gut metagenome")</f>
        <v>0</v>
      </c>
      <c r="D131" s="1">
        <f>IF(B131="", "", "410661")</f>
        <v>0</v>
      </c>
    </row>
    <row r="132" spans="1:4">
      <c r="A132">
        <f>IF(COUNTBLANK(B132:D132)&lt;&gt;COLUMNS(B132:D132),131,"")</f>
        <v>0</v>
      </c>
      <c r="C132" s="1">
        <f>IF(B132="", "", "mouse gut metagenome")</f>
        <v>0</v>
      </c>
      <c r="D132" s="1">
        <f>IF(B132="", "", "410661")</f>
        <v>0</v>
      </c>
    </row>
    <row r="133" spans="1:4">
      <c r="A133">
        <f>IF(COUNTBLANK(B133:D133)&lt;&gt;COLUMNS(B133:D133),132,"")</f>
        <v>0</v>
      </c>
      <c r="C133" s="1">
        <f>IF(B133="", "", "mouse gut metagenome")</f>
        <v>0</v>
      </c>
      <c r="D133" s="1">
        <f>IF(B133="", "", "410661")</f>
        <v>0</v>
      </c>
    </row>
    <row r="134" spans="1:4">
      <c r="A134">
        <f>IF(COUNTBLANK(B134:D134)&lt;&gt;COLUMNS(B134:D134),133,"")</f>
        <v>0</v>
      </c>
      <c r="C134" s="1">
        <f>IF(B134="", "", "mouse gut metagenome")</f>
        <v>0</v>
      </c>
      <c r="D134" s="1">
        <f>IF(B134="", "", "410661")</f>
        <v>0</v>
      </c>
    </row>
    <row r="135" spans="1:4">
      <c r="A135">
        <f>IF(COUNTBLANK(B135:D135)&lt;&gt;COLUMNS(B135:D135),134,"")</f>
        <v>0</v>
      </c>
      <c r="C135" s="1">
        <f>IF(B135="", "", "mouse gut metagenome")</f>
        <v>0</v>
      </c>
      <c r="D135" s="1">
        <f>IF(B135="", "", "410661")</f>
        <v>0</v>
      </c>
    </row>
    <row r="136" spans="1:4">
      <c r="A136">
        <f>IF(COUNTBLANK(B136:D136)&lt;&gt;COLUMNS(B136:D136),135,"")</f>
        <v>0</v>
      </c>
      <c r="C136" s="1">
        <f>IF(B136="", "", "mouse gut metagenome")</f>
        <v>0</v>
      </c>
      <c r="D136" s="1">
        <f>IF(B136="", "", "410661")</f>
        <v>0</v>
      </c>
    </row>
    <row r="137" spans="1:4">
      <c r="A137">
        <f>IF(COUNTBLANK(B137:D137)&lt;&gt;COLUMNS(B137:D137),136,"")</f>
        <v>0</v>
      </c>
      <c r="C137" s="1">
        <f>IF(B137="", "", "mouse gut metagenome")</f>
        <v>0</v>
      </c>
      <c r="D137" s="1">
        <f>IF(B137="", "", "410661")</f>
        <v>0</v>
      </c>
    </row>
    <row r="138" spans="1:4">
      <c r="A138">
        <f>IF(COUNTBLANK(B138:D138)&lt;&gt;COLUMNS(B138:D138),137,"")</f>
        <v>0</v>
      </c>
      <c r="C138" s="1">
        <f>IF(B138="", "", "mouse gut metagenome")</f>
        <v>0</v>
      </c>
      <c r="D138" s="1">
        <f>IF(B138="", "", "410661")</f>
        <v>0</v>
      </c>
    </row>
    <row r="139" spans="1:4">
      <c r="A139">
        <f>IF(COUNTBLANK(B139:D139)&lt;&gt;COLUMNS(B139:D139),138,"")</f>
        <v>0</v>
      </c>
      <c r="C139" s="1">
        <f>IF(B139="", "", "mouse gut metagenome")</f>
        <v>0</v>
      </c>
      <c r="D139" s="1">
        <f>IF(B139="", "", "410661")</f>
        <v>0</v>
      </c>
    </row>
    <row r="140" spans="1:4">
      <c r="A140">
        <f>IF(COUNTBLANK(B140:D140)&lt;&gt;COLUMNS(B140:D140),139,"")</f>
        <v>0</v>
      </c>
      <c r="C140" s="1">
        <f>IF(B140="", "", "mouse gut metagenome")</f>
        <v>0</v>
      </c>
      <c r="D140" s="1">
        <f>IF(B140="", "", "410661")</f>
        <v>0</v>
      </c>
    </row>
    <row r="141" spans="1:4">
      <c r="A141">
        <f>IF(COUNTBLANK(B141:D141)&lt;&gt;COLUMNS(B141:D141),140,"")</f>
        <v>0</v>
      </c>
      <c r="C141" s="1">
        <f>IF(B141="", "", "mouse gut metagenome")</f>
        <v>0</v>
      </c>
      <c r="D141" s="1">
        <f>IF(B141="", "", "410661")</f>
        <v>0</v>
      </c>
    </row>
    <row r="142" spans="1:4">
      <c r="A142">
        <f>IF(COUNTBLANK(B142:D142)&lt;&gt;COLUMNS(B142:D142),141,"")</f>
        <v>0</v>
      </c>
      <c r="C142" s="1">
        <f>IF(B142="", "", "mouse gut metagenome")</f>
        <v>0</v>
      </c>
      <c r="D142" s="1">
        <f>IF(B142="", "", "410661")</f>
        <v>0</v>
      </c>
    </row>
    <row r="143" spans="1:4">
      <c r="A143">
        <f>IF(COUNTBLANK(B143:D143)&lt;&gt;COLUMNS(B143:D143),142,"")</f>
        <v>0</v>
      </c>
      <c r="C143" s="1">
        <f>IF(B143="", "", "mouse gut metagenome")</f>
        <v>0</v>
      </c>
      <c r="D143" s="1">
        <f>IF(B143="", "", "410661")</f>
        <v>0</v>
      </c>
    </row>
    <row r="144" spans="1:4">
      <c r="A144">
        <f>IF(COUNTBLANK(B144:D144)&lt;&gt;COLUMNS(B144:D144),143,"")</f>
        <v>0</v>
      </c>
      <c r="C144" s="1">
        <f>IF(B144="", "", "mouse gut metagenome")</f>
        <v>0</v>
      </c>
      <c r="D144" s="1">
        <f>IF(B144="", "", "410661")</f>
        <v>0</v>
      </c>
    </row>
    <row r="145" spans="1:4">
      <c r="A145">
        <f>IF(COUNTBLANK(B145:D145)&lt;&gt;COLUMNS(B145:D145),144,"")</f>
        <v>0</v>
      </c>
      <c r="C145" s="1">
        <f>IF(B145="", "", "mouse gut metagenome")</f>
        <v>0</v>
      </c>
      <c r="D145" s="1">
        <f>IF(B145="", "", "410661")</f>
        <v>0</v>
      </c>
    </row>
    <row r="146" spans="1:4">
      <c r="A146">
        <f>IF(COUNTBLANK(B146:D146)&lt;&gt;COLUMNS(B146:D146),145,"")</f>
        <v>0</v>
      </c>
      <c r="C146" s="1">
        <f>IF(B146="", "", "mouse gut metagenome")</f>
        <v>0</v>
      </c>
      <c r="D146" s="1">
        <f>IF(B146="", "", "410661")</f>
        <v>0</v>
      </c>
    </row>
    <row r="147" spans="1:4">
      <c r="A147">
        <f>IF(COUNTBLANK(B147:D147)&lt;&gt;COLUMNS(B147:D147),146,"")</f>
        <v>0</v>
      </c>
      <c r="C147" s="1">
        <f>IF(B147="", "", "mouse gut metagenome")</f>
        <v>0</v>
      </c>
      <c r="D147" s="1">
        <f>IF(B147="", "", "410661")</f>
        <v>0</v>
      </c>
    </row>
    <row r="148" spans="1:4">
      <c r="A148">
        <f>IF(COUNTBLANK(B148:D148)&lt;&gt;COLUMNS(B148:D148),147,"")</f>
        <v>0</v>
      </c>
      <c r="C148" s="1">
        <f>IF(B148="", "", "mouse gut metagenome")</f>
        <v>0</v>
      </c>
      <c r="D148" s="1">
        <f>IF(B148="", "", "410661")</f>
        <v>0</v>
      </c>
    </row>
    <row r="149" spans="1:4">
      <c r="A149">
        <f>IF(COUNTBLANK(B149:D149)&lt;&gt;COLUMNS(B149:D149),148,"")</f>
        <v>0</v>
      </c>
      <c r="C149" s="1">
        <f>IF(B149="", "", "mouse gut metagenome")</f>
        <v>0</v>
      </c>
      <c r="D149" s="1">
        <f>IF(B149="", "", "410661")</f>
        <v>0</v>
      </c>
    </row>
    <row r="150" spans="1:4">
      <c r="A150">
        <f>IF(COUNTBLANK(B150:D150)&lt;&gt;COLUMNS(B150:D150),149,"")</f>
        <v>0</v>
      </c>
      <c r="C150" s="1">
        <f>IF(B150="", "", "mouse gut metagenome")</f>
        <v>0</v>
      </c>
      <c r="D150" s="1">
        <f>IF(B150="", "", "410661")</f>
        <v>0</v>
      </c>
    </row>
    <row r="151" spans="1:4">
      <c r="A151">
        <f>IF(COUNTBLANK(B151:D151)&lt;&gt;COLUMNS(B151:D151),150,"")</f>
        <v>0</v>
      </c>
      <c r="C151" s="1">
        <f>IF(B151="", "", "mouse gut metagenome")</f>
        <v>0</v>
      </c>
      <c r="D151" s="1">
        <f>IF(B151="", "", "410661")</f>
        <v>0</v>
      </c>
    </row>
    <row r="152" spans="1:4">
      <c r="A152">
        <f>IF(COUNTBLANK(B152:D152)&lt;&gt;COLUMNS(B152:D152),151,"")</f>
        <v>0</v>
      </c>
      <c r="C152" s="1">
        <f>IF(B152="", "", "mouse gut metagenome")</f>
        <v>0</v>
      </c>
      <c r="D152" s="1">
        <f>IF(B152="", "", "410661")</f>
        <v>0</v>
      </c>
    </row>
    <row r="153" spans="1:4">
      <c r="A153">
        <f>IF(COUNTBLANK(B153:D153)&lt;&gt;COLUMNS(B153:D153),152,"")</f>
        <v>0</v>
      </c>
      <c r="C153" s="1">
        <f>IF(B153="", "", "mouse gut metagenome")</f>
        <v>0</v>
      </c>
      <c r="D153" s="1">
        <f>IF(B153="", "", "410661")</f>
        <v>0</v>
      </c>
    </row>
    <row r="154" spans="1:4">
      <c r="A154">
        <f>IF(COUNTBLANK(B154:D154)&lt;&gt;COLUMNS(B154:D154),153,"")</f>
        <v>0</v>
      </c>
      <c r="C154" s="1">
        <f>IF(B154="", "", "mouse gut metagenome")</f>
        <v>0</v>
      </c>
      <c r="D154" s="1">
        <f>IF(B154="", "", "410661")</f>
        <v>0</v>
      </c>
    </row>
    <row r="155" spans="1:4">
      <c r="A155">
        <f>IF(COUNTBLANK(B155:D155)&lt;&gt;COLUMNS(B155:D155),154,"")</f>
        <v>0</v>
      </c>
      <c r="C155" s="1">
        <f>IF(B155="", "", "mouse gut metagenome")</f>
        <v>0</v>
      </c>
      <c r="D155" s="1">
        <f>IF(B155="", "", "410661")</f>
        <v>0</v>
      </c>
    </row>
    <row r="156" spans="1:4">
      <c r="A156">
        <f>IF(COUNTBLANK(B156:D156)&lt;&gt;COLUMNS(B156:D156),155,"")</f>
        <v>0</v>
      </c>
      <c r="C156" s="1">
        <f>IF(B156="", "", "mouse gut metagenome")</f>
        <v>0</v>
      </c>
      <c r="D156" s="1">
        <f>IF(B156="", "", "410661")</f>
        <v>0</v>
      </c>
    </row>
    <row r="157" spans="1:4">
      <c r="A157">
        <f>IF(COUNTBLANK(B157:D157)&lt;&gt;COLUMNS(B157:D157),156,"")</f>
        <v>0</v>
      </c>
      <c r="C157" s="1">
        <f>IF(B157="", "", "mouse gut metagenome")</f>
        <v>0</v>
      </c>
      <c r="D157" s="1">
        <f>IF(B157="", "", "410661")</f>
        <v>0</v>
      </c>
    </row>
    <row r="158" spans="1:4">
      <c r="A158">
        <f>IF(COUNTBLANK(B158:D158)&lt;&gt;COLUMNS(B158:D158),157,"")</f>
        <v>0</v>
      </c>
      <c r="C158" s="1">
        <f>IF(B158="", "", "mouse gut metagenome")</f>
        <v>0</v>
      </c>
      <c r="D158" s="1">
        <f>IF(B158="", "", "410661")</f>
        <v>0</v>
      </c>
    </row>
    <row r="159" spans="1:4">
      <c r="A159">
        <f>IF(COUNTBLANK(B159:D159)&lt;&gt;COLUMNS(B159:D159),158,"")</f>
        <v>0</v>
      </c>
      <c r="C159" s="1">
        <f>IF(B159="", "", "mouse gut metagenome")</f>
        <v>0</v>
      </c>
      <c r="D159" s="1">
        <f>IF(B159="", "", "410661")</f>
        <v>0</v>
      </c>
    </row>
    <row r="160" spans="1:4">
      <c r="A160">
        <f>IF(COUNTBLANK(B160:D160)&lt;&gt;COLUMNS(B160:D160),159,"")</f>
        <v>0</v>
      </c>
      <c r="C160" s="1">
        <f>IF(B160="", "", "mouse gut metagenome")</f>
        <v>0</v>
      </c>
      <c r="D160" s="1">
        <f>IF(B160="", "", "410661")</f>
        <v>0</v>
      </c>
    </row>
    <row r="161" spans="1:4">
      <c r="A161">
        <f>IF(COUNTBLANK(B161:D161)&lt;&gt;COLUMNS(B161:D161),160,"")</f>
        <v>0</v>
      </c>
      <c r="C161" s="1">
        <f>IF(B161="", "", "mouse gut metagenome")</f>
        <v>0</v>
      </c>
      <c r="D161" s="1">
        <f>IF(B161="", "", "410661")</f>
        <v>0</v>
      </c>
    </row>
    <row r="162" spans="1:4">
      <c r="A162">
        <f>IF(COUNTBLANK(B162:D162)&lt;&gt;COLUMNS(B162:D162),161,"")</f>
        <v>0</v>
      </c>
      <c r="C162" s="1">
        <f>IF(B162="", "", "mouse gut metagenome")</f>
        <v>0</v>
      </c>
      <c r="D162" s="1">
        <f>IF(B162="", "", "410661")</f>
        <v>0</v>
      </c>
    </row>
    <row r="163" spans="1:4">
      <c r="A163">
        <f>IF(COUNTBLANK(B163:D163)&lt;&gt;COLUMNS(B163:D163),162,"")</f>
        <v>0</v>
      </c>
      <c r="C163" s="1">
        <f>IF(B163="", "", "mouse gut metagenome")</f>
        <v>0</v>
      </c>
      <c r="D163" s="1">
        <f>IF(B163="", "", "410661")</f>
        <v>0</v>
      </c>
    </row>
    <row r="164" spans="1:4">
      <c r="A164">
        <f>IF(COUNTBLANK(B164:D164)&lt;&gt;COLUMNS(B164:D164),163,"")</f>
        <v>0</v>
      </c>
      <c r="C164" s="1">
        <f>IF(B164="", "", "mouse gut metagenome")</f>
        <v>0</v>
      </c>
      <c r="D164" s="1">
        <f>IF(B164="", "", "410661")</f>
        <v>0</v>
      </c>
    </row>
    <row r="165" spans="1:4">
      <c r="A165">
        <f>IF(COUNTBLANK(B165:D165)&lt;&gt;COLUMNS(B165:D165),164,"")</f>
        <v>0</v>
      </c>
      <c r="C165" s="1">
        <f>IF(B165="", "", "mouse gut metagenome")</f>
        <v>0</v>
      </c>
      <c r="D165" s="1">
        <f>IF(B165="", "", "410661")</f>
        <v>0</v>
      </c>
    </row>
    <row r="166" spans="1:4">
      <c r="A166">
        <f>IF(COUNTBLANK(B166:D166)&lt;&gt;COLUMNS(B166:D166),165,"")</f>
        <v>0</v>
      </c>
      <c r="C166" s="1">
        <f>IF(B166="", "", "mouse gut metagenome")</f>
        <v>0</v>
      </c>
      <c r="D166" s="1">
        <f>IF(B166="", "", "410661")</f>
        <v>0</v>
      </c>
    </row>
    <row r="167" spans="1:4">
      <c r="A167">
        <f>IF(COUNTBLANK(B167:D167)&lt;&gt;COLUMNS(B167:D167),166,"")</f>
        <v>0</v>
      </c>
      <c r="C167" s="1">
        <f>IF(B167="", "", "mouse gut metagenome")</f>
        <v>0</v>
      </c>
      <c r="D167" s="1">
        <f>IF(B167="", "", "410661")</f>
        <v>0</v>
      </c>
    </row>
    <row r="168" spans="1:4">
      <c r="A168">
        <f>IF(COUNTBLANK(B168:D168)&lt;&gt;COLUMNS(B168:D168),167,"")</f>
        <v>0</v>
      </c>
      <c r="C168" s="1">
        <f>IF(B168="", "", "mouse gut metagenome")</f>
        <v>0</v>
      </c>
      <c r="D168" s="1">
        <f>IF(B168="", "", "410661")</f>
        <v>0</v>
      </c>
    </row>
    <row r="169" spans="1:4">
      <c r="A169">
        <f>IF(COUNTBLANK(B169:D169)&lt;&gt;COLUMNS(B169:D169),168,"")</f>
        <v>0</v>
      </c>
      <c r="C169" s="1">
        <f>IF(B169="", "", "mouse gut metagenome")</f>
        <v>0</v>
      </c>
      <c r="D169" s="1">
        <f>IF(B169="", "", "410661")</f>
        <v>0</v>
      </c>
    </row>
    <row r="170" spans="1:4">
      <c r="A170">
        <f>IF(COUNTBLANK(B170:D170)&lt;&gt;COLUMNS(B170:D170),169,"")</f>
        <v>0</v>
      </c>
      <c r="C170" s="1">
        <f>IF(B170="", "", "mouse gut metagenome")</f>
        <v>0</v>
      </c>
      <c r="D170" s="1">
        <f>IF(B170="", "", "410661")</f>
        <v>0</v>
      </c>
    </row>
    <row r="171" spans="1:4">
      <c r="A171">
        <f>IF(COUNTBLANK(B171:D171)&lt;&gt;COLUMNS(B171:D171),170,"")</f>
        <v>0</v>
      </c>
      <c r="C171" s="1">
        <f>IF(B171="", "", "mouse gut metagenome")</f>
        <v>0</v>
      </c>
      <c r="D171" s="1">
        <f>IF(B171="", "", "410661")</f>
        <v>0</v>
      </c>
    </row>
    <row r="172" spans="1:4">
      <c r="A172">
        <f>IF(COUNTBLANK(B172:D172)&lt;&gt;COLUMNS(B172:D172),171,"")</f>
        <v>0</v>
      </c>
      <c r="C172" s="1">
        <f>IF(B172="", "", "mouse gut metagenome")</f>
        <v>0</v>
      </c>
      <c r="D172" s="1">
        <f>IF(B172="", "", "410661")</f>
        <v>0</v>
      </c>
    </row>
    <row r="173" spans="1:4">
      <c r="A173">
        <f>IF(COUNTBLANK(B173:D173)&lt;&gt;COLUMNS(B173:D173),172,"")</f>
        <v>0</v>
      </c>
      <c r="C173" s="1">
        <f>IF(B173="", "", "mouse gut metagenome")</f>
        <v>0</v>
      </c>
      <c r="D173" s="1">
        <f>IF(B173="", "", "410661")</f>
        <v>0</v>
      </c>
    </row>
    <row r="174" spans="1:4">
      <c r="A174">
        <f>IF(COUNTBLANK(B174:D174)&lt;&gt;COLUMNS(B174:D174),173,"")</f>
        <v>0</v>
      </c>
      <c r="C174" s="1">
        <f>IF(B174="", "", "mouse gut metagenome")</f>
        <v>0</v>
      </c>
      <c r="D174" s="1">
        <f>IF(B174="", "", "410661")</f>
        <v>0</v>
      </c>
    </row>
    <row r="175" spans="1:4">
      <c r="A175">
        <f>IF(COUNTBLANK(B175:D175)&lt;&gt;COLUMNS(B175:D175),174,"")</f>
        <v>0</v>
      </c>
      <c r="C175" s="1">
        <f>IF(B175="", "", "mouse gut metagenome")</f>
        <v>0</v>
      </c>
      <c r="D175" s="1">
        <f>IF(B175="", "", "410661")</f>
        <v>0</v>
      </c>
    </row>
    <row r="176" spans="1:4">
      <c r="A176">
        <f>IF(COUNTBLANK(B176:D176)&lt;&gt;COLUMNS(B176:D176),175,"")</f>
        <v>0</v>
      </c>
      <c r="C176" s="1">
        <f>IF(B176="", "", "mouse gut metagenome")</f>
        <v>0</v>
      </c>
      <c r="D176" s="1">
        <f>IF(B176="", "", "410661")</f>
        <v>0</v>
      </c>
    </row>
    <row r="177" spans="1:4">
      <c r="A177">
        <f>IF(COUNTBLANK(B177:D177)&lt;&gt;COLUMNS(B177:D177),176,"")</f>
        <v>0</v>
      </c>
      <c r="C177" s="1">
        <f>IF(B177="", "", "mouse gut metagenome")</f>
        <v>0</v>
      </c>
      <c r="D177" s="1">
        <f>IF(B177="", "", "410661")</f>
        <v>0</v>
      </c>
    </row>
    <row r="178" spans="1:4">
      <c r="A178">
        <f>IF(COUNTBLANK(B178:D178)&lt;&gt;COLUMNS(B178:D178),177,"")</f>
        <v>0</v>
      </c>
      <c r="C178" s="1">
        <f>IF(B178="", "", "mouse gut metagenome")</f>
        <v>0</v>
      </c>
      <c r="D178" s="1">
        <f>IF(B178="", "", "410661")</f>
        <v>0</v>
      </c>
    </row>
    <row r="179" spans="1:4">
      <c r="A179">
        <f>IF(COUNTBLANK(B179:D179)&lt;&gt;COLUMNS(B179:D179),178,"")</f>
        <v>0</v>
      </c>
      <c r="C179" s="1">
        <f>IF(B179="", "", "mouse gut metagenome")</f>
        <v>0</v>
      </c>
      <c r="D179" s="1">
        <f>IF(B179="", "", "410661")</f>
        <v>0</v>
      </c>
    </row>
    <row r="180" spans="1:4">
      <c r="A180">
        <f>IF(COUNTBLANK(B180:D180)&lt;&gt;COLUMNS(B180:D180),179,"")</f>
        <v>0</v>
      </c>
      <c r="C180" s="1">
        <f>IF(B180="", "", "mouse gut metagenome")</f>
        <v>0</v>
      </c>
      <c r="D180" s="1">
        <f>IF(B180="", "", "410661")</f>
        <v>0</v>
      </c>
    </row>
    <row r="181" spans="1:4">
      <c r="A181">
        <f>IF(COUNTBLANK(B181:D181)&lt;&gt;COLUMNS(B181:D181),180,"")</f>
        <v>0</v>
      </c>
      <c r="C181" s="1">
        <f>IF(B181="", "", "mouse gut metagenome")</f>
        <v>0</v>
      </c>
      <c r="D181" s="1">
        <f>IF(B181="", "", "410661")</f>
        <v>0</v>
      </c>
    </row>
    <row r="182" spans="1:4">
      <c r="A182">
        <f>IF(COUNTBLANK(B182:D182)&lt;&gt;COLUMNS(B182:D182),181,"")</f>
        <v>0</v>
      </c>
      <c r="C182" s="1">
        <f>IF(B182="", "", "mouse gut metagenome")</f>
        <v>0</v>
      </c>
      <c r="D182" s="1">
        <f>IF(B182="", "", "410661")</f>
        <v>0</v>
      </c>
    </row>
    <row r="183" spans="1:4">
      <c r="A183">
        <f>IF(COUNTBLANK(B183:D183)&lt;&gt;COLUMNS(B183:D183),182,"")</f>
        <v>0</v>
      </c>
      <c r="C183" s="1">
        <f>IF(B183="", "", "mouse gut metagenome")</f>
        <v>0</v>
      </c>
      <c r="D183" s="1">
        <f>IF(B183="", "", "410661")</f>
        <v>0</v>
      </c>
    </row>
    <row r="184" spans="1:4">
      <c r="A184">
        <f>IF(COUNTBLANK(B184:D184)&lt;&gt;COLUMNS(B184:D184),183,"")</f>
        <v>0</v>
      </c>
      <c r="C184" s="1">
        <f>IF(B184="", "", "mouse gut metagenome")</f>
        <v>0</v>
      </c>
      <c r="D184" s="1">
        <f>IF(B184="", "", "410661")</f>
        <v>0</v>
      </c>
    </row>
    <row r="185" spans="1:4">
      <c r="A185">
        <f>IF(COUNTBLANK(B185:D185)&lt;&gt;COLUMNS(B185:D185),184,"")</f>
        <v>0</v>
      </c>
      <c r="C185" s="1">
        <f>IF(B185="", "", "mouse gut metagenome")</f>
        <v>0</v>
      </c>
      <c r="D185" s="1">
        <f>IF(B185="", "", "410661")</f>
        <v>0</v>
      </c>
    </row>
    <row r="186" spans="1:4">
      <c r="A186">
        <f>IF(COUNTBLANK(B186:D186)&lt;&gt;COLUMNS(B186:D186),185,"")</f>
        <v>0</v>
      </c>
      <c r="C186" s="1">
        <f>IF(B186="", "", "mouse gut metagenome")</f>
        <v>0</v>
      </c>
      <c r="D186" s="1">
        <f>IF(B186="", "", "410661")</f>
        <v>0</v>
      </c>
    </row>
    <row r="187" spans="1:4">
      <c r="A187">
        <f>IF(COUNTBLANK(B187:D187)&lt;&gt;COLUMNS(B187:D187),186,"")</f>
        <v>0</v>
      </c>
      <c r="C187" s="1">
        <f>IF(B187="", "", "mouse gut metagenome")</f>
        <v>0</v>
      </c>
      <c r="D187" s="1">
        <f>IF(B187="", "", "410661")</f>
        <v>0</v>
      </c>
    </row>
    <row r="188" spans="1:4">
      <c r="A188">
        <f>IF(COUNTBLANK(B188:D188)&lt;&gt;COLUMNS(B188:D188),187,"")</f>
        <v>0</v>
      </c>
      <c r="C188" s="1">
        <f>IF(B188="", "", "mouse gut metagenome")</f>
        <v>0</v>
      </c>
      <c r="D188" s="1">
        <f>IF(B188="", "", "410661")</f>
        <v>0</v>
      </c>
    </row>
    <row r="189" spans="1:4">
      <c r="A189">
        <f>IF(COUNTBLANK(B189:D189)&lt;&gt;COLUMNS(B189:D189),188,"")</f>
        <v>0</v>
      </c>
      <c r="C189" s="1">
        <f>IF(B189="", "", "mouse gut metagenome")</f>
        <v>0</v>
      </c>
      <c r="D189" s="1">
        <f>IF(B189="", "", "410661")</f>
        <v>0</v>
      </c>
    </row>
    <row r="190" spans="1:4">
      <c r="A190">
        <f>IF(COUNTBLANK(B190:D190)&lt;&gt;COLUMNS(B190:D190),189,"")</f>
        <v>0</v>
      </c>
      <c r="C190" s="1">
        <f>IF(B190="", "", "mouse gut metagenome")</f>
        <v>0</v>
      </c>
      <c r="D190" s="1">
        <f>IF(B190="", "", "410661")</f>
        <v>0</v>
      </c>
    </row>
    <row r="191" spans="1:4">
      <c r="A191">
        <f>IF(COUNTBLANK(B191:D191)&lt;&gt;COLUMNS(B191:D191),190,"")</f>
        <v>0</v>
      </c>
      <c r="C191" s="1">
        <f>IF(B191="", "", "mouse gut metagenome")</f>
        <v>0</v>
      </c>
      <c r="D191" s="1">
        <f>IF(B191="", "", "410661")</f>
        <v>0</v>
      </c>
    </row>
    <row r="192" spans="1:4">
      <c r="A192">
        <f>IF(COUNTBLANK(B192:D192)&lt;&gt;COLUMNS(B192:D192),191,"")</f>
        <v>0</v>
      </c>
      <c r="C192" s="1">
        <f>IF(B192="", "", "mouse gut metagenome")</f>
        <v>0</v>
      </c>
      <c r="D192" s="1">
        <f>IF(B192="", "", "410661")</f>
        <v>0</v>
      </c>
    </row>
    <row r="193" spans="1:4">
      <c r="A193">
        <f>IF(COUNTBLANK(B193:D193)&lt;&gt;COLUMNS(B193:D193),192,"")</f>
        <v>0</v>
      </c>
      <c r="C193" s="1">
        <f>IF(B193="", "", "mouse gut metagenome")</f>
        <v>0</v>
      </c>
      <c r="D193" s="1">
        <f>IF(B193="", "", "410661")</f>
        <v>0</v>
      </c>
    </row>
    <row r="194" spans="1:4">
      <c r="A194">
        <f>IF(COUNTBLANK(B194:D194)&lt;&gt;COLUMNS(B194:D194),193,"")</f>
        <v>0</v>
      </c>
      <c r="C194" s="1">
        <f>IF(B194="", "", "mouse gut metagenome")</f>
        <v>0</v>
      </c>
      <c r="D194" s="1">
        <f>IF(B194="", "", "410661")</f>
        <v>0</v>
      </c>
    </row>
    <row r="195" spans="1:4">
      <c r="A195">
        <f>IF(COUNTBLANK(B195:D195)&lt;&gt;COLUMNS(B195:D195),194,"")</f>
        <v>0</v>
      </c>
      <c r="C195" s="1">
        <f>IF(B195="", "", "mouse gut metagenome")</f>
        <v>0</v>
      </c>
      <c r="D195" s="1">
        <f>IF(B195="", "", "410661")</f>
        <v>0</v>
      </c>
    </row>
    <row r="196" spans="1:4">
      <c r="A196">
        <f>IF(COUNTBLANK(B196:D196)&lt;&gt;COLUMNS(B196:D196),195,"")</f>
        <v>0</v>
      </c>
      <c r="C196" s="1">
        <f>IF(B196="", "", "mouse gut metagenome")</f>
        <v>0</v>
      </c>
      <c r="D196" s="1">
        <f>IF(B196="", "", "410661")</f>
        <v>0</v>
      </c>
    </row>
    <row r="197" spans="1:4">
      <c r="A197">
        <f>IF(COUNTBLANK(B197:D197)&lt;&gt;COLUMNS(B197:D197),196,"")</f>
        <v>0</v>
      </c>
      <c r="C197" s="1">
        <f>IF(B197="", "", "mouse gut metagenome")</f>
        <v>0</v>
      </c>
      <c r="D197" s="1">
        <f>IF(B197="", "", "410661")</f>
        <v>0</v>
      </c>
    </row>
    <row r="198" spans="1:4">
      <c r="A198">
        <f>IF(COUNTBLANK(B198:D198)&lt;&gt;COLUMNS(B198:D198),197,"")</f>
        <v>0</v>
      </c>
      <c r="C198" s="1">
        <f>IF(B198="", "", "mouse gut metagenome")</f>
        <v>0</v>
      </c>
      <c r="D198" s="1">
        <f>IF(B198="", "", "410661")</f>
        <v>0</v>
      </c>
    </row>
    <row r="199" spans="1:4">
      <c r="A199">
        <f>IF(COUNTBLANK(B199:D199)&lt;&gt;COLUMNS(B199:D199),198,"")</f>
        <v>0</v>
      </c>
      <c r="C199" s="1">
        <f>IF(B199="", "", "mouse gut metagenome")</f>
        <v>0</v>
      </c>
      <c r="D199" s="1">
        <f>IF(B199="", "", "410661")</f>
        <v>0</v>
      </c>
    </row>
    <row r="200" spans="1:4">
      <c r="A200">
        <f>IF(COUNTBLANK(B200:D200)&lt;&gt;COLUMNS(B200:D200),199,"")</f>
        <v>0</v>
      </c>
      <c r="C200" s="1">
        <f>IF(B200="", "", "mouse gut metagenome")</f>
        <v>0</v>
      </c>
      <c r="D200" s="1">
        <f>IF(B200="", "", "410661")</f>
        <v>0</v>
      </c>
    </row>
    <row r="201" spans="1:4">
      <c r="A201">
        <f>IF(COUNTBLANK(B201:D201)&lt;&gt;COLUMNS(B201:D201),200,"")</f>
        <v>0</v>
      </c>
      <c r="C201" s="1">
        <f>IF(B201="", "", "mouse gut metagenome")</f>
        <v>0</v>
      </c>
      <c r="D201" s="1">
        <f>IF(B201="", "", "410661")</f>
        <v>0</v>
      </c>
    </row>
    <row r="202" spans="1:4">
      <c r="A202">
        <f>IF(COUNTBLANK(B202:D202)&lt;&gt;COLUMNS(B202:D202),201,"")</f>
        <v>0</v>
      </c>
      <c r="C202" s="1">
        <f>IF(B202="", "", "mouse gut metagenome")</f>
        <v>0</v>
      </c>
      <c r="D202" s="1">
        <f>IF(B202="", "", "410661")</f>
        <v>0</v>
      </c>
    </row>
    <row r="203" spans="1:4">
      <c r="A203">
        <f>IF(COUNTBLANK(B203:D203)&lt;&gt;COLUMNS(B203:D203),202,"")</f>
        <v>0</v>
      </c>
      <c r="C203" s="1">
        <f>IF(B203="", "", "mouse gut metagenome")</f>
        <v>0</v>
      </c>
      <c r="D203" s="1">
        <f>IF(B203="", "", "410661")</f>
        <v>0</v>
      </c>
    </row>
    <row r="204" spans="1:4">
      <c r="A204">
        <f>IF(COUNTBLANK(B204:D204)&lt;&gt;COLUMNS(B204:D204),203,"")</f>
        <v>0</v>
      </c>
      <c r="C204" s="1">
        <f>IF(B204="", "", "mouse gut metagenome")</f>
        <v>0</v>
      </c>
      <c r="D204" s="1">
        <f>IF(B204="", "", "410661")</f>
        <v>0</v>
      </c>
    </row>
    <row r="205" spans="1:4">
      <c r="A205">
        <f>IF(COUNTBLANK(B205:D205)&lt;&gt;COLUMNS(B205:D205),204,"")</f>
        <v>0</v>
      </c>
      <c r="C205" s="1">
        <f>IF(B205="", "", "mouse gut metagenome")</f>
        <v>0</v>
      </c>
      <c r="D205" s="1">
        <f>IF(B205="", "", "410661")</f>
        <v>0</v>
      </c>
    </row>
    <row r="206" spans="1:4">
      <c r="A206">
        <f>IF(COUNTBLANK(B206:D206)&lt;&gt;COLUMNS(B206:D206),205,"")</f>
        <v>0</v>
      </c>
      <c r="C206" s="1">
        <f>IF(B206="", "", "mouse gut metagenome")</f>
        <v>0</v>
      </c>
      <c r="D206" s="1">
        <f>IF(B206="", "", "410661")</f>
        <v>0</v>
      </c>
    </row>
    <row r="207" spans="1:4">
      <c r="A207">
        <f>IF(COUNTBLANK(B207:D207)&lt;&gt;COLUMNS(B207:D207),206,"")</f>
        <v>0</v>
      </c>
      <c r="C207" s="1">
        <f>IF(B207="", "", "mouse gut metagenome")</f>
        <v>0</v>
      </c>
      <c r="D207" s="1">
        <f>IF(B207="", "", "410661")</f>
        <v>0</v>
      </c>
    </row>
    <row r="208" spans="1:4">
      <c r="A208">
        <f>IF(COUNTBLANK(B208:D208)&lt;&gt;COLUMNS(B208:D208),207,"")</f>
        <v>0</v>
      </c>
      <c r="C208" s="1">
        <f>IF(B208="", "", "mouse gut metagenome")</f>
        <v>0</v>
      </c>
      <c r="D208" s="1">
        <f>IF(B208="", "", "410661")</f>
        <v>0</v>
      </c>
    </row>
    <row r="209" spans="1:4">
      <c r="A209">
        <f>IF(COUNTBLANK(B209:D209)&lt;&gt;COLUMNS(B209:D209),208,"")</f>
        <v>0</v>
      </c>
      <c r="C209" s="1">
        <f>IF(B209="", "", "mouse gut metagenome")</f>
        <v>0</v>
      </c>
      <c r="D209" s="1">
        <f>IF(B209="", "", "410661")</f>
        <v>0</v>
      </c>
    </row>
    <row r="210" spans="1:4">
      <c r="A210">
        <f>IF(COUNTBLANK(B210:D210)&lt;&gt;COLUMNS(B210:D210),209,"")</f>
        <v>0</v>
      </c>
      <c r="C210" s="1">
        <f>IF(B210="", "", "mouse gut metagenome")</f>
        <v>0</v>
      </c>
      <c r="D210" s="1">
        <f>IF(B210="", "", "410661")</f>
        <v>0</v>
      </c>
    </row>
    <row r="211" spans="1:4">
      <c r="A211">
        <f>IF(COUNTBLANK(B211:D211)&lt;&gt;COLUMNS(B211:D211),210,"")</f>
        <v>0</v>
      </c>
      <c r="C211" s="1">
        <f>IF(B211="", "", "mouse gut metagenome")</f>
        <v>0</v>
      </c>
      <c r="D211" s="1">
        <f>IF(B211="", "", "410661")</f>
        <v>0</v>
      </c>
    </row>
    <row r="212" spans="1:4">
      <c r="A212">
        <f>IF(COUNTBLANK(B212:D212)&lt;&gt;COLUMNS(B212:D212),211,"")</f>
        <v>0</v>
      </c>
      <c r="C212" s="1">
        <f>IF(B212="", "", "mouse gut metagenome")</f>
        <v>0</v>
      </c>
      <c r="D212" s="1">
        <f>IF(B212="", "", "410661")</f>
        <v>0</v>
      </c>
    </row>
    <row r="213" spans="1:4">
      <c r="A213">
        <f>IF(COUNTBLANK(B213:D213)&lt;&gt;COLUMNS(B213:D213),212,"")</f>
        <v>0</v>
      </c>
      <c r="C213" s="1">
        <f>IF(B213="", "", "mouse gut metagenome")</f>
        <v>0</v>
      </c>
      <c r="D213" s="1">
        <f>IF(B213="", "", "410661")</f>
        <v>0</v>
      </c>
    </row>
    <row r="214" spans="1:4">
      <c r="A214">
        <f>IF(COUNTBLANK(B214:D214)&lt;&gt;COLUMNS(B214:D214),213,"")</f>
        <v>0</v>
      </c>
      <c r="C214" s="1">
        <f>IF(B214="", "", "mouse gut metagenome")</f>
        <v>0</v>
      </c>
      <c r="D214" s="1">
        <f>IF(B214="", "", "410661")</f>
        <v>0</v>
      </c>
    </row>
    <row r="215" spans="1:4">
      <c r="A215">
        <f>IF(COUNTBLANK(B215:D215)&lt;&gt;COLUMNS(B215:D215),214,"")</f>
        <v>0</v>
      </c>
      <c r="C215" s="1">
        <f>IF(B215="", "", "mouse gut metagenome")</f>
        <v>0</v>
      </c>
      <c r="D215" s="1">
        <f>IF(B215="", "", "410661")</f>
        <v>0</v>
      </c>
    </row>
    <row r="216" spans="1:4">
      <c r="A216">
        <f>IF(COUNTBLANK(B216:D216)&lt;&gt;COLUMNS(B216:D216),215,"")</f>
        <v>0</v>
      </c>
      <c r="C216" s="1">
        <f>IF(B216="", "", "mouse gut metagenome")</f>
        <v>0</v>
      </c>
      <c r="D216" s="1">
        <f>IF(B216="", "", "410661")</f>
        <v>0</v>
      </c>
    </row>
    <row r="217" spans="1:4">
      <c r="A217">
        <f>IF(COUNTBLANK(B217:D217)&lt;&gt;COLUMNS(B217:D217),216,"")</f>
        <v>0</v>
      </c>
      <c r="C217" s="1">
        <f>IF(B217="", "", "mouse gut metagenome")</f>
        <v>0</v>
      </c>
      <c r="D217" s="1">
        <f>IF(B217="", "", "410661")</f>
        <v>0</v>
      </c>
    </row>
    <row r="218" spans="1:4">
      <c r="A218">
        <f>IF(COUNTBLANK(B218:D218)&lt;&gt;COLUMNS(B218:D218),217,"")</f>
        <v>0</v>
      </c>
      <c r="C218" s="1">
        <f>IF(B218="", "", "mouse gut metagenome")</f>
        <v>0</v>
      </c>
      <c r="D218" s="1">
        <f>IF(B218="", "", "410661")</f>
        <v>0</v>
      </c>
    </row>
    <row r="219" spans="1:4">
      <c r="A219">
        <f>IF(COUNTBLANK(B219:D219)&lt;&gt;COLUMNS(B219:D219),218,"")</f>
        <v>0</v>
      </c>
      <c r="C219" s="1">
        <f>IF(B219="", "", "mouse gut metagenome")</f>
        <v>0</v>
      </c>
      <c r="D219" s="1">
        <f>IF(B219="", "", "410661")</f>
        <v>0</v>
      </c>
    </row>
    <row r="220" spans="1:4">
      <c r="A220">
        <f>IF(COUNTBLANK(B220:D220)&lt;&gt;COLUMNS(B220:D220),219,"")</f>
        <v>0</v>
      </c>
      <c r="C220" s="1">
        <f>IF(B220="", "", "mouse gut metagenome")</f>
        <v>0</v>
      </c>
      <c r="D220" s="1">
        <f>IF(B220="", "", "410661")</f>
        <v>0</v>
      </c>
    </row>
    <row r="221" spans="1:4">
      <c r="A221">
        <f>IF(COUNTBLANK(B221:D221)&lt;&gt;COLUMNS(B221:D221),220,"")</f>
        <v>0</v>
      </c>
      <c r="C221" s="1">
        <f>IF(B221="", "", "mouse gut metagenome")</f>
        <v>0</v>
      </c>
      <c r="D221" s="1">
        <f>IF(B221="", "", "410661")</f>
        <v>0</v>
      </c>
    </row>
    <row r="222" spans="1:4">
      <c r="A222">
        <f>IF(COUNTBLANK(B222:D222)&lt;&gt;COLUMNS(B222:D222),221,"")</f>
        <v>0</v>
      </c>
      <c r="C222" s="1">
        <f>IF(B222="", "", "mouse gut metagenome")</f>
        <v>0</v>
      </c>
      <c r="D222" s="1">
        <f>IF(B222="", "", "410661")</f>
        <v>0</v>
      </c>
    </row>
    <row r="223" spans="1:4">
      <c r="A223">
        <f>IF(COUNTBLANK(B223:D223)&lt;&gt;COLUMNS(B223:D223),222,"")</f>
        <v>0</v>
      </c>
      <c r="C223" s="1">
        <f>IF(B223="", "", "mouse gut metagenome")</f>
        <v>0</v>
      </c>
      <c r="D223" s="1">
        <f>IF(B223="", "", "410661")</f>
        <v>0</v>
      </c>
    </row>
    <row r="224" spans="1:4">
      <c r="A224">
        <f>IF(COUNTBLANK(B224:D224)&lt;&gt;COLUMNS(B224:D224),223,"")</f>
        <v>0</v>
      </c>
      <c r="C224" s="1">
        <f>IF(B224="", "", "mouse gut metagenome")</f>
        <v>0</v>
      </c>
      <c r="D224" s="1">
        <f>IF(B224="", "", "410661")</f>
        <v>0</v>
      </c>
    </row>
    <row r="225" spans="1:4">
      <c r="A225">
        <f>IF(COUNTBLANK(B225:D225)&lt;&gt;COLUMNS(B225:D225),224,"")</f>
        <v>0</v>
      </c>
      <c r="C225" s="1">
        <f>IF(B225="", "", "mouse gut metagenome")</f>
        <v>0</v>
      </c>
      <c r="D225" s="1">
        <f>IF(B225="", "", "410661")</f>
        <v>0</v>
      </c>
    </row>
    <row r="226" spans="1:4">
      <c r="A226">
        <f>IF(COUNTBLANK(B226:D226)&lt;&gt;COLUMNS(B226:D226),225,"")</f>
        <v>0</v>
      </c>
      <c r="C226" s="1">
        <f>IF(B226="", "", "mouse gut metagenome")</f>
        <v>0</v>
      </c>
      <c r="D226" s="1">
        <f>IF(B226="", "", "410661")</f>
        <v>0</v>
      </c>
    </row>
    <row r="227" spans="1:4">
      <c r="A227">
        <f>IF(COUNTBLANK(B227:D227)&lt;&gt;COLUMNS(B227:D227),226,"")</f>
        <v>0</v>
      </c>
      <c r="C227" s="1">
        <f>IF(B227="", "", "mouse gut metagenome")</f>
        <v>0</v>
      </c>
      <c r="D227" s="1">
        <f>IF(B227="", "", "410661")</f>
        <v>0</v>
      </c>
    </row>
    <row r="228" spans="1:4">
      <c r="A228">
        <f>IF(COUNTBLANK(B228:D228)&lt;&gt;COLUMNS(B228:D228),227,"")</f>
        <v>0</v>
      </c>
      <c r="C228" s="1">
        <f>IF(B228="", "", "mouse gut metagenome")</f>
        <v>0</v>
      </c>
      <c r="D228" s="1">
        <f>IF(B228="", "", "410661")</f>
        <v>0</v>
      </c>
    </row>
    <row r="229" spans="1:4">
      <c r="A229">
        <f>IF(COUNTBLANK(B229:D229)&lt;&gt;COLUMNS(B229:D229),228,"")</f>
        <v>0</v>
      </c>
      <c r="C229" s="1">
        <f>IF(B229="", "", "mouse gut metagenome")</f>
        <v>0</v>
      </c>
      <c r="D229" s="1">
        <f>IF(B229="", "", "410661")</f>
        <v>0</v>
      </c>
    </row>
    <row r="230" spans="1:4">
      <c r="A230">
        <f>IF(COUNTBLANK(B230:D230)&lt;&gt;COLUMNS(B230:D230),229,"")</f>
        <v>0</v>
      </c>
      <c r="C230" s="1">
        <f>IF(B230="", "", "mouse gut metagenome")</f>
        <v>0</v>
      </c>
      <c r="D230" s="1">
        <f>IF(B230="", "", "410661")</f>
        <v>0</v>
      </c>
    </row>
    <row r="231" spans="1:4">
      <c r="A231">
        <f>IF(COUNTBLANK(B231:D231)&lt;&gt;COLUMNS(B231:D231),230,"")</f>
        <v>0</v>
      </c>
      <c r="C231" s="1">
        <f>IF(B231="", "", "mouse gut metagenome")</f>
        <v>0</v>
      </c>
      <c r="D231" s="1">
        <f>IF(B231="", "", "410661")</f>
        <v>0</v>
      </c>
    </row>
    <row r="232" spans="1:4">
      <c r="A232">
        <f>IF(COUNTBLANK(B232:D232)&lt;&gt;COLUMNS(B232:D232),231,"")</f>
        <v>0</v>
      </c>
      <c r="C232" s="1">
        <f>IF(B232="", "", "mouse gut metagenome")</f>
        <v>0</v>
      </c>
      <c r="D232" s="1">
        <f>IF(B232="", "", "410661")</f>
        <v>0</v>
      </c>
    </row>
    <row r="233" spans="1:4">
      <c r="A233">
        <f>IF(COUNTBLANK(B233:D233)&lt;&gt;COLUMNS(B233:D233),232,"")</f>
        <v>0</v>
      </c>
      <c r="C233" s="1">
        <f>IF(B233="", "", "mouse gut metagenome")</f>
        <v>0</v>
      </c>
      <c r="D233" s="1">
        <f>IF(B233="", "", "410661")</f>
        <v>0</v>
      </c>
    </row>
    <row r="234" spans="1:4">
      <c r="A234">
        <f>IF(COUNTBLANK(B234:D234)&lt;&gt;COLUMNS(B234:D234),233,"")</f>
        <v>0</v>
      </c>
      <c r="C234" s="1">
        <f>IF(B234="", "", "mouse gut metagenome")</f>
        <v>0</v>
      </c>
      <c r="D234" s="1">
        <f>IF(B234="", "", "410661")</f>
        <v>0</v>
      </c>
    </row>
    <row r="235" spans="1:4">
      <c r="A235">
        <f>IF(COUNTBLANK(B235:D235)&lt;&gt;COLUMNS(B235:D235),234,"")</f>
        <v>0</v>
      </c>
      <c r="C235" s="1">
        <f>IF(B235="", "", "mouse gut metagenome")</f>
        <v>0</v>
      </c>
      <c r="D235" s="1">
        <f>IF(B235="", "", "410661")</f>
        <v>0</v>
      </c>
    </row>
    <row r="236" spans="1:4">
      <c r="A236">
        <f>IF(COUNTBLANK(B236:D236)&lt;&gt;COLUMNS(B236:D236),235,"")</f>
        <v>0</v>
      </c>
      <c r="C236" s="1">
        <f>IF(B236="", "", "mouse gut metagenome")</f>
        <v>0</v>
      </c>
      <c r="D236" s="1">
        <f>IF(B236="", "", "410661")</f>
        <v>0</v>
      </c>
    </row>
    <row r="237" spans="1:4">
      <c r="A237">
        <f>IF(COUNTBLANK(B237:D237)&lt;&gt;COLUMNS(B237:D237),236,"")</f>
        <v>0</v>
      </c>
      <c r="C237" s="1">
        <f>IF(B237="", "", "mouse gut metagenome")</f>
        <v>0</v>
      </c>
      <c r="D237" s="1">
        <f>IF(B237="", "", "410661")</f>
        <v>0</v>
      </c>
    </row>
    <row r="238" spans="1:4">
      <c r="A238">
        <f>IF(COUNTBLANK(B238:D238)&lt;&gt;COLUMNS(B238:D238),237,"")</f>
        <v>0</v>
      </c>
      <c r="C238" s="1">
        <f>IF(B238="", "", "mouse gut metagenome")</f>
        <v>0</v>
      </c>
      <c r="D238" s="1">
        <f>IF(B238="", "", "410661")</f>
        <v>0</v>
      </c>
    </row>
    <row r="239" spans="1:4">
      <c r="A239">
        <f>IF(COUNTBLANK(B239:D239)&lt;&gt;COLUMNS(B239:D239),238,"")</f>
        <v>0</v>
      </c>
      <c r="C239" s="1">
        <f>IF(B239="", "", "mouse gut metagenome")</f>
        <v>0</v>
      </c>
      <c r="D239" s="1">
        <f>IF(B239="", "", "410661")</f>
        <v>0</v>
      </c>
    </row>
    <row r="240" spans="1:4">
      <c r="A240">
        <f>IF(COUNTBLANK(B240:D240)&lt;&gt;COLUMNS(B240:D240),239,"")</f>
        <v>0</v>
      </c>
      <c r="C240" s="1">
        <f>IF(B240="", "", "mouse gut metagenome")</f>
        <v>0</v>
      </c>
      <c r="D240" s="1">
        <f>IF(B240="", "", "410661")</f>
        <v>0</v>
      </c>
    </row>
    <row r="241" spans="1:4">
      <c r="A241">
        <f>IF(COUNTBLANK(B241:D241)&lt;&gt;COLUMNS(B241:D241),240,"")</f>
        <v>0</v>
      </c>
      <c r="C241" s="1">
        <f>IF(B241="", "", "mouse gut metagenome")</f>
        <v>0</v>
      </c>
      <c r="D241" s="1">
        <f>IF(B241="", "", "410661")</f>
        <v>0</v>
      </c>
    </row>
    <row r="242" spans="1:4">
      <c r="A242">
        <f>IF(COUNTBLANK(B242:D242)&lt;&gt;COLUMNS(B242:D242),241,"")</f>
        <v>0</v>
      </c>
      <c r="C242" s="1">
        <f>IF(B242="", "", "mouse gut metagenome")</f>
        <v>0</v>
      </c>
      <c r="D242" s="1">
        <f>IF(B242="", "", "410661")</f>
        <v>0</v>
      </c>
    </row>
    <row r="243" spans="1:4">
      <c r="A243">
        <f>IF(COUNTBLANK(B243:D243)&lt;&gt;COLUMNS(B243:D243),242,"")</f>
        <v>0</v>
      </c>
      <c r="C243" s="1">
        <f>IF(B243="", "", "mouse gut metagenome")</f>
        <v>0</v>
      </c>
      <c r="D243" s="1">
        <f>IF(B243="", "", "410661")</f>
        <v>0</v>
      </c>
    </row>
    <row r="244" spans="1:4">
      <c r="A244">
        <f>IF(COUNTBLANK(B244:D244)&lt;&gt;COLUMNS(B244:D244),243,"")</f>
        <v>0</v>
      </c>
      <c r="C244" s="1">
        <f>IF(B244="", "", "mouse gut metagenome")</f>
        <v>0</v>
      </c>
      <c r="D244" s="1">
        <f>IF(B244="", "", "410661")</f>
        <v>0</v>
      </c>
    </row>
    <row r="245" spans="1:4">
      <c r="A245">
        <f>IF(COUNTBLANK(B245:D245)&lt;&gt;COLUMNS(B245:D245),244,"")</f>
        <v>0</v>
      </c>
      <c r="C245" s="1">
        <f>IF(B245="", "", "mouse gut metagenome")</f>
        <v>0</v>
      </c>
      <c r="D245" s="1">
        <f>IF(B245="", "", "410661")</f>
        <v>0</v>
      </c>
    </row>
    <row r="246" spans="1:4">
      <c r="A246">
        <f>IF(COUNTBLANK(B246:D246)&lt;&gt;COLUMNS(B246:D246),245,"")</f>
        <v>0</v>
      </c>
      <c r="C246" s="1">
        <f>IF(B246="", "", "mouse gut metagenome")</f>
        <v>0</v>
      </c>
      <c r="D246" s="1">
        <f>IF(B246="", "", "410661")</f>
        <v>0</v>
      </c>
    </row>
    <row r="247" spans="1:4">
      <c r="A247">
        <f>IF(COUNTBLANK(B247:D247)&lt;&gt;COLUMNS(B247:D247),246,"")</f>
        <v>0</v>
      </c>
      <c r="C247" s="1">
        <f>IF(B247="", "", "mouse gut metagenome")</f>
        <v>0</v>
      </c>
      <c r="D247" s="1">
        <f>IF(B247="", "", "410661")</f>
        <v>0</v>
      </c>
    </row>
    <row r="248" spans="1:4">
      <c r="A248">
        <f>IF(COUNTBLANK(B248:D248)&lt;&gt;COLUMNS(B248:D248),247,"")</f>
        <v>0</v>
      </c>
      <c r="C248" s="1">
        <f>IF(B248="", "", "mouse gut metagenome")</f>
        <v>0</v>
      </c>
      <c r="D248" s="1">
        <f>IF(B248="", "", "410661")</f>
        <v>0</v>
      </c>
    </row>
    <row r="249" spans="1:4">
      <c r="A249">
        <f>IF(COUNTBLANK(B249:D249)&lt;&gt;COLUMNS(B249:D249),248,"")</f>
        <v>0</v>
      </c>
      <c r="C249" s="1">
        <f>IF(B249="", "", "mouse gut metagenome")</f>
        <v>0</v>
      </c>
      <c r="D249" s="1">
        <f>IF(B249="", "", "410661")</f>
        <v>0</v>
      </c>
    </row>
    <row r="250" spans="1:4">
      <c r="A250">
        <f>IF(COUNTBLANK(B250:D250)&lt;&gt;COLUMNS(B250:D250),249,"")</f>
        <v>0</v>
      </c>
      <c r="C250" s="1">
        <f>IF(B250="", "", "mouse gut metagenome")</f>
        <v>0</v>
      </c>
      <c r="D250" s="1">
        <f>IF(B250="", "", "410661")</f>
        <v>0</v>
      </c>
    </row>
    <row r="251" spans="1:4">
      <c r="A251">
        <f>IF(COUNTBLANK(B251:D251)&lt;&gt;COLUMNS(B251:D251),250,"")</f>
        <v>0</v>
      </c>
      <c r="C251" s="1">
        <f>IF(B251="", "", "mouse gut metagenome")</f>
        <v>0</v>
      </c>
      <c r="D251" s="1">
        <f>IF(B251="", "", "410661")</f>
        <v>0</v>
      </c>
    </row>
    <row r="252" spans="1:4">
      <c r="A252">
        <f>IF(COUNTBLANK(B252:D252)&lt;&gt;COLUMNS(B252:D252),251,"")</f>
        <v>0</v>
      </c>
      <c r="C252" s="1">
        <f>IF(B252="", "", "mouse gut metagenome")</f>
        <v>0</v>
      </c>
      <c r="D252" s="1">
        <f>IF(B252="", "", "410661")</f>
        <v>0</v>
      </c>
    </row>
    <row r="253" spans="1:4">
      <c r="A253">
        <f>IF(COUNTBLANK(B253:D253)&lt;&gt;COLUMNS(B253:D253),252,"")</f>
        <v>0</v>
      </c>
      <c r="C253" s="1">
        <f>IF(B253="", "", "mouse gut metagenome")</f>
        <v>0</v>
      </c>
      <c r="D253" s="1">
        <f>IF(B253="", "", "410661")</f>
        <v>0</v>
      </c>
    </row>
    <row r="254" spans="1:4">
      <c r="A254">
        <f>IF(COUNTBLANK(B254:D254)&lt;&gt;COLUMNS(B254:D254),253,"")</f>
        <v>0</v>
      </c>
      <c r="C254" s="1">
        <f>IF(B254="", "", "mouse gut metagenome")</f>
        <v>0</v>
      </c>
      <c r="D254" s="1">
        <f>IF(B254="", "", "410661")</f>
        <v>0</v>
      </c>
    </row>
    <row r="255" spans="1:4">
      <c r="A255">
        <f>IF(COUNTBLANK(B255:D255)&lt;&gt;COLUMNS(B255:D255),254,"")</f>
        <v>0</v>
      </c>
      <c r="C255" s="1">
        <f>IF(B255="", "", "mouse gut metagenome")</f>
        <v>0</v>
      </c>
      <c r="D255" s="1">
        <f>IF(B255="", "", "410661")</f>
        <v>0</v>
      </c>
    </row>
    <row r="256" spans="1:4">
      <c r="A256">
        <f>IF(COUNTBLANK(B256:D256)&lt;&gt;COLUMNS(B256:D256),255,"")</f>
        <v>0</v>
      </c>
      <c r="C256" s="1">
        <f>IF(B256="", "", "mouse gut metagenome")</f>
        <v>0</v>
      </c>
      <c r="D256" s="1">
        <f>IF(B256="", "", "410661")</f>
        <v>0</v>
      </c>
    </row>
    <row r="257" spans="1:4">
      <c r="A257">
        <f>IF(COUNTBLANK(B257:D257)&lt;&gt;COLUMNS(B257:D257),256,"")</f>
        <v>0</v>
      </c>
      <c r="C257" s="1">
        <f>IF(B257="", "", "mouse gut metagenome")</f>
        <v>0</v>
      </c>
      <c r="D257" s="1">
        <f>IF(B257="", "", "410661")</f>
        <v>0</v>
      </c>
    </row>
    <row r="258" spans="1:4">
      <c r="A258">
        <f>IF(COUNTBLANK(B258:D258)&lt;&gt;COLUMNS(B258:D258),257,"")</f>
        <v>0</v>
      </c>
      <c r="C258" s="1">
        <f>IF(B258="", "", "mouse gut metagenome")</f>
        <v>0</v>
      </c>
      <c r="D258" s="1">
        <f>IF(B258="", "", "410661")</f>
        <v>0</v>
      </c>
    </row>
    <row r="259" spans="1:4">
      <c r="A259">
        <f>IF(COUNTBLANK(B259:D259)&lt;&gt;COLUMNS(B259:D259),258,"")</f>
        <v>0</v>
      </c>
      <c r="C259" s="1">
        <f>IF(B259="", "", "mouse gut metagenome")</f>
        <v>0</v>
      </c>
      <c r="D259" s="1">
        <f>IF(B259="", "", "410661")</f>
        <v>0</v>
      </c>
    </row>
    <row r="260" spans="1:4">
      <c r="A260">
        <f>IF(COUNTBLANK(B260:D260)&lt;&gt;COLUMNS(B260:D260),259,"")</f>
        <v>0</v>
      </c>
      <c r="C260" s="1">
        <f>IF(B260="", "", "mouse gut metagenome")</f>
        <v>0</v>
      </c>
      <c r="D260" s="1">
        <f>IF(B260="", "", "410661")</f>
        <v>0</v>
      </c>
    </row>
    <row r="261" spans="1:4">
      <c r="A261">
        <f>IF(COUNTBLANK(B261:D261)&lt;&gt;COLUMNS(B261:D261),260,"")</f>
        <v>0</v>
      </c>
      <c r="C261" s="1">
        <f>IF(B261="", "", "mouse gut metagenome")</f>
        <v>0</v>
      </c>
      <c r="D261" s="1">
        <f>IF(B261="", "", "410661")</f>
        <v>0</v>
      </c>
    </row>
    <row r="262" spans="1:4">
      <c r="A262">
        <f>IF(COUNTBLANK(B262:D262)&lt;&gt;COLUMNS(B262:D262),261,"")</f>
        <v>0</v>
      </c>
      <c r="C262" s="1">
        <f>IF(B262="", "", "mouse gut metagenome")</f>
        <v>0</v>
      </c>
      <c r="D262" s="1">
        <f>IF(B262="", "", "410661")</f>
        <v>0</v>
      </c>
    </row>
    <row r="263" spans="1:4">
      <c r="A263">
        <f>IF(COUNTBLANK(B263:D263)&lt;&gt;COLUMNS(B263:D263),262,"")</f>
        <v>0</v>
      </c>
      <c r="C263" s="1">
        <f>IF(B263="", "", "mouse gut metagenome")</f>
        <v>0</v>
      </c>
      <c r="D263" s="1">
        <f>IF(B263="", "", "410661")</f>
        <v>0</v>
      </c>
    </row>
    <row r="264" spans="1:4">
      <c r="A264">
        <f>IF(COUNTBLANK(B264:D264)&lt;&gt;COLUMNS(B264:D264),263,"")</f>
        <v>0</v>
      </c>
      <c r="C264" s="1">
        <f>IF(B264="", "", "mouse gut metagenome")</f>
        <v>0</v>
      </c>
      <c r="D264" s="1">
        <f>IF(B264="", "", "410661")</f>
        <v>0</v>
      </c>
    </row>
    <row r="265" spans="1:4">
      <c r="A265">
        <f>IF(COUNTBLANK(B265:D265)&lt;&gt;COLUMNS(B265:D265),264,"")</f>
        <v>0</v>
      </c>
      <c r="C265" s="1">
        <f>IF(B265="", "", "mouse gut metagenome")</f>
        <v>0</v>
      </c>
      <c r="D265" s="1">
        <f>IF(B265="", "", "410661")</f>
        <v>0</v>
      </c>
    </row>
    <row r="266" spans="1:4">
      <c r="A266">
        <f>IF(COUNTBLANK(B266:D266)&lt;&gt;COLUMNS(B266:D266),265,"")</f>
        <v>0</v>
      </c>
      <c r="C266" s="1">
        <f>IF(B266="", "", "mouse gut metagenome")</f>
        <v>0</v>
      </c>
      <c r="D266" s="1">
        <f>IF(B266="", "", "410661")</f>
        <v>0</v>
      </c>
    </row>
    <row r="267" spans="1:4">
      <c r="A267">
        <f>IF(COUNTBLANK(B267:D267)&lt;&gt;COLUMNS(B267:D267),266,"")</f>
        <v>0</v>
      </c>
      <c r="C267" s="1">
        <f>IF(B267="", "", "mouse gut metagenome")</f>
        <v>0</v>
      </c>
      <c r="D267" s="1">
        <f>IF(B267="", "", "410661")</f>
        <v>0</v>
      </c>
    </row>
    <row r="268" spans="1:4">
      <c r="A268">
        <f>IF(COUNTBLANK(B268:D268)&lt;&gt;COLUMNS(B268:D268),267,"")</f>
        <v>0</v>
      </c>
      <c r="C268" s="1">
        <f>IF(B268="", "", "mouse gut metagenome")</f>
        <v>0</v>
      </c>
      <c r="D268" s="1">
        <f>IF(B268="", "", "410661")</f>
        <v>0</v>
      </c>
    </row>
    <row r="269" spans="1:4">
      <c r="A269">
        <f>IF(COUNTBLANK(B269:D269)&lt;&gt;COLUMNS(B269:D269),268,"")</f>
        <v>0</v>
      </c>
      <c r="C269" s="1">
        <f>IF(B269="", "", "mouse gut metagenome")</f>
        <v>0</v>
      </c>
      <c r="D269" s="1">
        <f>IF(B269="", "", "410661")</f>
        <v>0</v>
      </c>
    </row>
    <row r="270" spans="1:4">
      <c r="A270">
        <f>IF(COUNTBLANK(B270:D270)&lt;&gt;COLUMNS(B270:D270),269,"")</f>
        <v>0</v>
      </c>
      <c r="C270" s="1">
        <f>IF(B270="", "", "mouse gut metagenome")</f>
        <v>0</v>
      </c>
      <c r="D270" s="1">
        <f>IF(B270="", "", "410661")</f>
        <v>0</v>
      </c>
    </row>
    <row r="271" spans="1:4">
      <c r="A271">
        <f>IF(COUNTBLANK(B271:D271)&lt;&gt;COLUMNS(B271:D271),270,"")</f>
        <v>0</v>
      </c>
      <c r="C271" s="1">
        <f>IF(B271="", "", "mouse gut metagenome")</f>
        <v>0</v>
      </c>
      <c r="D271" s="1">
        <f>IF(B271="", "", "410661")</f>
        <v>0</v>
      </c>
    </row>
    <row r="272" spans="1:4">
      <c r="A272">
        <f>IF(COUNTBLANK(B272:D272)&lt;&gt;COLUMNS(B272:D272),271,"")</f>
        <v>0</v>
      </c>
      <c r="C272" s="1">
        <f>IF(B272="", "", "mouse gut metagenome")</f>
        <v>0</v>
      </c>
      <c r="D272" s="1">
        <f>IF(B272="", "", "410661")</f>
        <v>0</v>
      </c>
    </row>
    <row r="273" spans="1:4">
      <c r="A273">
        <f>IF(COUNTBLANK(B273:D273)&lt;&gt;COLUMNS(B273:D273),272,"")</f>
        <v>0</v>
      </c>
      <c r="C273" s="1">
        <f>IF(B273="", "", "mouse gut metagenome")</f>
        <v>0</v>
      </c>
      <c r="D273" s="1">
        <f>IF(B273="", "", "410661")</f>
        <v>0</v>
      </c>
    </row>
    <row r="274" spans="1:4">
      <c r="A274">
        <f>IF(COUNTBLANK(B274:D274)&lt;&gt;COLUMNS(B274:D274),273,"")</f>
        <v>0</v>
      </c>
      <c r="C274" s="1">
        <f>IF(B274="", "", "mouse gut metagenome")</f>
        <v>0</v>
      </c>
      <c r="D274" s="1">
        <f>IF(B274="", "", "410661")</f>
        <v>0</v>
      </c>
    </row>
    <row r="275" spans="1:4">
      <c r="A275">
        <f>IF(COUNTBLANK(B275:D275)&lt;&gt;COLUMNS(B275:D275),274,"")</f>
        <v>0</v>
      </c>
      <c r="C275" s="1">
        <f>IF(B275="", "", "mouse gut metagenome")</f>
        <v>0</v>
      </c>
      <c r="D275" s="1">
        <f>IF(B275="", "", "410661")</f>
        <v>0</v>
      </c>
    </row>
    <row r="276" spans="1:4">
      <c r="A276">
        <f>IF(COUNTBLANK(B276:D276)&lt;&gt;COLUMNS(B276:D276),275,"")</f>
        <v>0</v>
      </c>
      <c r="C276" s="1">
        <f>IF(B276="", "", "mouse gut metagenome")</f>
        <v>0</v>
      </c>
      <c r="D276" s="1">
        <f>IF(B276="", "", "410661")</f>
        <v>0</v>
      </c>
    </row>
    <row r="277" spans="1:4">
      <c r="A277">
        <f>IF(COUNTBLANK(B277:D277)&lt;&gt;COLUMNS(B277:D277),276,"")</f>
        <v>0</v>
      </c>
      <c r="C277" s="1">
        <f>IF(B277="", "", "mouse gut metagenome")</f>
        <v>0</v>
      </c>
      <c r="D277" s="1">
        <f>IF(B277="", "", "410661")</f>
        <v>0</v>
      </c>
    </row>
    <row r="278" spans="1:4">
      <c r="A278">
        <f>IF(COUNTBLANK(B278:D278)&lt;&gt;COLUMNS(B278:D278),277,"")</f>
        <v>0</v>
      </c>
      <c r="C278" s="1">
        <f>IF(B278="", "", "mouse gut metagenome")</f>
        <v>0</v>
      </c>
      <c r="D278" s="1">
        <f>IF(B278="", "", "410661")</f>
        <v>0</v>
      </c>
    </row>
    <row r="279" spans="1:4">
      <c r="A279">
        <f>IF(COUNTBLANK(B279:D279)&lt;&gt;COLUMNS(B279:D279),278,"")</f>
        <v>0</v>
      </c>
      <c r="C279" s="1">
        <f>IF(B279="", "", "mouse gut metagenome")</f>
        <v>0</v>
      </c>
      <c r="D279" s="1">
        <f>IF(B279="", "", "410661")</f>
        <v>0</v>
      </c>
    </row>
    <row r="280" spans="1:4">
      <c r="A280">
        <f>IF(COUNTBLANK(B280:D280)&lt;&gt;COLUMNS(B280:D280),279,"")</f>
        <v>0</v>
      </c>
      <c r="C280" s="1">
        <f>IF(B280="", "", "mouse gut metagenome")</f>
        <v>0</v>
      </c>
      <c r="D280" s="1">
        <f>IF(B280="", "", "410661")</f>
        <v>0</v>
      </c>
    </row>
    <row r="281" spans="1:4">
      <c r="A281">
        <f>IF(COUNTBLANK(B281:D281)&lt;&gt;COLUMNS(B281:D281),280,"")</f>
        <v>0</v>
      </c>
      <c r="C281" s="1">
        <f>IF(B281="", "", "mouse gut metagenome")</f>
        <v>0</v>
      </c>
      <c r="D281" s="1">
        <f>IF(B281="", "", "410661")</f>
        <v>0</v>
      </c>
    </row>
    <row r="282" spans="1:4">
      <c r="A282">
        <f>IF(COUNTBLANK(B282:D282)&lt;&gt;COLUMNS(B282:D282),281,"")</f>
        <v>0</v>
      </c>
      <c r="C282" s="1">
        <f>IF(B282="", "", "mouse gut metagenome")</f>
        <v>0</v>
      </c>
      <c r="D282" s="1">
        <f>IF(B282="", "", "410661")</f>
        <v>0</v>
      </c>
    </row>
    <row r="283" spans="1:4">
      <c r="A283">
        <f>IF(COUNTBLANK(B283:D283)&lt;&gt;COLUMNS(B283:D283),282,"")</f>
        <v>0</v>
      </c>
      <c r="C283" s="1">
        <f>IF(B283="", "", "mouse gut metagenome")</f>
        <v>0</v>
      </c>
      <c r="D283" s="1">
        <f>IF(B283="", "", "410661")</f>
        <v>0</v>
      </c>
    </row>
    <row r="284" spans="1:4">
      <c r="A284">
        <f>IF(COUNTBLANK(B284:D284)&lt;&gt;COLUMNS(B284:D284),283,"")</f>
        <v>0</v>
      </c>
      <c r="C284" s="1">
        <f>IF(B284="", "", "mouse gut metagenome")</f>
        <v>0</v>
      </c>
      <c r="D284" s="1">
        <f>IF(B284="", "", "410661")</f>
        <v>0</v>
      </c>
    </row>
    <row r="285" spans="1:4">
      <c r="A285">
        <f>IF(COUNTBLANK(B285:D285)&lt;&gt;COLUMNS(B285:D285),284,"")</f>
        <v>0</v>
      </c>
      <c r="C285" s="1">
        <f>IF(B285="", "", "mouse gut metagenome")</f>
        <v>0</v>
      </c>
      <c r="D285" s="1">
        <f>IF(B285="", "", "410661")</f>
        <v>0</v>
      </c>
    </row>
    <row r="286" spans="1:4">
      <c r="A286">
        <f>IF(COUNTBLANK(B286:D286)&lt;&gt;COLUMNS(B286:D286),285,"")</f>
        <v>0</v>
      </c>
      <c r="C286" s="1">
        <f>IF(B286="", "", "mouse gut metagenome")</f>
        <v>0</v>
      </c>
      <c r="D286" s="1">
        <f>IF(B286="", "", "410661")</f>
        <v>0</v>
      </c>
    </row>
    <row r="287" spans="1:4">
      <c r="A287">
        <f>IF(COUNTBLANK(B287:D287)&lt;&gt;COLUMNS(B287:D287),286,"")</f>
        <v>0</v>
      </c>
      <c r="C287" s="1">
        <f>IF(B287="", "", "mouse gut metagenome")</f>
        <v>0</v>
      </c>
      <c r="D287" s="1">
        <f>IF(B287="", "", "410661")</f>
        <v>0</v>
      </c>
    </row>
    <row r="288" spans="1:4">
      <c r="A288">
        <f>IF(COUNTBLANK(B288:D288)&lt;&gt;COLUMNS(B288:D288),287,"")</f>
        <v>0</v>
      </c>
      <c r="C288" s="1">
        <f>IF(B288="", "", "mouse gut metagenome")</f>
        <v>0</v>
      </c>
      <c r="D288" s="1">
        <f>IF(B288="", "", "410661")</f>
        <v>0</v>
      </c>
    </row>
    <row r="289" spans="1:4">
      <c r="A289">
        <f>IF(COUNTBLANK(B289:D289)&lt;&gt;COLUMNS(B289:D289),288,"")</f>
        <v>0</v>
      </c>
      <c r="C289" s="1">
        <f>IF(B289="", "", "mouse gut metagenome")</f>
        <v>0</v>
      </c>
      <c r="D289" s="1">
        <f>IF(B289="", "", "410661")</f>
        <v>0</v>
      </c>
    </row>
    <row r="290" spans="1:4">
      <c r="A290">
        <f>IF(COUNTBLANK(B290:D290)&lt;&gt;COLUMNS(B290:D290),289,"")</f>
        <v>0</v>
      </c>
      <c r="C290" s="1">
        <f>IF(B290="", "", "mouse gut metagenome")</f>
        <v>0</v>
      </c>
      <c r="D290" s="1">
        <f>IF(B290="", "", "410661")</f>
        <v>0</v>
      </c>
    </row>
    <row r="291" spans="1:4">
      <c r="A291">
        <f>IF(COUNTBLANK(B291:D291)&lt;&gt;COLUMNS(B291:D291),290,"")</f>
        <v>0</v>
      </c>
      <c r="C291" s="1">
        <f>IF(B291="", "", "mouse gut metagenome")</f>
        <v>0</v>
      </c>
      <c r="D291" s="1">
        <f>IF(B291="", "", "410661")</f>
        <v>0</v>
      </c>
    </row>
    <row r="292" spans="1:4">
      <c r="A292">
        <f>IF(COUNTBLANK(B292:D292)&lt;&gt;COLUMNS(B292:D292),291,"")</f>
        <v>0</v>
      </c>
      <c r="C292" s="1">
        <f>IF(B292="", "", "mouse gut metagenome")</f>
        <v>0</v>
      </c>
      <c r="D292" s="1">
        <f>IF(B292="", "", "410661")</f>
        <v>0</v>
      </c>
    </row>
    <row r="293" spans="1:4">
      <c r="A293">
        <f>IF(COUNTBLANK(B293:D293)&lt;&gt;COLUMNS(B293:D293),292,"")</f>
        <v>0</v>
      </c>
      <c r="C293" s="1">
        <f>IF(B293="", "", "mouse gut metagenome")</f>
        <v>0</v>
      </c>
      <c r="D293" s="1">
        <f>IF(B293="", "", "410661")</f>
        <v>0</v>
      </c>
    </row>
    <row r="294" spans="1:4">
      <c r="A294">
        <f>IF(COUNTBLANK(B294:D294)&lt;&gt;COLUMNS(B294:D294),293,"")</f>
        <v>0</v>
      </c>
      <c r="C294" s="1">
        <f>IF(B294="", "", "mouse gut metagenome")</f>
        <v>0</v>
      </c>
      <c r="D294" s="1">
        <f>IF(B294="", "", "410661")</f>
        <v>0</v>
      </c>
    </row>
    <row r="295" spans="1:4">
      <c r="A295">
        <f>IF(COUNTBLANK(B295:D295)&lt;&gt;COLUMNS(B295:D295),294,"")</f>
        <v>0</v>
      </c>
      <c r="C295" s="1">
        <f>IF(B295="", "", "mouse gut metagenome")</f>
        <v>0</v>
      </c>
      <c r="D295" s="1">
        <f>IF(B295="", "", "410661")</f>
        <v>0</v>
      </c>
    </row>
    <row r="296" spans="1:4">
      <c r="A296">
        <f>IF(COUNTBLANK(B296:D296)&lt;&gt;COLUMNS(B296:D296),295,"")</f>
        <v>0</v>
      </c>
      <c r="C296" s="1">
        <f>IF(B296="", "", "mouse gut metagenome")</f>
        <v>0</v>
      </c>
      <c r="D296" s="1">
        <f>IF(B296="", "", "410661")</f>
        <v>0</v>
      </c>
    </row>
    <row r="297" spans="1:4">
      <c r="A297">
        <f>IF(COUNTBLANK(B297:D297)&lt;&gt;COLUMNS(B297:D297),296,"")</f>
        <v>0</v>
      </c>
      <c r="C297" s="1">
        <f>IF(B297="", "", "mouse gut metagenome")</f>
        <v>0</v>
      </c>
      <c r="D297" s="1">
        <f>IF(B297="", "", "410661")</f>
        <v>0</v>
      </c>
    </row>
    <row r="298" spans="1:4">
      <c r="A298">
        <f>IF(COUNTBLANK(B298:D298)&lt;&gt;COLUMNS(B298:D298),297,"")</f>
        <v>0</v>
      </c>
      <c r="C298" s="1">
        <f>IF(B298="", "", "mouse gut metagenome")</f>
        <v>0</v>
      </c>
      <c r="D298" s="1">
        <f>IF(B298="", "", "410661")</f>
        <v>0</v>
      </c>
    </row>
    <row r="299" spans="1:4">
      <c r="A299">
        <f>IF(COUNTBLANK(B299:D299)&lt;&gt;COLUMNS(B299:D299),298,"")</f>
        <v>0</v>
      </c>
      <c r="C299" s="1">
        <f>IF(B299="", "", "mouse gut metagenome")</f>
        <v>0</v>
      </c>
      <c r="D299" s="1">
        <f>IF(B299="", "", "410661")</f>
        <v>0</v>
      </c>
    </row>
    <row r="300" spans="1:4">
      <c r="A300">
        <f>IF(COUNTBLANK(B300:D300)&lt;&gt;COLUMNS(B300:D300),299,"")</f>
        <v>0</v>
      </c>
      <c r="C300" s="1">
        <f>IF(B300="", "", "mouse gut metagenome")</f>
        <v>0</v>
      </c>
      <c r="D300" s="1">
        <f>IF(B300="", "", "410661")</f>
        <v>0</v>
      </c>
    </row>
    <row r="301" spans="1:4">
      <c r="A301">
        <f>IF(COUNTBLANK(B301:D301)&lt;&gt;COLUMNS(B301:D301),300,"")</f>
        <v>0</v>
      </c>
      <c r="C301" s="1">
        <f>IF(B301="", "", "mouse gut metagenome")</f>
        <v>0</v>
      </c>
      <c r="D301" s="1">
        <f>IF(B301="", "", "410661")</f>
        <v>0</v>
      </c>
    </row>
    <row r="302" spans="1:4">
      <c r="A302">
        <f>IF(COUNTBLANK(B302:D302)&lt;&gt;COLUMNS(B302:D302),301,"")</f>
        <v>0</v>
      </c>
      <c r="C302" s="1">
        <f>IF(B302="", "", "mouse gut metagenome")</f>
        <v>0</v>
      </c>
      <c r="D302" s="1">
        <f>IF(B302="", "", "410661")</f>
        <v>0</v>
      </c>
    </row>
    <row r="303" spans="1:4">
      <c r="A303">
        <f>IF(COUNTBLANK(B303:D303)&lt;&gt;COLUMNS(B303:D303),302,"")</f>
        <v>0</v>
      </c>
      <c r="C303" s="1">
        <f>IF(B303="", "", "mouse gut metagenome")</f>
        <v>0</v>
      </c>
      <c r="D303" s="1">
        <f>IF(B303="", "", "410661")</f>
        <v>0</v>
      </c>
    </row>
    <row r="304" spans="1:4">
      <c r="A304">
        <f>IF(COUNTBLANK(B304:D304)&lt;&gt;COLUMNS(B304:D304),303,"")</f>
        <v>0</v>
      </c>
      <c r="C304" s="1">
        <f>IF(B304="", "", "mouse gut metagenome")</f>
        <v>0</v>
      </c>
      <c r="D304" s="1">
        <f>IF(B304="", "", "410661")</f>
        <v>0</v>
      </c>
    </row>
    <row r="305" spans="1:4">
      <c r="A305">
        <f>IF(COUNTBLANK(B305:D305)&lt;&gt;COLUMNS(B305:D305),304,"")</f>
        <v>0</v>
      </c>
      <c r="C305" s="1">
        <f>IF(B305="", "", "mouse gut metagenome")</f>
        <v>0</v>
      </c>
      <c r="D305" s="1">
        <f>IF(B305="", "", "410661")</f>
        <v>0</v>
      </c>
    </row>
    <row r="306" spans="1:4">
      <c r="A306">
        <f>IF(COUNTBLANK(B306:D306)&lt;&gt;COLUMNS(B306:D306),305,"")</f>
        <v>0</v>
      </c>
      <c r="C306" s="1">
        <f>IF(B306="", "", "mouse gut metagenome")</f>
        <v>0</v>
      </c>
      <c r="D306" s="1">
        <f>IF(B306="", "", "410661")</f>
        <v>0</v>
      </c>
    </row>
    <row r="307" spans="1:4">
      <c r="A307">
        <f>IF(COUNTBLANK(B307:D307)&lt;&gt;COLUMNS(B307:D307),306,"")</f>
        <v>0</v>
      </c>
      <c r="C307" s="1">
        <f>IF(B307="", "", "mouse gut metagenome")</f>
        <v>0</v>
      </c>
      <c r="D307" s="1">
        <f>IF(B307="", "", "410661")</f>
        <v>0</v>
      </c>
    </row>
    <row r="308" spans="1:4">
      <c r="A308">
        <f>IF(COUNTBLANK(B308:D308)&lt;&gt;COLUMNS(B308:D308),307,"")</f>
        <v>0</v>
      </c>
      <c r="C308" s="1">
        <f>IF(B308="", "", "mouse gut metagenome")</f>
        <v>0</v>
      </c>
      <c r="D308" s="1">
        <f>IF(B308="", "", "410661")</f>
        <v>0</v>
      </c>
    </row>
    <row r="309" spans="1:4">
      <c r="A309">
        <f>IF(COUNTBLANK(B309:D309)&lt;&gt;COLUMNS(B309:D309),308,"")</f>
        <v>0</v>
      </c>
      <c r="C309" s="1">
        <f>IF(B309="", "", "mouse gut metagenome")</f>
        <v>0</v>
      </c>
      <c r="D309" s="1">
        <f>IF(B309="", "", "410661")</f>
        <v>0</v>
      </c>
    </row>
    <row r="310" spans="1:4">
      <c r="A310">
        <f>IF(COUNTBLANK(B310:D310)&lt;&gt;COLUMNS(B310:D310),309,"")</f>
        <v>0</v>
      </c>
      <c r="C310" s="1">
        <f>IF(B310="", "", "mouse gut metagenome")</f>
        <v>0</v>
      </c>
      <c r="D310" s="1">
        <f>IF(B310="", "", "410661")</f>
        <v>0</v>
      </c>
    </row>
    <row r="311" spans="1:4">
      <c r="A311">
        <f>IF(COUNTBLANK(B311:D311)&lt;&gt;COLUMNS(B311:D311),310,"")</f>
        <v>0</v>
      </c>
      <c r="C311" s="1">
        <f>IF(B311="", "", "mouse gut metagenome")</f>
        <v>0</v>
      </c>
      <c r="D311" s="1">
        <f>IF(B311="", "", "410661")</f>
        <v>0</v>
      </c>
    </row>
    <row r="312" spans="1:4">
      <c r="A312">
        <f>IF(COUNTBLANK(B312:D312)&lt;&gt;COLUMNS(B312:D312),311,"")</f>
        <v>0</v>
      </c>
      <c r="C312" s="1">
        <f>IF(B312="", "", "mouse gut metagenome")</f>
        <v>0</v>
      </c>
      <c r="D312" s="1">
        <f>IF(B312="", "", "410661")</f>
        <v>0</v>
      </c>
    </row>
    <row r="313" spans="1:4">
      <c r="A313">
        <f>IF(COUNTBLANK(B313:D313)&lt;&gt;COLUMNS(B313:D313),312,"")</f>
        <v>0</v>
      </c>
      <c r="C313" s="1">
        <f>IF(B313="", "", "mouse gut metagenome")</f>
        <v>0</v>
      </c>
      <c r="D313" s="1">
        <f>IF(B313="", "", "410661")</f>
        <v>0</v>
      </c>
    </row>
    <row r="314" spans="1:4">
      <c r="A314">
        <f>IF(COUNTBLANK(B314:D314)&lt;&gt;COLUMNS(B314:D314),313,"")</f>
        <v>0</v>
      </c>
      <c r="C314" s="1">
        <f>IF(B314="", "", "mouse gut metagenome")</f>
        <v>0</v>
      </c>
      <c r="D314" s="1">
        <f>IF(B314="", "", "410661")</f>
        <v>0</v>
      </c>
    </row>
    <row r="315" spans="1:4">
      <c r="A315">
        <f>IF(COUNTBLANK(B315:D315)&lt;&gt;COLUMNS(B315:D315),314,"")</f>
        <v>0</v>
      </c>
      <c r="C315" s="1">
        <f>IF(B315="", "", "mouse gut metagenome")</f>
        <v>0</v>
      </c>
      <c r="D315" s="1">
        <f>IF(B315="", "", "410661")</f>
        <v>0</v>
      </c>
    </row>
    <row r="316" spans="1:4">
      <c r="A316">
        <f>IF(COUNTBLANK(B316:D316)&lt;&gt;COLUMNS(B316:D316),315,"")</f>
        <v>0</v>
      </c>
      <c r="C316" s="1">
        <f>IF(B316="", "", "mouse gut metagenome")</f>
        <v>0</v>
      </c>
      <c r="D316" s="1">
        <f>IF(B316="", "", "410661")</f>
        <v>0</v>
      </c>
    </row>
    <row r="317" spans="1:4">
      <c r="A317">
        <f>IF(COUNTBLANK(B317:D317)&lt;&gt;COLUMNS(B317:D317),316,"")</f>
        <v>0</v>
      </c>
      <c r="C317" s="1">
        <f>IF(B317="", "", "mouse gut metagenome")</f>
        <v>0</v>
      </c>
      <c r="D317" s="1">
        <f>IF(B317="", "", "410661")</f>
        <v>0</v>
      </c>
    </row>
    <row r="318" spans="1:4">
      <c r="A318">
        <f>IF(COUNTBLANK(B318:D318)&lt;&gt;COLUMNS(B318:D318),317,"")</f>
        <v>0</v>
      </c>
      <c r="C318" s="1">
        <f>IF(B318="", "", "mouse gut metagenome")</f>
        <v>0</v>
      </c>
      <c r="D318" s="1">
        <f>IF(B318="", "", "410661")</f>
        <v>0</v>
      </c>
    </row>
    <row r="319" spans="1:4">
      <c r="A319">
        <f>IF(COUNTBLANK(B319:D319)&lt;&gt;COLUMNS(B319:D319),318,"")</f>
        <v>0</v>
      </c>
      <c r="C319" s="1">
        <f>IF(B319="", "", "mouse gut metagenome")</f>
        <v>0</v>
      </c>
      <c r="D319" s="1">
        <f>IF(B319="", "", "410661")</f>
        <v>0</v>
      </c>
    </row>
    <row r="320" spans="1:4">
      <c r="A320">
        <f>IF(COUNTBLANK(B320:D320)&lt;&gt;COLUMNS(B320:D320),319,"")</f>
        <v>0</v>
      </c>
      <c r="C320" s="1">
        <f>IF(B320="", "", "mouse gut metagenome")</f>
        <v>0</v>
      </c>
      <c r="D320" s="1">
        <f>IF(B320="", "", "410661")</f>
        <v>0</v>
      </c>
    </row>
    <row r="321" spans="1:4">
      <c r="A321">
        <f>IF(COUNTBLANK(B321:D321)&lt;&gt;COLUMNS(B321:D321),320,"")</f>
        <v>0</v>
      </c>
      <c r="C321" s="1">
        <f>IF(B321="", "", "mouse gut metagenome")</f>
        <v>0</v>
      </c>
      <c r="D321" s="1">
        <f>IF(B321="", "", "410661")</f>
        <v>0</v>
      </c>
    </row>
    <row r="322" spans="1:4">
      <c r="A322">
        <f>IF(COUNTBLANK(B322:D322)&lt;&gt;COLUMNS(B322:D322),321,"")</f>
        <v>0</v>
      </c>
      <c r="C322" s="1">
        <f>IF(B322="", "", "mouse gut metagenome")</f>
        <v>0</v>
      </c>
      <c r="D322" s="1">
        <f>IF(B322="", "", "410661")</f>
        <v>0</v>
      </c>
    </row>
    <row r="323" spans="1:4">
      <c r="A323">
        <f>IF(COUNTBLANK(B323:D323)&lt;&gt;COLUMNS(B323:D323),322,"")</f>
        <v>0</v>
      </c>
      <c r="C323" s="1">
        <f>IF(B323="", "", "mouse gut metagenome")</f>
        <v>0</v>
      </c>
      <c r="D323" s="1">
        <f>IF(B323="", "", "410661")</f>
        <v>0</v>
      </c>
    </row>
    <row r="324" spans="1:4">
      <c r="A324">
        <f>IF(COUNTBLANK(B324:D324)&lt;&gt;COLUMNS(B324:D324),323,"")</f>
        <v>0</v>
      </c>
      <c r="C324" s="1">
        <f>IF(B324="", "", "mouse gut metagenome")</f>
        <v>0</v>
      </c>
      <c r="D324" s="1">
        <f>IF(B324="", "", "410661")</f>
        <v>0</v>
      </c>
    </row>
    <row r="325" spans="1:4">
      <c r="A325">
        <f>IF(COUNTBLANK(B325:D325)&lt;&gt;COLUMNS(B325:D325),324,"")</f>
        <v>0</v>
      </c>
      <c r="C325" s="1">
        <f>IF(B325="", "", "mouse gut metagenome")</f>
        <v>0</v>
      </c>
      <c r="D325" s="1">
        <f>IF(B325="", "", "410661")</f>
        <v>0</v>
      </c>
    </row>
    <row r="326" spans="1:4">
      <c r="A326">
        <f>IF(COUNTBLANK(B326:D326)&lt;&gt;COLUMNS(B326:D326),325,"")</f>
        <v>0</v>
      </c>
      <c r="C326" s="1">
        <f>IF(B326="", "", "mouse gut metagenome")</f>
        <v>0</v>
      </c>
      <c r="D326" s="1">
        <f>IF(B326="", "", "410661")</f>
        <v>0</v>
      </c>
    </row>
    <row r="327" spans="1:4">
      <c r="A327">
        <f>IF(COUNTBLANK(B327:D327)&lt;&gt;COLUMNS(B327:D327),326,"")</f>
        <v>0</v>
      </c>
      <c r="C327" s="1">
        <f>IF(B327="", "", "mouse gut metagenome")</f>
        <v>0</v>
      </c>
      <c r="D327" s="1">
        <f>IF(B327="", "", "410661")</f>
        <v>0</v>
      </c>
    </row>
    <row r="328" spans="1:4">
      <c r="A328">
        <f>IF(COUNTBLANK(B328:D328)&lt;&gt;COLUMNS(B328:D328),327,"")</f>
        <v>0</v>
      </c>
      <c r="C328" s="1">
        <f>IF(B328="", "", "mouse gut metagenome")</f>
        <v>0</v>
      </c>
      <c r="D328" s="1">
        <f>IF(B328="", "", "410661")</f>
        <v>0</v>
      </c>
    </row>
    <row r="329" spans="1:4">
      <c r="A329">
        <f>IF(COUNTBLANK(B329:D329)&lt;&gt;COLUMNS(B329:D329),328,"")</f>
        <v>0</v>
      </c>
      <c r="C329" s="1">
        <f>IF(B329="", "", "mouse gut metagenome")</f>
        <v>0</v>
      </c>
      <c r="D329" s="1">
        <f>IF(B329="", "", "410661")</f>
        <v>0</v>
      </c>
    </row>
    <row r="330" spans="1:4">
      <c r="A330">
        <f>IF(COUNTBLANK(B330:D330)&lt;&gt;COLUMNS(B330:D330),329,"")</f>
        <v>0</v>
      </c>
      <c r="C330" s="1">
        <f>IF(B330="", "", "mouse gut metagenome")</f>
        <v>0</v>
      </c>
      <c r="D330" s="1">
        <f>IF(B330="", "", "410661")</f>
        <v>0</v>
      </c>
    </row>
    <row r="331" spans="1:4">
      <c r="A331">
        <f>IF(COUNTBLANK(B331:D331)&lt;&gt;COLUMNS(B331:D331),330,"")</f>
        <v>0</v>
      </c>
      <c r="C331" s="1">
        <f>IF(B331="", "", "mouse gut metagenome")</f>
        <v>0</v>
      </c>
      <c r="D331" s="1">
        <f>IF(B331="", "", "410661")</f>
        <v>0</v>
      </c>
    </row>
    <row r="332" spans="1:4">
      <c r="A332">
        <f>IF(COUNTBLANK(B332:D332)&lt;&gt;COLUMNS(B332:D332),331,"")</f>
        <v>0</v>
      </c>
      <c r="C332" s="1">
        <f>IF(B332="", "", "mouse gut metagenome")</f>
        <v>0</v>
      </c>
      <c r="D332" s="1">
        <f>IF(B332="", "", "410661")</f>
        <v>0</v>
      </c>
    </row>
    <row r="333" spans="1:4">
      <c r="A333">
        <f>IF(COUNTBLANK(B333:D333)&lt;&gt;COLUMNS(B333:D333),332,"")</f>
        <v>0</v>
      </c>
      <c r="C333" s="1">
        <f>IF(B333="", "", "mouse gut metagenome")</f>
        <v>0</v>
      </c>
      <c r="D333" s="1">
        <f>IF(B333="", "", "410661")</f>
        <v>0</v>
      </c>
    </row>
    <row r="334" spans="1:4">
      <c r="A334">
        <f>IF(COUNTBLANK(B334:D334)&lt;&gt;COLUMNS(B334:D334),333,"")</f>
        <v>0</v>
      </c>
      <c r="C334" s="1">
        <f>IF(B334="", "", "mouse gut metagenome")</f>
        <v>0</v>
      </c>
      <c r="D334" s="1">
        <f>IF(B334="", "", "410661")</f>
        <v>0</v>
      </c>
    </row>
    <row r="335" spans="1:4">
      <c r="A335">
        <f>IF(COUNTBLANK(B335:D335)&lt;&gt;COLUMNS(B335:D335),334,"")</f>
        <v>0</v>
      </c>
      <c r="C335" s="1">
        <f>IF(B335="", "", "mouse gut metagenome")</f>
        <v>0</v>
      </c>
      <c r="D335" s="1">
        <f>IF(B335="", "", "410661")</f>
        <v>0</v>
      </c>
    </row>
    <row r="336" spans="1:4">
      <c r="A336">
        <f>IF(COUNTBLANK(B336:D336)&lt;&gt;COLUMNS(B336:D336),335,"")</f>
        <v>0</v>
      </c>
      <c r="C336" s="1">
        <f>IF(B336="", "", "mouse gut metagenome")</f>
        <v>0</v>
      </c>
      <c r="D336" s="1">
        <f>IF(B336="", "", "410661")</f>
        <v>0</v>
      </c>
    </row>
    <row r="337" spans="1:4">
      <c r="A337">
        <f>IF(COUNTBLANK(B337:D337)&lt;&gt;COLUMNS(B337:D337),336,"")</f>
        <v>0</v>
      </c>
      <c r="C337" s="1">
        <f>IF(B337="", "", "mouse gut metagenome")</f>
        <v>0</v>
      </c>
      <c r="D337" s="1">
        <f>IF(B337="", "", "410661")</f>
        <v>0</v>
      </c>
    </row>
    <row r="338" spans="1:4">
      <c r="A338">
        <f>IF(COUNTBLANK(B338:D338)&lt;&gt;COLUMNS(B338:D338),337,"")</f>
        <v>0</v>
      </c>
      <c r="C338" s="1">
        <f>IF(B338="", "", "mouse gut metagenome")</f>
        <v>0</v>
      </c>
      <c r="D338" s="1">
        <f>IF(B338="", "", "410661")</f>
        <v>0</v>
      </c>
    </row>
    <row r="339" spans="1:4">
      <c r="A339">
        <f>IF(COUNTBLANK(B339:D339)&lt;&gt;COLUMNS(B339:D339),338,"")</f>
        <v>0</v>
      </c>
      <c r="C339" s="1">
        <f>IF(B339="", "", "mouse gut metagenome")</f>
        <v>0</v>
      </c>
      <c r="D339" s="1">
        <f>IF(B339="", "", "410661")</f>
        <v>0</v>
      </c>
    </row>
    <row r="340" spans="1:4">
      <c r="A340">
        <f>IF(COUNTBLANK(B340:D340)&lt;&gt;COLUMNS(B340:D340),339,"")</f>
        <v>0</v>
      </c>
      <c r="C340" s="1">
        <f>IF(B340="", "", "mouse gut metagenome")</f>
        <v>0</v>
      </c>
      <c r="D340" s="1">
        <f>IF(B340="", "", "410661")</f>
        <v>0</v>
      </c>
    </row>
    <row r="341" spans="1:4">
      <c r="A341">
        <f>IF(COUNTBLANK(B341:D341)&lt;&gt;COLUMNS(B341:D341),340,"")</f>
        <v>0</v>
      </c>
      <c r="C341" s="1">
        <f>IF(B341="", "", "mouse gut metagenome")</f>
        <v>0</v>
      </c>
      <c r="D341" s="1">
        <f>IF(B341="", "", "410661")</f>
        <v>0</v>
      </c>
    </row>
    <row r="342" spans="1:4">
      <c r="A342">
        <f>IF(COUNTBLANK(B342:D342)&lt;&gt;COLUMNS(B342:D342),341,"")</f>
        <v>0</v>
      </c>
      <c r="C342" s="1">
        <f>IF(B342="", "", "mouse gut metagenome")</f>
        <v>0</v>
      </c>
      <c r="D342" s="1">
        <f>IF(B342="", "", "410661")</f>
        <v>0</v>
      </c>
    </row>
    <row r="343" spans="1:4">
      <c r="A343">
        <f>IF(COUNTBLANK(B343:D343)&lt;&gt;COLUMNS(B343:D343),342,"")</f>
        <v>0</v>
      </c>
      <c r="C343" s="1">
        <f>IF(B343="", "", "mouse gut metagenome")</f>
        <v>0</v>
      </c>
      <c r="D343" s="1">
        <f>IF(B343="", "", "410661")</f>
        <v>0</v>
      </c>
    </row>
    <row r="344" spans="1:4">
      <c r="A344">
        <f>IF(COUNTBLANK(B344:D344)&lt;&gt;COLUMNS(B344:D344),343,"")</f>
        <v>0</v>
      </c>
      <c r="C344" s="1">
        <f>IF(B344="", "", "mouse gut metagenome")</f>
        <v>0</v>
      </c>
      <c r="D344" s="1">
        <f>IF(B344="", "", "410661")</f>
        <v>0</v>
      </c>
    </row>
    <row r="345" spans="1:4">
      <c r="A345">
        <f>IF(COUNTBLANK(B345:D345)&lt;&gt;COLUMNS(B345:D345),344,"")</f>
        <v>0</v>
      </c>
      <c r="C345" s="1">
        <f>IF(B345="", "", "mouse gut metagenome")</f>
        <v>0</v>
      </c>
      <c r="D345" s="1">
        <f>IF(B345="", "", "410661")</f>
        <v>0</v>
      </c>
    </row>
    <row r="346" spans="1:4">
      <c r="A346">
        <f>IF(COUNTBLANK(B346:D346)&lt;&gt;COLUMNS(B346:D346),345,"")</f>
        <v>0</v>
      </c>
      <c r="C346" s="1">
        <f>IF(B346="", "", "mouse gut metagenome")</f>
        <v>0</v>
      </c>
      <c r="D346" s="1">
        <f>IF(B346="", "", "410661")</f>
        <v>0</v>
      </c>
    </row>
    <row r="347" spans="1:4">
      <c r="A347">
        <f>IF(COUNTBLANK(B347:D347)&lt;&gt;COLUMNS(B347:D347),346,"")</f>
        <v>0</v>
      </c>
      <c r="C347" s="1">
        <f>IF(B347="", "", "mouse gut metagenome")</f>
        <v>0</v>
      </c>
      <c r="D347" s="1">
        <f>IF(B347="", "", "410661")</f>
        <v>0</v>
      </c>
    </row>
    <row r="348" spans="1:4">
      <c r="A348">
        <f>IF(COUNTBLANK(B348:D348)&lt;&gt;COLUMNS(B348:D348),347,"")</f>
        <v>0</v>
      </c>
      <c r="C348" s="1">
        <f>IF(B348="", "", "mouse gut metagenome")</f>
        <v>0</v>
      </c>
      <c r="D348" s="1">
        <f>IF(B348="", "", "410661")</f>
        <v>0</v>
      </c>
    </row>
    <row r="349" spans="1:4">
      <c r="A349">
        <f>IF(COUNTBLANK(B349:D349)&lt;&gt;COLUMNS(B349:D349),348,"")</f>
        <v>0</v>
      </c>
      <c r="C349" s="1">
        <f>IF(B349="", "", "mouse gut metagenome")</f>
        <v>0</v>
      </c>
      <c r="D349" s="1">
        <f>IF(B349="", "", "410661")</f>
        <v>0</v>
      </c>
    </row>
    <row r="350" spans="1:4">
      <c r="A350">
        <f>IF(COUNTBLANK(B350:D350)&lt;&gt;COLUMNS(B350:D350),349,"")</f>
        <v>0</v>
      </c>
      <c r="C350" s="1">
        <f>IF(B350="", "", "mouse gut metagenome")</f>
        <v>0</v>
      </c>
      <c r="D350" s="1">
        <f>IF(B350="", "", "410661")</f>
        <v>0</v>
      </c>
    </row>
    <row r="351" spans="1:4">
      <c r="A351">
        <f>IF(COUNTBLANK(B351:D351)&lt;&gt;COLUMNS(B351:D351),350,"")</f>
        <v>0</v>
      </c>
      <c r="C351" s="1">
        <f>IF(B351="", "", "mouse gut metagenome")</f>
        <v>0</v>
      </c>
      <c r="D351" s="1">
        <f>IF(B351="", "", "410661")</f>
        <v>0</v>
      </c>
    </row>
    <row r="352" spans="1:4">
      <c r="A352">
        <f>IF(COUNTBLANK(B352:D352)&lt;&gt;COLUMNS(B352:D352),351,"")</f>
        <v>0</v>
      </c>
      <c r="C352" s="1">
        <f>IF(B352="", "", "mouse gut metagenome")</f>
        <v>0</v>
      </c>
      <c r="D352" s="1">
        <f>IF(B352="", "", "410661")</f>
        <v>0</v>
      </c>
    </row>
    <row r="353" spans="1:4">
      <c r="A353">
        <f>IF(COUNTBLANK(B353:D353)&lt;&gt;COLUMNS(B353:D353),352,"")</f>
        <v>0</v>
      </c>
      <c r="C353" s="1">
        <f>IF(B353="", "", "mouse gut metagenome")</f>
        <v>0</v>
      </c>
      <c r="D353" s="1">
        <f>IF(B353="", "", "410661")</f>
        <v>0</v>
      </c>
    </row>
    <row r="354" spans="1:4">
      <c r="A354">
        <f>IF(COUNTBLANK(B354:D354)&lt;&gt;COLUMNS(B354:D354),353,"")</f>
        <v>0</v>
      </c>
      <c r="C354" s="1">
        <f>IF(B354="", "", "mouse gut metagenome")</f>
        <v>0</v>
      </c>
      <c r="D354" s="1">
        <f>IF(B354="", "", "410661")</f>
        <v>0</v>
      </c>
    </row>
    <row r="355" spans="1:4">
      <c r="A355">
        <f>IF(COUNTBLANK(B355:D355)&lt;&gt;COLUMNS(B355:D355),354,"")</f>
        <v>0</v>
      </c>
      <c r="C355" s="1">
        <f>IF(B355="", "", "mouse gut metagenome")</f>
        <v>0</v>
      </c>
      <c r="D355" s="1">
        <f>IF(B355="", "", "410661")</f>
        <v>0</v>
      </c>
    </row>
    <row r="356" spans="1:4">
      <c r="A356">
        <f>IF(COUNTBLANK(B356:D356)&lt;&gt;COLUMNS(B356:D356),355,"")</f>
        <v>0</v>
      </c>
      <c r="C356" s="1">
        <f>IF(B356="", "", "mouse gut metagenome")</f>
        <v>0</v>
      </c>
      <c r="D356" s="1">
        <f>IF(B356="", "", "410661")</f>
        <v>0</v>
      </c>
    </row>
    <row r="357" spans="1:4">
      <c r="A357">
        <f>IF(COUNTBLANK(B357:D357)&lt;&gt;COLUMNS(B357:D357),356,"")</f>
        <v>0</v>
      </c>
      <c r="C357" s="1">
        <f>IF(B357="", "", "mouse gut metagenome")</f>
        <v>0</v>
      </c>
      <c r="D357" s="1">
        <f>IF(B357="", "", "410661")</f>
        <v>0</v>
      </c>
    </row>
    <row r="358" spans="1:4">
      <c r="A358">
        <f>IF(COUNTBLANK(B358:D358)&lt;&gt;COLUMNS(B358:D358),357,"")</f>
        <v>0</v>
      </c>
      <c r="C358" s="1">
        <f>IF(B358="", "", "mouse gut metagenome")</f>
        <v>0</v>
      </c>
      <c r="D358" s="1">
        <f>IF(B358="", "", "410661")</f>
        <v>0</v>
      </c>
    </row>
    <row r="359" spans="1:4">
      <c r="A359">
        <f>IF(COUNTBLANK(B359:D359)&lt;&gt;COLUMNS(B359:D359),358,"")</f>
        <v>0</v>
      </c>
      <c r="C359" s="1">
        <f>IF(B359="", "", "mouse gut metagenome")</f>
        <v>0</v>
      </c>
      <c r="D359" s="1">
        <f>IF(B359="", "", "410661")</f>
        <v>0</v>
      </c>
    </row>
    <row r="360" spans="1:4">
      <c r="A360">
        <f>IF(COUNTBLANK(B360:D360)&lt;&gt;COLUMNS(B360:D360),359,"")</f>
        <v>0</v>
      </c>
      <c r="C360" s="1">
        <f>IF(B360="", "", "mouse gut metagenome")</f>
        <v>0</v>
      </c>
      <c r="D360" s="1">
        <f>IF(B360="", "", "410661")</f>
        <v>0</v>
      </c>
    </row>
    <row r="361" spans="1:4">
      <c r="A361">
        <f>IF(COUNTBLANK(B361:D361)&lt;&gt;COLUMNS(B361:D361),360,"")</f>
        <v>0</v>
      </c>
      <c r="C361" s="1">
        <f>IF(B361="", "", "mouse gut metagenome")</f>
        <v>0</v>
      </c>
      <c r="D361" s="1">
        <f>IF(B361="", "", "410661")</f>
        <v>0</v>
      </c>
    </row>
    <row r="362" spans="1:4">
      <c r="A362">
        <f>IF(COUNTBLANK(B362:D362)&lt;&gt;COLUMNS(B362:D362),361,"")</f>
        <v>0</v>
      </c>
      <c r="C362" s="1">
        <f>IF(B362="", "", "mouse gut metagenome")</f>
        <v>0</v>
      </c>
      <c r="D362" s="1">
        <f>IF(B362="", "", "410661")</f>
        <v>0</v>
      </c>
    </row>
    <row r="363" spans="1:4">
      <c r="A363">
        <f>IF(COUNTBLANK(B363:D363)&lt;&gt;COLUMNS(B363:D363),362,"")</f>
        <v>0</v>
      </c>
      <c r="C363" s="1">
        <f>IF(B363="", "", "mouse gut metagenome")</f>
        <v>0</v>
      </c>
      <c r="D363" s="1">
        <f>IF(B363="", "", "410661")</f>
        <v>0</v>
      </c>
    </row>
    <row r="364" spans="1:4">
      <c r="A364">
        <f>IF(COUNTBLANK(B364:D364)&lt;&gt;COLUMNS(B364:D364),363,"")</f>
        <v>0</v>
      </c>
      <c r="C364" s="1">
        <f>IF(B364="", "", "mouse gut metagenome")</f>
        <v>0</v>
      </c>
      <c r="D364" s="1">
        <f>IF(B364="", "", "410661")</f>
        <v>0</v>
      </c>
    </row>
    <row r="365" spans="1:4">
      <c r="A365">
        <f>IF(COUNTBLANK(B365:D365)&lt;&gt;COLUMNS(B365:D365),364,"")</f>
        <v>0</v>
      </c>
      <c r="C365" s="1">
        <f>IF(B365="", "", "mouse gut metagenome")</f>
        <v>0</v>
      </c>
      <c r="D365" s="1">
        <f>IF(B365="", "", "410661")</f>
        <v>0</v>
      </c>
    </row>
    <row r="366" spans="1:4">
      <c r="A366">
        <f>IF(COUNTBLANK(B366:D366)&lt;&gt;COLUMNS(B366:D366),365,"")</f>
        <v>0</v>
      </c>
      <c r="C366" s="1">
        <f>IF(B366="", "", "mouse gut metagenome")</f>
        <v>0</v>
      </c>
      <c r="D366" s="1">
        <f>IF(B366="", "", "410661")</f>
        <v>0</v>
      </c>
    </row>
    <row r="367" spans="1:4">
      <c r="A367">
        <f>IF(COUNTBLANK(B367:D367)&lt;&gt;COLUMNS(B367:D367),366,"")</f>
        <v>0</v>
      </c>
      <c r="C367" s="1">
        <f>IF(B367="", "", "mouse gut metagenome")</f>
        <v>0</v>
      </c>
      <c r="D367" s="1">
        <f>IF(B367="", "", "410661")</f>
        <v>0</v>
      </c>
    </row>
    <row r="368" spans="1:4">
      <c r="A368">
        <f>IF(COUNTBLANK(B368:D368)&lt;&gt;COLUMNS(B368:D368),367,"")</f>
        <v>0</v>
      </c>
      <c r="C368" s="1">
        <f>IF(B368="", "", "mouse gut metagenome")</f>
        <v>0</v>
      </c>
      <c r="D368" s="1">
        <f>IF(B368="", "", "410661")</f>
        <v>0</v>
      </c>
    </row>
    <row r="369" spans="1:4">
      <c r="A369">
        <f>IF(COUNTBLANK(B369:D369)&lt;&gt;COLUMNS(B369:D369),368,"")</f>
        <v>0</v>
      </c>
      <c r="C369" s="1">
        <f>IF(B369="", "", "mouse gut metagenome")</f>
        <v>0</v>
      </c>
      <c r="D369" s="1">
        <f>IF(B369="", "", "410661")</f>
        <v>0</v>
      </c>
    </row>
    <row r="370" spans="1:4">
      <c r="A370">
        <f>IF(COUNTBLANK(B370:D370)&lt;&gt;COLUMNS(B370:D370),369,"")</f>
        <v>0</v>
      </c>
      <c r="C370" s="1">
        <f>IF(B370="", "", "mouse gut metagenome")</f>
        <v>0</v>
      </c>
      <c r="D370" s="1">
        <f>IF(B370="", "", "410661")</f>
        <v>0</v>
      </c>
    </row>
    <row r="371" spans="1:4">
      <c r="A371">
        <f>IF(COUNTBLANK(B371:D371)&lt;&gt;COLUMNS(B371:D371),370,"")</f>
        <v>0</v>
      </c>
      <c r="C371" s="1">
        <f>IF(B371="", "", "mouse gut metagenome")</f>
        <v>0</v>
      </c>
      <c r="D371" s="1">
        <f>IF(B371="", "", "410661")</f>
        <v>0</v>
      </c>
    </row>
    <row r="372" spans="1:4">
      <c r="A372">
        <f>IF(COUNTBLANK(B372:D372)&lt;&gt;COLUMNS(B372:D372),371,"")</f>
        <v>0</v>
      </c>
      <c r="C372" s="1">
        <f>IF(B372="", "", "mouse gut metagenome")</f>
        <v>0</v>
      </c>
      <c r="D372" s="1">
        <f>IF(B372="", "", "410661")</f>
        <v>0</v>
      </c>
    </row>
    <row r="373" spans="1:4">
      <c r="A373">
        <f>IF(COUNTBLANK(B373:D373)&lt;&gt;COLUMNS(B373:D373),372,"")</f>
        <v>0</v>
      </c>
      <c r="C373" s="1">
        <f>IF(B373="", "", "mouse gut metagenome")</f>
        <v>0</v>
      </c>
      <c r="D373" s="1">
        <f>IF(B373="", "", "410661")</f>
        <v>0</v>
      </c>
    </row>
    <row r="374" spans="1:4">
      <c r="A374">
        <f>IF(COUNTBLANK(B374:D374)&lt;&gt;COLUMNS(B374:D374),373,"")</f>
        <v>0</v>
      </c>
      <c r="C374" s="1">
        <f>IF(B374="", "", "mouse gut metagenome")</f>
        <v>0</v>
      </c>
      <c r="D374" s="1">
        <f>IF(B374="", "", "410661")</f>
        <v>0</v>
      </c>
    </row>
    <row r="375" spans="1:4">
      <c r="A375">
        <f>IF(COUNTBLANK(B375:D375)&lt;&gt;COLUMNS(B375:D375),374,"")</f>
        <v>0</v>
      </c>
      <c r="C375" s="1">
        <f>IF(B375="", "", "mouse gut metagenome")</f>
        <v>0</v>
      </c>
      <c r="D375" s="1">
        <f>IF(B375="", "", "410661")</f>
        <v>0</v>
      </c>
    </row>
    <row r="376" spans="1:4">
      <c r="A376">
        <f>IF(COUNTBLANK(B376:D376)&lt;&gt;COLUMNS(B376:D376),375,"")</f>
        <v>0</v>
      </c>
      <c r="C376" s="1">
        <f>IF(B376="", "", "mouse gut metagenome")</f>
        <v>0</v>
      </c>
      <c r="D376" s="1">
        <f>IF(B376="", "", "410661")</f>
        <v>0</v>
      </c>
    </row>
    <row r="377" spans="1:4">
      <c r="A377">
        <f>IF(COUNTBLANK(B377:D377)&lt;&gt;COLUMNS(B377:D377),376,"")</f>
        <v>0</v>
      </c>
      <c r="C377" s="1">
        <f>IF(B377="", "", "mouse gut metagenome")</f>
        <v>0</v>
      </c>
      <c r="D377" s="1">
        <f>IF(B377="", "", "410661")</f>
        <v>0</v>
      </c>
    </row>
    <row r="378" spans="1:4">
      <c r="A378">
        <f>IF(COUNTBLANK(B378:D378)&lt;&gt;COLUMNS(B378:D378),377,"")</f>
        <v>0</v>
      </c>
      <c r="C378" s="1">
        <f>IF(B378="", "", "mouse gut metagenome")</f>
        <v>0</v>
      </c>
      <c r="D378" s="1">
        <f>IF(B378="", "", "410661")</f>
        <v>0</v>
      </c>
    </row>
    <row r="379" spans="1:4">
      <c r="A379">
        <f>IF(COUNTBLANK(B379:D379)&lt;&gt;COLUMNS(B379:D379),378,"")</f>
        <v>0</v>
      </c>
      <c r="C379" s="1">
        <f>IF(B379="", "", "mouse gut metagenome")</f>
        <v>0</v>
      </c>
      <c r="D379" s="1">
        <f>IF(B379="", "", "410661")</f>
        <v>0</v>
      </c>
    </row>
    <row r="380" spans="1:4">
      <c r="A380">
        <f>IF(COUNTBLANK(B380:D380)&lt;&gt;COLUMNS(B380:D380),379,"")</f>
        <v>0</v>
      </c>
      <c r="C380" s="1">
        <f>IF(B380="", "", "mouse gut metagenome")</f>
        <v>0</v>
      </c>
      <c r="D380" s="1">
        <f>IF(B380="", "", "410661")</f>
        <v>0</v>
      </c>
    </row>
    <row r="381" spans="1:4">
      <c r="A381">
        <f>IF(COUNTBLANK(B381:D381)&lt;&gt;COLUMNS(B381:D381),380,"")</f>
        <v>0</v>
      </c>
      <c r="C381" s="1">
        <f>IF(B381="", "", "mouse gut metagenome")</f>
        <v>0</v>
      </c>
      <c r="D381" s="1">
        <f>IF(B381="", "", "410661")</f>
        <v>0</v>
      </c>
    </row>
    <row r="382" spans="1:4">
      <c r="A382">
        <f>IF(COUNTBLANK(B382:D382)&lt;&gt;COLUMNS(B382:D382),381,"")</f>
        <v>0</v>
      </c>
      <c r="C382" s="1">
        <f>IF(B382="", "", "mouse gut metagenome")</f>
        <v>0</v>
      </c>
      <c r="D382" s="1">
        <f>IF(B382="", "", "410661")</f>
        <v>0</v>
      </c>
    </row>
    <row r="383" spans="1:4">
      <c r="A383">
        <f>IF(COUNTBLANK(B383:D383)&lt;&gt;COLUMNS(B383:D383),382,"")</f>
        <v>0</v>
      </c>
      <c r="C383" s="1">
        <f>IF(B383="", "", "mouse gut metagenome")</f>
        <v>0</v>
      </c>
      <c r="D383" s="1">
        <f>IF(B383="", "", "410661")</f>
        <v>0</v>
      </c>
    </row>
    <row r="384" spans="1:4">
      <c r="A384">
        <f>IF(COUNTBLANK(B384:D384)&lt;&gt;COLUMNS(B384:D384),383,"")</f>
        <v>0</v>
      </c>
      <c r="C384" s="1">
        <f>IF(B384="", "", "mouse gut metagenome")</f>
        <v>0</v>
      </c>
      <c r="D384" s="1">
        <f>IF(B384="", "", "410661")</f>
        <v>0</v>
      </c>
    </row>
    <row r="385" spans="1:4">
      <c r="A385">
        <f>IF(COUNTBLANK(B385:D385)&lt;&gt;COLUMNS(B385:D385),384,"")</f>
        <v>0</v>
      </c>
      <c r="C385" s="1">
        <f>IF(B385="", "", "mouse gut metagenome")</f>
        <v>0</v>
      </c>
      <c r="D385" s="1">
        <f>IF(B385="", "", "410661")</f>
        <v>0</v>
      </c>
    </row>
    <row r="386" spans="1:4">
      <c r="A386">
        <f>IF(COUNTBLANK(B386:D386)&lt;&gt;COLUMNS(B386:D386),385,"")</f>
        <v>0</v>
      </c>
      <c r="C386" s="1">
        <f>IF(B386="", "", "mouse gut metagenome")</f>
        <v>0</v>
      </c>
      <c r="D386" s="1">
        <f>IF(B386="", "", "410661")</f>
        <v>0</v>
      </c>
    </row>
    <row r="387" spans="1:4">
      <c r="A387">
        <f>IF(COUNTBLANK(B387:D387)&lt;&gt;COLUMNS(B387:D387),386,"")</f>
        <v>0</v>
      </c>
      <c r="C387" s="1">
        <f>IF(B387="", "", "mouse gut metagenome")</f>
        <v>0</v>
      </c>
      <c r="D387" s="1">
        <f>IF(B387="", "", "410661")</f>
        <v>0</v>
      </c>
    </row>
    <row r="388" spans="1:4">
      <c r="A388">
        <f>IF(COUNTBLANK(B388:D388)&lt;&gt;COLUMNS(B388:D388),387,"")</f>
        <v>0</v>
      </c>
      <c r="C388" s="1">
        <f>IF(B388="", "", "mouse gut metagenome")</f>
        <v>0</v>
      </c>
      <c r="D388" s="1">
        <f>IF(B388="", "", "410661")</f>
        <v>0</v>
      </c>
    </row>
    <row r="389" spans="1:4">
      <c r="A389">
        <f>IF(COUNTBLANK(B389:D389)&lt;&gt;COLUMNS(B389:D389),388,"")</f>
        <v>0</v>
      </c>
      <c r="C389" s="1">
        <f>IF(B389="", "", "mouse gut metagenome")</f>
        <v>0</v>
      </c>
      <c r="D389" s="1">
        <f>IF(B389="", "", "410661")</f>
        <v>0</v>
      </c>
    </row>
    <row r="390" spans="1:4">
      <c r="A390">
        <f>IF(COUNTBLANK(B390:D390)&lt;&gt;COLUMNS(B390:D390),389,"")</f>
        <v>0</v>
      </c>
      <c r="C390" s="1">
        <f>IF(B390="", "", "mouse gut metagenome")</f>
        <v>0</v>
      </c>
      <c r="D390" s="1">
        <f>IF(B390="", "", "410661")</f>
        <v>0</v>
      </c>
    </row>
    <row r="391" spans="1:4">
      <c r="A391">
        <f>IF(COUNTBLANK(B391:D391)&lt;&gt;COLUMNS(B391:D391),390,"")</f>
        <v>0</v>
      </c>
      <c r="C391" s="1">
        <f>IF(B391="", "", "mouse gut metagenome")</f>
        <v>0</v>
      </c>
      <c r="D391" s="1">
        <f>IF(B391="", "", "410661")</f>
        <v>0</v>
      </c>
    </row>
    <row r="392" spans="1:4">
      <c r="A392">
        <f>IF(COUNTBLANK(B392:D392)&lt;&gt;COLUMNS(B392:D392),391,"")</f>
        <v>0</v>
      </c>
      <c r="C392" s="1">
        <f>IF(B392="", "", "mouse gut metagenome")</f>
        <v>0</v>
      </c>
      <c r="D392" s="1">
        <f>IF(B392="", "", "410661")</f>
        <v>0</v>
      </c>
    </row>
    <row r="393" spans="1:4">
      <c r="A393">
        <f>IF(COUNTBLANK(B393:D393)&lt;&gt;COLUMNS(B393:D393),392,"")</f>
        <v>0</v>
      </c>
      <c r="C393" s="1">
        <f>IF(B393="", "", "mouse gut metagenome")</f>
        <v>0</v>
      </c>
      <c r="D393" s="1">
        <f>IF(B393="", "", "410661")</f>
        <v>0</v>
      </c>
    </row>
    <row r="394" spans="1:4">
      <c r="A394">
        <f>IF(COUNTBLANK(B394:D394)&lt;&gt;COLUMNS(B394:D394),393,"")</f>
        <v>0</v>
      </c>
      <c r="C394" s="1">
        <f>IF(B394="", "", "mouse gut metagenome")</f>
        <v>0</v>
      </c>
      <c r="D394" s="1">
        <f>IF(B394="", "", "410661")</f>
        <v>0</v>
      </c>
    </row>
    <row r="395" spans="1:4">
      <c r="A395">
        <f>IF(COUNTBLANK(B395:D395)&lt;&gt;COLUMNS(B395:D395),394,"")</f>
        <v>0</v>
      </c>
      <c r="C395" s="1">
        <f>IF(B395="", "", "mouse gut metagenome")</f>
        <v>0</v>
      </c>
      <c r="D395" s="1">
        <f>IF(B395="", "", "410661")</f>
        <v>0</v>
      </c>
    </row>
    <row r="396" spans="1:4">
      <c r="A396">
        <f>IF(COUNTBLANK(B396:D396)&lt;&gt;COLUMNS(B396:D396),395,"")</f>
        <v>0</v>
      </c>
      <c r="C396" s="1">
        <f>IF(B396="", "", "mouse gut metagenome")</f>
        <v>0</v>
      </c>
      <c r="D396" s="1">
        <f>IF(B396="", "", "410661")</f>
        <v>0</v>
      </c>
    </row>
    <row r="397" spans="1:4">
      <c r="A397">
        <f>IF(COUNTBLANK(B397:D397)&lt;&gt;COLUMNS(B397:D397),396,"")</f>
        <v>0</v>
      </c>
      <c r="C397" s="1">
        <f>IF(B397="", "", "mouse gut metagenome")</f>
        <v>0</v>
      </c>
      <c r="D397" s="1">
        <f>IF(B397="", "", "410661")</f>
        <v>0</v>
      </c>
    </row>
    <row r="398" spans="1:4">
      <c r="A398">
        <f>IF(COUNTBLANK(B398:D398)&lt;&gt;COLUMNS(B398:D398),397,"")</f>
        <v>0</v>
      </c>
      <c r="C398" s="1">
        <f>IF(B398="", "", "mouse gut metagenome")</f>
        <v>0</v>
      </c>
      <c r="D398" s="1">
        <f>IF(B398="", "", "410661")</f>
        <v>0</v>
      </c>
    </row>
    <row r="399" spans="1:4">
      <c r="A399">
        <f>IF(COUNTBLANK(B399:D399)&lt;&gt;COLUMNS(B399:D399),398,"")</f>
        <v>0</v>
      </c>
      <c r="C399" s="1">
        <f>IF(B399="", "", "mouse gut metagenome")</f>
        <v>0</v>
      </c>
      <c r="D399" s="1">
        <f>IF(B399="", "", "410661")</f>
        <v>0</v>
      </c>
    </row>
    <row r="400" spans="1:4">
      <c r="A400">
        <f>IF(COUNTBLANK(B400:D400)&lt;&gt;COLUMNS(B400:D400),399,"")</f>
        <v>0</v>
      </c>
      <c r="C400" s="1">
        <f>IF(B400="", "", "mouse gut metagenome")</f>
        <v>0</v>
      </c>
      <c r="D400" s="1">
        <f>IF(B400="", "", "410661")</f>
        <v>0</v>
      </c>
    </row>
    <row r="401" spans="1:4">
      <c r="A401">
        <f>IF(COUNTBLANK(B401:D401)&lt;&gt;COLUMNS(B401:D401),400,"")</f>
        <v>0</v>
      </c>
      <c r="C401" s="1">
        <f>IF(B401="", "", "mouse gut metagenome")</f>
        <v>0</v>
      </c>
      <c r="D401" s="1">
        <f>IF(B401="", "", "410661")</f>
        <v>0</v>
      </c>
    </row>
    <row r="402" spans="1:4">
      <c r="A402">
        <f>IF(COUNTBLANK(B402:D402)&lt;&gt;COLUMNS(B402:D402),401,"")</f>
        <v>0</v>
      </c>
      <c r="C402" s="1">
        <f>IF(B402="", "", "mouse gut metagenome")</f>
        <v>0</v>
      </c>
      <c r="D402" s="1">
        <f>IF(B402="", "", "410661")</f>
        <v>0</v>
      </c>
    </row>
    <row r="403" spans="1:4">
      <c r="A403">
        <f>IF(COUNTBLANK(B403:D403)&lt;&gt;COLUMNS(B403:D403),402,"")</f>
        <v>0</v>
      </c>
      <c r="C403" s="1">
        <f>IF(B403="", "", "mouse gut metagenome")</f>
        <v>0</v>
      </c>
      <c r="D403" s="1">
        <f>IF(B403="", "", "410661")</f>
        <v>0</v>
      </c>
    </row>
    <row r="404" spans="1:4">
      <c r="A404">
        <f>IF(COUNTBLANK(B404:D404)&lt;&gt;COLUMNS(B404:D404),403,"")</f>
        <v>0</v>
      </c>
      <c r="C404" s="1">
        <f>IF(B404="", "", "mouse gut metagenome")</f>
        <v>0</v>
      </c>
      <c r="D404" s="1">
        <f>IF(B404="", "", "410661")</f>
        <v>0</v>
      </c>
    </row>
    <row r="405" spans="1:4">
      <c r="A405">
        <f>IF(COUNTBLANK(B405:D405)&lt;&gt;COLUMNS(B405:D405),404,"")</f>
        <v>0</v>
      </c>
      <c r="C405" s="1">
        <f>IF(B405="", "", "mouse gut metagenome")</f>
        <v>0</v>
      </c>
      <c r="D405" s="1">
        <f>IF(B405="", "", "410661")</f>
        <v>0</v>
      </c>
    </row>
    <row r="406" spans="1:4">
      <c r="A406">
        <f>IF(COUNTBLANK(B406:D406)&lt;&gt;COLUMNS(B406:D406),405,"")</f>
        <v>0</v>
      </c>
      <c r="C406" s="1">
        <f>IF(B406="", "", "mouse gut metagenome")</f>
        <v>0</v>
      </c>
      <c r="D406" s="1">
        <f>IF(B406="", "", "410661")</f>
        <v>0</v>
      </c>
    </row>
    <row r="407" spans="1:4">
      <c r="A407">
        <f>IF(COUNTBLANK(B407:D407)&lt;&gt;COLUMNS(B407:D407),406,"")</f>
        <v>0</v>
      </c>
      <c r="C407" s="1">
        <f>IF(B407="", "", "mouse gut metagenome")</f>
        <v>0</v>
      </c>
      <c r="D407" s="1">
        <f>IF(B407="", "", "410661")</f>
        <v>0</v>
      </c>
    </row>
    <row r="408" spans="1:4">
      <c r="A408">
        <f>IF(COUNTBLANK(B408:D408)&lt;&gt;COLUMNS(B408:D408),407,"")</f>
        <v>0</v>
      </c>
      <c r="C408" s="1">
        <f>IF(B408="", "", "mouse gut metagenome")</f>
        <v>0</v>
      </c>
      <c r="D408" s="1">
        <f>IF(B408="", "", "410661")</f>
        <v>0</v>
      </c>
    </row>
    <row r="409" spans="1:4">
      <c r="A409">
        <f>IF(COUNTBLANK(B409:D409)&lt;&gt;COLUMNS(B409:D409),408,"")</f>
        <v>0</v>
      </c>
      <c r="C409" s="1">
        <f>IF(B409="", "", "mouse gut metagenome")</f>
        <v>0</v>
      </c>
      <c r="D409" s="1">
        <f>IF(B409="", "", "410661")</f>
        <v>0</v>
      </c>
    </row>
    <row r="410" spans="1:4">
      <c r="A410">
        <f>IF(COUNTBLANK(B410:D410)&lt;&gt;COLUMNS(B410:D410),409,"")</f>
        <v>0</v>
      </c>
      <c r="C410" s="1">
        <f>IF(B410="", "", "mouse gut metagenome")</f>
        <v>0</v>
      </c>
      <c r="D410" s="1">
        <f>IF(B410="", "", "410661")</f>
        <v>0</v>
      </c>
    </row>
    <row r="411" spans="1:4">
      <c r="A411">
        <f>IF(COUNTBLANK(B411:D411)&lt;&gt;COLUMNS(B411:D411),410,"")</f>
        <v>0</v>
      </c>
      <c r="C411" s="1">
        <f>IF(B411="", "", "mouse gut metagenome")</f>
        <v>0</v>
      </c>
      <c r="D411" s="1">
        <f>IF(B411="", "", "410661")</f>
        <v>0</v>
      </c>
    </row>
    <row r="412" spans="1:4">
      <c r="A412">
        <f>IF(COUNTBLANK(B412:D412)&lt;&gt;COLUMNS(B412:D412),411,"")</f>
        <v>0</v>
      </c>
      <c r="C412" s="1">
        <f>IF(B412="", "", "mouse gut metagenome")</f>
        <v>0</v>
      </c>
      <c r="D412" s="1">
        <f>IF(B412="", "", "410661")</f>
        <v>0</v>
      </c>
    </row>
    <row r="413" spans="1:4">
      <c r="A413">
        <f>IF(COUNTBLANK(B413:D413)&lt;&gt;COLUMNS(B413:D413),412,"")</f>
        <v>0</v>
      </c>
      <c r="C413" s="1">
        <f>IF(B413="", "", "mouse gut metagenome")</f>
        <v>0</v>
      </c>
      <c r="D413" s="1">
        <f>IF(B413="", "", "410661")</f>
        <v>0</v>
      </c>
    </row>
    <row r="414" spans="1:4">
      <c r="A414">
        <f>IF(COUNTBLANK(B414:D414)&lt;&gt;COLUMNS(B414:D414),413,"")</f>
        <v>0</v>
      </c>
      <c r="C414" s="1">
        <f>IF(B414="", "", "mouse gut metagenome")</f>
        <v>0</v>
      </c>
      <c r="D414" s="1">
        <f>IF(B414="", "", "410661")</f>
        <v>0</v>
      </c>
    </row>
    <row r="415" spans="1:4">
      <c r="A415">
        <f>IF(COUNTBLANK(B415:D415)&lt;&gt;COLUMNS(B415:D415),414,"")</f>
        <v>0</v>
      </c>
      <c r="C415" s="1">
        <f>IF(B415="", "", "mouse gut metagenome")</f>
        <v>0</v>
      </c>
      <c r="D415" s="1">
        <f>IF(B415="", "", "410661")</f>
        <v>0</v>
      </c>
    </row>
    <row r="416" spans="1:4">
      <c r="A416">
        <f>IF(COUNTBLANK(B416:D416)&lt;&gt;COLUMNS(B416:D416),415,"")</f>
        <v>0</v>
      </c>
      <c r="C416" s="1">
        <f>IF(B416="", "", "mouse gut metagenome")</f>
        <v>0</v>
      </c>
      <c r="D416" s="1">
        <f>IF(B416="", "", "410661")</f>
        <v>0</v>
      </c>
    </row>
    <row r="417" spans="1:4">
      <c r="A417">
        <f>IF(COUNTBLANK(B417:D417)&lt;&gt;COLUMNS(B417:D417),416,"")</f>
        <v>0</v>
      </c>
      <c r="C417" s="1">
        <f>IF(B417="", "", "mouse gut metagenome")</f>
        <v>0</v>
      </c>
      <c r="D417" s="1">
        <f>IF(B417="", "", "410661")</f>
        <v>0</v>
      </c>
    </row>
    <row r="418" spans="1:4">
      <c r="A418">
        <f>IF(COUNTBLANK(B418:D418)&lt;&gt;COLUMNS(B418:D418),417,"")</f>
        <v>0</v>
      </c>
      <c r="C418" s="1">
        <f>IF(B418="", "", "mouse gut metagenome")</f>
        <v>0</v>
      </c>
      <c r="D418" s="1">
        <f>IF(B418="", "", "410661")</f>
        <v>0</v>
      </c>
    </row>
    <row r="419" spans="1:4">
      <c r="A419">
        <f>IF(COUNTBLANK(B419:D419)&lt;&gt;COLUMNS(B419:D419),418,"")</f>
        <v>0</v>
      </c>
      <c r="C419" s="1">
        <f>IF(B419="", "", "mouse gut metagenome")</f>
        <v>0</v>
      </c>
      <c r="D419" s="1">
        <f>IF(B419="", "", "410661")</f>
        <v>0</v>
      </c>
    </row>
    <row r="420" spans="1:4">
      <c r="A420">
        <f>IF(COUNTBLANK(B420:D420)&lt;&gt;COLUMNS(B420:D420),419,"")</f>
        <v>0</v>
      </c>
      <c r="C420" s="1">
        <f>IF(B420="", "", "mouse gut metagenome")</f>
        <v>0</v>
      </c>
      <c r="D420" s="1">
        <f>IF(B420="", "", "410661")</f>
        <v>0</v>
      </c>
    </row>
    <row r="421" spans="1:4">
      <c r="A421">
        <f>IF(COUNTBLANK(B421:D421)&lt;&gt;COLUMNS(B421:D421),420,"")</f>
        <v>0</v>
      </c>
      <c r="C421" s="1">
        <f>IF(B421="", "", "mouse gut metagenome")</f>
        <v>0</v>
      </c>
      <c r="D421" s="1">
        <f>IF(B421="", "", "410661")</f>
        <v>0</v>
      </c>
    </row>
    <row r="422" spans="1:4">
      <c r="A422">
        <f>IF(COUNTBLANK(B422:D422)&lt;&gt;COLUMNS(B422:D422),421,"")</f>
        <v>0</v>
      </c>
      <c r="C422" s="1">
        <f>IF(B422="", "", "mouse gut metagenome")</f>
        <v>0</v>
      </c>
      <c r="D422" s="1">
        <f>IF(B422="", "", "410661")</f>
        <v>0</v>
      </c>
    </row>
    <row r="423" spans="1:4">
      <c r="A423">
        <f>IF(COUNTBLANK(B423:D423)&lt;&gt;COLUMNS(B423:D423),422,"")</f>
        <v>0</v>
      </c>
      <c r="C423" s="1">
        <f>IF(B423="", "", "mouse gut metagenome")</f>
        <v>0</v>
      </c>
      <c r="D423" s="1">
        <f>IF(B423="", "", "410661")</f>
        <v>0</v>
      </c>
    </row>
    <row r="424" spans="1:4">
      <c r="A424">
        <f>IF(COUNTBLANK(B424:D424)&lt;&gt;COLUMNS(B424:D424),423,"")</f>
        <v>0</v>
      </c>
      <c r="C424" s="1">
        <f>IF(B424="", "", "mouse gut metagenome")</f>
        <v>0</v>
      </c>
      <c r="D424" s="1">
        <f>IF(B424="", "", "410661")</f>
        <v>0</v>
      </c>
    </row>
    <row r="425" spans="1:4">
      <c r="A425">
        <f>IF(COUNTBLANK(B425:D425)&lt;&gt;COLUMNS(B425:D425),424,"")</f>
        <v>0</v>
      </c>
      <c r="C425" s="1">
        <f>IF(B425="", "", "mouse gut metagenome")</f>
        <v>0</v>
      </c>
      <c r="D425" s="1">
        <f>IF(B425="", "", "410661")</f>
        <v>0</v>
      </c>
    </row>
    <row r="426" spans="1:4">
      <c r="A426">
        <f>IF(COUNTBLANK(B426:D426)&lt;&gt;COLUMNS(B426:D426),425,"")</f>
        <v>0</v>
      </c>
      <c r="C426" s="1">
        <f>IF(B426="", "", "mouse gut metagenome")</f>
        <v>0</v>
      </c>
      <c r="D426" s="1">
        <f>IF(B426="", "", "410661")</f>
        <v>0</v>
      </c>
    </row>
    <row r="427" spans="1:4">
      <c r="A427">
        <f>IF(COUNTBLANK(B427:D427)&lt;&gt;COLUMNS(B427:D427),426,"")</f>
        <v>0</v>
      </c>
      <c r="C427" s="1">
        <f>IF(B427="", "", "mouse gut metagenome")</f>
        <v>0</v>
      </c>
      <c r="D427" s="1">
        <f>IF(B427="", "", "410661")</f>
        <v>0</v>
      </c>
    </row>
    <row r="428" spans="1:4">
      <c r="A428">
        <f>IF(COUNTBLANK(B428:D428)&lt;&gt;COLUMNS(B428:D428),427,"")</f>
        <v>0</v>
      </c>
      <c r="C428" s="1">
        <f>IF(B428="", "", "mouse gut metagenome")</f>
        <v>0</v>
      </c>
      <c r="D428" s="1">
        <f>IF(B428="", "", "410661")</f>
        <v>0</v>
      </c>
    </row>
    <row r="429" spans="1:4">
      <c r="A429">
        <f>IF(COUNTBLANK(B429:D429)&lt;&gt;COLUMNS(B429:D429),428,"")</f>
        <v>0</v>
      </c>
      <c r="C429" s="1">
        <f>IF(B429="", "", "mouse gut metagenome")</f>
        <v>0</v>
      </c>
      <c r="D429" s="1">
        <f>IF(B429="", "", "410661")</f>
        <v>0</v>
      </c>
    </row>
    <row r="430" spans="1:4">
      <c r="A430">
        <f>IF(COUNTBLANK(B430:D430)&lt;&gt;COLUMNS(B430:D430),429,"")</f>
        <v>0</v>
      </c>
      <c r="C430" s="1">
        <f>IF(B430="", "", "mouse gut metagenome")</f>
        <v>0</v>
      </c>
      <c r="D430" s="1">
        <f>IF(B430="", "", "410661")</f>
        <v>0</v>
      </c>
    </row>
    <row r="431" spans="1:4">
      <c r="A431">
        <f>IF(COUNTBLANK(B431:D431)&lt;&gt;COLUMNS(B431:D431),430,"")</f>
        <v>0</v>
      </c>
      <c r="C431" s="1">
        <f>IF(B431="", "", "mouse gut metagenome")</f>
        <v>0</v>
      </c>
      <c r="D431" s="1">
        <f>IF(B431="", "", "410661")</f>
        <v>0</v>
      </c>
    </row>
    <row r="432" spans="1:4">
      <c r="A432">
        <f>IF(COUNTBLANK(B432:D432)&lt;&gt;COLUMNS(B432:D432),431,"")</f>
        <v>0</v>
      </c>
      <c r="C432" s="1">
        <f>IF(B432="", "", "mouse gut metagenome")</f>
        <v>0</v>
      </c>
      <c r="D432" s="1">
        <f>IF(B432="", "", "410661")</f>
        <v>0</v>
      </c>
    </row>
    <row r="433" spans="1:4">
      <c r="A433">
        <f>IF(COUNTBLANK(B433:D433)&lt;&gt;COLUMNS(B433:D433),432,"")</f>
        <v>0</v>
      </c>
      <c r="C433" s="1">
        <f>IF(B433="", "", "mouse gut metagenome")</f>
        <v>0</v>
      </c>
      <c r="D433" s="1">
        <f>IF(B433="", "", "410661")</f>
        <v>0</v>
      </c>
    </row>
    <row r="434" spans="1:4">
      <c r="A434">
        <f>IF(COUNTBLANK(B434:D434)&lt;&gt;COLUMNS(B434:D434),433,"")</f>
        <v>0</v>
      </c>
      <c r="C434" s="1">
        <f>IF(B434="", "", "mouse gut metagenome")</f>
        <v>0</v>
      </c>
      <c r="D434" s="1">
        <f>IF(B434="", "", "410661")</f>
        <v>0</v>
      </c>
    </row>
    <row r="435" spans="1:4">
      <c r="A435">
        <f>IF(COUNTBLANK(B435:D435)&lt;&gt;COLUMNS(B435:D435),434,"")</f>
        <v>0</v>
      </c>
      <c r="C435" s="1">
        <f>IF(B435="", "", "mouse gut metagenome")</f>
        <v>0</v>
      </c>
      <c r="D435" s="1">
        <f>IF(B435="", "", "410661")</f>
        <v>0</v>
      </c>
    </row>
    <row r="436" spans="1:4">
      <c r="A436">
        <f>IF(COUNTBLANK(B436:D436)&lt;&gt;COLUMNS(B436:D436),435,"")</f>
        <v>0</v>
      </c>
      <c r="C436" s="1">
        <f>IF(B436="", "", "mouse gut metagenome")</f>
        <v>0</v>
      </c>
      <c r="D436" s="1">
        <f>IF(B436="", "", "410661")</f>
        <v>0</v>
      </c>
    </row>
    <row r="437" spans="1:4">
      <c r="A437">
        <f>IF(COUNTBLANK(B437:D437)&lt;&gt;COLUMNS(B437:D437),436,"")</f>
        <v>0</v>
      </c>
      <c r="C437" s="1">
        <f>IF(B437="", "", "mouse gut metagenome")</f>
        <v>0</v>
      </c>
      <c r="D437" s="1">
        <f>IF(B437="", "", "410661")</f>
        <v>0</v>
      </c>
    </row>
    <row r="438" spans="1:4">
      <c r="A438">
        <f>IF(COUNTBLANK(B438:D438)&lt;&gt;COLUMNS(B438:D438),437,"")</f>
        <v>0</v>
      </c>
      <c r="C438" s="1">
        <f>IF(B438="", "", "mouse gut metagenome")</f>
        <v>0</v>
      </c>
      <c r="D438" s="1">
        <f>IF(B438="", "", "410661")</f>
        <v>0</v>
      </c>
    </row>
    <row r="439" spans="1:4">
      <c r="A439">
        <f>IF(COUNTBLANK(B439:D439)&lt;&gt;COLUMNS(B439:D439),438,"")</f>
        <v>0</v>
      </c>
      <c r="C439" s="1">
        <f>IF(B439="", "", "mouse gut metagenome")</f>
        <v>0</v>
      </c>
      <c r="D439" s="1">
        <f>IF(B439="", "", "410661")</f>
        <v>0</v>
      </c>
    </row>
    <row r="440" spans="1:4">
      <c r="A440">
        <f>IF(COUNTBLANK(B440:D440)&lt;&gt;COLUMNS(B440:D440),439,"")</f>
        <v>0</v>
      </c>
      <c r="C440" s="1">
        <f>IF(B440="", "", "mouse gut metagenome")</f>
        <v>0</v>
      </c>
      <c r="D440" s="1">
        <f>IF(B440="", "", "410661")</f>
        <v>0</v>
      </c>
    </row>
    <row r="441" spans="1:4">
      <c r="A441">
        <f>IF(COUNTBLANK(B441:D441)&lt;&gt;COLUMNS(B441:D441),440,"")</f>
        <v>0</v>
      </c>
      <c r="C441" s="1">
        <f>IF(B441="", "", "mouse gut metagenome")</f>
        <v>0</v>
      </c>
      <c r="D441" s="1">
        <f>IF(B441="", "", "410661")</f>
        <v>0</v>
      </c>
    </row>
    <row r="442" spans="1:4">
      <c r="A442">
        <f>IF(COUNTBLANK(B442:D442)&lt;&gt;COLUMNS(B442:D442),441,"")</f>
        <v>0</v>
      </c>
      <c r="C442" s="1">
        <f>IF(B442="", "", "mouse gut metagenome")</f>
        <v>0</v>
      </c>
      <c r="D442" s="1">
        <f>IF(B442="", "", "410661")</f>
        <v>0</v>
      </c>
    </row>
    <row r="443" spans="1:4">
      <c r="A443">
        <f>IF(COUNTBLANK(B443:D443)&lt;&gt;COLUMNS(B443:D443),442,"")</f>
        <v>0</v>
      </c>
      <c r="C443" s="1">
        <f>IF(B443="", "", "mouse gut metagenome")</f>
        <v>0</v>
      </c>
      <c r="D443" s="1">
        <f>IF(B443="", "", "410661")</f>
        <v>0</v>
      </c>
    </row>
    <row r="444" spans="1:4">
      <c r="A444">
        <f>IF(COUNTBLANK(B444:D444)&lt;&gt;COLUMNS(B444:D444),443,"")</f>
        <v>0</v>
      </c>
      <c r="C444" s="1">
        <f>IF(B444="", "", "mouse gut metagenome")</f>
        <v>0</v>
      </c>
      <c r="D444" s="1">
        <f>IF(B444="", "", "410661")</f>
        <v>0</v>
      </c>
    </row>
    <row r="445" spans="1:4">
      <c r="A445">
        <f>IF(COUNTBLANK(B445:D445)&lt;&gt;COLUMNS(B445:D445),444,"")</f>
        <v>0</v>
      </c>
      <c r="C445" s="1">
        <f>IF(B445="", "", "mouse gut metagenome")</f>
        <v>0</v>
      </c>
      <c r="D445" s="1">
        <f>IF(B445="", "", "410661")</f>
        <v>0</v>
      </c>
    </row>
    <row r="446" spans="1:4">
      <c r="A446">
        <f>IF(COUNTBLANK(B446:D446)&lt;&gt;COLUMNS(B446:D446),445,"")</f>
        <v>0</v>
      </c>
      <c r="C446" s="1">
        <f>IF(B446="", "", "mouse gut metagenome")</f>
        <v>0</v>
      </c>
      <c r="D446" s="1">
        <f>IF(B446="", "", "410661")</f>
        <v>0</v>
      </c>
    </row>
    <row r="447" spans="1:4">
      <c r="A447">
        <f>IF(COUNTBLANK(B447:D447)&lt;&gt;COLUMNS(B447:D447),446,"")</f>
        <v>0</v>
      </c>
      <c r="C447" s="1">
        <f>IF(B447="", "", "mouse gut metagenome")</f>
        <v>0</v>
      </c>
      <c r="D447" s="1">
        <f>IF(B447="", "", "410661")</f>
        <v>0</v>
      </c>
    </row>
    <row r="448" spans="1:4">
      <c r="A448">
        <f>IF(COUNTBLANK(B448:D448)&lt;&gt;COLUMNS(B448:D448),447,"")</f>
        <v>0</v>
      </c>
      <c r="C448" s="1">
        <f>IF(B448="", "", "mouse gut metagenome")</f>
        <v>0</v>
      </c>
      <c r="D448" s="1">
        <f>IF(B448="", "", "410661")</f>
        <v>0</v>
      </c>
    </row>
    <row r="449" spans="1:4">
      <c r="A449">
        <f>IF(COUNTBLANK(B449:D449)&lt;&gt;COLUMNS(B449:D449),448,"")</f>
        <v>0</v>
      </c>
      <c r="C449" s="1">
        <f>IF(B449="", "", "mouse gut metagenome")</f>
        <v>0</v>
      </c>
      <c r="D449" s="1">
        <f>IF(B449="", "", "410661")</f>
        <v>0</v>
      </c>
    </row>
    <row r="450" spans="1:4">
      <c r="A450">
        <f>IF(COUNTBLANK(B450:D450)&lt;&gt;COLUMNS(B450:D450),449,"")</f>
        <v>0</v>
      </c>
      <c r="C450" s="1">
        <f>IF(B450="", "", "mouse gut metagenome")</f>
        <v>0</v>
      </c>
      <c r="D450" s="1">
        <f>IF(B450="", "", "410661")</f>
        <v>0</v>
      </c>
    </row>
    <row r="451" spans="1:4">
      <c r="A451">
        <f>IF(COUNTBLANK(B451:D451)&lt;&gt;COLUMNS(B451:D451),450,"")</f>
        <v>0</v>
      </c>
      <c r="C451" s="1">
        <f>IF(B451="", "", "mouse gut metagenome")</f>
        <v>0</v>
      </c>
      <c r="D451" s="1">
        <f>IF(B451="", "", "410661")</f>
        <v>0</v>
      </c>
    </row>
    <row r="452" spans="1:4">
      <c r="A452">
        <f>IF(COUNTBLANK(B452:D452)&lt;&gt;COLUMNS(B452:D452),451,"")</f>
        <v>0</v>
      </c>
      <c r="C452" s="1">
        <f>IF(B452="", "", "mouse gut metagenome")</f>
        <v>0</v>
      </c>
      <c r="D452" s="1">
        <f>IF(B452="", "", "410661")</f>
        <v>0</v>
      </c>
    </row>
    <row r="453" spans="1:4">
      <c r="A453">
        <f>IF(COUNTBLANK(B453:D453)&lt;&gt;COLUMNS(B453:D453),452,"")</f>
        <v>0</v>
      </c>
      <c r="C453" s="1">
        <f>IF(B453="", "", "mouse gut metagenome")</f>
        <v>0</v>
      </c>
      <c r="D453" s="1">
        <f>IF(B453="", "", "410661")</f>
        <v>0</v>
      </c>
    </row>
    <row r="454" spans="1:4">
      <c r="A454">
        <f>IF(COUNTBLANK(B454:D454)&lt;&gt;COLUMNS(B454:D454),453,"")</f>
        <v>0</v>
      </c>
      <c r="C454" s="1">
        <f>IF(B454="", "", "mouse gut metagenome")</f>
        <v>0</v>
      </c>
      <c r="D454" s="1">
        <f>IF(B454="", "", "410661")</f>
        <v>0</v>
      </c>
    </row>
    <row r="455" spans="1:4">
      <c r="A455">
        <f>IF(COUNTBLANK(B455:D455)&lt;&gt;COLUMNS(B455:D455),454,"")</f>
        <v>0</v>
      </c>
      <c r="C455" s="1">
        <f>IF(B455="", "", "mouse gut metagenome")</f>
        <v>0</v>
      </c>
      <c r="D455" s="1">
        <f>IF(B455="", "", "410661")</f>
        <v>0</v>
      </c>
    </row>
    <row r="456" spans="1:4">
      <c r="A456">
        <f>IF(COUNTBLANK(B456:D456)&lt;&gt;COLUMNS(B456:D456),455,"")</f>
        <v>0</v>
      </c>
      <c r="C456" s="1">
        <f>IF(B456="", "", "mouse gut metagenome")</f>
        <v>0</v>
      </c>
      <c r="D456" s="1">
        <f>IF(B456="", "", "410661")</f>
        <v>0</v>
      </c>
    </row>
    <row r="457" spans="1:4">
      <c r="A457">
        <f>IF(COUNTBLANK(B457:D457)&lt;&gt;COLUMNS(B457:D457),456,"")</f>
        <v>0</v>
      </c>
      <c r="C457" s="1">
        <f>IF(B457="", "", "mouse gut metagenome")</f>
        <v>0</v>
      </c>
      <c r="D457" s="1">
        <f>IF(B457="", "", "410661")</f>
        <v>0</v>
      </c>
    </row>
    <row r="458" spans="1:4">
      <c r="A458">
        <f>IF(COUNTBLANK(B458:D458)&lt;&gt;COLUMNS(B458:D458),457,"")</f>
        <v>0</v>
      </c>
      <c r="C458" s="1">
        <f>IF(B458="", "", "mouse gut metagenome")</f>
        <v>0</v>
      </c>
      <c r="D458" s="1">
        <f>IF(B458="", "", "410661")</f>
        <v>0</v>
      </c>
    </row>
    <row r="459" spans="1:4">
      <c r="A459">
        <f>IF(COUNTBLANK(B459:D459)&lt;&gt;COLUMNS(B459:D459),458,"")</f>
        <v>0</v>
      </c>
      <c r="C459" s="1">
        <f>IF(B459="", "", "mouse gut metagenome")</f>
        <v>0</v>
      </c>
      <c r="D459" s="1">
        <f>IF(B459="", "", "410661")</f>
        <v>0</v>
      </c>
    </row>
    <row r="460" spans="1:4">
      <c r="A460">
        <f>IF(COUNTBLANK(B460:D460)&lt;&gt;COLUMNS(B460:D460),459,"")</f>
        <v>0</v>
      </c>
      <c r="C460" s="1">
        <f>IF(B460="", "", "mouse gut metagenome")</f>
        <v>0</v>
      </c>
      <c r="D460" s="1">
        <f>IF(B460="", "", "410661")</f>
        <v>0</v>
      </c>
    </row>
    <row r="461" spans="1:4">
      <c r="A461">
        <f>IF(COUNTBLANK(B461:D461)&lt;&gt;COLUMNS(B461:D461),460,"")</f>
        <v>0</v>
      </c>
      <c r="C461" s="1">
        <f>IF(B461="", "", "mouse gut metagenome")</f>
        <v>0</v>
      </c>
      <c r="D461" s="1">
        <f>IF(B461="", "", "410661")</f>
        <v>0</v>
      </c>
    </row>
    <row r="462" spans="1:4">
      <c r="A462">
        <f>IF(COUNTBLANK(B462:D462)&lt;&gt;COLUMNS(B462:D462),461,"")</f>
        <v>0</v>
      </c>
      <c r="C462" s="1">
        <f>IF(B462="", "", "mouse gut metagenome")</f>
        <v>0</v>
      </c>
      <c r="D462" s="1">
        <f>IF(B462="", "", "410661")</f>
        <v>0</v>
      </c>
    </row>
    <row r="463" spans="1:4">
      <c r="A463">
        <f>IF(COUNTBLANK(B463:D463)&lt;&gt;COLUMNS(B463:D463),462,"")</f>
        <v>0</v>
      </c>
      <c r="C463" s="1">
        <f>IF(B463="", "", "mouse gut metagenome")</f>
        <v>0</v>
      </c>
      <c r="D463" s="1">
        <f>IF(B463="", "", "410661")</f>
        <v>0</v>
      </c>
    </row>
    <row r="464" spans="1:4">
      <c r="A464">
        <f>IF(COUNTBLANK(B464:D464)&lt;&gt;COLUMNS(B464:D464),463,"")</f>
        <v>0</v>
      </c>
      <c r="C464" s="1">
        <f>IF(B464="", "", "mouse gut metagenome")</f>
        <v>0</v>
      </c>
      <c r="D464" s="1">
        <f>IF(B464="", "", "410661")</f>
        <v>0</v>
      </c>
    </row>
    <row r="465" spans="1:4">
      <c r="A465">
        <f>IF(COUNTBLANK(B465:D465)&lt;&gt;COLUMNS(B465:D465),464,"")</f>
        <v>0</v>
      </c>
      <c r="C465" s="1">
        <f>IF(B465="", "", "mouse gut metagenome")</f>
        <v>0</v>
      </c>
      <c r="D465" s="1">
        <f>IF(B465="", "", "410661")</f>
        <v>0</v>
      </c>
    </row>
    <row r="466" spans="1:4">
      <c r="A466">
        <f>IF(COUNTBLANK(B466:D466)&lt;&gt;COLUMNS(B466:D466),465,"")</f>
        <v>0</v>
      </c>
      <c r="C466" s="1">
        <f>IF(B466="", "", "mouse gut metagenome")</f>
        <v>0</v>
      </c>
      <c r="D466" s="1">
        <f>IF(B466="", "", "410661")</f>
        <v>0</v>
      </c>
    </row>
    <row r="467" spans="1:4">
      <c r="A467">
        <f>IF(COUNTBLANK(B467:D467)&lt;&gt;COLUMNS(B467:D467),466,"")</f>
        <v>0</v>
      </c>
      <c r="C467" s="1">
        <f>IF(B467="", "", "mouse gut metagenome")</f>
        <v>0</v>
      </c>
      <c r="D467" s="1">
        <f>IF(B467="", "", "410661")</f>
        <v>0</v>
      </c>
    </row>
    <row r="468" spans="1:4">
      <c r="A468">
        <f>IF(COUNTBLANK(B468:D468)&lt;&gt;COLUMNS(B468:D468),467,"")</f>
        <v>0</v>
      </c>
      <c r="C468" s="1">
        <f>IF(B468="", "", "mouse gut metagenome")</f>
        <v>0</v>
      </c>
      <c r="D468" s="1">
        <f>IF(B468="", "", "410661")</f>
        <v>0</v>
      </c>
    </row>
    <row r="469" spans="1:4">
      <c r="A469">
        <f>IF(COUNTBLANK(B469:D469)&lt;&gt;COLUMNS(B469:D469),468,"")</f>
        <v>0</v>
      </c>
      <c r="C469" s="1">
        <f>IF(B469="", "", "mouse gut metagenome")</f>
        <v>0</v>
      </c>
      <c r="D469" s="1">
        <f>IF(B469="", "", "410661")</f>
        <v>0</v>
      </c>
    </row>
    <row r="470" spans="1:4">
      <c r="A470">
        <f>IF(COUNTBLANK(B470:D470)&lt;&gt;COLUMNS(B470:D470),469,"")</f>
        <v>0</v>
      </c>
      <c r="C470" s="1">
        <f>IF(B470="", "", "mouse gut metagenome")</f>
        <v>0</v>
      </c>
      <c r="D470" s="1">
        <f>IF(B470="", "", "410661")</f>
        <v>0</v>
      </c>
    </row>
    <row r="471" spans="1:4">
      <c r="A471">
        <f>IF(COUNTBLANK(B471:D471)&lt;&gt;COLUMNS(B471:D471),470,"")</f>
        <v>0</v>
      </c>
      <c r="C471" s="1">
        <f>IF(B471="", "", "mouse gut metagenome")</f>
        <v>0</v>
      </c>
      <c r="D471" s="1">
        <f>IF(B471="", "", "410661")</f>
        <v>0</v>
      </c>
    </row>
    <row r="472" spans="1:4">
      <c r="A472">
        <f>IF(COUNTBLANK(B472:D472)&lt;&gt;COLUMNS(B472:D472),471,"")</f>
        <v>0</v>
      </c>
      <c r="C472" s="1">
        <f>IF(B472="", "", "mouse gut metagenome")</f>
        <v>0</v>
      </c>
      <c r="D472" s="1">
        <f>IF(B472="", "", "410661")</f>
        <v>0</v>
      </c>
    </row>
    <row r="473" spans="1:4">
      <c r="A473">
        <f>IF(COUNTBLANK(B473:D473)&lt;&gt;COLUMNS(B473:D473),472,"")</f>
        <v>0</v>
      </c>
      <c r="C473" s="1">
        <f>IF(B473="", "", "mouse gut metagenome")</f>
        <v>0</v>
      </c>
      <c r="D473" s="1">
        <f>IF(B473="", "", "410661")</f>
        <v>0</v>
      </c>
    </row>
    <row r="474" spans="1:4">
      <c r="A474">
        <f>IF(COUNTBLANK(B474:D474)&lt;&gt;COLUMNS(B474:D474),473,"")</f>
        <v>0</v>
      </c>
      <c r="C474" s="1">
        <f>IF(B474="", "", "mouse gut metagenome")</f>
        <v>0</v>
      </c>
      <c r="D474" s="1">
        <f>IF(B474="", "", "410661")</f>
        <v>0</v>
      </c>
    </row>
    <row r="475" spans="1:4">
      <c r="A475">
        <f>IF(COUNTBLANK(B475:D475)&lt;&gt;COLUMNS(B475:D475),474,"")</f>
        <v>0</v>
      </c>
      <c r="C475" s="1">
        <f>IF(B475="", "", "mouse gut metagenome")</f>
        <v>0</v>
      </c>
      <c r="D475" s="1">
        <f>IF(B475="", "", "410661")</f>
        <v>0</v>
      </c>
    </row>
    <row r="476" spans="1:4">
      <c r="A476">
        <f>IF(COUNTBLANK(B476:D476)&lt;&gt;COLUMNS(B476:D476),475,"")</f>
        <v>0</v>
      </c>
      <c r="C476" s="1">
        <f>IF(B476="", "", "mouse gut metagenome")</f>
        <v>0</v>
      </c>
      <c r="D476" s="1">
        <f>IF(B476="", "", "410661")</f>
        <v>0</v>
      </c>
    </row>
    <row r="477" spans="1:4">
      <c r="A477">
        <f>IF(COUNTBLANK(B477:D477)&lt;&gt;COLUMNS(B477:D477),476,"")</f>
        <v>0</v>
      </c>
      <c r="C477" s="1">
        <f>IF(B477="", "", "mouse gut metagenome")</f>
        <v>0</v>
      </c>
      <c r="D477" s="1">
        <f>IF(B477="", "", "410661")</f>
        <v>0</v>
      </c>
    </row>
    <row r="478" spans="1:4">
      <c r="A478">
        <f>IF(COUNTBLANK(B478:D478)&lt;&gt;COLUMNS(B478:D478),477,"")</f>
        <v>0</v>
      </c>
      <c r="C478" s="1">
        <f>IF(B478="", "", "mouse gut metagenome")</f>
        <v>0</v>
      </c>
      <c r="D478" s="1">
        <f>IF(B478="", "", "410661")</f>
        <v>0</v>
      </c>
    </row>
    <row r="479" spans="1:4">
      <c r="A479">
        <f>IF(COUNTBLANK(B479:D479)&lt;&gt;COLUMNS(B479:D479),478,"")</f>
        <v>0</v>
      </c>
      <c r="C479" s="1">
        <f>IF(B479="", "", "mouse gut metagenome")</f>
        <v>0</v>
      </c>
      <c r="D479" s="1">
        <f>IF(B479="", "", "410661")</f>
        <v>0</v>
      </c>
    </row>
    <row r="480" spans="1:4">
      <c r="A480">
        <f>IF(COUNTBLANK(B480:D480)&lt;&gt;COLUMNS(B480:D480),479,"")</f>
        <v>0</v>
      </c>
      <c r="C480" s="1">
        <f>IF(B480="", "", "mouse gut metagenome")</f>
        <v>0</v>
      </c>
      <c r="D480" s="1">
        <f>IF(B480="", "", "410661")</f>
        <v>0</v>
      </c>
    </row>
    <row r="481" spans="1:4">
      <c r="A481">
        <f>IF(COUNTBLANK(B481:D481)&lt;&gt;COLUMNS(B481:D481),480,"")</f>
        <v>0</v>
      </c>
      <c r="C481" s="1">
        <f>IF(B481="", "", "mouse gut metagenome")</f>
        <v>0</v>
      </c>
      <c r="D481" s="1">
        <f>IF(B481="", "", "410661")</f>
        <v>0</v>
      </c>
    </row>
    <row r="482" spans="1:4">
      <c r="A482">
        <f>IF(COUNTBLANK(B482:D482)&lt;&gt;COLUMNS(B482:D482),481,"")</f>
        <v>0</v>
      </c>
      <c r="C482" s="1">
        <f>IF(B482="", "", "mouse gut metagenome")</f>
        <v>0</v>
      </c>
      <c r="D482" s="1">
        <f>IF(B482="", "", "410661")</f>
        <v>0</v>
      </c>
    </row>
    <row r="483" spans="1:4">
      <c r="A483">
        <f>IF(COUNTBLANK(B483:D483)&lt;&gt;COLUMNS(B483:D483),482,"")</f>
        <v>0</v>
      </c>
      <c r="C483" s="1">
        <f>IF(B483="", "", "mouse gut metagenome")</f>
        <v>0</v>
      </c>
      <c r="D483" s="1">
        <f>IF(B483="", "", "410661")</f>
        <v>0</v>
      </c>
    </row>
    <row r="484" spans="1:4">
      <c r="A484">
        <f>IF(COUNTBLANK(B484:D484)&lt;&gt;COLUMNS(B484:D484),483,"")</f>
        <v>0</v>
      </c>
      <c r="C484" s="1">
        <f>IF(B484="", "", "mouse gut metagenome")</f>
        <v>0</v>
      </c>
      <c r="D484" s="1">
        <f>IF(B484="", "", "410661")</f>
        <v>0</v>
      </c>
    </row>
    <row r="485" spans="1:4">
      <c r="A485">
        <f>IF(COUNTBLANK(B485:D485)&lt;&gt;COLUMNS(B485:D485),484,"")</f>
        <v>0</v>
      </c>
      <c r="C485" s="1">
        <f>IF(B485="", "", "mouse gut metagenome")</f>
        <v>0</v>
      </c>
      <c r="D485" s="1">
        <f>IF(B485="", "", "410661")</f>
        <v>0</v>
      </c>
    </row>
    <row r="486" spans="1:4">
      <c r="A486">
        <f>IF(COUNTBLANK(B486:D486)&lt;&gt;COLUMNS(B486:D486),485,"")</f>
        <v>0</v>
      </c>
      <c r="C486" s="1">
        <f>IF(B486="", "", "mouse gut metagenome")</f>
        <v>0</v>
      </c>
      <c r="D486" s="1">
        <f>IF(B486="", "", "410661")</f>
        <v>0</v>
      </c>
    </row>
    <row r="487" spans="1:4">
      <c r="A487">
        <f>IF(COUNTBLANK(B487:D487)&lt;&gt;COLUMNS(B487:D487),486,"")</f>
        <v>0</v>
      </c>
      <c r="C487" s="1">
        <f>IF(B487="", "", "mouse gut metagenome")</f>
        <v>0</v>
      </c>
      <c r="D487" s="1">
        <f>IF(B487="", "", "410661")</f>
        <v>0</v>
      </c>
    </row>
    <row r="488" spans="1:4">
      <c r="A488">
        <f>IF(COUNTBLANK(B488:D488)&lt;&gt;COLUMNS(B488:D488),487,"")</f>
        <v>0</v>
      </c>
      <c r="C488" s="1">
        <f>IF(B488="", "", "mouse gut metagenome")</f>
        <v>0</v>
      </c>
      <c r="D488" s="1">
        <f>IF(B488="", "", "410661")</f>
        <v>0</v>
      </c>
    </row>
    <row r="489" spans="1:4">
      <c r="A489">
        <f>IF(COUNTBLANK(B489:D489)&lt;&gt;COLUMNS(B489:D489),488,"")</f>
        <v>0</v>
      </c>
      <c r="C489" s="1">
        <f>IF(B489="", "", "mouse gut metagenome")</f>
        <v>0</v>
      </c>
      <c r="D489" s="1">
        <f>IF(B489="", "", "410661")</f>
        <v>0</v>
      </c>
    </row>
    <row r="490" spans="1:4">
      <c r="A490">
        <f>IF(COUNTBLANK(B490:D490)&lt;&gt;COLUMNS(B490:D490),489,"")</f>
        <v>0</v>
      </c>
      <c r="C490" s="1">
        <f>IF(B490="", "", "mouse gut metagenome")</f>
        <v>0</v>
      </c>
      <c r="D490" s="1">
        <f>IF(B490="", "", "410661")</f>
        <v>0</v>
      </c>
    </row>
    <row r="491" spans="1:4">
      <c r="A491">
        <f>IF(COUNTBLANK(B491:D491)&lt;&gt;COLUMNS(B491:D491),490,"")</f>
        <v>0</v>
      </c>
      <c r="C491" s="1">
        <f>IF(B491="", "", "mouse gut metagenome")</f>
        <v>0</v>
      </c>
      <c r="D491" s="1">
        <f>IF(B491="", "", "410661")</f>
        <v>0</v>
      </c>
    </row>
    <row r="492" spans="1:4">
      <c r="A492">
        <f>IF(COUNTBLANK(B492:D492)&lt;&gt;COLUMNS(B492:D492),491,"")</f>
        <v>0</v>
      </c>
      <c r="C492" s="1">
        <f>IF(B492="", "", "mouse gut metagenome")</f>
        <v>0</v>
      </c>
      <c r="D492" s="1">
        <f>IF(B492="", "", "410661")</f>
        <v>0</v>
      </c>
    </row>
    <row r="493" spans="1:4">
      <c r="A493">
        <f>IF(COUNTBLANK(B493:D493)&lt;&gt;COLUMNS(B493:D493),492,"")</f>
        <v>0</v>
      </c>
      <c r="C493" s="1">
        <f>IF(B493="", "", "mouse gut metagenome")</f>
        <v>0</v>
      </c>
      <c r="D493" s="1">
        <f>IF(B493="", "", "410661")</f>
        <v>0</v>
      </c>
    </row>
    <row r="494" spans="1:4">
      <c r="A494">
        <f>IF(COUNTBLANK(B494:D494)&lt;&gt;COLUMNS(B494:D494),493,"")</f>
        <v>0</v>
      </c>
      <c r="C494" s="1">
        <f>IF(B494="", "", "mouse gut metagenome")</f>
        <v>0</v>
      </c>
      <c r="D494" s="1">
        <f>IF(B494="", "", "410661")</f>
        <v>0</v>
      </c>
    </row>
    <row r="495" spans="1:4">
      <c r="A495">
        <f>IF(COUNTBLANK(B495:D495)&lt;&gt;COLUMNS(B495:D495),494,"")</f>
        <v>0</v>
      </c>
      <c r="C495" s="1">
        <f>IF(B495="", "", "mouse gut metagenome")</f>
        <v>0</v>
      </c>
      <c r="D495" s="1">
        <f>IF(B495="", "", "410661")</f>
        <v>0</v>
      </c>
    </row>
    <row r="496" spans="1:4">
      <c r="A496">
        <f>IF(COUNTBLANK(B496:D496)&lt;&gt;COLUMNS(B496:D496),495,"")</f>
        <v>0</v>
      </c>
      <c r="C496" s="1">
        <f>IF(B496="", "", "mouse gut metagenome")</f>
        <v>0</v>
      </c>
      <c r="D496" s="1">
        <f>IF(B496="", "", "410661")</f>
        <v>0</v>
      </c>
    </row>
    <row r="497" spans="1:4">
      <c r="A497">
        <f>IF(COUNTBLANK(B497:D497)&lt;&gt;COLUMNS(B497:D497),496,"")</f>
        <v>0</v>
      </c>
      <c r="C497" s="1">
        <f>IF(B497="", "", "mouse gut metagenome")</f>
        <v>0</v>
      </c>
      <c r="D497" s="1">
        <f>IF(B497="", "", "410661")</f>
        <v>0</v>
      </c>
    </row>
    <row r="498" spans="1:4">
      <c r="A498">
        <f>IF(COUNTBLANK(B498:D498)&lt;&gt;COLUMNS(B498:D498),497,"")</f>
        <v>0</v>
      </c>
      <c r="C498" s="1">
        <f>IF(B498="", "", "mouse gut metagenome")</f>
        <v>0</v>
      </c>
      <c r="D498" s="1">
        <f>IF(B498="", "", "410661")</f>
        <v>0</v>
      </c>
    </row>
    <row r="499" spans="1:4">
      <c r="A499">
        <f>IF(COUNTBLANK(B499:D499)&lt;&gt;COLUMNS(B499:D499),498,"")</f>
        <v>0</v>
      </c>
      <c r="C499" s="1">
        <f>IF(B499="", "", "mouse gut metagenome")</f>
        <v>0</v>
      </c>
      <c r="D499" s="1">
        <f>IF(B499="", "", "410661")</f>
        <v>0</v>
      </c>
    </row>
    <row r="500" spans="1:4">
      <c r="A500">
        <f>IF(COUNTBLANK(B500:D500)&lt;&gt;COLUMNS(B500:D500),499,"")</f>
        <v>0</v>
      </c>
      <c r="C500" s="1">
        <f>IF(B500="", "", "mouse gut metagenome")</f>
        <v>0</v>
      </c>
      <c r="D500" s="1">
        <f>IF(B500="", "", "410661")</f>
        <v>0</v>
      </c>
    </row>
    <row r="501" spans="1:4">
      <c r="A501">
        <f>IF(COUNTBLANK(B501:D501)&lt;&gt;COLUMNS(B501:D501),500,"")</f>
        <v>0</v>
      </c>
      <c r="C501" s="1">
        <f>IF(B501="", "", "mouse gut metagenome")</f>
        <v>0</v>
      </c>
      <c r="D501" s="1">
        <f>IF(B501="", "", "410661")</f>
        <v>0</v>
      </c>
    </row>
    <row r="502" spans="1:4">
      <c r="A502">
        <f>IF(COUNTBLANK(B502:D502)&lt;&gt;COLUMNS(B502:D502),501,"")</f>
        <v>0</v>
      </c>
      <c r="C502" s="1">
        <f>IF(B502="", "", "mouse gut metagenome")</f>
        <v>0</v>
      </c>
      <c r="D502" s="1">
        <f>IF(B502="", "", "410661")</f>
        <v>0</v>
      </c>
    </row>
    <row r="503" spans="1:4">
      <c r="A503">
        <f>IF(COUNTBLANK(B503:D503)&lt;&gt;COLUMNS(B503:D503),502,"")</f>
        <v>0</v>
      </c>
      <c r="C503" s="1">
        <f>IF(B503="", "", "mouse gut metagenome")</f>
        <v>0</v>
      </c>
      <c r="D503" s="1">
        <f>IF(B503="", "", "410661")</f>
        <v>0</v>
      </c>
    </row>
    <row r="504" spans="1:4">
      <c r="A504">
        <f>IF(COUNTBLANK(B504:D504)&lt;&gt;COLUMNS(B504:D504),503,"")</f>
        <v>0</v>
      </c>
      <c r="C504" s="1">
        <f>IF(B504="", "", "mouse gut metagenome")</f>
        <v>0</v>
      </c>
      <c r="D504" s="1">
        <f>IF(B504="", "", "410661")</f>
        <v>0</v>
      </c>
    </row>
    <row r="505" spans="1:4">
      <c r="A505">
        <f>IF(COUNTBLANK(B505:D505)&lt;&gt;COLUMNS(B505:D505),504,"")</f>
        <v>0</v>
      </c>
      <c r="C505" s="1">
        <f>IF(B505="", "", "mouse gut metagenome")</f>
        <v>0</v>
      </c>
      <c r="D505" s="1">
        <f>IF(B505="", "", "410661")</f>
        <v>0</v>
      </c>
    </row>
    <row r="506" spans="1:4">
      <c r="A506">
        <f>IF(COUNTBLANK(B506:D506)&lt;&gt;COLUMNS(B506:D506),505,"")</f>
        <v>0</v>
      </c>
      <c r="C506" s="1">
        <f>IF(B506="", "", "mouse gut metagenome")</f>
        <v>0</v>
      </c>
      <c r="D506" s="1">
        <f>IF(B506="", "", "410661")</f>
        <v>0</v>
      </c>
    </row>
    <row r="507" spans="1:4">
      <c r="A507">
        <f>IF(COUNTBLANK(B507:D507)&lt;&gt;COLUMNS(B507:D507),506,"")</f>
        <v>0</v>
      </c>
      <c r="C507" s="1">
        <f>IF(B507="", "", "mouse gut metagenome")</f>
        <v>0</v>
      </c>
      <c r="D507" s="1">
        <f>IF(B507="", "", "410661")</f>
        <v>0</v>
      </c>
    </row>
    <row r="508" spans="1:4">
      <c r="A508">
        <f>IF(COUNTBLANK(B508:D508)&lt;&gt;COLUMNS(B508:D508),507,"")</f>
        <v>0</v>
      </c>
      <c r="C508" s="1">
        <f>IF(B508="", "", "mouse gut metagenome")</f>
        <v>0</v>
      </c>
      <c r="D508" s="1">
        <f>IF(B508="", "", "410661")</f>
        <v>0</v>
      </c>
    </row>
    <row r="509" spans="1:4">
      <c r="A509">
        <f>IF(COUNTBLANK(B509:D509)&lt;&gt;COLUMNS(B509:D509),508,"")</f>
        <v>0</v>
      </c>
      <c r="C509" s="1">
        <f>IF(B509="", "", "mouse gut metagenome")</f>
        <v>0</v>
      </c>
      <c r="D509" s="1">
        <f>IF(B509="", "", "410661")</f>
        <v>0</v>
      </c>
    </row>
    <row r="510" spans="1:4">
      <c r="A510">
        <f>IF(COUNTBLANK(B510:D510)&lt;&gt;COLUMNS(B510:D510),509,"")</f>
        <v>0</v>
      </c>
      <c r="C510" s="1">
        <f>IF(B510="", "", "mouse gut metagenome")</f>
        <v>0</v>
      </c>
      <c r="D510" s="1">
        <f>IF(B510="", "", "410661")</f>
        <v>0</v>
      </c>
    </row>
    <row r="511" spans="1:4">
      <c r="A511">
        <f>IF(COUNTBLANK(B511:D511)&lt;&gt;COLUMNS(B511:D511),510,"")</f>
        <v>0</v>
      </c>
      <c r="C511" s="1">
        <f>IF(B511="", "", "mouse gut metagenome")</f>
        <v>0</v>
      </c>
      <c r="D511" s="1">
        <f>IF(B511="", "", "410661")</f>
        <v>0</v>
      </c>
    </row>
    <row r="512" spans="1:4">
      <c r="A512">
        <f>IF(COUNTBLANK(B512:D512)&lt;&gt;COLUMNS(B512:D512),511,"")</f>
        <v>0</v>
      </c>
      <c r="C512" s="1">
        <f>IF(B512="", "", "mouse gut metagenome")</f>
        <v>0</v>
      </c>
      <c r="D512" s="1">
        <f>IF(B512="", "", "410661")</f>
        <v>0</v>
      </c>
    </row>
    <row r="513" spans="1:4">
      <c r="A513">
        <f>IF(COUNTBLANK(B513:D513)&lt;&gt;COLUMNS(B513:D513),512,"")</f>
        <v>0</v>
      </c>
      <c r="C513" s="1">
        <f>IF(B513="", "", "mouse gut metagenome")</f>
        <v>0</v>
      </c>
      <c r="D513" s="1">
        <f>IF(B513="", "", "410661")</f>
        <v>0</v>
      </c>
    </row>
    <row r="514" spans="1:4">
      <c r="A514">
        <f>IF(COUNTBLANK(B514:D514)&lt;&gt;COLUMNS(B514:D514),513,"")</f>
        <v>0</v>
      </c>
      <c r="C514" s="1">
        <f>IF(B514="", "", "mouse gut metagenome")</f>
        <v>0</v>
      </c>
      <c r="D514" s="1">
        <f>IF(B514="", "", "410661")</f>
        <v>0</v>
      </c>
    </row>
    <row r="515" spans="1:4">
      <c r="A515">
        <f>IF(COUNTBLANK(B515:D515)&lt;&gt;COLUMNS(B515:D515),514,"")</f>
        <v>0</v>
      </c>
      <c r="C515" s="1">
        <f>IF(B515="", "", "mouse gut metagenome")</f>
        <v>0</v>
      </c>
      <c r="D515" s="1">
        <f>IF(B515="", "", "410661")</f>
        <v>0</v>
      </c>
    </row>
    <row r="516" spans="1:4">
      <c r="A516">
        <f>IF(COUNTBLANK(B516:D516)&lt;&gt;COLUMNS(B516:D516),515,"")</f>
        <v>0</v>
      </c>
      <c r="C516" s="1">
        <f>IF(B516="", "", "mouse gut metagenome")</f>
        <v>0</v>
      </c>
      <c r="D516" s="1">
        <f>IF(B516="", "", "410661")</f>
        <v>0</v>
      </c>
    </row>
    <row r="517" spans="1:4">
      <c r="A517">
        <f>IF(COUNTBLANK(B517:D517)&lt;&gt;COLUMNS(B517:D517),516,"")</f>
        <v>0</v>
      </c>
      <c r="C517" s="1">
        <f>IF(B517="", "", "mouse gut metagenome")</f>
        <v>0</v>
      </c>
      <c r="D517" s="1">
        <f>IF(B517="", "", "410661")</f>
        <v>0</v>
      </c>
    </row>
    <row r="518" spans="1:4">
      <c r="A518">
        <f>IF(COUNTBLANK(B518:D518)&lt;&gt;COLUMNS(B518:D518),517,"")</f>
        <v>0</v>
      </c>
      <c r="C518" s="1">
        <f>IF(B518="", "", "mouse gut metagenome")</f>
        <v>0</v>
      </c>
      <c r="D518" s="1">
        <f>IF(B518="", "", "410661")</f>
        <v>0</v>
      </c>
    </row>
    <row r="519" spans="1:4">
      <c r="A519">
        <f>IF(COUNTBLANK(B519:D519)&lt;&gt;COLUMNS(B519:D519),518,"")</f>
        <v>0</v>
      </c>
      <c r="C519" s="1">
        <f>IF(B519="", "", "mouse gut metagenome")</f>
        <v>0</v>
      </c>
      <c r="D519" s="1">
        <f>IF(B519="", "", "410661")</f>
        <v>0</v>
      </c>
    </row>
    <row r="520" spans="1:4">
      <c r="A520">
        <f>IF(COUNTBLANK(B520:D520)&lt;&gt;COLUMNS(B520:D520),519,"")</f>
        <v>0</v>
      </c>
      <c r="C520" s="1">
        <f>IF(B520="", "", "mouse gut metagenome")</f>
        <v>0</v>
      </c>
      <c r="D520" s="1">
        <f>IF(B520="", "", "410661")</f>
        <v>0</v>
      </c>
    </row>
    <row r="521" spans="1:4">
      <c r="A521">
        <f>IF(COUNTBLANK(B521:D521)&lt;&gt;COLUMNS(B521:D521),520,"")</f>
        <v>0</v>
      </c>
      <c r="C521" s="1">
        <f>IF(B521="", "", "mouse gut metagenome")</f>
        <v>0</v>
      </c>
      <c r="D521" s="1">
        <f>IF(B521="", "", "410661")</f>
        <v>0</v>
      </c>
    </row>
    <row r="522" spans="1:4">
      <c r="A522">
        <f>IF(COUNTBLANK(B522:D522)&lt;&gt;COLUMNS(B522:D522),521,"")</f>
        <v>0</v>
      </c>
      <c r="C522" s="1">
        <f>IF(B522="", "", "mouse gut metagenome")</f>
        <v>0</v>
      </c>
      <c r="D522" s="1">
        <f>IF(B522="", "", "410661")</f>
        <v>0</v>
      </c>
    </row>
    <row r="523" spans="1:4">
      <c r="A523">
        <f>IF(COUNTBLANK(B523:D523)&lt;&gt;COLUMNS(B523:D523),522,"")</f>
        <v>0</v>
      </c>
      <c r="C523" s="1">
        <f>IF(B523="", "", "mouse gut metagenome")</f>
        <v>0</v>
      </c>
      <c r="D523" s="1">
        <f>IF(B523="", "", "410661")</f>
        <v>0</v>
      </c>
    </row>
    <row r="524" spans="1:4">
      <c r="A524">
        <f>IF(COUNTBLANK(B524:D524)&lt;&gt;COLUMNS(B524:D524),523,"")</f>
        <v>0</v>
      </c>
      <c r="C524" s="1">
        <f>IF(B524="", "", "mouse gut metagenome")</f>
        <v>0</v>
      </c>
      <c r="D524" s="1">
        <f>IF(B524="", "", "410661")</f>
        <v>0</v>
      </c>
    </row>
    <row r="525" spans="1:4">
      <c r="A525">
        <f>IF(COUNTBLANK(B525:D525)&lt;&gt;COLUMNS(B525:D525),524,"")</f>
        <v>0</v>
      </c>
      <c r="C525" s="1">
        <f>IF(B525="", "", "mouse gut metagenome")</f>
        <v>0</v>
      </c>
      <c r="D525" s="1">
        <f>IF(B525="", "", "410661")</f>
        <v>0</v>
      </c>
    </row>
    <row r="526" spans="1:4">
      <c r="A526">
        <f>IF(COUNTBLANK(B526:D526)&lt;&gt;COLUMNS(B526:D526),525,"")</f>
        <v>0</v>
      </c>
      <c r="C526" s="1">
        <f>IF(B526="", "", "mouse gut metagenome")</f>
        <v>0</v>
      </c>
      <c r="D526" s="1">
        <f>IF(B526="", "", "410661")</f>
        <v>0</v>
      </c>
    </row>
    <row r="527" spans="1:4">
      <c r="A527">
        <f>IF(COUNTBLANK(B527:D527)&lt;&gt;COLUMNS(B527:D527),526,"")</f>
        <v>0</v>
      </c>
      <c r="C527" s="1">
        <f>IF(B527="", "", "mouse gut metagenome")</f>
        <v>0</v>
      </c>
      <c r="D527" s="1">
        <f>IF(B527="", "", "410661")</f>
        <v>0</v>
      </c>
    </row>
    <row r="528" spans="1:4">
      <c r="A528">
        <f>IF(COUNTBLANK(B528:D528)&lt;&gt;COLUMNS(B528:D528),527,"")</f>
        <v>0</v>
      </c>
      <c r="C528" s="1">
        <f>IF(B528="", "", "mouse gut metagenome")</f>
        <v>0</v>
      </c>
      <c r="D528" s="1">
        <f>IF(B528="", "", "410661")</f>
        <v>0</v>
      </c>
    </row>
    <row r="529" spans="1:4">
      <c r="A529">
        <f>IF(COUNTBLANK(B529:D529)&lt;&gt;COLUMNS(B529:D529),528,"")</f>
        <v>0</v>
      </c>
      <c r="C529" s="1">
        <f>IF(B529="", "", "mouse gut metagenome")</f>
        <v>0</v>
      </c>
      <c r="D529" s="1">
        <f>IF(B529="", "", "410661")</f>
        <v>0</v>
      </c>
    </row>
    <row r="530" spans="1:4">
      <c r="A530">
        <f>IF(COUNTBLANK(B530:D530)&lt;&gt;COLUMNS(B530:D530),529,"")</f>
        <v>0</v>
      </c>
      <c r="C530" s="1">
        <f>IF(B530="", "", "mouse gut metagenome")</f>
        <v>0</v>
      </c>
      <c r="D530" s="1">
        <f>IF(B530="", "", "410661")</f>
        <v>0</v>
      </c>
    </row>
    <row r="531" spans="1:4">
      <c r="A531">
        <f>IF(COUNTBLANK(B531:D531)&lt;&gt;COLUMNS(B531:D531),530,"")</f>
        <v>0</v>
      </c>
      <c r="C531" s="1">
        <f>IF(B531="", "", "mouse gut metagenome")</f>
        <v>0</v>
      </c>
      <c r="D531" s="1">
        <f>IF(B531="", "", "410661")</f>
        <v>0</v>
      </c>
    </row>
    <row r="532" spans="1:4">
      <c r="A532">
        <f>IF(COUNTBLANK(B532:D532)&lt;&gt;COLUMNS(B532:D532),531,"")</f>
        <v>0</v>
      </c>
      <c r="C532" s="1">
        <f>IF(B532="", "", "mouse gut metagenome")</f>
        <v>0</v>
      </c>
      <c r="D532" s="1">
        <f>IF(B532="", "", "410661")</f>
        <v>0</v>
      </c>
    </row>
    <row r="533" spans="1:4">
      <c r="A533">
        <f>IF(COUNTBLANK(B533:D533)&lt;&gt;COLUMNS(B533:D533),532,"")</f>
        <v>0</v>
      </c>
      <c r="C533" s="1">
        <f>IF(B533="", "", "mouse gut metagenome")</f>
        <v>0</v>
      </c>
      <c r="D533" s="1">
        <f>IF(B533="", "", "410661")</f>
        <v>0</v>
      </c>
    </row>
    <row r="534" spans="1:4">
      <c r="A534">
        <f>IF(COUNTBLANK(B534:D534)&lt;&gt;COLUMNS(B534:D534),533,"")</f>
        <v>0</v>
      </c>
      <c r="C534" s="1">
        <f>IF(B534="", "", "mouse gut metagenome")</f>
        <v>0</v>
      </c>
      <c r="D534" s="1">
        <f>IF(B534="", "", "410661")</f>
        <v>0</v>
      </c>
    </row>
    <row r="535" spans="1:4">
      <c r="A535">
        <f>IF(COUNTBLANK(B535:D535)&lt;&gt;COLUMNS(B535:D535),534,"")</f>
        <v>0</v>
      </c>
      <c r="C535" s="1">
        <f>IF(B535="", "", "mouse gut metagenome")</f>
        <v>0</v>
      </c>
      <c r="D535" s="1">
        <f>IF(B535="", "", "410661")</f>
        <v>0</v>
      </c>
    </row>
    <row r="536" spans="1:4">
      <c r="A536">
        <f>IF(COUNTBLANK(B536:D536)&lt;&gt;COLUMNS(B536:D536),535,"")</f>
        <v>0</v>
      </c>
      <c r="C536" s="1">
        <f>IF(B536="", "", "mouse gut metagenome")</f>
        <v>0</v>
      </c>
      <c r="D536" s="1">
        <f>IF(B536="", "", "410661")</f>
        <v>0</v>
      </c>
    </row>
    <row r="537" spans="1:4">
      <c r="A537">
        <f>IF(COUNTBLANK(B537:D537)&lt;&gt;COLUMNS(B537:D537),536,"")</f>
        <v>0</v>
      </c>
      <c r="C537" s="1">
        <f>IF(B537="", "", "mouse gut metagenome")</f>
        <v>0</v>
      </c>
      <c r="D537" s="1">
        <f>IF(B537="", "", "410661")</f>
        <v>0</v>
      </c>
    </row>
    <row r="538" spans="1:4">
      <c r="A538">
        <f>IF(COUNTBLANK(B538:D538)&lt;&gt;COLUMNS(B538:D538),537,"")</f>
        <v>0</v>
      </c>
      <c r="C538" s="1">
        <f>IF(B538="", "", "mouse gut metagenome")</f>
        <v>0</v>
      </c>
      <c r="D538" s="1">
        <f>IF(B538="", "", "410661")</f>
        <v>0</v>
      </c>
    </row>
    <row r="539" spans="1:4">
      <c r="A539">
        <f>IF(COUNTBLANK(B539:D539)&lt;&gt;COLUMNS(B539:D539),538,"")</f>
        <v>0</v>
      </c>
      <c r="C539" s="1">
        <f>IF(B539="", "", "mouse gut metagenome")</f>
        <v>0</v>
      </c>
      <c r="D539" s="1">
        <f>IF(B539="", "", "410661")</f>
        <v>0</v>
      </c>
    </row>
    <row r="540" spans="1:4">
      <c r="A540">
        <f>IF(COUNTBLANK(B540:D540)&lt;&gt;COLUMNS(B540:D540),539,"")</f>
        <v>0</v>
      </c>
      <c r="C540" s="1">
        <f>IF(B540="", "", "mouse gut metagenome")</f>
        <v>0</v>
      </c>
      <c r="D540" s="1">
        <f>IF(B540="", "", "410661")</f>
        <v>0</v>
      </c>
    </row>
    <row r="541" spans="1:4">
      <c r="A541">
        <f>IF(COUNTBLANK(B541:D541)&lt;&gt;COLUMNS(B541:D541),540,"")</f>
        <v>0</v>
      </c>
      <c r="C541" s="1">
        <f>IF(B541="", "", "mouse gut metagenome")</f>
        <v>0</v>
      </c>
      <c r="D541" s="1">
        <f>IF(B541="", "", "410661")</f>
        <v>0</v>
      </c>
    </row>
    <row r="542" spans="1:4">
      <c r="A542">
        <f>IF(COUNTBLANK(B542:D542)&lt;&gt;COLUMNS(B542:D542),541,"")</f>
        <v>0</v>
      </c>
      <c r="C542" s="1">
        <f>IF(B542="", "", "mouse gut metagenome")</f>
        <v>0</v>
      </c>
      <c r="D542" s="1">
        <f>IF(B542="", "", "410661")</f>
        <v>0</v>
      </c>
    </row>
    <row r="543" spans="1:4">
      <c r="A543">
        <f>IF(COUNTBLANK(B543:D543)&lt;&gt;COLUMNS(B543:D543),542,"")</f>
        <v>0</v>
      </c>
      <c r="C543" s="1">
        <f>IF(B543="", "", "mouse gut metagenome")</f>
        <v>0</v>
      </c>
      <c r="D543" s="1">
        <f>IF(B543="", "", "410661")</f>
        <v>0</v>
      </c>
    </row>
    <row r="544" spans="1:4">
      <c r="A544">
        <f>IF(COUNTBLANK(B544:D544)&lt;&gt;COLUMNS(B544:D544),543,"")</f>
        <v>0</v>
      </c>
      <c r="C544" s="1">
        <f>IF(B544="", "", "mouse gut metagenome")</f>
        <v>0</v>
      </c>
      <c r="D544" s="1">
        <f>IF(B544="", "", "410661")</f>
        <v>0</v>
      </c>
    </row>
    <row r="545" spans="1:4">
      <c r="A545">
        <f>IF(COUNTBLANK(B545:D545)&lt;&gt;COLUMNS(B545:D545),544,"")</f>
        <v>0</v>
      </c>
      <c r="C545" s="1">
        <f>IF(B545="", "", "mouse gut metagenome")</f>
        <v>0</v>
      </c>
      <c r="D545" s="1">
        <f>IF(B545="", "", "410661")</f>
        <v>0</v>
      </c>
    </row>
    <row r="546" spans="1:4">
      <c r="A546">
        <f>IF(COUNTBLANK(B546:D546)&lt;&gt;COLUMNS(B546:D546),545,"")</f>
        <v>0</v>
      </c>
      <c r="C546" s="1">
        <f>IF(B546="", "", "mouse gut metagenome")</f>
        <v>0</v>
      </c>
      <c r="D546" s="1">
        <f>IF(B546="", "", "410661")</f>
        <v>0</v>
      </c>
    </row>
    <row r="547" spans="1:4">
      <c r="A547">
        <f>IF(COUNTBLANK(B547:D547)&lt;&gt;COLUMNS(B547:D547),546,"")</f>
        <v>0</v>
      </c>
      <c r="C547" s="1">
        <f>IF(B547="", "", "mouse gut metagenome")</f>
        <v>0</v>
      </c>
      <c r="D547" s="1">
        <f>IF(B547="", "", "410661")</f>
        <v>0</v>
      </c>
    </row>
    <row r="548" spans="1:4">
      <c r="A548">
        <f>IF(COUNTBLANK(B548:D548)&lt;&gt;COLUMNS(B548:D548),547,"")</f>
        <v>0</v>
      </c>
      <c r="C548" s="1">
        <f>IF(B548="", "", "mouse gut metagenome")</f>
        <v>0</v>
      </c>
      <c r="D548" s="1">
        <f>IF(B548="", "", "410661")</f>
        <v>0</v>
      </c>
    </row>
    <row r="549" spans="1:4">
      <c r="A549">
        <f>IF(COUNTBLANK(B549:D549)&lt;&gt;COLUMNS(B549:D549),548,"")</f>
        <v>0</v>
      </c>
      <c r="C549" s="1">
        <f>IF(B549="", "", "mouse gut metagenome")</f>
        <v>0</v>
      </c>
      <c r="D549" s="1">
        <f>IF(B549="", "", "410661")</f>
        <v>0</v>
      </c>
    </row>
    <row r="550" spans="1:4">
      <c r="A550">
        <f>IF(COUNTBLANK(B550:D550)&lt;&gt;COLUMNS(B550:D550),549,"")</f>
        <v>0</v>
      </c>
      <c r="C550" s="1">
        <f>IF(B550="", "", "mouse gut metagenome")</f>
        <v>0</v>
      </c>
      <c r="D550" s="1">
        <f>IF(B550="", "", "410661")</f>
        <v>0</v>
      </c>
    </row>
    <row r="551" spans="1:4">
      <c r="A551">
        <f>IF(COUNTBLANK(B551:D551)&lt;&gt;COLUMNS(B551:D551),550,"")</f>
        <v>0</v>
      </c>
      <c r="C551" s="1">
        <f>IF(B551="", "", "mouse gut metagenome")</f>
        <v>0</v>
      </c>
      <c r="D551" s="1">
        <f>IF(B551="", "", "410661")</f>
        <v>0</v>
      </c>
    </row>
    <row r="552" spans="1:4">
      <c r="A552">
        <f>IF(COUNTBLANK(B552:D552)&lt;&gt;COLUMNS(B552:D552),551,"")</f>
        <v>0</v>
      </c>
      <c r="C552" s="1">
        <f>IF(B552="", "", "mouse gut metagenome")</f>
        <v>0</v>
      </c>
      <c r="D552" s="1">
        <f>IF(B552="", "", "410661")</f>
        <v>0</v>
      </c>
    </row>
    <row r="553" spans="1:4">
      <c r="A553">
        <f>IF(COUNTBLANK(B553:D553)&lt;&gt;COLUMNS(B553:D553),552,"")</f>
        <v>0</v>
      </c>
      <c r="C553" s="1">
        <f>IF(B553="", "", "mouse gut metagenome")</f>
        <v>0</v>
      </c>
      <c r="D553" s="1">
        <f>IF(B553="", "", "410661")</f>
        <v>0</v>
      </c>
    </row>
    <row r="554" spans="1:4">
      <c r="A554">
        <f>IF(COUNTBLANK(B554:D554)&lt;&gt;COLUMNS(B554:D554),553,"")</f>
        <v>0</v>
      </c>
      <c r="C554" s="1">
        <f>IF(B554="", "", "mouse gut metagenome")</f>
        <v>0</v>
      </c>
      <c r="D554" s="1">
        <f>IF(B554="", "", "410661")</f>
        <v>0</v>
      </c>
    </row>
    <row r="555" spans="1:4">
      <c r="A555">
        <f>IF(COUNTBLANK(B555:D555)&lt;&gt;COLUMNS(B555:D555),554,"")</f>
        <v>0</v>
      </c>
      <c r="C555" s="1">
        <f>IF(B555="", "", "mouse gut metagenome")</f>
        <v>0</v>
      </c>
      <c r="D555" s="1">
        <f>IF(B555="", "", "410661")</f>
        <v>0</v>
      </c>
    </row>
    <row r="556" spans="1:4">
      <c r="A556">
        <f>IF(COUNTBLANK(B556:D556)&lt;&gt;COLUMNS(B556:D556),555,"")</f>
        <v>0</v>
      </c>
      <c r="C556" s="1">
        <f>IF(B556="", "", "mouse gut metagenome")</f>
        <v>0</v>
      </c>
      <c r="D556" s="1">
        <f>IF(B556="", "", "410661")</f>
        <v>0</v>
      </c>
    </row>
    <row r="557" spans="1:4">
      <c r="A557">
        <f>IF(COUNTBLANK(B557:D557)&lt;&gt;COLUMNS(B557:D557),556,"")</f>
        <v>0</v>
      </c>
      <c r="C557" s="1">
        <f>IF(B557="", "", "mouse gut metagenome")</f>
        <v>0</v>
      </c>
      <c r="D557" s="1">
        <f>IF(B557="", "", "410661")</f>
        <v>0</v>
      </c>
    </row>
    <row r="558" spans="1:4">
      <c r="A558">
        <f>IF(COUNTBLANK(B558:D558)&lt;&gt;COLUMNS(B558:D558),557,"")</f>
        <v>0</v>
      </c>
      <c r="C558" s="1">
        <f>IF(B558="", "", "mouse gut metagenome")</f>
        <v>0</v>
      </c>
      <c r="D558" s="1">
        <f>IF(B558="", "", "410661")</f>
        <v>0</v>
      </c>
    </row>
    <row r="559" spans="1:4">
      <c r="A559">
        <f>IF(COUNTBLANK(B559:D559)&lt;&gt;COLUMNS(B559:D559),558,"")</f>
        <v>0</v>
      </c>
      <c r="C559" s="1">
        <f>IF(B559="", "", "mouse gut metagenome")</f>
        <v>0</v>
      </c>
      <c r="D559" s="1">
        <f>IF(B559="", "", "410661")</f>
        <v>0</v>
      </c>
    </row>
    <row r="560" spans="1:4">
      <c r="A560">
        <f>IF(COUNTBLANK(B560:D560)&lt;&gt;COLUMNS(B560:D560),559,"")</f>
        <v>0</v>
      </c>
      <c r="C560" s="1">
        <f>IF(B560="", "", "mouse gut metagenome")</f>
        <v>0</v>
      </c>
      <c r="D560" s="1">
        <f>IF(B560="", "", "410661")</f>
        <v>0</v>
      </c>
    </row>
    <row r="561" spans="1:4">
      <c r="A561">
        <f>IF(COUNTBLANK(B561:D561)&lt;&gt;COLUMNS(B561:D561),560,"")</f>
        <v>0</v>
      </c>
      <c r="C561" s="1">
        <f>IF(B561="", "", "mouse gut metagenome")</f>
        <v>0</v>
      </c>
      <c r="D561" s="1">
        <f>IF(B561="", "", "410661")</f>
        <v>0</v>
      </c>
    </row>
    <row r="562" spans="1:4">
      <c r="A562">
        <f>IF(COUNTBLANK(B562:D562)&lt;&gt;COLUMNS(B562:D562),561,"")</f>
        <v>0</v>
      </c>
      <c r="C562" s="1">
        <f>IF(B562="", "", "mouse gut metagenome")</f>
        <v>0</v>
      </c>
      <c r="D562" s="1">
        <f>IF(B562="", "", "410661")</f>
        <v>0</v>
      </c>
    </row>
    <row r="563" spans="1:4">
      <c r="A563">
        <f>IF(COUNTBLANK(B563:D563)&lt;&gt;COLUMNS(B563:D563),562,"")</f>
        <v>0</v>
      </c>
      <c r="C563" s="1">
        <f>IF(B563="", "", "mouse gut metagenome")</f>
        <v>0</v>
      </c>
      <c r="D563" s="1">
        <f>IF(B563="", "", "410661")</f>
        <v>0</v>
      </c>
    </row>
    <row r="564" spans="1:4">
      <c r="A564">
        <f>IF(COUNTBLANK(B564:D564)&lt;&gt;COLUMNS(B564:D564),563,"")</f>
        <v>0</v>
      </c>
      <c r="C564" s="1">
        <f>IF(B564="", "", "mouse gut metagenome")</f>
        <v>0</v>
      </c>
      <c r="D564" s="1">
        <f>IF(B564="", "", "410661")</f>
        <v>0</v>
      </c>
    </row>
    <row r="565" spans="1:4">
      <c r="A565">
        <f>IF(COUNTBLANK(B565:D565)&lt;&gt;COLUMNS(B565:D565),564,"")</f>
        <v>0</v>
      </c>
      <c r="C565" s="1">
        <f>IF(B565="", "", "mouse gut metagenome")</f>
        <v>0</v>
      </c>
      <c r="D565" s="1">
        <f>IF(B565="", "", "410661")</f>
        <v>0</v>
      </c>
    </row>
    <row r="566" spans="1:4">
      <c r="A566">
        <f>IF(COUNTBLANK(B566:D566)&lt;&gt;COLUMNS(B566:D566),565,"")</f>
        <v>0</v>
      </c>
      <c r="C566" s="1">
        <f>IF(B566="", "", "mouse gut metagenome")</f>
        <v>0</v>
      </c>
      <c r="D566" s="1">
        <f>IF(B566="", "", "410661")</f>
        <v>0</v>
      </c>
    </row>
    <row r="567" spans="1:4">
      <c r="A567">
        <f>IF(COUNTBLANK(B567:D567)&lt;&gt;COLUMNS(B567:D567),566,"")</f>
        <v>0</v>
      </c>
      <c r="C567" s="1">
        <f>IF(B567="", "", "mouse gut metagenome")</f>
        <v>0</v>
      </c>
      <c r="D567" s="1">
        <f>IF(B567="", "", "410661")</f>
        <v>0</v>
      </c>
    </row>
    <row r="568" spans="1:4">
      <c r="A568">
        <f>IF(COUNTBLANK(B568:D568)&lt;&gt;COLUMNS(B568:D568),567,"")</f>
        <v>0</v>
      </c>
      <c r="C568" s="1">
        <f>IF(B568="", "", "mouse gut metagenome")</f>
        <v>0</v>
      </c>
      <c r="D568" s="1">
        <f>IF(B568="", "", "410661")</f>
        <v>0</v>
      </c>
    </row>
    <row r="569" spans="1:4">
      <c r="A569">
        <f>IF(COUNTBLANK(B569:D569)&lt;&gt;COLUMNS(B569:D569),568,"")</f>
        <v>0</v>
      </c>
      <c r="C569" s="1">
        <f>IF(B569="", "", "mouse gut metagenome")</f>
        <v>0</v>
      </c>
      <c r="D569" s="1">
        <f>IF(B569="", "", "410661")</f>
        <v>0</v>
      </c>
    </row>
    <row r="570" spans="1:4">
      <c r="A570">
        <f>IF(COUNTBLANK(B570:D570)&lt;&gt;COLUMNS(B570:D570),569,"")</f>
        <v>0</v>
      </c>
      <c r="C570" s="1">
        <f>IF(B570="", "", "mouse gut metagenome")</f>
        <v>0</v>
      </c>
      <c r="D570" s="1">
        <f>IF(B570="", "", "410661")</f>
        <v>0</v>
      </c>
    </row>
    <row r="571" spans="1:4">
      <c r="A571">
        <f>IF(COUNTBLANK(B571:D571)&lt;&gt;COLUMNS(B571:D571),570,"")</f>
        <v>0</v>
      </c>
      <c r="C571" s="1">
        <f>IF(B571="", "", "mouse gut metagenome")</f>
        <v>0</v>
      </c>
      <c r="D571" s="1">
        <f>IF(B571="", "", "410661")</f>
        <v>0</v>
      </c>
    </row>
    <row r="572" spans="1:4">
      <c r="A572">
        <f>IF(COUNTBLANK(B572:D572)&lt;&gt;COLUMNS(B572:D572),571,"")</f>
        <v>0</v>
      </c>
      <c r="C572" s="1">
        <f>IF(B572="", "", "mouse gut metagenome")</f>
        <v>0</v>
      </c>
      <c r="D572" s="1">
        <f>IF(B572="", "", "410661")</f>
        <v>0</v>
      </c>
    </row>
    <row r="573" spans="1:4">
      <c r="A573">
        <f>IF(COUNTBLANK(B573:D573)&lt;&gt;COLUMNS(B573:D573),572,"")</f>
        <v>0</v>
      </c>
      <c r="C573" s="1">
        <f>IF(B573="", "", "mouse gut metagenome")</f>
        <v>0</v>
      </c>
      <c r="D573" s="1">
        <f>IF(B573="", "", "410661")</f>
        <v>0</v>
      </c>
    </row>
    <row r="574" spans="1:4">
      <c r="A574">
        <f>IF(COUNTBLANK(B574:D574)&lt;&gt;COLUMNS(B574:D574),573,"")</f>
        <v>0</v>
      </c>
      <c r="C574" s="1">
        <f>IF(B574="", "", "mouse gut metagenome")</f>
        <v>0</v>
      </c>
      <c r="D574" s="1">
        <f>IF(B574="", "", "410661")</f>
        <v>0</v>
      </c>
    </row>
    <row r="575" spans="1:4">
      <c r="A575">
        <f>IF(COUNTBLANK(B575:D575)&lt;&gt;COLUMNS(B575:D575),574,"")</f>
        <v>0</v>
      </c>
      <c r="C575" s="1">
        <f>IF(B575="", "", "mouse gut metagenome")</f>
        <v>0</v>
      </c>
      <c r="D575" s="1">
        <f>IF(B575="", "", "410661")</f>
        <v>0</v>
      </c>
    </row>
    <row r="576" spans="1:4">
      <c r="A576">
        <f>IF(COUNTBLANK(B576:D576)&lt;&gt;COLUMNS(B576:D576),575,"")</f>
        <v>0</v>
      </c>
      <c r="C576" s="1">
        <f>IF(B576="", "", "mouse gut metagenome")</f>
        <v>0</v>
      </c>
      <c r="D576" s="1">
        <f>IF(B576="", "", "410661")</f>
        <v>0</v>
      </c>
    </row>
    <row r="577" spans="1:4">
      <c r="A577">
        <f>IF(COUNTBLANK(B577:D577)&lt;&gt;COLUMNS(B577:D577),576,"")</f>
        <v>0</v>
      </c>
      <c r="C577" s="1">
        <f>IF(B577="", "", "mouse gut metagenome")</f>
        <v>0</v>
      </c>
      <c r="D577" s="1">
        <f>IF(B577="", "", "410661")</f>
        <v>0</v>
      </c>
    </row>
    <row r="578" spans="1:4">
      <c r="A578">
        <f>IF(COUNTBLANK(B578:D578)&lt;&gt;COLUMNS(B578:D578),577,"")</f>
        <v>0</v>
      </c>
      <c r="C578" s="1">
        <f>IF(B578="", "", "mouse gut metagenome")</f>
        <v>0</v>
      </c>
      <c r="D578" s="1">
        <f>IF(B578="", "", "410661")</f>
        <v>0</v>
      </c>
    </row>
    <row r="579" spans="1:4">
      <c r="A579">
        <f>IF(COUNTBLANK(B579:D579)&lt;&gt;COLUMNS(B579:D579),578,"")</f>
        <v>0</v>
      </c>
      <c r="C579" s="1">
        <f>IF(B579="", "", "mouse gut metagenome")</f>
        <v>0</v>
      </c>
      <c r="D579" s="1">
        <f>IF(B579="", "", "410661")</f>
        <v>0</v>
      </c>
    </row>
    <row r="580" spans="1:4">
      <c r="A580">
        <f>IF(COUNTBLANK(B580:D580)&lt;&gt;COLUMNS(B580:D580),579,"")</f>
        <v>0</v>
      </c>
      <c r="C580" s="1">
        <f>IF(B580="", "", "mouse gut metagenome")</f>
        <v>0</v>
      </c>
      <c r="D580" s="1">
        <f>IF(B580="", "", "410661")</f>
        <v>0</v>
      </c>
    </row>
    <row r="581" spans="1:4">
      <c r="A581">
        <f>IF(COUNTBLANK(B581:D581)&lt;&gt;COLUMNS(B581:D581),580,"")</f>
        <v>0</v>
      </c>
      <c r="C581" s="1">
        <f>IF(B581="", "", "mouse gut metagenome")</f>
        <v>0</v>
      </c>
      <c r="D581" s="1">
        <f>IF(B581="", "", "410661")</f>
        <v>0</v>
      </c>
    </row>
    <row r="582" spans="1:4">
      <c r="A582">
        <f>IF(COUNTBLANK(B582:D582)&lt;&gt;COLUMNS(B582:D582),581,"")</f>
        <v>0</v>
      </c>
      <c r="C582" s="1">
        <f>IF(B582="", "", "mouse gut metagenome")</f>
        <v>0</v>
      </c>
      <c r="D582" s="1">
        <f>IF(B582="", "", "410661")</f>
        <v>0</v>
      </c>
    </row>
    <row r="583" spans="1:4">
      <c r="A583">
        <f>IF(COUNTBLANK(B583:D583)&lt;&gt;COLUMNS(B583:D583),582,"")</f>
        <v>0</v>
      </c>
      <c r="C583" s="1">
        <f>IF(B583="", "", "mouse gut metagenome")</f>
        <v>0</v>
      </c>
      <c r="D583" s="1">
        <f>IF(B583="", "", "410661")</f>
        <v>0</v>
      </c>
    </row>
    <row r="584" spans="1:4">
      <c r="A584">
        <f>IF(COUNTBLANK(B584:D584)&lt;&gt;COLUMNS(B584:D584),583,"")</f>
        <v>0</v>
      </c>
      <c r="C584" s="1">
        <f>IF(B584="", "", "mouse gut metagenome")</f>
        <v>0</v>
      </c>
      <c r="D584" s="1">
        <f>IF(B584="", "", "410661")</f>
        <v>0</v>
      </c>
    </row>
    <row r="585" spans="1:4">
      <c r="A585">
        <f>IF(COUNTBLANK(B585:D585)&lt;&gt;COLUMNS(B585:D585),584,"")</f>
        <v>0</v>
      </c>
      <c r="C585" s="1">
        <f>IF(B585="", "", "mouse gut metagenome")</f>
        <v>0</v>
      </c>
      <c r="D585" s="1">
        <f>IF(B585="", "", "410661")</f>
        <v>0</v>
      </c>
    </row>
    <row r="586" spans="1:4">
      <c r="A586">
        <f>IF(COUNTBLANK(B586:D586)&lt;&gt;COLUMNS(B586:D586),585,"")</f>
        <v>0</v>
      </c>
      <c r="C586" s="1">
        <f>IF(B586="", "", "mouse gut metagenome")</f>
        <v>0</v>
      </c>
      <c r="D586" s="1">
        <f>IF(B586="", "", "410661")</f>
        <v>0</v>
      </c>
    </row>
    <row r="587" spans="1:4">
      <c r="A587">
        <f>IF(COUNTBLANK(B587:D587)&lt;&gt;COLUMNS(B587:D587),586,"")</f>
        <v>0</v>
      </c>
      <c r="C587" s="1">
        <f>IF(B587="", "", "mouse gut metagenome")</f>
        <v>0</v>
      </c>
      <c r="D587" s="1">
        <f>IF(B587="", "", "410661")</f>
        <v>0</v>
      </c>
    </row>
    <row r="588" spans="1:4">
      <c r="A588">
        <f>IF(COUNTBLANK(B588:D588)&lt;&gt;COLUMNS(B588:D588),587,"")</f>
        <v>0</v>
      </c>
      <c r="C588" s="1">
        <f>IF(B588="", "", "mouse gut metagenome")</f>
        <v>0</v>
      </c>
      <c r="D588" s="1">
        <f>IF(B588="", "", "410661")</f>
        <v>0</v>
      </c>
    </row>
    <row r="589" spans="1:4">
      <c r="A589">
        <f>IF(COUNTBLANK(B589:D589)&lt;&gt;COLUMNS(B589:D589),588,"")</f>
        <v>0</v>
      </c>
      <c r="C589" s="1">
        <f>IF(B589="", "", "mouse gut metagenome")</f>
        <v>0</v>
      </c>
      <c r="D589" s="1">
        <f>IF(B589="", "", "410661")</f>
        <v>0</v>
      </c>
    </row>
    <row r="590" spans="1:4">
      <c r="A590">
        <f>IF(COUNTBLANK(B590:D590)&lt;&gt;COLUMNS(B590:D590),589,"")</f>
        <v>0</v>
      </c>
      <c r="C590" s="1">
        <f>IF(B590="", "", "mouse gut metagenome")</f>
        <v>0</v>
      </c>
      <c r="D590" s="1">
        <f>IF(B590="", "", "410661")</f>
        <v>0</v>
      </c>
    </row>
    <row r="591" spans="1:4">
      <c r="A591">
        <f>IF(COUNTBLANK(B591:D591)&lt;&gt;COLUMNS(B591:D591),590,"")</f>
        <v>0</v>
      </c>
      <c r="C591" s="1">
        <f>IF(B591="", "", "mouse gut metagenome")</f>
        <v>0</v>
      </c>
      <c r="D591" s="1">
        <f>IF(B591="", "", "410661")</f>
        <v>0</v>
      </c>
    </row>
    <row r="592" spans="1:4">
      <c r="A592">
        <f>IF(COUNTBLANK(B592:D592)&lt;&gt;COLUMNS(B592:D592),591,"")</f>
        <v>0</v>
      </c>
      <c r="C592" s="1">
        <f>IF(B592="", "", "mouse gut metagenome")</f>
        <v>0</v>
      </c>
      <c r="D592" s="1">
        <f>IF(B592="", "", "410661")</f>
        <v>0</v>
      </c>
    </row>
    <row r="593" spans="1:4">
      <c r="A593">
        <f>IF(COUNTBLANK(B593:D593)&lt;&gt;COLUMNS(B593:D593),592,"")</f>
        <v>0</v>
      </c>
      <c r="C593" s="1">
        <f>IF(B593="", "", "mouse gut metagenome")</f>
        <v>0</v>
      </c>
      <c r="D593" s="1">
        <f>IF(B593="", "", "410661")</f>
        <v>0</v>
      </c>
    </row>
    <row r="594" spans="1:4">
      <c r="A594">
        <f>IF(COUNTBLANK(B594:D594)&lt;&gt;COLUMNS(B594:D594),593,"")</f>
        <v>0</v>
      </c>
      <c r="C594" s="1">
        <f>IF(B594="", "", "mouse gut metagenome")</f>
        <v>0</v>
      </c>
      <c r="D594" s="1">
        <f>IF(B594="", "", "410661")</f>
        <v>0</v>
      </c>
    </row>
    <row r="595" spans="1:4">
      <c r="A595">
        <f>IF(COUNTBLANK(B595:D595)&lt;&gt;COLUMNS(B595:D595),594,"")</f>
        <v>0</v>
      </c>
      <c r="C595" s="1">
        <f>IF(B595="", "", "mouse gut metagenome")</f>
        <v>0</v>
      </c>
      <c r="D595" s="1">
        <f>IF(B595="", "", "410661")</f>
        <v>0</v>
      </c>
    </row>
    <row r="596" spans="1:4">
      <c r="A596">
        <f>IF(COUNTBLANK(B596:D596)&lt;&gt;COLUMNS(B596:D596),595,"")</f>
        <v>0</v>
      </c>
      <c r="C596" s="1">
        <f>IF(B596="", "", "mouse gut metagenome")</f>
        <v>0</v>
      </c>
      <c r="D596" s="1">
        <f>IF(B596="", "", "410661")</f>
        <v>0</v>
      </c>
    </row>
    <row r="597" spans="1:4">
      <c r="A597">
        <f>IF(COUNTBLANK(B597:D597)&lt;&gt;COLUMNS(B597:D597),596,"")</f>
        <v>0</v>
      </c>
      <c r="C597" s="1">
        <f>IF(B597="", "", "mouse gut metagenome")</f>
        <v>0</v>
      </c>
      <c r="D597" s="1">
        <f>IF(B597="", "", "410661")</f>
        <v>0</v>
      </c>
    </row>
    <row r="598" spans="1:4">
      <c r="A598">
        <f>IF(COUNTBLANK(B598:D598)&lt;&gt;COLUMNS(B598:D598),597,"")</f>
        <v>0</v>
      </c>
      <c r="C598" s="1">
        <f>IF(B598="", "", "mouse gut metagenome")</f>
        <v>0</v>
      </c>
      <c r="D598" s="1">
        <f>IF(B598="", "", "410661")</f>
        <v>0</v>
      </c>
    </row>
    <row r="599" spans="1:4">
      <c r="A599">
        <f>IF(COUNTBLANK(B599:D599)&lt;&gt;COLUMNS(B599:D599),598,"")</f>
        <v>0</v>
      </c>
      <c r="C599" s="1">
        <f>IF(B599="", "", "mouse gut metagenome")</f>
        <v>0</v>
      </c>
      <c r="D599" s="1">
        <f>IF(B599="", "", "410661")</f>
        <v>0</v>
      </c>
    </row>
    <row r="600" spans="1:4">
      <c r="A600">
        <f>IF(COUNTBLANK(B600:D600)&lt;&gt;COLUMNS(B600:D600),599,"")</f>
        <v>0</v>
      </c>
      <c r="C600" s="1">
        <f>IF(B600="", "", "mouse gut metagenome")</f>
        <v>0</v>
      </c>
      <c r="D600" s="1">
        <f>IF(B600="", "", "410661")</f>
        <v>0</v>
      </c>
    </row>
    <row r="601" spans="1:4">
      <c r="A601">
        <f>IF(COUNTBLANK(B601:D601)&lt;&gt;COLUMNS(B601:D601),600,"")</f>
        <v>0</v>
      </c>
      <c r="C601" s="1">
        <f>IF(B601="", "", "mouse gut metagenome")</f>
        <v>0</v>
      </c>
      <c r="D601" s="1">
        <f>IF(B601="", "", "410661")</f>
        <v>0</v>
      </c>
    </row>
    <row r="602" spans="1:4">
      <c r="A602">
        <f>IF(COUNTBLANK(B602:D602)&lt;&gt;COLUMNS(B602:D602),601,"")</f>
        <v>0</v>
      </c>
      <c r="C602" s="1">
        <f>IF(B602="", "", "mouse gut metagenome")</f>
        <v>0</v>
      </c>
      <c r="D602" s="1">
        <f>IF(B602="", "", "410661")</f>
        <v>0</v>
      </c>
    </row>
    <row r="603" spans="1:4">
      <c r="A603">
        <f>IF(COUNTBLANK(B603:D603)&lt;&gt;COLUMNS(B603:D603),602,"")</f>
        <v>0</v>
      </c>
      <c r="C603" s="1">
        <f>IF(B603="", "", "mouse gut metagenome")</f>
        <v>0</v>
      </c>
      <c r="D603" s="1">
        <f>IF(B603="", "", "410661")</f>
        <v>0</v>
      </c>
    </row>
    <row r="604" spans="1:4">
      <c r="A604">
        <f>IF(COUNTBLANK(B604:D604)&lt;&gt;COLUMNS(B604:D604),603,"")</f>
        <v>0</v>
      </c>
      <c r="C604" s="1">
        <f>IF(B604="", "", "mouse gut metagenome")</f>
        <v>0</v>
      </c>
      <c r="D604" s="1">
        <f>IF(B604="", "", "410661")</f>
        <v>0</v>
      </c>
    </row>
    <row r="605" spans="1:4">
      <c r="A605">
        <f>IF(COUNTBLANK(B605:D605)&lt;&gt;COLUMNS(B605:D605),604,"")</f>
        <v>0</v>
      </c>
      <c r="C605" s="1">
        <f>IF(B605="", "", "mouse gut metagenome")</f>
        <v>0</v>
      </c>
      <c r="D605" s="1">
        <f>IF(B605="", "", "410661")</f>
        <v>0</v>
      </c>
    </row>
    <row r="606" spans="1:4">
      <c r="A606">
        <f>IF(COUNTBLANK(B606:D606)&lt;&gt;COLUMNS(B606:D606),605,"")</f>
        <v>0</v>
      </c>
      <c r="C606" s="1">
        <f>IF(B606="", "", "mouse gut metagenome")</f>
        <v>0</v>
      </c>
      <c r="D606" s="1">
        <f>IF(B606="", "", "410661")</f>
        <v>0</v>
      </c>
    </row>
    <row r="607" spans="1:4">
      <c r="A607">
        <f>IF(COUNTBLANK(B607:D607)&lt;&gt;COLUMNS(B607:D607),606,"")</f>
        <v>0</v>
      </c>
      <c r="C607" s="1">
        <f>IF(B607="", "", "mouse gut metagenome")</f>
        <v>0</v>
      </c>
      <c r="D607" s="1">
        <f>IF(B607="", "", "410661")</f>
        <v>0</v>
      </c>
    </row>
    <row r="608" spans="1:4">
      <c r="A608">
        <f>IF(COUNTBLANK(B608:D608)&lt;&gt;COLUMNS(B608:D608),607,"")</f>
        <v>0</v>
      </c>
      <c r="C608" s="1">
        <f>IF(B608="", "", "mouse gut metagenome")</f>
        <v>0</v>
      </c>
      <c r="D608" s="1">
        <f>IF(B608="", "", "410661")</f>
        <v>0</v>
      </c>
    </row>
    <row r="609" spans="1:4">
      <c r="A609">
        <f>IF(COUNTBLANK(B609:D609)&lt;&gt;COLUMNS(B609:D609),608,"")</f>
        <v>0</v>
      </c>
      <c r="C609" s="1">
        <f>IF(B609="", "", "mouse gut metagenome")</f>
        <v>0</v>
      </c>
      <c r="D609" s="1">
        <f>IF(B609="", "", "410661")</f>
        <v>0</v>
      </c>
    </row>
    <row r="610" spans="1:4">
      <c r="A610">
        <f>IF(COUNTBLANK(B610:D610)&lt;&gt;COLUMNS(B610:D610),609,"")</f>
        <v>0</v>
      </c>
      <c r="C610" s="1">
        <f>IF(B610="", "", "mouse gut metagenome")</f>
        <v>0</v>
      </c>
      <c r="D610" s="1">
        <f>IF(B610="", "", "410661")</f>
        <v>0</v>
      </c>
    </row>
    <row r="611" spans="1:4">
      <c r="A611">
        <f>IF(COUNTBLANK(B611:D611)&lt;&gt;COLUMNS(B611:D611),610,"")</f>
        <v>0</v>
      </c>
      <c r="C611" s="1">
        <f>IF(B611="", "", "mouse gut metagenome")</f>
        <v>0</v>
      </c>
      <c r="D611" s="1">
        <f>IF(B611="", "", "410661")</f>
        <v>0</v>
      </c>
    </row>
    <row r="612" spans="1:4">
      <c r="A612">
        <f>IF(COUNTBLANK(B612:D612)&lt;&gt;COLUMNS(B612:D612),611,"")</f>
        <v>0</v>
      </c>
      <c r="C612" s="1">
        <f>IF(B612="", "", "mouse gut metagenome")</f>
        <v>0</v>
      </c>
      <c r="D612" s="1">
        <f>IF(B612="", "", "410661")</f>
        <v>0</v>
      </c>
    </row>
    <row r="613" spans="1:4">
      <c r="A613">
        <f>IF(COUNTBLANK(B613:D613)&lt;&gt;COLUMNS(B613:D613),612,"")</f>
        <v>0</v>
      </c>
      <c r="C613" s="1">
        <f>IF(B613="", "", "mouse gut metagenome")</f>
        <v>0</v>
      </c>
      <c r="D613" s="1">
        <f>IF(B613="", "", "410661")</f>
        <v>0</v>
      </c>
    </row>
    <row r="614" spans="1:4">
      <c r="A614">
        <f>IF(COUNTBLANK(B614:D614)&lt;&gt;COLUMNS(B614:D614),613,"")</f>
        <v>0</v>
      </c>
      <c r="C614" s="1">
        <f>IF(B614="", "", "mouse gut metagenome")</f>
        <v>0</v>
      </c>
      <c r="D614" s="1">
        <f>IF(B614="", "", "410661")</f>
        <v>0</v>
      </c>
    </row>
    <row r="615" spans="1:4">
      <c r="A615">
        <f>IF(COUNTBLANK(B615:D615)&lt;&gt;COLUMNS(B615:D615),614,"")</f>
        <v>0</v>
      </c>
      <c r="C615" s="1">
        <f>IF(B615="", "", "mouse gut metagenome")</f>
        <v>0</v>
      </c>
      <c r="D615" s="1">
        <f>IF(B615="", "", "410661")</f>
        <v>0</v>
      </c>
    </row>
    <row r="616" spans="1:4">
      <c r="A616">
        <f>IF(COUNTBLANK(B616:D616)&lt;&gt;COLUMNS(B616:D616),615,"")</f>
        <v>0</v>
      </c>
      <c r="C616" s="1">
        <f>IF(B616="", "", "mouse gut metagenome")</f>
        <v>0</v>
      </c>
      <c r="D616" s="1">
        <f>IF(B616="", "", "410661")</f>
        <v>0</v>
      </c>
    </row>
    <row r="617" spans="1:4">
      <c r="A617">
        <f>IF(COUNTBLANK(B617:D617)&lt;&gt;COLUMNS(B617:D617),616,"")</f>
        <v>0</v>
      </c>
      <c r="C617" s="1">
        <f>IF(B617="", "", "mouse gut metagenome")</f>
        <v>0</v>
      </c>
      <c r="D617" s="1">
        <f>IF(B617="", "", "410661")</f>
        <v>0</v>
      </c>
    </row>
    <row r="618" spans="1:4">
      <c r="A618">
        <f>IF(COUNTBLANK(B618:D618)&lt;&gt;COLUMNS(B618:D618),617,"")</f>
        <v>0</v>
      </c>
      <c r="C618" s="1">
        <f>IF(B618="", "", "mouse gut metagenome")</f>
        <v>0</v>
      </c>
      <c r="D618" s="1">
        <f>IF(B618="", "", "410661")</f>
        <v>0</v>
      </c>
    </row>
    <row r="619" spans="1:4">
      <c r="A619">
        <f>IF(COUNTBLANK(B619:D619)&lt;&gt;COLUMNS(B619:D619),618,"")</f>
        <v>0</v>
      </c>
      <c r="C619" s="1">
        <f>IF(B619="", "", "mouse gut metagenome")</f>
        <v>0</v>
      </c>
      <c r="D619" s="1">
        <f>IF(B619="", "", "410661")</f>
        <v>0</v>
      </c>
    </row>
    <row r="620" spans="1:4">
      <c r="A620">
        <f>IF(COUNTBLANK(B620:D620)&lt;&gt;COLUMNS(B620:D620),619,"")</f>
        <v>0</v>
      </c>
      <c r="C620" s="1">
        <f>IF(B620="", "", "mouse gut metagenome")</f>
        <v>0</v>
      </c>
      <c r="D620" s="1">
        <f>IF(B620="", "", "410661")</f>
        <v>0</v>
      </c>
    </row>
    <row r="621" spans="1:4">
      <c r="A621">
        <f>IF(COUNTBLANK(B621:D621)&lt;&gt;COLUMNS(B621:D621),620,"")</f>
        <v>0</v>
      </c>
      <c r="C621" s="1">
        <f>IF(B621="", "", "mouse gut metagenome")</f>
        <v>0</v>
      </c>
      <c r="D621" s="1">
        <f>IF(B621="", "", "410661")</f>
        <v>0</v>
      </c>
    </row>
    <row r="622" spans="1:4">
      <c r="A622">
        <f>IF(COUNTBLANK(B622:D622)&lt;&gt;COLUMNS(B622:D622),621,"")</f>
        <v>0</v>
      </c>
      <c r="C622" s="1">
        <f>IF(B622="", "", "mouse gut metagenome")</f>
        <v>0</v>
      </c>
      <c r="D622" s="1">
        <f>IF(B622="", "", "410661")</f>
        <v>0</v>
      </c>
    </row>
    <row r="623" spans="1:4">
      <c r="A623">
        <f>IF(COUNTBLANK(B623:D623)&lt;&gt;COLUMNS(B623:D623),622,"")</f>
        <v>0</v>
      </c>
      <c r="C623" s="1">
        <f>IF(B623="", "", "mouse gut metagenome")</f>
        <v>0</v>
      </c>
      <c r="D623" s="1">
        <f>IF(B623="", "", "410661")</f>
        <v>0</v>
      </c>
    </row>
    <row r="624" spans="1:4">
      <c r="A624">
        <f>IF(COUNTBLANK(B624:D624)&lt;&gt;COLUMNS(B624:D624),623,"")</f>
        <v>0</v>
      </c>
      <c r="C624" s="1">
        <f>IF(B624="", "", "mouse gut metagenome")</f>
        <v>0</v>
      </c>
      <c r="D624" s="1">
        <f>IF(B624="", "", "410661")</f>
        <v>0</v>
      </c>
    </row>
    <row r="625" spans="1:4">
      <c r="A625">
        <f>IF(COUNTBLANK(B625:D625)&lt;&gt;COLUMNS(B625:D625),624,"")</f>
        <v>0</v>
      </c>
      <c r="C625" s="1">
        <f>IF(B625="", "", "mouse gut metagenome")</f>
        <v>0</v>
      </c>
      <c r="D625" s="1">
        <f>IF(B625="", "", "410661")</f>
        <v>0</v>
      </c>
    </row>
    <row r="626" spans="1:4">
      <c r="A626">
        <f>IF(COUNTBLANK(B626:D626)&lt;&gt;COLUMNS(B626:D626),625,"")</f>
        <v>0</v>
      </c>
      <c r="C626" s="1">
        <f>IF(B626="", "", "mouse gut metagenome")</f>
        <v>0</v>
      </c>
      <c r="D626" s="1">
        <f>IF(B626="", "", "410661")</f>
        <v>0</v>
      </c>
    </row>
    <row r="627" spans="1:4">
      <c r="A627">
        <f>IF(COUNTBLANK(B627:D627)&lt;&gt;COLUMNS(B627:D627),626,"")</f>
        <v>0</v>
      </c>
      <c r="C627" s="1">
        <f>IF(B627="", "", "mouse gut metagenome")</f>
        <v>0</v>
      </c>
      <c r="D627" s="1">
        <f>IF(B627="", "", "410661")</f>
        <v>0</v>
      </c>
    </row>
    <row r="628" spans="1:4">
      <c r="A628">
        <f>IF(COUNTBLANK(B628:D628)&lt;&gt;COLUMNS(B628:D628),627,"")</f>
        <v>0</v>
      </c>
      <c r="C628" s="1">
        <f>IF(B628="", "", "mouse gut metagenome")</f>
        <v>0</v>
      </c>
      <c r="D628" s="1">
        <f>IF(B628="", "", "410661")</f>
        <v>0</v>
      </c>
    </row>
    <row r="629" spans="1:4">
      <c r="A629">
        <f>IF(COUNTBLANK(B629:D629)&lt;&gt;COLUMNS(B629:D629),628,"")</f>
        <v>0</v>
      </c>
      <c r="C629" s="1">
        <f>IF(B629="", "", "mouse gut metagenome")</f>
        <v>0</v>
      </c>
      <c r="D629" s="1">
        <f>IF(B629="", "", "410661")</f>
        <v>0</v>
      </c>
    </row>
    <row r="630" spans="1:4">
      <c r="A630">
        <f>IF(COUNTBLANK(B630:D630)&lt;&gt;COLUMNS(B630:D630),629,"")</f>
        <v>0</v>
      </c>
      <c r="C630" s="1">
        <f>IF(B630="", "", "mouse gut metagenome")</f>
        <v>0</v>
      </c>
      <c r="D630" s="1">
        <f>IF(B630="", "", "410661")</f>
        <v>0</v>
      </c>
    </row>
    <row r="631" spans="1:4">
      <c r="A631">
        <f>IF(COUNTBLANK(B631:D631)&lt;&gt;COLUMNS(B631:D631),630,"")</f>
        <v>0</v>
      </c>
      <c r="C631" s="1">
        <f>IF(B631="", "", "mouse gut metagenome")</f>
        <v>0</v>
      </c>
      <c r="D631" s="1">
        <f>IF(B631="", "", "410661")</f>
        <v>0</v>
      </c>
    </row>
    <row r="632" spans="1:4">
      <c r="A632">
        <f>IF(COUNTBLANK(B632:D632)&lt;&gt;COLUMNS(B632:D632),631,"")</f>
        <v>0</v>
      </c>
      <c r="C632" s="1">
        <f>IF(B632="", "", "mouse gut metagenome")</f>
        <v>0</v>
      </c>
      <c r="D632" s="1">
        <f>IF(B632="", "", "410661")</f>
        <v>0</v>
      </c>
    </row>
    <row r="633" spans="1:4">
      <c r="A633">
        <f>IF(COUNTBLANK(B633:D633)&lt;&gt;COLUMNS(B633:D633),632,"")</f>
        <v>0</v>
      </c>
      <c r="C633" s="1">
        <f>IF(B633="", "", "mouse gut metagenome")</f>
        <v>0</v>
      </c>
      <c r="D633" s="1">
        <f>IF(B633="", "", "410661")</f>
        <v>0</v>
      </c>
    </row>
    <row r="634" spans="1:4">
      <c r="A634">
        <f>IF(COUNTBLANK(B634:D634)&lt;&gt;COLUMNS(B634:D634),633,"")</f>
        <v>0</v>
      </c>
      <c r="C634" s="1">
        <f>IF(B634="", "", "mouse gut metagenome")</f>
        <v>0</v>
      </c>
      <c r="D634" s="1">
        <f>IF(B634="", "", "410661")</f>
        <v>0</v>
      </c>
    </row>
    <row r="635" spans="1:4">
      <c r="A635">
        <f>IF(COUNTBLANK(B635:D635)&lt;&gt;COLUMNS(B635:D635),634,"")</f>
        <v>0</v>
      </c>
      <c r="C635" s="1">
        <f>IF(B635="", "", "mouse gut metagenome")</f>
        <v>0</v>
      </c>
      <c r="D635" s="1">
        <f>IF(B635="", "", "410661")</f>
        <v>0</v>
      </c>
    </row>
    <row r="636" spans="1:4">
      <c r="A636">
        <f>IF(COUNTBLANK(B636:D636)&lt;&gt;COLUMNS(B636:D636),635,"")</f>
        <v>0</v>
      </c>
      <c r="C636" s="1">
        <f>IF(B636="", "", "mouse gut metagenome")</f>
        <v>0</v>
      </c>
      <c r="D636" s="1">
        <f>IF(B636="", "", "410661")</f>
        <v>0</v>
      </c>
    </row>
    <row r="637" spans="1:4">
      <c r="A637">
        <f>IF(COUNTBLANK(B637:D637)&lt;&gt;COLUMNS(B637:D637),636,"")</f>
        <v>0</v>
      </c>
      <c r="C637" s="1">
        <f>IF(B637="", "", "mouse gut metagenome")</f>
        <v>0</v>
      </c>
      <c r="D637" s="1">
        <f>IF(B637="", "", "410661")</f>
        <v>0</v>
      </c>
    </row>
    <row r="638" spans="1:4">
      <c r="A638">
        <f>IF(COUNTBLANK(B638:D638)&lt;&gt;COLUMNS(B638:D638),637,"")</f>
        <v>0</v>
      </c>
      <c r="C638" s="1">
        <f>IF(B638="", "", "mouse gut metagenome")</f>
        <v>0</v>
      </c>
      <c r="D638" s="1">
        <f>IF(B638="", "", "410661")</f>
        <v>0</v>
      </c>
    </row>
    <row r="639" spans="1:4">
      <c r="A639">
        <f>IF(COUNTBLANK(B639:D639)&lt;&gt;COLUMNS(B639:D639),638,"")</f>
        <v>0</v>
      </c>
      <c r="C639" s="1">
        <f>IF(B639="", "", "mouse gut metagenome")</f>
        <v>0</v>
      </c>
      <c r="D639" s="1">
        <f>IF(B639="", "", "410661")</f>
        <v>0</v>
      </c>
    </row>
    <row r="640" spans="1:4">
      <c r="A640">
        <f>IF(COUNTBLANK(B640:D640)&lt;&gt;COLUMNS(B640:D640),639,"")</f>
        <v>0</v>
      </c>
      <c r="C640" s="1">
        <f>IF(B640="", "", "mouse gut metagenome")</f>
        <v>0</v>
      </c>
      <c r="D640" s="1">
        <f>IF(B640="", "", "410661")</f>
        <v>0</v>
      </c>
    </row>
    <row r="641" spans="1:4">
      <c r="A641">
        <f>IF(COUNTBLANK(B641:D641)&lt;&gt;COLUMNS(B641:D641),640,"")</f>
        <v>0</v>
      </c>
      <c r="C641" s="1">
        <f>IF(B641="", "", "mouse gut metagenome")</f>
        <v>0</v>
      </c>
      <c r="D641" s="1">
        <f>IF(B641="", "", "410661")</f>
        <v>0</v>
      </c>
    </row>
    <row r="642" spans="1:4">
      <c r="A642">
        <f>IF(COUNTBLANK(B642:D642)&lt;&gt;COLUMNS(B642:D642),641,"")</f>
        <v>0</v>
      </c>
      <c r="C642" s="1">
        <f>IF(B642="", "", "mouse gut metagenome")</f>
        <v>0</v>
      </c>
      <c r="D642" s="1">
        <f>IF(B642="", "", "410661")</f>
        <v>0</v>
      </c>
    </row>
    <row r="643" spans="1:4">
      <c r="A643">
        <f>IF(COUNTBLANK(B643:D643)&lt;&gt;COLUMNS(B643:D643),642,"")</f>
        <v>0</v>
      </c>
      <c r="C643" s="1">
        <f>IF(B643="", "", "mouse gut metagenome")</f>
        <v>0</v>
      </c>
      <c r="D643" s="1">
        <f>IF(B643="", "", "410661")</f>
        <v>0</v>
      </c>
    </row>
    <row r="644" spans="1:4">
      <c r="A644">
        <f>IF(COUNTBLANK(B644:D644)&lt;&gt;COLUMNS(B644:D644),643,"")</f>
        <v>0</v>
      </c>
      <c r="C644" s="1">
        <f>IF(B644="", "", "mouse gut metagenome")</f>
        <v>0</v>
      </c>
      <c r="D644" s="1">
        <f>IF(B644="", "", "410661")</f>
        <v>0</v>
      </c>
    </row>
    <row r="645" spans="1:4">
      <c r="A645">
        <f>IF(COUNTBLANK(B645:D645)&lt;&gt;COLUMNS(B645:D645),644,"")</f>
        <v>0</v>
      </c>
      <c r="C645" s="1">
        <f>IF(B645="", "", "mouse gut metagenome")</f>
        <v>0</v>
      </c>
      <c r="D645" s="1">
        <f>IF(B645="", "", "410661")</f>
        <v>0</v>
      </c>
    </row>
    <row r="646" spans="1:4">
      <c r="A646">
        <f>IF(COUNTBLANK(B646:D646)&lt;&gt;COLUMNS(B646:D646),645,"")</f>
        <v>0</v>
      </c>
      <c r="C646" s="1">
        <f>IF(B646="", "", "mouse gut metagenome")</f>
        <v>0</v>
      </c>
      <c r="D646" s="1">
        <f>IF(B646="", "", "410661")</f>
        <v>0</v>
      </c>
    </row>
    <row r="647" spans="1:4">
      <c r="A647">
        <f>IF(COUNTBLANK(B647:D647)&lt;&gt;COLUMNS(B647:D647),646,"")</f>
        <v>0</v>
      </c>
      <c r="C647" s="1">
        <f>IF(B647="", "", "mouse gut metagenome")</f>
        <v>0</v>
      </c>
      <c r="D647" s="1">
        <f>IF(B647="", "", "410661")</f>
        <v>0</v>
      </c>
    </row>
    <row r="648" spans="1:4">
      <c r="A648">
        <f>IF(COUNTBLANK(B648:D648)&lt;&gt;COLUMNS(B648:D648),647,"")</f>
        <v>0</v>
      </c>
      <c r="C648" s="1">
        <f>IF(B648="", "", "mouse gut metagenome")</f>
        <v>0</v>
      </c>
      <c r="D648" s="1">
        <f>IF(B648="", "", "410661")</f>
        <v>0</v>
      </c>
    </row>
    <row r="649" spans="1:4">
      <c r="A649">
        <f>IF(COUNTBLANK(B649:D649)&lt;&gt;COLUMNS(B649:D649),648,"")</f>
        <v>0</v>
      </c>
      <c r="C649" s="1">
        <f>IF(B649="", "", "mouse gut metagenome")</f>
        <v>0</v>
      </c>
      <c r="D649" s="1">
        <f>IF(B649="", "", "410661")</f>
        <v>0</v>
      </c>
    </row>
    <row r="650" spans="1:4">
      <c r="A650">
        <f>IF(COUNTBLANK(B650:D650)&lt;&gt;COLUMNS(B650:D650),649,"")</f>
        <v>0</v>
      </c>
      <c r="C650" s="1">
        <f>IF(B650="", "", "mouse gut metagenome")</f>
        <v>0</v>
      </c>
      <c r="D650" s="1">
        <f>IF(B650="", "", "410661")</f>
        <v>0</v>
      </c>
    </row>
    <row r="651" spans="1:4">
      <c r="A651">
        <f>IF(COUNTBLANK(B651:D651)&lt;&gt;COLUMNS(B651:D651),650,"")</f>
        <v>0</v>
      </c>
      <c r="C651" s="1">
        <f>IF(B651="", "", "mouse gut metagenome")</f>
        <v>0</v>
      </c>
      <c r="D651" s="1">
        <f>IF(B651="", "", "410661")</f>
        <v>0</v>
      </c>
    </row>
    <row r="652" spans="1:4">
      <c r="A652">
        <f>IF(COUNTBLANK(B652:D652)&lt;&gt;COLUMNS(B652:D652),651,"")</f>
        <v>0</v>
      </c>
      <c r="C652" s="1">
        <f>IF(B652="", "", "mouse gut metagenome")</f>
        <v>0</v>
      </c>
      <c r="D652" s="1">
        <f>IF(B652="", "", "410661")</f>
        <v>0</v>
      </c>
    </row>
    <row r="653" spans="1:4">
      <c r="A653">
        <f>IF(COUNTBLANK(B653:D653)&lt;&gt;COLUMNS(B653:D653),652,"")</f>
        <v>0</v>
      </c>
      <c r="C653" s="1">
        <f>IF(B653="", "", "mouse gut metagenome")</f>
        <v>0</v>
      </c>
      <c r="D653" s="1">
        <f>IF(B653="", "", "410661")</f>
        <v>0</v>
      </c>
    </row>
    <row r="654" spans="1:4">
      <c r="A654">
        <f>IF(COUNTBLANK(B654:D654)&lt;&gt;COLUMNS(B654:D654),653,"")</f>
        <v>0</v>
      </c>
      <c r="C654" s="1">
        <f>IF(B654="", "", "mouse gut metagenome")</f>
        <v>0</v>
      </c>
      <c r="D654" s="1">
        <f>IF(B654="", "", "410661")</f>
        <v>0</v>
      </c>
    </row>
    <row r="655" spans="1:4">
      <c r="A655">
        <f>IF(COUNTBLANK(B655:D655)&lt;&gt;COLUMNS(B655:D655),654,"")</f>
        <v>0</v>
      </c>
      <c r="C655" s="1">
        <f>IF(B655="", "", "mouse gut metagenome")</f>
        <v>0</v>
      </c>
      <c r="D655" s="1">
        <f>IF(B655="", "", "410661")</f>
        <v>0</v>
      </c>
    </row>
    <row r="656" spans="1:4">
      <c r="A656">
        <f>IF(COUNTBLANK(B656:D656)&lt;&gt;COLUMNS(B656:D656),655,"")</f>
        <v>0</v>
      </c>
      <c r="C656" s="1">
        <f>IF(B656="", "", "mouse gut metagenome")</f>
        <v>0</v>
      </c>
      <c r="D656" s="1">
        <f>IF(B656="", "", "410661")</f>
        <v>0</v>
      </c>
    </row>
    <row r="657" spans="1:4">
      <c r="A657">
        <f>IF(COUNTBLANK(B657:D657)&lt;&gt;COLUMNS(B657:D657),656,"")</f>
        <v>0</v>
      </c>
      <c r="C657" s="1">
        <f>IF(B657="", "", "mouse gut metagenome")</f>
        <v>0</v>
      </c>
      <c r="D657" s="1">
        <f>IF(B657="", "", "410661")</f>
        <v>0</v>
      </c>
    </row>
    <row r="658" spans="1:4">
      <c r="A658">
        <f>IF(COUNTBLANK(B658:D658)&lt;&gt;COLUMNS(B658:D658),657,"")</f>
        <v>0</v>
      </c>
      <c r="C658" s="1">
        <f>IF(B658="", "", "mouse gut metagenome")</f>
        <v>0</v>
      </c>
      <c r="D658" s="1">
        <f>IF(B658="", "", "410661")</f>
        <v>0</v>
      </c>
    </row>
    <row r="659" spans="1:4">
      <c r="A659">
        <f>IF(COUNTBLANK(B659:D659)&lt;&gt;COLUMNS(B659:D659),658,"")</f>
        <v>0</v>
      </c>
      <c r="C659" s="1">
        <f>IF(B659="", "", "mouse gut metagenome")</f>
        <v>0</v>
      </c>
      <c r="D659" s="1">
        <f>IF(B659="", "", "410661")</f>
        <v>0</v>
      </c>
    </row>
    <row r="660" spans="1:4">
      <c r="A660">
        <f>IF(COUNTBLANK(B660:D660)&lt;&gt;COLUMNS(B660:D660),659,"")</f>
        <v>0</v>
      </c>
      <c r="C660" s="1">
        <f>IF(B660="", "", "mouse gut metagenome")</f>
        <v>0</v>
      </c>
      <c r="D660" s="1">
        <f>IF(B660="", "", "410661")</f>
        <v>0</v>
      </c>
    </row>
    <row r="661" spans="1:4">
      <c r="A661">
        <f>IF(COUNTBLANK(B661:D661)&lt;&gt;COLUMNS(B661:D661),660,"")</f>
        <v>0</v>
      </c>
      <c r="C661" s="1">
        <f>IF(B661="", "", "mouse gut metagenome")</f>
        <v>0</v>
      </c>
      <c r="D661" s="1">
        <f>IF(B661="", "", "410661")</f>
        <v>0</v>
      </c>
    </row>
    <row r="662" spans="1:4">
      <c r="A662">
        <f>IF(COUNTBLANK(B662:D662)&lt;&gt;COLUMNS(B662:D662),661,"")</f>
        <v>0</v>
      </c>
      <c r="C662" s="1">
        <f>IF(B662="", "", "mouse gut metagenome")</f>
        <v>0</v>
      </c>
      <c r="D662" s="1">
        <f>IF(B662="", "", "410661")</f>
        <v>0</v>
      </c>
    </row>
    <row r="663" spans="1:4">
      <c r="A663">
        <f>IF(COUNTBLANK(B663:D663)&lt;&gt;COLUMNS(B663:D663),662,"")</f>
        <v>0</v>
      </c>
      <c r="C663" s="1">
        <f>IF(B663="", "", "mouse gut metagenome")</f>
        <v>0</v>
      </c>
      <c r="D663" s="1">
        <f>IF(B663="", "", "410661")</f>
        <v>0</v>
      </c>
    </row>
    <row r="664" spans="1:4">
      <c r="A664">
        <f>IF(COUNTBLANK(B664:D664)&lt;&gt;COLUMNS(B664:D664),663,"")</f>
        <v>0</v>
      </c>
      <c r="C664" s="1">
        <f>IF(B664="", "", "mouse gut metagenome")</f>
        <v>0</v>
      </c>
      <c r="D664" s="1">
        <f>IF(B664="", "", "410661")</f>
        <v>0</v>
      </c>
    </row>
    <row r="665" spans="1:4">
      <c r="A665">
        <f>IF(COUNTBLANK(B665:D665)&lt;&gt;COLUMNS(B665:D665),664,"")</f>
        <v>0</v>
      </c>
      <c r="C665" s="1">
        <f>IF(B665="", "", "mouse gut metagenome")</f>
        <v>0</v>
      </c>
      <c r="D665" s="1">
        <f>IF(B665="", "", "410661")</f>
        <v>0</v>
      </c>
    </row>
    <row r="666" spans="1:4">
      <c r="A666">
        <f>IF(COUNTBLANK(B666:D666)&lt;&gt;COLUMNS(B666:D666),665,"")</f>
        <v>0</v>
      </c>
      <c r="C666" s="1">
        <f>IF(B666="", "", "mouse gut metagenome")</f>
        <v>0</v>
      </c>
      <c r="D666" s="1">
        <f>IF(B666="", "", "410661")</f>
        <v>0</v>
      </c>
    </row>
    <row r="667" spans="1:4">
      <c r="A667">
        <f>IF(COUNTBLANK(B667:D667)&lt;&gt;COLUMNS(B667:D667),666,"")</f>
        <v>0</v>
      </c>
      <c r="C667" s="1">
        <f>IF(B667="", "", "mouse gut metagenome")</f>
        <v>0</v>
      </c>
      <c r="D667" s="1">
        <f>IF(B667="", "", "410661")</f>
        <v>0</v>
      </c>
    </row>
    <row r="668" spans="1:4">
      <c r="A668">
        <f>IF(COUNTBLANK(B668:D668)&lt;&gt;COLUMNS(B668:D668),667,"")</f>
        <v>0</v>
      </c>
      <c r="C668" s="1">
        <f>IF(B668="", "", "mouse gut metagenome")</f>
        <v>0</v>
      </c>
      <c r="D668" s="1">
        <f>IF(B668="", "", "410661")</f>
        <v>0</v>
      </c>
    </row>
    <row r="669" spans="1:4">
      <c r="A669">
        <f>IF(COUNTBLANK(B669:D669)&lt;&gt;COLUMNS(B669:D669),668,"")</f>
        <v>0</v>
      </c>
      <c r="C669" s="1">
        <f>IF(B669="", "", "mouse gut metagenome")</f>
        <v>0</v>
      </c>
      <c r="D669" s="1">
        <f>IF(B669="", "", "410661")</f>
        <v>0</v>
      </c>
    </row>
    <row r="670" spans="1:4">
      <c r="A670">
        <f>IF(COUNTBLANK(B670:D670)&lt;&gt;COLUMNS(B670:D670),669,"")</f>
        <v>0</v>
      </c>
      <c r="C670" s="1">
        <f>IF(B670="", "", "mouse gut metagenome")</f>
        <v>0</v>
      </c>
      <c r="D670" s="1">
        <f>IF(B670="", "", "410661")</f>
        <v>0</v>
      </c>
    </row>
    <row r="671" spans="1:4">
      <c r="A671">
        <f>IF(COUNTBLANK(B671:D671)&lt;&gt;COLUMNS(B671:D671),670,"")</f>
        <v>0</v>
      </c>
      <c r="C671" s="1">
        <f>IF(B671="", "", "mouse gut metagenome")</f>
        <v>0</v>
      </c>
      <c r="D671" s="1">
        <f>IF(B671="", "", "410661")</f>
        <v>0</v>
      </c>
    </row>
    <row r="672" spans="1:4">
      <c r="A672">
        <f>IF(COUNTBLANK(B672:D672)&lt;&gt;COLUMNS(B672:D672),671,"")</f>
        <v>0</v>
      </c>
      <c r="C672" s="1">
        <f>IF(B672="", "", "mouse gut metagenome")</f>
        <v>0</v>
      </c>
      <c r="D672" s="1">
        <f>IF(B672="", "", "410661")</f>
        <v>0</v>
      </c>
    </row>
    <row r="673" spans="1:4">
      <c r="A673">
        <f>IF(COUNTBLANK(B673:D673)&lt;&gt;COLUMNS(B673:D673),672,"")</f>
        <v>0</v>
      </c>
      <c r="C673" s="1">
        <f>IF(B673="", "", "mouse gut metagenome")</f>
        <v>0</v>
      </c>
      <c r="D673" s="1">
        <f>IF(B673="", "", "410661")</f>
        <v>0</v>
      </c>
    </row>
    <row r="674" spans="1:4">
      <c r="A674">
        <f>IF(COUNTBLANK(B674:D674)&lt;&gt;COLUMNS(B674:D674),673,"")</f>
        <v>0</v>
      </c>
      <c r="C674" s="1">
        <f>IF(B674="", "", "mouse gut metagenome")</f>
        <v>0</v>
      </c>
      <c r="D674" s="1">
        <f>IF(B674="", "", "410661")</f>
        <v>0</v>
      </c>
    </row>
    <row r="675" spans="1:4">
      <c r="A675">
        <f>IF(COUNTBLANK(B675:D675)&lt;&gt;COLUMNS(B675:D675),674,"")</f>
        <v>0</v>
      </c>
      <c r="C675" s="1">
        <f>IF(B675="", "", "mouse gut metagenome")</f>
        <v>0</v>
      </c>
      <c r="D675" s="1">
        <f>IF(B675="", "", "410661")</f>
        <v>0</v>
      </c>
    </row>
    <row r="676" spans="1:4">
      <c r="A676">
        <f>IF(COUNTBLANK(B676:D676)&lt;&gt;COLUMNS(B676:D676),675,"")</f>
        <v>0</v>
      </c>
      <c r="C676" s="1">
        <f>IF(B676="", "", "mouse gut metagenome")</f>
        <v>0</v>
      </c>
      <c r="D676" s="1">
        <f>IF(B676="", "", "410661")</f>
        <v>0</v>
      </c>
    </row>
    <row r="677" spans="1:4">
      <c r="A677">
        <f>IF(COUNTBLANK(B677:D677)&lt;&gt;COLUMNS(B677:D677),676,"")</f>
        <v>0</v>
      </c>
      <c r="C677" s="1">
        <f>IF(B677="", "", "mouse gut metagenome")</f>
        <v>0</v>
      </c>
      <c r="D677" s="1">
        <f>IF(B677="", "", "410661")</f>
        <v>0</v>
      </c>
    </row>
    <row r="678" spans="1:4">
      <c r="A678">
        <f>IF(COUNTBLANK(B678:D678)&lt;&gt;COLUMNS(B678:D678),677,"")</f>
        <v>0</v>
      </c>
      <c r="C678" s="1">
        <f>IF(B678="", "", "mouse gut metagenome")</f>
        <v>0</v>
      </c>
      <c r="D678" s="1">
        <f>IF(B678="", "", "410661")</f>
        <v>0</v>
      </c>
    </row>
    <row r="679" spans="1:4">
      <c r="A679">
        <f>IF(COUNTBLANK(B679:D679)&lt;&gt;COLUMNS(B679:D679),678,"")</f>
        <v>0</v>
      </c>
      <c r="C679" s="1">
        <f>IF(B679="", "", "mouse gut metagenome")</f>
        <v>0</v>
      </c>
      <c r="D679" s="1">
        <f>IF(B679="", "", "410661")</f>
        <v>0</v>
      </c>
    </row>
    <row r="680" spans="1:4">
      <c r="A680">
        <f>IF(COUNTBLANK(B680:D680)&lt;&gt;COLUMNS(B680:D680),679,"")</f>
        <v>0</v>
      </c>
      <c r="C680" s="1">
        <f>IF(B680="", "", "mouse gut metagenome")</f>
        <v>0</v>
      </c>
      <c r="D680" s="1">
        <f>IF(B680="", "", "410661")</f>
        <v>0</v>
      </c>
    </row>
    <row r="681" spans="1:4">
      <c r="A681">
        <f>IF(COUNTBLANK(B681:D681)&lt;&gt;COLUMNS(B681:D681),680,"")</f>
        <v>0</v>
      </c>
      <c r="C681" s="1">
        <f>IF(B681="", "", "mouse gut metagenome")</f>
        <v>0</v>
      </c>
      <c r="D681" s="1">
        <f>IF(B681="", "", "410661")</f>
        <v>0</v>
      </c>
    </row>
    <row r="682" spans="1:4">
      <c r="A682">
        <f>IF(COUNTBLANK(B682:D682)&lt;&gt;COLUMNS(B682:D682),681,"")</f>
        <v>0</v>
      </c>
      <c r="C682" s="1">
        <f>IF(B682="", "", "mouse gut metagenome")</f>
        <v>0</v>
      </c>
      <c r="D682" s="1">
        <f>IF(B682="", "", "410661")</f>
        <v>0</v>
      </c>
    </row>
    <row r="683" spans="1:4">
      <c r="A683">
        <f>IF(COUNTBLANK(B683:D683)&lt;&gt;COLUMNS(B683:D683),682,"")</f>
        <v>0</v>
      </c>
      <c r="C683" s="1">
        <f>IF(B683="", "", "mouse gut metagenome")</f>
        <v>0</v>
      </c>
      <c r="D683" s="1">
        <f>IF(B683="", "", "410661")</f>
        <v>0</v>
      </c>
    </row>
    <row r="684" spans="1:4">
      <c r="A684">
        <f>IF(COUNTBLANK(B684:D684)&lt;&gt;COLUMNS(B684:D684),683,"")</f>
        <v>0</v>
      </c>
      <c r="C684" s="1">
        <f>IF(B684="", "", "mouse gut metagenome")</f>
        <v>0</v>
      </c>
      <c r="D684" s="1">
        <f>IF(B684="", "", "410661")</f>
        <v>0</v>
      </c>
    </row>
    <row r="685" spans="1:4">
      <c r="A685">
        <f>IF(COUNTBLANK(B685:D685)&lt;&gt;COLUMNS(B685:D685),684,"")</f>
        <v>0</v>
      </c>
      <c r="C685" s="1">
        <f>IF(B685="", "", "mouse gut metagenome")</f>
        <v>0</v>
      </c>
      <c r="D685" s="1">
        <f>IF(B685="", "", "410661")</f>
        <v>0</v>
      </c>
    </row>
    <row r="686" spans="1:4">
      <c r="A686">
        <f>IF(COUNTBLANK(B686:D686)&lt;&gt;COLUMNS(B686:D686),685,"")</f>
        <v>0</v>
      </c>
      <c r="C686" s="1">
        <f>IF(B686="", "", "mouse gut metagenome")</f>
        <v>0</v>
      </c>
      <c r="D686" s="1">
        <f>IF(B686="", "", "410661")</f>
        <v>0</v>
      </c>
    </row>
    <row r="687" spans="1:4">
      <c r="A687">
        <f>IF(COUNTBLANK(B687:D687)&lt;&gt;COLUMNS(B687:D687),686,"")</f>
        <v>0</v>
      </c>
      <c r="C687" s="1">
        <f>IF(B687="", "", "mouse gut metagenome")</f>
        <v>0</v>
      </c>
      <c r="D687" s="1">
        <f>IF(B687="", "", "410661")</f>
        <v>0</v>
      </c>
    </row>
    <row r="688" spans="1:4">
      <c r="A688">
        <f>IF(COUNTBLANK(B688:D688)&lt;&gt;COLUMNS(B688:D688),687,"")</f>
        <v>0</v>
      </c>
      <c r="C688" s="1">
        <f>IF(B688="", "", "mouse gut metagenome")</f>
        <v>0</v>
      </c>
      <c r="D688" s="1">
        <f>IF(B688="", "", "410661")</f>
        <v>0</v>
      </c>
    </row>
    <row r="689" spans="1:4">
      <c r="A689">
        <f>IF(COUNTBLANK(B689:D689)&lt;&gt;COLUMNS(B689:D689),688,"")</f>
        <v>0</v>
      </c>
      <c r="C689" s="1">
        <f>IF(B689="", "", "mouse gut metagenome")</f>
        <v>0</v>
      </c>
      <c r="D689" s="1">
        <f>IF(B689="", "", "410661")</f>
        <v>0</v>
      </c>
    </row>
    <row r="690" spans="1:4">
      <c r="A690">
        <f>IF(COUNTBLANK(B690:D690)&lt;&gt;COLUMNS(B690:D690),689,"")</f>
        <v>0</v>
      </c>
      <c r="C690" s="1">
        <f>IF(B690="", "", "mouse gut metagenome")</f>
        <v>0</v>
      </c>
      <c r="D690" s="1">
        <f>IF(B690="", "", "410661")</f>
        <v>0</v>
      </c>
    </row>
    <row r="691" spans="1:4">
      <c r="A691">
        <f>IF(COUNTBLANK(B691:D691)&lt;&gt;COLUMNS(B691:D691),690,"")</f>
        <v>0</v>
      </c>
      <c r="C691" s="1">
        <f>IF(B691="", "", "mouse gut metagenome")</f>
        <v>0</v>
      </c>
      <c r="D691" s="1">
        <f>IF(B691="", "", "410661")</f>
        <v>0</v>
      </c>
    </row>
    <row r="692" spans="1:4">
      <c r="A692">
        <f>IF(COUNTBLANK(B692:D692)&lt;&gt;COLUMNS(B692:D692),691,"")</f>
        <v>0</v>
      </c>
      <c r="C692" s="1">
        <f>IF(B692="", "", "mouse gut metagenome")</f>
        <v>0</v>
      </c>
      <c r="D692" s="1">
        <f>IF(B692="", "", "410661")</f>
        <v>0</v>
      </c>
    </row>
    <row r="693" spans="1:4">
      <c r="A693">
        <f>IF(COUNTBLANK(B693:D693)&lt;&gt;COLUMNS(B693:D693),692,"")</f>
        <v>0</v>
      </c>
      <c r="C693" s="1">
        <f>IF(B693="", "", "mouse gut metagenome")</f>
        <v>0</v>
      </c>
      <c r="D693" s="1">
        <f>IF(B693="", "", "410661")</f>
        <v>0</v>
      </c>
    </row>
    <row r="694" spans="1:4">
      <c r="A694">
        <f>IF(COUNTBLANK(B694:D694)&lt;&gt;COLUMNS(B694:D694),693,"")</f>
        <v>0</v>
      </c>
      <c r="C694" s="1">
        <f>IF(B694="", "", "mouse gut metagenome")</f>
        <v>0</v>
      </c>
      <c r="D694" s="1">
        <f>IF(B694="", "", "410661")</f>
        <v>0</v>
      </c>
    </row>
    <row r="695" spans="1:4">
      <c r="A695">
        <f>IF(COUNTBLANK(B695:D695)&lt;&gt;COLUMNS(B695:D695),694,"")</f>
        <v>0</v>
      </c>
      <c r="C695" s="1">
        <f>IF(B695="", "", "mouse gut metagenome")</f>
        <v>0</v>
      </c>
      <c r="D695" s="1">
        <f>IF(B695="", "", "410661")</f>
        <v>0</v>
      </c>
    </row>
    <row r="696" spans="1:4">
      <c r="A696">
        <f>IF(COUNTBLANK(B696:D696)&lt;&gt;COLUMNS(B696:D696),695,"")</f>
        <v>0</v>
      </c>
      <c r="C696" s="1">
        <f>IF(B696="", "", "mouse gut metagenome")</f>
        <v>0</v>
      </c>
      <c r="D696" s="1">
        <f>IF(B696="", "", "410661")</f>
        <v>0</v>
      </c>
    </row>
    <row r="697" spans="1:4">
      <c r="A697">
        <f>IF(COUNTBLANK(B697:D697)&lt;&gt;COLUMNS(B697:D697),696,"")</f>
        <v>0</v>
      </c>
      <c r="C697" s="1">
        <f>IF(B697="", "", "mouse gut metagenome")</f>
        <v>0</v>
      </c>
      <c r="D697" s="1">
        <f>IF(B697="", "", "410661")</f>
        <v>0</v>
      </c>
    </row>
    <row r="698" spans="1:4">
      <c r="A698">
        <f>IF(COUNTBLANK(B698:D698)&lt;&gt;COLUMNS(B698:D698),697,"")</f>
        <v>0</v>
      </c>
      <c r="C698" s="1">
        <f>IF(B698="", "", "mouse gut metagenome")</f>
        <v>0</v>
      </c>
      <c r="D698" s="1">
        <f>IF(B698="", "", "410661")</f>
        <v>0</v>
      </c>
    </row>
    <row r="699" spans="1:4">
      <c r="A699">
        <f>IF(COUNTBLANK(B699:D699)&lt;&gt;COLUMNS(B699:D699),698,"")</f>
        <v>0</v>
      </c>
      <c r="C699" s="1">
        <f>IF(B699="", "", "mouse gut metagenome")</f>
        <v>0</v>
      </c>
      <c r="D699" s="1">
        <f>IF(B699="", "", "410661")</f>
        <v>0</v>
      </c>
    </row>
    <row r="700" spans="1:4">
      <c r="A700">
        <f>IF(COUNTBLANK(B700:D700)&lt;&gt;COLUMNS(B700:D700),699,"")</f>
        <v>0</v>
      </c>
      <c r="C700" s="1">
        <f>IF(B700="", "", "mouse gut metagenome")</f>
        <v>0</v>
      </c>
      <c r="D700" s="1">
        <f>IF(B700="", "", "410661")</f>
        <v>0</v>
      </c>
    </row>
    <row r="701" spans="1:4">
      <c r="A701">
        <f>IF(COUNTBLANK(B701:D701)&lt;&gt;COLUMNS(B701:D701),700,"")</f>
        <v>0</v>
      </c>
      <c r="C701" s="1">
        <f>IF(B701="", "", "mouse gut metagenome")</f>
        <v>0</v>
      </c>
      <c r="D701" s="1">
        <f>IF(B701="", "", "410661")</f>
        <v>0</v>
      </c>
    </row>
    <row r="702" spans="1:4">
      <c r="A702">
        <f>IF(COUNTBLANK(B702:D702)&lt;&gt;COLUMNS(B702:D702),701,"")</f>
        <v>0</v>
      </c>
      <c r="C702" s="1">
        <f>IF(B702="", "", "mouse gut metagenome")</f>
        <v>0</v>
      </c>
      <c r="D702" s="1">
        <f>IF(B702="", "", "410661")</f>
        <v>0</v>
      </c>
    </row>
    <row r="703" spans="1:4">
      <c r="A703">
        <f>IF(COUNTBLANK(B703:D703)&lt;&gt;COLUMNS(B703:D703),702,"")</f>
        <v>0</v>
      </c>
      <c r="C703" s="1">
        <f>IF(B703="", "", "mouse gut metagenome")</f>
        <v>0</v>
      </c>
      <c r="D703" s="1">
        <f>IF(B703="", "", "410661")</f>
        <v>0</v>
      </c>
    </row>
    <row r="704" spans="1:4">
      <c r="A704">
        <f>IF(COUNTBLANK(B704:D704)&lt;&gt;COLUMNS(B704:D704),703,"")</f>
        <v>0</v>
      </c>
      <c r="C704" s="1">
        <f>IF(B704="", "", "mouse gut metagenome")</f>
        <v>0</v>
      </c>
      <c r="D704" s="1">
        <f>IF(B704="", "", "410661")</f>
        <v>0</v>
      </c>
    </row>
    <row r="705" spans="1:4">
      <c r="A705">
        <f>IF(COUNTBLANK(B705:D705)&lt;&gt;COLUMNS(B705:D705),704,"")</f>
        <v>0</v>
      </c>
      <c r="C705" s="1">
        <f>IF(B705="", "", "mouse gut metagenome")</f>
        <v>0</v>
      </c>
      <c r="D705" s="1">
        <f>IF(B705="", "", "410661")</f>
        <v>0</v>
      </c>
    </row>
    <row r="706" spans="1:4">
      <c r="A706">
        <f>IF(COUNTBLANK(B706:D706)&lt;&gt;COLUMNS(B706:D706),705,"")</f>
        <v>0</v>
      </c>
      <c r="C706" s="1">
        <f>IF(B706="", "", "mouse gut metagenome")</f>
        <v>0</v>
      </c>
      <c r="D706" s="1">
        <f>IF(B706="", "", "410661")</f>
        <v>0</v>
      </c>
    </row>
    <row r="707" spans="1:4">
      <c r="A707">
        <f>IF(COUNTBLANK(B707:D707)&lt;&gt;COLUMNS(B707:D707),706,"")</f>
        <v>0</v>
      </c>
      <c r="C707" s="1">
        <f>IF(B707="", "", "mouse gut metagenome")</f>
        <v>0</v>
      </c>
      <c r="D707" s="1">
        <f>IF(B707="", "", "410661")</f>
        <v>0</v>
      </c>
    </row>
    <row r="708" spans="1:4">
      <c r="A708">
        <f>IF(COUNTBLANK(B708:D708)&lt;&gt;COLUMNS(B708:D708),707,"")</f>
        <v>0</v>
      </c>
      <c r="C708" s="1">
        <f>IF(B708="", "", "mouse gut metagenome")</f>
        <v>0</v>
      </c>
      <c r="D708" s="1">
        <f>IF(B708="", "", "410661")</f>
        <v>0</v>
      </c>
    </row>
    <row r="709" spans="1:4">
      <c r="A709">
        <f>IF(COUNTBLANK(B709:D709)&lt;&gt;COLUMNS(B709:D709),708,"")</f>
        <v>0</v>
      </c>
      <c r="C709" s="1">
        <f>IF(B709="", "", "mouse gut metagenome")</f>
        <v>0</v>
      </c>
      <c r="D709" s="1">
        <f>IF(B709="", "", "410661")</f>
        <v>0</v>
      </c>
    </row>
    <row r="710" spans="1:4">
      <c r="A710">
        <f>IF(COUNTBLANK(B710:D710)&lt;&gt;COLUMNS(B710:D710),709,"")</f>
        <v>0</v>
      </c>
      <c r="C710" s="1">
        <f>IF(B710="", "", "mouse gut metagenome")</f>
        <v>0</v>
      </c>
      <c r="D710" s="1">
        <f>IF(B710="", "", "410661")</f>
        <v>0</v>
      </c>
    </row>
    <row r="711" spans="1:4">
      <c r="A711">
        <f>IF(COUNTBLANK(B711:D711)&lt;&gt;COLUMNS(B711:D711),710,"")</f>
        <v>0</v>
      </c>
      <c r="C711" s="1">
        <f>IF(B711="", "", "mouse gut metagenome")</f>
        <v>0</v>
      </c>
      <c r="D711" s="1">
        <f>IF(B711="", "", "410661")</f>
        <v>0</v>
      </c>
    </row>
    <row r="712" spans="1:4">
      <c r="A712">
        <f>IF(COUNTBLANK(B712:D712)&lt;&gt;COLUMNS(B712:D712),711,"")</f>
        <v>0</v>
      </c>
      <c r="C712" s="1">
        <f>IF(B712="", "", "mouse gut metagenome")</f>
        <v>0</v>
      </c>
      <c r="D712" s="1">
        <f>IF(B712="", "", "410661")</f>
        <v>0</v>
      </c>
    </row>
    <row r="713" spans="1:4">
      <c r="A713">
        <f>IF(COUNTBLANK(B713:D713)&lt;&gt;COLUMNS(B713:D713),712,"")</f>
        <v>0</v>
      </c>
      <c r="C713" s="1">
        <f>IF(B713="", "", "mouse gut metagenome")</f>
        <v>0</v>
      </c>
      <c r="D713" s="1">
        <f>IF(B713="", "", "410661")</f>
        <v>0</v>
      </c>
    </row>
    <row r="714" spans="1:4">
      <c r="A714">
        <f>IF(COUNTBLANK(B714:D714)&lt;&gt;COLUMNS(B714:D714),713,"")</f>
        <v>0</v>
      </c>
      <c r="C714" s="1">
        <f>IF(B714="", "", "mouse gut metagenome")</f>
        <v>0</v>
      </c>
      <c r="D714" s="1">
        <f>IF(B714="", "", "410661")</f>
        <v>0</v>
      </c>
    </row>
    <row r="715" spans="1:4">
      <c r="A715">
        <f>IF(COUNTBLANK(B715:D715)&lt;&gt;COLUMNS(B715:D715),714,"")</f>
        <v>0</v>
      </c>
      <c r="C715" s="1">
        <f>IF(B715="", "", "mouse gut metagenome")</f>
        <v>0</v>
      </c>
      <c r="D715" s="1">
        <f>IF(B715="", "", "410661")</f>
        <v>0</v>
      </c>
    </row>
    <row r="716" spans="1:4">
      <c r="A716">
        <f>IF(COUNTBLANK(B716:D716)&lt;&gt;COLUMNS(B716:D716),715,"")</f>
        <v>0</v>
      </c>
      <c r="C716" s="1">
        <f>IF(B716="", "", "mouse gut metagenome")</f>
        <v>0</v>
      </c>
      <c r="D716" s="1">
        <f>IF(B716="", "", "410661")</f>
        <v>0</v>
      </c>
    </row>
    <row r="717" spans="1:4">
      <c r="A717">
        <f>IF(COUNTBLANK(B717:D717)&lt;&gt;COLUMNS(B717:D717),716,"")</f>
        <v>0</v>
      </c>
      <c r="C717" s="1">
        <f>IF(B717="", "", "mouse gut metagenome")</f>
        <v>0</v>
      </c>
      <c r="D717" s="1">
        <f>IF(B717="", "", "410661")</f>
        <v>0</v>
      </c>
    </row>
    <row r="718" spans="1:4">
      <c r="A718">
        <f>IF(COUNTBLANK(B718:D718)&lt;&gt;COLUMNS(B718:D718),717,"")</f>
        <v>0</v>
      </c>
      <c r="C718" s="1">
        <f>IF(B718="", "", "mouse gut metagenome")</f>
        <v>0</v>
      </c>
      <c r="D718" s="1">
        <f>IF(B718="", "", "410661")</f>
        <v>0</v>
      </c>
    </row>
    <row r="719" spans="1:4">
      <c r="A719">
        <f>IF(COUNTBLANK(B719:D719)&lt;&gt;COLUMNS(B719:D719),718,"")</f>
        <v>0</v>
      </c>
      <c r="C719" s="1">
        <f>IF(B719="", "", "mouse gut metagenome")</f>
        <v>0</v>
      </c>
      <c r="D719" s="1">
        <f>IF(B719="", "", "410661")</f>
        <v>0</v>
      </c>
    </row>
    <row r="720" spans="1:4">
      <c r="A720">
        <f>IF(COUNTBLANK(B720:D720)&lt;&gt;COLUMNS(B720:D720),719,"")</f>
        <v>0</v>
      </c>
      <c r="C720" s="1">
        <f>IF(B720="", "", "mouse gut metagenome")</f>
        <v>0</v>
      </c>
      <c r="D720" s="1">
        <f>IF(B720="", "", "410661")</f>
        <v>0</v>
      </c>
    </row>
    <row r="721" spans="1:4">
      <c r="A721">
        <f>IF(COUNTBLANK(B721:D721)&lt;&gt;COLUMNS(B721:D721),720,"")</f>
        <v>0</v>
      </c>
      <c r="C721" s="1">
        <f>IF(B721="", "", "mouse gut metagenome")</f>
        <v>0</v>
      </c>
      <c r="D721" s="1">
        <f>IF(B721="", "", "410661")</f>
        <v>0</v>
      </c>
    </row>
    <row r="722" spans="1:4">
      <c r="A722">
        <f>IF(COUNTBLANK(B722:D722)&lt;&gt;COLUMNS(B722:D722),721,"")</f>
        <v>0</v>
      </c>
      <c r="C722" s="1">
        <f>IF(B722="", "", "mouse gut metagenome")</f>
        <v>0</v>
      </c>
      <c r="D722" s="1">
        <f>IF(B722="", "", "410661")</f>
        <v>0</v>
      </c>
    </row>
    <row r="723" spans="1:4">
      <c r="A723">
        <f>IF(COUNTBLANK(B723:D723)&lt;&gt;COLUMNS(B723:D723),722,"")</f>
        <v>0</v>
      </c>
      <c r="C723" s="1">
        <f>IF(B723="", "", "mouse gut metagenome")</f>
        <v>0</v>
      </c>
      <c r="D723" s="1">
        <f>IF(B723="", "", "410661")</f>
        <v>0</v>
      </c>
    </row>
    <row r="724" spans="1:4">
      <c r="A724">
        <f>IF(COUNTBLANK(B724:D724)&lt;&gt;COLUMNS(B724:D724),723,"")</f>
        <v>0</v>
      </c>
      <c r="C724" s="1">
        <f>IF(B724="", "", "mouse gut metagenome")</f>
        <v>0</v>
      </c>
      <c r="D724" s="1">
        <f>IF(B724="", "", "410661")</f>
        <v>0</v>
      </c>
    </row>
    <row r="725" spans="1:4">
      <c r="A725">
        <f>IF(COUNTBLANK(B725:D725)&lt;&gt;COLUMNS(B725:D725),724,"")</f>
        <v>0</v>
      </c>
      <c r="C725" s="1">
        <f>IF(B725="", "", "mouse gut metagenome")</f>
        <v>0</v>
      </c>
      <c r="D725" s="1">
        <f>IF(B725="", "", "410661")</f>
        <v>0</v>
      </c>
    </row>
    <row r="726" spans="1:4">
      <c r="A726">
        <f>IF(COUNTBLANK(B726:D726)&lt;&gt;COLUMNS(B726:D726),725,"")</f>
        <v>0</v>
      </c>
      <c r="C726" s="1">
        <f>IF(B726="", "", "mouse gut metagenome")</f>
        <v>0</v>
      </c>
      <c r="D726" s="1">
        <f>IF(B726="", "", "410661")</f>
        <v>0</v>
      </c>
    </row>
    <row r="727" spans="1:4">
      <c r="A727">
        <f>IF(COUNTBLANK(B727:D727)&lt;&gt;COLUMNS(B727:D727),726,"")</f>
        <v>0</v>
      </c>
      <c r="C727" s="1">
        <f>IF(B727="", "", "mouse gut metagenome")</f>
        <v>0</v>
      </c>
      <c r="D727" s="1">
        <f>IF(B727="", "", "410661")</f>
        <v>0</v>
      </c>
    </row>
    <row r="728" spans="1:4">
      <c r="A728">
        <f>IF(COUNTBLANK(B728:D728)&lt;&gt;COLUMNS(B728:D728),727,"")</f>
        <v>0</v>
      </c>
      <c r="C728" s="1">
        <f>IF(B728="", "", "mouse gut metagenome")</f>
        <v>0</v>
      </c>
      <c r="D728" s="1">
        <f>IF(B728="", "", "410661")</f>
        <v>0</v>
      </c>
    </row>
    <row r="729" spans="1:4">
      <c r="A729">
        <f>IF(COUNTBLANK(B729:D729)&lt;&gt;COLUMNS(B729:D729),728,"")</f>
        <v>0</v>
      </c>
      <c r="C729" s="1">
        <f>IF(B729="", "", "mouse gut metagenome")</f>
        <v>0</v>
      </c>
      <c r="D729" s="1">
        <f>IF(B729="", "", "410661")</f>
        <v>0</v>
      </c>
    </row>
    <row r="730" spans="1:4">
      <c r="A730">
        <f>IF(COUNTBLANK(B730:D730)&lt;&gt;COLUMNS(B730:D730),729,"")</f>
        <v>0</v>
      </c>
      <c r="C730" s="1">
        <f>IF(B730="", "", "mouse gut metagenome")</f>
        <v>0</v>
      </c>
      <c r="D730" s="1">
        <f>IF(B730="", "", "410661")</f>
        <v>0</v>
      </c>
    </row>
    <row r="731" spans="1:4">
      <c r="A731">
        <f>IF(COUNTBLANK(B731:D731)&lt;&gt;COLUMNS(B731:D731),730,"")</f>
        <v>0</v>
      </c>
      <c r="C731" s="1">
        <f>IF(B731="", "", "mouse gut metagenome")</f>
        <v>0</v>
      </c>
      <c r="D731" s="1">
        <f>IF(B731="", "", "410661")</f>
        <v>0</v>
      </c>
    </row>
    <row r="732" spans="1:4">
      <c r="A732">
        <f>IF(COUNTBLANK(B732:D732)&lt;&gt;COLUMNS(B732:D732),731,"")</f>
        <v>0</v>
      </c>
      <c r="C732" s="1">
        <f>IF(B732="", "", "mouse gut metagenome")</f>
        <v>0</v>
      </c>
      <c r="D732" s="1">
        <f>IF(B732="", "", "410661")</f>
        <v>0</v>
      </c>
    </row>
    <row r="733" spans="1:4">
      <c r="A733">
        <f>IF(COUNTBLANK(B733:D733)&lt;&gt;COLUMNS(B733:D733),732,"")</f>
        <v>0</v>
      </c>
      <c r="C733" s="1">
        <f>IF(B733="", "", "mouse gut metagenome")</f>
        <v>0</v>
      </c>
      <c r="D733" s="1">
        <f>IF(B733="", "", "410661")</f>
        <v>0</v>
      </c>
    </row>
    <row r="734" spans="1:4">
      <c r="A734">
        <f>IF(COUNTBLANK(B734:D734)&lt;&gt;COLUMNS(B734:D734),733,"")</f>
        <v>0</v>
      </c>
      <c r="C734" s="1">
        <f>IF(B734="", "", "mouse gut metagenome")</f>
        <v>0</v>
      </c>
      <c r="D734" s="1">
        <f>IF(B734="", "", "410661")</f>
        <v>0</v>
      </c>
    </row>
    <row r="735" spans="1:4">
      <c r="A735">
        <f>IF(COUNTBLANK(B735:D735)&lt;&gt;COLUMNS(B735:D735),734,"")</f>
        <v>0</v>
      </c>
      <c r="C735" s="1">
        <f>IF(B735="", "", "mouse gut metagenome")</f>
        <v>0</v>
      </c>
      <c r="D735" s="1">
        <f>IF(B735="", "", "410661")</f>
        <v>0</v>
      </c>
    </row>
    <row r="736" spans="1:4">
      <c r="A736">
        <f>IF(COUNTBLANK(B736:D736)&lt;&gt;COLUMNS(B736:D736),735,"")</f>
        <v>0</v>
      </c>
      <c r="C736" s="1">
        <f>IF(B736="", "", "mouse gut metagenome")</f>
        <v>0</v>
      </c>
      <c r="D736" s="1">
        <f>IF(B736="", "", "410661")</f>
        <v>0</v>
      </c>
    </row>
    <row r="737" spans="1:4">
      <c r="A737">
        <f>IF(COUNTBLANK(B737:D737)&lt;&gt;COLUMNS(B737:D737),736,"")</f>
        <v>0</v>
      </c>
      <c r="C737" s="1">
        <f>IF(B737="", "", "mouse gut metagenome")</f>
        <v>0</v>
      </c>
      <c r="D737" s="1">
        <f>IF(B737="", "", "410661")</f>
        <v>0</v>
      </c>
    </row>
    <row r="738" spans="1:4">
      <c r="A738">
        <f>IF(COUNTBLANK(B738:D738)&lt;&gt;COLUMNS(B738:D738),737,"")</f>
        <v>0</v>
      </c>
      <c r="C738" s="1">
        <f>IF(B738="", "", "mouse gut metagenome")</f>
        <v>0</v>
      </c>
      <c r="D738" s="1">
        <f>IF(B738="", "", "410661")</f>
        <v>0</v>
      </c>
    </row>
    <row r="739" spans="1:4">
      <c r="A739">
        <f>IF(COUNTBLANK(B739:D739)&lt;&gt;COLUMNS(B739:D739),738,"")</f>
        <v>0</v>
      </c>
      <c r="C739" s="1">
        <f>IF(B739="", "", "mouse gut metagenome")</f>
        <v>0</v>
      </c>
      <c r="D739" s="1">
        <f>IF(B739="", "", "410661")</f>
        <v>0</v>
      </c>
    </row>
    <row r="740" spans="1:4">
      <c r="A740">
        <f>IF(COUNTBLANK(B740:D740)&lt;&gt;COLUMNS(B740:D740),739,"")</f>
        <v>0</v>
      </c>
      <c r="C740" s="1">
        <f>IF(B740="", "", "mouse gut metagenome")</f>
        <v>0</v>
      </c>
      <c r="D740" s="1">
        <f>IF(B740="", "", "410661")</f>
        <v>0</v>
      </c>
    </row>
    <row r="741" spans="1:4">
      <c r="A741">
        <f>IF(COUNTBLANK(B741:D741)&lt;&gt;COLUMNS(B741:D741),740,"")</f>
        <v>0</v>
      </c>
      <c r="C741" s="1">
        <f>IF(B741="", "", "mouse gut metagenome")</f>
        <v>0</v>
      </c>
      <c r="D741" s="1">
        <f>IF(B741="", "", "410661")</f>
        <v>0</v>
      </c>
    </row>
    <row r="742" spans="1:4">
      <c r="A742">
        <f>IF(COUNTBLANK(B742:D742)&lt;&gt;COLUMNS(B742:D742),741,"")</f>
        <v>0</v>
      </c>
      <c r="C742" s="1">
        <f>IF(B742="", "", "mouse gut metagenome")</f>
        <v>0</v>
      </c>
      <c r="D742" s="1">
        <f>IF(B742="", "", "410661")</f>
        <v>0</v>
      </c>
    </row>
    <row r="743" spans="1:4">
      <c r="A743">
        <f>IF(COUNTBLANK(B743:D743)&lt;&gt;COLUMNS(B743:D743),742,"")</f>
        <v>0</v>
      </c>
      <c r="C743" s="1">
        <f>IF(B743="", "", "mouse gut metagenome")</f>
        <v>0</v>
      </c>
      <c r="D743" s="1">
        <f>IF(B743="", "", "410661")</f>
        <v>0</v>
      </c>
    </row>
    <row r="744" spans="1:4">
      <c r="A744">
        <f>IF(COUNTBLANK(B744:D744)&lt;&gt;COLUMNS(B744:D744),743,"")</f>
        <v>0</v>
      </c>
      <c r="C744" s="1">
        <f>IF(B744="", "", "mouse gut metagenome")</f>
        <v>0</v>
      </c>
      <c r="D744" s="1">
        <f>IF(B744="", "", "410661")</f>
        <v>0</v>
      </c>
    </row>
    <row r="745" spans="1:4">
      <c r="A745">
        <f>IF(COUNTBLANK(B745:D745)&lt;&gt;COLUMNS(B745:D745),744,"")</f>
        <v>0</v>
      </c>
      <c r="C745" s="1">
        <f>IF(B745="", "", "mouse gut metagenome")</f>
        <v>0</v>
      </c>
      <c r="D745" s="1">
        <f>IF(B745="", "", "410661")</f>
        <v>0</v>
      </c>
    </row>
    <row r="746" spans="1:4">
      <c r="A746">
        <f>IF(COUNTBLANK(B746:D746)&lt;&gt;COLUMNS(B746:D746),745,"")</f>
        <v>0</v>
      </c>
      <c r="C746" s="1">
        <f>IF(B746="", "", "mouse gut metagenome")</f>
        <v>0</v>
      </c>
      <c r="D746" s="1">
        <f>IF(B746="", "", "410661")</f>
        <v>0</v>
      </c>
    </row>
    <row r="747" spans="1:4">
      <c r="A747">
        <f>IF(COUNTBLANK(B747:D747)&lt;&gt;COLUMNS(B747:D747),746,"")</f>
        <v>0</v>
      </c>
      <c r="C747" s="1">
        <f>IF(B747="", "", "mouse gut metagenome")</f>
        <v>0</v>
      </c>
      <c r="D747" s="1">
        <f>IF(B747="", "", "410661")</f>
        <v>0</v>
      </c>
    </row>
    <row r="748" spans="1:4">
      <c r="A748">
        <f>IF(COUNTBLANK(B748:D748)&lt;&gt;COLUMNS(B748:D748),747,"")</f>
        <v>0</v>
      </c>
      <c r="C748" s="1">
        <f>IF(B748="", "", "mouse gut metagenome")</f>
        <v>0</v>
      </c>
      <c r="D748" s="1">
        <f>IF(B748="", "", "410661")</f>
        <v>0</v>
      </c>
    </row>
    <row r="749" spans="1:4">
      <c r="A749">
        <f>IF(COUNTBLANK(B749:D749)&lt;&gt;COLUMNS(B749:D749),748,"")</f>
        <v>0</v>
      </c>
      <c r="C749" s="1">
        <f>IF(B749="", "", "mouse gut metagenome")</f>
        <v>0</v>
      </c>
      <c r="D749" s="1">
        <f>IF(B749="", "", "410661")</f>
        <v>0</v>
      </c>
    </row>
    <row r="750" spans="1:4">
      <c r="A750">
        <f>IF(COUNTBLANK(B750:D750)&lt;&gt;COLUMNS(B750:D750),749,"")</f>
        <v>0</v>
      </c>
      <c r="C750" s="1">
        <f>IF(B750="", "", "mouse gut metagenome")</f>
        <v>0</v>
      </c>
      <c r="D750" s="1">
        <f>IF(B750="", "", "410661")</f>
        <v>0</v>
      </c>
    </row>
    <row r="751" spans="1:4">
      <c r="A751">
        <f>IF(COUNTBLANK(B751:D751)&lt;&gt;COLUMNS(B751:D751),750,"")</f>
        <v>0</v>
      </c>
      <c r="C751" s="1">
        <f>IF(B751="", "", "mouse gut metagenome")</f>
        <v>0</v>
      </c>
      <c r="D751" s="1">
        <f>IF(B751="", "", "410661")</f>
        <v>0</v>
      </c>
    </row>
    <row r="752" spans="1:4">
      <c r="A752">
        <f>IF(COUNTBLANK(B752:D752)&lt;&gt;COLUMNS(B752:D752),751,"")</f>
        <v>0</v>
      </c>
      <c r="C752" s="1">
        <f>IF(B752="", "", "mouse gut metagenome")</f>
        <v>0</v>
      </c>
      <c r="D752" s="1">
        <f>IF(B752="", "", "410661")</f>
        <v>0</v>
      </c>
    </row>
    <row r="753" spans="1:4">
      <c r="A753">
        <f>IF(COUNTBLANK(B753:D753)&lt;&gt;COLUMNS(B753:D753),752,"")</f>
        <v>0</v>
      </c>
      <c r="C753" s="1">
        <f>IF(B753="", "", "mouse gut metagenome")</f>
        <v>0</v>
      </c>
      <c r="D753" s="1">
        <f>IF(B753="", "", "410661")</f>
        <v>0</v>
      </c>
    </row>
    <row r="754" spans="1:4">
      <c r="A754">
        <f>IF(COUNTBLANK(B754:D754)&lt;&gt;COLUMNS(B754:D754),753,"")</f>
        <v>0</v>
      </c>
      <c r="C754" s="1">
        <f>IF(B754="", "", "mouse gut metagenome")</f>
        <v>0</v>
      </c>
      <c r="D754" s="1">
        <f>IF(B754="", "", "410661")</f>
        <v>0</v>
      </c>
    </row>
    <row r="755" spans="1:4">
      <c r="A755">
        <f>IF(COUNTBLANK(B755:D755)&lt;&gt;COLUMNS(B755:D755),754,"")</f>
        <v>0</v>
      </c>
      <c r="C755" s="1">
        <f>IF(B755="", "", "mouse gut metagenome")</f>
        <v>0</v>
      </c>
      <c r="D755" s="1">
        <f>IF(B755="", "", "410661")</f>
        <v>0</v>
      </c>
    </row>
    <row r="756" spans="1:4">
      <c r="A756">
        <f>IF(COUNTBLANK(B756:D756)&lt;&gt;COLUMNS(B756:D756),755,"")</f>
        <v>0</v>
      </c>
      <c r="C756" s="1">
        <f>IF(B756="", "", "mouse gut metagenome")</f>
        <v>0</v>
      </c>
      <c r="D756" s="1">
        <f>IF(B756="", "", "410661")</f>
        <v>0</v>
      </c>
    </row>
    <row r="757" spans="1:4">
      <c r="A757">
        <f>IF(COUNTBLANK(B757:D757)&lt;&gt;COLUMNS(B757:D757),756,"")</f>
        <v>0</v>
      </c>
      <c r="C757" s="1">
        <f>IF(B757="", "", "mouse gut metagenome")</f>
        <v>0</v>
      </c>
      <c r="D757" s="1">
        <f>IF(B757="", "", "410661")</f>
        <v>0</v>
      </c>
    </row>
    <row r="758" spans="1:4">
      <c r="A758">
        <f>IF(COUNTBLANK(B758:D758)&lt;&gt;COLUMNS(B758:D758),757,"")</f>
        <v>0</v>
      </c>
      <c r="C758" s="1">
        <f>IF(B758="", "", "mouse gut metagenome")</f>
        <v>0</v>
      </c>
      <c r="D758" s="1">
        <f>IF(B758="", "", "410661")</f>
        <v>0</v>
      </c>
    </row>
    <row r="759" spans="1:4">
      <c r="A759">
        <f>IF(COUNTBLANK(B759:D759)&lt;&gt;COLUMNS(B759:D759),758,"")</f>
        <v>0</v>
      </c>
      <c r="C759" s="1">
        <f>IF(B759="", "", "mouse gut metagenome")</f>
        <v>0</v>
      </c>
      <c r="D759" s="1">
        <f>IF(B759="", "", "410661")</f>
        <v>0</v>
      </c>
    </row>
    <row r="760" spans="1:4">
      <c r="A760">
        <f>IF(COUNTBLANK(B760:D760)&lt;&gt;COLUMNS(B760:D760),759,"")</f>
        <v>0</v>
      </c>
      <c r="C760" s="1">
        <f>IF(B760="", "", "mouse gut metagenome")</f>
        <v>0</v>
      </c>
      <c r="D760" s="1">
        <f>IF(B760="", "", "410661")</f>
        <v>0</v>
      </c>
    </row>
    <row r="761" spans="1:4">
      <c r="A761">
        <f>IF(COUNTBLANK(B761:D761)&lt;&gt;COLUMNS(B761:D761),760,"")</f>
        <v>0</v>
      </c>
      <c r="C761" s="1">
        <f>IF(B761="", "", "mouse gut metagenome")</f>
        <v>0</v>
      </c>
      <c r="D761" s="1">
        <f>IF(B761="", "", "410661")</f>
        <v>0</v>
      </c>
    </row>
    <row r="762" spans="1:4">
      <c r="A762">
        <f>IF(COUNTBLANK(B762:D762)&lt;&gt;COLUMNS(B762:D762),761,"")</f>
        <v>0</v>
      </c>
      <c r="C762" s="1">
        <f>IF(B762="", "", "mouse gut metagenome")</f>
        <v>0</v>
      </c>
      <c r="D762" s="1">
        <f>IF(B762="", "", "410661")</f>
        <v>0</v>
      </c>
    </row>
    <row r="763" spans="1:4">
      <c r="A763">
        <f>IF(COUNTBLANK(B763:D763)&lt;&gt;COLUMNS(B763:D763),762,"")</f>
        <v>0</v>
      </c>
      <c r="C763" s="1">
        <f>IF(B763="", "", "mouse gut metagenome")</f>
        <v>0</v>
      </c>
      <c r="D763" s="1">
        <f>IF(B763="", "", "410661")</f>
        <v>0</v>
      </c>
    </row>
    <row r="764" spans="1:4">
      <c r="A764">
        <f>IF(COUNTBLANK(B764:D764)&lt;&gt;COLUMNS(B764:D764),763,"")</f>
        <v>0</v>
      </c>
      <c r="C764" s="1">
        <f>IF(B764="", "", "mouse gut metagenome")</f>
        <v>0</v>
      </c>
      <c r="D764" s="1">
        <f>IF(B764="", "", "410661")</f>
        <v>0</v>
      </c>
    </row>
    <row r="765" spans="1:4">
      <c r="A765">
        <f>IF(COUNTBLANK(B765:D765)&lt;&gt;COLUMNS(B765:D765),764,"")</f>
        <v>0</v>
      </c>
      <c r="C765" s="1">
        <f>IF(B765="", "", "mouse gut metagenome")</f>
        <v>0</v>
      </c>
      <c r="D765" s="1">
        <f>IF(B765="", "", "410661")</f>
        <v>0</v>
      </c>
    </row>
    <row r="766" spans="1:4">
      <c r="A766">
        <f>IF(COUNTBLANK(B766:D766)&lt;&gt;COLUMNS(B766:D766),765,"")</f>
        <v>0</v>
      </c>
      <c r="C766" s="1">
        <f>IF(B766="", "", "mouse gut metagenome")</f>
        <v>0</v>
      </c>
      <c r="D766" s="1">
        <f>IF(B766="", "", "410661")</f>
        <v>0</v>
      </c>
    </row>
    <row r="767" spans="1:4">
      <c r="A767">
        <f>IF(COUNTBLANK(B767:D767)&lt;&gt;COLUMNS(B767:D767),766,"")</f>
        <v>0</v>
      </c>
      <c r="C767" s="1">
        <f>IF(B767="", "", "mouse gut metagenome")</f>
        <v>0</v>
      </c>
      <c r="D767" s="1">
        <f>IF(B767="", "", "410661")</f>
        <v>0</v>
      </c>
    </row>
    <row r="768" spans="1:4">
      <c r="A768">
        <f>IF(COUNTBLANK(B768:D768)&lt;&gt;COLUMNS(B768:D768),767,"")</f>
        <v>0</v>
      </c>
      <c r="C768" s="1">
        <f>IF(B768="", "", "mouse gut metagenome")</f>
        <v>0</v>
      </c>
      <c r="D768" s="1">
        <f>IF(B768="", "", "410661")</f>
        <v>0</v>
      </c>
    </row>
    <row r="769" spans="1:4">
      <c r="A769">
        <f>IF(COUNTBLANK(B769:D769)&lt;&gt;COLUMNS(B769:D769),768,"")</f>
        <v>0</v>
      </c>
      <c r="C769" s="1">
        <f>IF(B769="", "", "mouse gut metagenome")</f>
        <v>0</v>
      </c>
      <c r="D769" s="1">
        <f>IF(B769="", "", "410661")</f>
        <v>0</v>
      </c>
    </row>
    <row r="770" spans="1:4">
      <c r="A770">
        <f>IF(COUNTBLANK(B770:D770)&lt;&gt;COLUMNS(B770:D770),769,"")</f>
        <v>0</v>
      </c>
      <c r="C770" s="1">
        <f>IF(B770="", "", "mouse gut metagenome")</f>
        <v>0</v>
      </c>
      <c r="D770" s="1">
        <f>IF(B770="", "", "410661")</f>
        <v>0</v>
      </c>
    </row>
    <row r="771" spans="1:4">
      <c r="A771">
        <f>IF(COUNTBLANK(B771:D771)&lt;&gt;COLUMNS(B771:D771),770,"")</f>
        <v>0</v>
      </c>
      <c r="C771" s="1">
        <f>IF(B771="", "", "mouse gut metagenome")</f>
        <v>0</v>
      </c>
      <c r="D771" s="1">
        <f>IF(B771="", "", "410661")</f>
        <v>0</v>
      </c>
    </row>
    <row r="772" spans="1:4">
      <c r="A772">
        <f>IF(COUNTBLANK(B772:D772)&lt;&gt;COLUMNS(B772:D772),771,"")</f>
        <v>0</v>
      </c>
      <c r="C772" s="1">
        <f>IF(B772="", "", "mouse gut metagenome")</f>
        <v>0</v>
      </c>
      <c r="D772" s="1">
        <f>IF(B772="", "", "410661")</f>
        <v>0</v>
      </c>
    </row>
    <row r="773" spans="1:4">
      <c r="A773">
        <f>IF(COUNTBLANK(B773:D773)&lt;&gt;COLUMNS(B773:D773),772,"")</f>
        <v>0</v>
      </c>
      <c r="C773" s="1">
        <f>IF(B773="", "", "mouse gut metagenome")</f>
        <v>0</v>
      </c>
      <c r="D773" s="1">
        <f>IF(B773="", "", "410661")</f>
        <v>0</v>
      </c>
    </row>
    <row r="774" spans="1:4">
      <c r="A774">
        <f>IF(COUNTBLANK(B774:D774)&lt;&gt;COLUMNS(B774:D774),773,"")</f>
        <v>0</v>
      </c>
      <c r="C774" s="1">
        <f>IF(B774="", "", "mouse gut metagenome")</f>
        <v>0</v>
      </c>
      <c r="D774" s="1">
        <f>IF(B774="", "", "410661")</f>
        <v>0</v>
      </c>
    </row>
    <row r="775" spans="1:4">
      <c r="A775">
        <f>IF(COUNTBLANK(B775:D775)&lt;&gt;COLUMNS(B775:D775),774,"")</f>
        <v>0</v>
      </c>
      <c r="C775" s="1">
        <f>IF(B775="", "", "mouse gut metagenome")</f>
        <v>0</v>
      </c>
      <c r="D775" s="1">
        <f>IF(B775="", "", "410661")</f>
        <v>0</v>
      </c>
    </row>
    <row r="776" spans="1:4">
      <c r="A776">
        <f>IF(COUNTBLANK(B776:D776)&lt;&gt;COLUMNS(B776:D776),775,"")</f>
        <v>0</v>
      </c>
      <c r="C776" s="1">
        <f>IF(B776="", "", "mouse gut metagenome")</f>
        <v>0</v>
      </c>
      <c r="D776" s="1">
        <f>IF(B776="", "", "410661")</f>
        <v>0</v>
      </c>
    </row>
    <row r="777" spans="1:4">
      <c r="A777">
        <f>IF(COUNTBLANK(B777:D777)&lt;&gt;COLUMNS(B777:D777),776,"")</f>
        <v>0</v>
      </c>
      <c r="C777" s="1">
        <f>IF(B777="", "", "mouse gut metagenome")</f>
        <v>0</v>
      </c>
      <c r="D777" s="1">
        <f>IF(B777="", "", "410661")</f>
        <v>0</v>
      </c>
    </row>
    <row r="778" spans="1:4">
      <c r="A778">
        <f>IF(COUNTBLANK(B778:D778)&lt;&gt;COLUMNS(B778:D778),777,"")</f>
        <v>0</v>
      </c>
      <c r="C778" s="1">
        <f>IF(B778="", "", "mouse gut metagenome")</f>
        <v>0</v>
      </c>
      <c r="D778" s="1">
        <f>IF(B778="", "", "410661")</f>
        <v>0</v>
      </c>
    </row>
    <row r="779" spans="1:4">
      <c r="A779">
        <f>IF(COUNTBLANK(B779:D779)&lt;&gt;COLUMNS(B779:D779),778,"")</f>
        <v>0</v>
      </c>
      <c r="C779" s="1">
        <f>IF(B779="", "", "mouse gut metagenome")</f>
        <v>0</v>
      </c>
      <c r="D779" s="1">
        <f>IF(B779="", "", "410661")</f>
        <v>0</v>
      </c>
    </row>
    <row r="780" spans="1:4">
      <c r="A780">
        <f>IF(COUNTBLANK(B780:D780)&lt;&gt;COLUMNS(B780:D780),779,"")</f>
        <v>0</v>
      </c>
      <c r="C780" s="1">
        <f>IF(B780="", "", "mouse gut metagenome")</f>
        <v>0</v>
      </c>
      <c r="D780" s="1">
        <f>IF(B780="", "", "410661")</f>
        <v>0</v>
      </c>
    </row>
    <row r="781" spans="1:4">
      <c r="A781">
        <f>IF(COUNTBLANK(B781:D781)&lt;&gt;COLUMNS(B781:D781),780,"")</f>
        <v>0</v>
      </c>
      <c r="C781" s="1">
        <f>IF(B781="", "", "mouse gut metagenome")</f>
        <v>0</v>
      </c>
      <c r="D781" s="1">
        <f>IF(B781="", "", "410661")</f>
        <v>0</v>
      </c>
    </row>
    <row r="782" spans="1:4">
      <c r="A782">
        <f>IF(COUNTBLANK(B782:D782)&lt;&gt;COLUMNS(B782:D782),781,"")</f>
        <v>0</v>
      </c>
      <c r="C782" s="1">
        <f>IF(B782="", "", "mouse gut metagenome")</f>
        <v>0</v>
      </c>
      <c r="D782" s="1">
        <f>IF(B782="", "", "410661")</f>
        <v>0</v>
      </c>
    </row>
    <row r="783" spans="1:4">
      <c r="A783">
        <f>IF(COUNTBLANK(B783:D783)&lt;&gt;COLUMNS(B783:D783),782,"")</f>
        <v>0</v>
      </c>
      <c r="C783" s="1">
        <f>IF(B783="", "", "mouse gut metagenome")</f>
        <v>0</v>
      </c>
      <c r="D783" s="1">
        <f>IF(B783="", "", "410661")</f>
        <v>0</v>
      </c>
    </row>
    <row r="784" spans="1:4">
      <c r="A784">
        <f>IF(COUNTBLANK(B784:D784)&lt;&gt;COLUMNS(B784:D784),783,"")</f>
        <v>0</v>
      </c>
      <c r="C784" s="1">
        <f>IF(B784="", "", "mouse gut metagenome")</f>
        <v>0</v>
      </c>
      <c r="D784" s="1">
        <f>IF(B784="", "", "410661")</f>
        <v>0</v>
      </c>
    </row>
    <row r="785" spans="1:4">
      <c r="A785">
        <f>IF(COUNTBLANK(B785:D785)&lt;&gt;COLUMNS(B785:D785),784,"")</f>
        <v>0</v>
      </c>
      <c r="C785" s="1">
        <f>IF(B785="", "", "mouse gut metagenome")</f>
        <v>0</v>
      </c>
      <c r="D785" s="1">
        <f>IF(B785="", "", "410661")</f>
        <v>0</v>
      </c>
    </row>
    <row r="786" spans="1:4">
      <c r="A786">
        <f>IF(COUNTBLANK(B786:D786)&lt;&gt;COLUMNS(B786:D786),785,"")</f>
        <v>0</v>
      </c>
      <c r="C786" s="1">
        <f>IF(B786="", "", "mouse gut metagenome")</f>
        <v>0</v>
      </c>
      <c r="D786" s="1">
        <f>IF(B786="", "", "410661")</f>
        <v>0</v>
      </c>
    </row>
    <row r="787" spans="1:4">
      <c r="A787">
        <f>IF(COUNTBLANK(B787:D787)&lt;&gt;COLUMNS(B787:D787),786,"")</f>
        <v>0</v>
      </c>
      <c r="C787" s="1">
        <f>IF(B787="", "", "mouse gut metagenome")</f>
        <v>0</v>
      </c>
      <c r="D787" s="1">
        <f>IF(B787="", "", "410661")</f>
        <v>0</v>
      </c>
    </row>
    <row r="788" spans="1:4">
      <c r="A788">
        <f>IF(COUNTBLANK(B788:D788)&lt;&gt;COLUMNS(B788:D788),787,"")</f>
        <v>0</v>
      </c>
      <c r="C788" s="1">
        <f>IF(B788="", "", "mouse gut metagenome")</f>
        <v>0</v>
      </c>
      <c r="D788" s="1">
        <f>IF(B788="", "", "410661")</f>
        <v>0</v>
      </c>
    </row>
    <row r="789" spans="1:4">
      <c r="A789">
        <f>IF(COUNTBLANK(B789:D789)&lt;&gt;COLUMNS(B789:D789),788,"")</f>
        <v>0</v>
      </c>
      <c r="C789" s="1">
        <f>IF(B789="", "", "mouse gut metagenome")</f>
        <v>0</v>
      </c>
      <c r="D789" s="1">
        <f>IF(B789="", "", "410661")</f>
        <v>0</v>
      </c>
    </row>
    <row r="790" spans="1:4">
      <c r="A790">
        <f>IF(COUNTBLANK(B790:D790)&lt;&gt;COLUMNS(B790:D790),789,"")</f>
        <v>0</v>
      </c>
      <c r="C790" s="1">
        <f>IF(B790="", "", "mouse gut metagenome")</f>
        <v>0</v>
      </c>
      <c r="D790" s="1">
        <f>IF(B790="", "", "410661")</f>
        <v>0</v>
      </c>
    </row>
    <row r="791" spans="1:4">
      <c r="A791">
        <f>IF(COUNTBLANK(B791:D791)&lt;&gt;COLUMNS(B791:D791),790,"")</f>
        <v>0</v>
      </c>
      <c r="C791" s="1">
        <f>IF(B791="", "", "mouse gut metagenome")</f>
        <v>0</v>
      </c>
      <c r="D791" s="1">
        <f>IF(B791="", "", "410661")</f>
        <v>0</v>
      </c>
    </row>
    <row r="792" spans="1:4">
      <c r="A792">
        <f>IF(COUNTBLANK(B792:D792)&lt;&gt;COLUMNS(B792:D792),791,"")</f>
        <v>0</v>
      </c>
      <c r="C792" s="1">
        <f>IF(B792="", "", "mouse gut metagenome")</f>
        <v>0</v>
      </c>
      <c r="D792" s="1">
        <f>IF(B792="", "", "410661")</f>
        <v>0</v>
      </c>
    </row>
    <row r="793" spans="1:4">
      <c r="A793">
        <f>IF(COUNTBLANK(B793:D793)&lt;&gt;COLUMNS(B793:D793),792,"")</f>
        <v>0</v>
      </c>
      <c r="C793" s="1">
        <f>IF(B793="", "", "mouse gut metagenome")</f>
        <v>0</v>
      </c>
      <c r="D793" s="1">
        <f>IF(B793="", "", "410661")</f>
        <v>0</v>
      </c>
    </row>
    <row r="794" spans="1:4">
      <c r="A794">
        <f>IF(COUNTBLANK(B794:D794)&lt;&gt;COLUMNS(B794:D794),793,"")</f>
        <v>0</v>
      </c>
      <c r="C794" s="1">
        <f>IF(B794="", "", "mouse gut metagenome")</f>
        <v>0</v>
      </c>
      <c r="D794" s="1">
        <f>IF(B794="", "", "410661")</f>
        <v>0</v>
      </c>
    </row>
    <row r="795" spans="1:4">
      <c r="A795">
        <f>IF(COUNTBLANK(B795:D795)&lt;&gt;COLUMNS(B795:D795),794,"")</f>
        <v>0</v>
      </c>
      <c r="C795" s="1">
        <f>IF(B795="", "", "mouse gut metagenome")</f>
        <v>0</v>
      </c>
      <c r="D795" s="1">
        <f>IF(B795="", "", "410661")</f>
        <v>0</v>
      </c>
    </row>
    <row r="796" spans="1:4">
      <c r="A796">
        <f>IF(COUNTBLANK(B796:D796)&lt;&gt;COLUMNS(B796:D796),795,"")</f>
        <v>0</v>
      </c>
      <c r="C796" s="1">
        <f>IF(B796="", "", "mouse gut metagenome")</f>
        <v>0</v>
      </c>
      <c r="D796" s="1">
        <f>IF(B796="", "", "410661")</f>
        <v>0</v>
      </c>
    </row>
    <row r="797" spans="1:4">
      <c r="A797">
        <f>IF(COUNTBLANK(B797:D797)&lt;&gt;COLUMNS(B797:D797),796,"")</f>
        <v>0</v>
      </c>
      <c r="C797" s="1">
        <f>IF(B797="", "", "mouse gut metagenome")</f>
        <v>0</v>
      </c>
      <c r="D797" s="1">
        <f>IF(B797="", "", "410661")</f>
        <v>0</v>
      </c>
    </row>
    <row r="798" spans="1:4">
      <c r="A798">
        <f>IF(COUNTBLANK(B798:D798)&lt;&gt;COLUMNS(B798:D798),797,"")</f>
        <v>0</v>
      </c>
      <c r="C798" s="1">
        <f>IF(B798="", "", "mouse gut metagenome")</f>
        <v>0</v>
      </c>
      <c r="D798" s="1">
        <f>IF(B798="", "", "410661")</f>
        <v>0</v>
      </c>
    </row>
    <row r="799" spans="1:4">
      <c r="A799">
        <f>IF(COUNTBLANK(B799:D799)&lt;&gt;COLUMNS(B799:D799),798,"")</f>
        <v>0</v>
      </c>
      <c r="C799" s="1">
        <f>IF(B799="", "", "mouse gut metagenome")</f>
        <v>0</v>
      </c>
      <c r="D799" s="1">
        <f>IF(B799="", "", "410661")</f>
        <v>0</v>
      </c>
    </row>
    <row r="800" spans="1:4">
      <c r="A800">
        <f>IF(COUNTBLANK(B800:D800)&lt;&gt;COLUMNS(B800:D800),799,"")</f>
        <v>0</v>
      </c>
      <c r="C800" s="1">
        <f>IF(B800="", "", "mouse gut metagenome")</f>
        <v>0</v>
      </c>
      <c r="D800" s="1">
        <f>IF(B800="", "", "410661")</f>
        <v>0</v>
      </c>
    </row>
    <row r="801" spans="1:4">
      <c r="A801">
        <f>IF(COUNTBLANK(B801:D801)&lt;&gt;COLUMNS(B801:D801),800,"")</f>
        <v>0</v>
      </c>
      <c r="C801" s="1">
        <f>IF(B801="", "", "mouse gut metagenome")</f>
        <v>0</v>
      </c>
      <c r="D801" s="1">
        <f>IF(B801="", "", "410661")</f>
        <v>0</v>
      </c>
    </row>
    <row r="802" spans="1:4">
      <c r="A802">
        <f>IF(COUNTBLANK(B802:D802)&lt;&gt;COLUMNS(B802:D802),801,"")</f>
        <v>0</v>
      </c>
      <c r="C802" s="1">
        <f>IF(B802="", "", "mouse gut metagenome")</f>
        <v>0</v>
      </c>
      <c r="D802" s="1">
        <f>IF(B802="", "", "410661")</f>
        <v>0</v>
      </c>
    </row>
    <row r="803" spans="1:4">
      <c r="A803">
        <f>IF(COUNTBLANK(B803:D803)&lt;&gt;COLUMNS(B803:D803),802,"")</f>
        <v>0</v>
      </c>
      <c r="C803" s="1">
        <f>IF(B803="", "", "mouse gut metagenome")</f>
        <v>0</v>
      </c>
      <c r="D803" s="1">
        <f>IF(B803="", "", "410661")</f>
        <v>0</v>
      </c>
    </row>
    <row r="804" spans="1:4">
      <c r="A804">
        <f>IF(COUNTBLANK(B804:D804)&lt;&gt;COLUMNS(B804:D804),803,"")</f>
        <v>0</v>
      </c>
      <c r="C804" s="1">
        <f>IF(B804="", "", "mouse gut metagenome")</f>
        <v>0</v>
      </c>
      <c r="D804" s="1">
        <f>IF(B804="", "", "410661")</f>
        <v>0</v>
      </c>
    </row>
    <row r="805" spans="1:4">
      <c r="A805">
        <f>IF(COUNTBLANK(B805:D805)&lt;&gt;COLUMNS(B805:D805),804,"")</f>
        <v>0</v>
      </c>
      <c r="C805" s="1">
        <f>IF(B805="", "", "mouse gut metagenome")</f>
        <v>0</v>
      </c>
      <c r="D805" s="1">
        <f>IF(B805="", "", "410661")</f>
        <v>0</v>
      </c>
    </row>
    <row r="806" spans="1:4">
      <c r="A806">
        <f>IF(COUNTBLANK(B806:D806)&lt;&gt;COLUMNS(B806:D806),805,"")</f>
        <v>0</v>
      </c>
      <c r="C806" s="1">
        <f>IF(B806="", "", "mouse gut metagenome")</f>
        <v>0</v>
      </c>
      <c r="D806" s="1">
        <f>IF(B806="", "", "410661")</f>
        <v>0</v>
      </c>
    </row>
    <row r="807" spans="1:4">
      <c r="A807">
        <f>IF(COUNTBLANK(B807:D807)&lt;&gt;COLUMNS(B807:D807),806,"")</f>
        <v>0</v>
      </c>
      <c r="C807" s="1">
        <f>IF(B807="", "", "mouse gut metagenome")</f>
        <v>0</v>
      </c>
      <c r="D807" s="1">
        <f>IF(B807="", "", "410661")</f>
        <v>0</v>
      </c>
    </row>
    <row r="808" spans="1:4">
      <c r="A808">
        <f>IF(COUNTBLANK(B808:D808)&lt;&gt;COLUMNS(B808:D808),807,"")</f>
        <v>0</v>
      </c>
      <c r="C808" s="1">
        <f>IF(B808="", "", "mouse gut metagenome")</f>
        <v>0</v>
      </c>
      <c r="D808" s="1">
        <f>IF(B808="", "", "410661")</f>
        <v>0</v>
      </c>
    </row>
    <row r="809" spans="1:4">
      <c r="A809">
        <f>IF(COUNTBLANK(B809:D809)&lt;&gt;COLUMNS(B809:D809),808,"")</f>
        <v>0</v>
      </c>
      <c r="C809" s="1">
        <f>IF(B809="", "", "mouse gut metagenome")</f>
        <v>0</v>
      </c>
      <c r="D809" s="1">
        <f>IF(B809="", "", "410661")</f>
        <v>0</v>
      </c>
    </row>
    <row r="810" spans="1:4">
      <c r="A810">
        <f>IF(COUNTBLANK(B810:D810)&lt;&gt;COLUMNS(B810:D810),809,"")</f>
        <v>0</v>
      </c>
      <c r="C810" s="1">
        <f>IF(B810="", "", "mouse gut metagenome")</f>
        <v>0</v>
      </c>
      <c r="D810" s="1">
        <f>IF(B810="", "", "410661")</f>
        <v>0</v>
      </c>
    </row>
    <row r="811" spans="1:4">
      <c r="A811">
        <f>IF(COUNTBLANK(B811:D811)&lt;&gt;COLUMNS(B811:D811),810,"")</f>
        <v>0</v>
      </c>
      <c r="C811" s="1">
        <f>IF(B811="", "", "mouse gut metagenome")</f>
        <v>0</v>
      </c>
      <c r="D811" s="1">
        <f>IF(B811="", "", "410661")</f>
        <v>0</v>
      </c>
    </row>
    <row r="812" spans="1:4">
      <c r="A812">
        <f>IF(COUNTBLANK(B812:D812)&lt;&gt;COLUMNS(B812:D812),811,"")</f>
        <v>0</v>
      </c>
      <c r="C812" s="1">
        <f>IF(B812="", "", "mouse gut metagenome")</f>
        <v>0</v>
      </c>
      <c r="D812" s="1">
        <f>IF(B812="", "", "410661")</f>
        <v>0</v>
      </c>
    </row>
    <row r="813" spans="1:4">
      <c r="A813">
        <f>IF(COUNTBLANK(B813:D813)&lt;&gt;COLUMNS(B813:D813),812,"")</f>
        <v>0</v>
      </c>
      <c r="C813" s="1">
        <f>IF(B813="", "", "mouse gut metagenome")</f>
        <v>0</v>
      </c>
      <c r="D813" s="1">
        <f>IF(B813="", "", "410661")</f>
        <v>0</v>
      </c>
    </row>
    <row r="814" spans="1:4">
      <c r="A814">
        <f>IF(COUNTBLANK(B814:D814)&lt;&gt;COLUMNS(B814:D814),813,"")</f>
        <v>0</v>
      </c>
      <c r="C814" s="1">
        <f>IF(B814="", "", "mouse gut metagenome")</f>
        <v>0</v>
      </c>
      <c r="D814" s="1">
        <f>IF(B814="", "", "410661")</f>
        <v>0</v>
      </c>
    </row>
    <row r="815" spans="1:4">
      <c r="A815">
        <f>IF(COUNTBLANK(B815:D815)&lt;&gt;COLUMNS(B815:D815),814,"")</f>
        <v>0</v>
      </c>
      <c r="C815" s="1">
        <f>IF(B815="", "", "mouse gut metagenome")</f>
        <v>0</v>
      </c>
      <c r="D815" s="1">
        <f>IF(B815="", "", "410661")</f>
        <v>0</v>
      </c>
    </row>
    <row r="816" spans="1:4">
      <c r="A816">
        <f>IF(COUNTBLANK(B816:D816)&lt;&gt;COLUMNS(B816:D816),815,"")</f>
        <v>0</v>
      </c>
      <c r="C816" s="1">
        <f>IF(B816="", "", "mouse gut metagenome")</f>
        <v>0</v>
      </c>
      <c r="D816" s="1">
        <f>IF(B816="", "", "410661")</f>
        <v>0</v>
      </c>
    </row>
    <row r="817" spans="1:4">
      <c r="A817">
        <f>IF(COUNTBLANK(B817:D817)&lt;&gt;COLUMNS(B817:D817),816,"")</f>
        <v>0</v>
      </c>
      <c r="C817" s="1">
        <f>IF(B817="", "", "mouse gut metagenome")</f>
        <v>0</v>
      </c>
      <c r="D817" s="1">
        <f>IF(B817="", "", "410661")</f>
        <v>0</v>
      </c>
    </row>
    <row r="818" spans="1:4">
      <c r="A818">
        <f>IF(COUNTBLANK(B818:D818)&lt;&gt;COLUMNS(B818:D818),817,"")</f>
        <v>0</v>
      </c>
      <c r="C818" s="1">
        <f>IF(B818="", "", "mouse gut metagenome")</f>
        <v>0</v>
      </c>
      <c r="D818" s="1">
        <f>IF(B818="", "", "410661")</f>
        <v>0</v>
      </c>
    </row>
    <row r="819" spans="1:4">
      <c r="A819">
        <f>IF(COUNTBLANK(B819:D819)&lt;&gt;COLUMNS(B819:D819),818,"")</f>
        <v>0</v>
      </c>
      <c r="C819" s="1">
        <f>IF(B819="", "", "mouse gut metagenome")</f>
        <v>0</v>
      </c>
      <c r="D819" s="1">
        <f>IF(B819="", "", "410661")</f>
        <v>0</v>
      </c>
    </row>
    <row r="820" spans="1:4">
      <c r="A820">
        <f>IF(COUNTBLANK(B820:D820)&lt;&gt;COLUMNS(B820:D820),819,"")</f>
        <v>0</v>
      </c>
      <c r="C820" s="1">
        <f>IF(B820="", "", "mouse gut metagenome")</f>
        <v>0</v>
      </c>
      <c r="D820" s="1">
        <f>IF(B820="", "", "410661")</f>
        <v>0</v>
      </c>
    </row>
    <row r="821" spans="1:4">
      <c r="A821">
        <f>IF(COUNTBLANK(B821:D821)&lt;&gt;COLUMNS(B821:D821),820,"")</f>
        <v>0</v>
      </c>
      <c r="C821" s="1">
        <f>IF(B821="", "", "mouse gut metagenome")</f>
        <v>0</v>
      </c>
      <c r="D821" s="1">
        <f>IF(B821="", "", "410661")</f>
        <v>0</v>
      </c>
    </row>
    <row r="822" spans="1:4">
      <c r="A822">
        <f>IF(COUNTBLANK(B822:D822)&lt;&gt;COLUMNS(B822:D822),821,"")</f>
        <v>0</v>
      </c>
      <c r="C822" s="1">
        <f>IF(B822="", "", "mouse gut metagenome")</f>
        <v>0</v>
      </c>
      <c r="D822" s="1">
        <f>IF(B822="", "", "410661")</f>
        <v>0</v>
      </c>
    </row>
    <row r="823" spans="1:4">
      <c r="A823">
        <f>IF(COUNTBLANK(B823:D823)&lt;&gt;COLUMNS(B823:D823),822,"")</f>
        <v>0</v>
      </c>
      <c r="C823" s="1">
        <f>IF(B823="", "", "mouse gut metagenome")</f>
        <v>0</v>
      </c>
      <c r="D823" s="1">
        <f>IF(B823="", "", "410661")</f>
        <v>0</v>
      </c>
    </row>
    <row r="824" spans="1:4">
      <c r="A824">
        <f>IF(COUNTBLANK(B824:D824)&lt;&gt;COLUMNS(B824:D824),823,"")</f>
        <v>0</v>
      </c>
      <c r="C824" s="1">
        <f>IF(B824="", "", "mouse gut metagenome")</f>
        <v>0</v>
      </c>
      <c r="D824" s="1">
        <f>IF(B824="", "", "410661")</f>
        <v>0</v>
      </c>
    </row>
    <row r="825" spans="1:4">
      <c r="A825">
        <f>IF(COUNTBLANK(B825:D825)&lt;&gt;COLUMNS(B825:D825),824,"")</f>
        <v>0</v>
      </c>
      <c r="C825" s="1">
        <f>IF(B825="", "", "mouse gut metagenome")</f>
        <v>0</v>
      </c>
      <c r="D825" s="1">
        <f>IF(B825="", "", "410661")</f>
        <v>0</v>
      </c>
    </row>
    <row r="826" spans="1:4">
      <c r="A826">
        <f>IF(COUNTBLANK(B826:D826)&lt;&gt;COLUMNS(B826:D826),825,"")</f>
        <v>0</v>
      </c>
      <c r="C826" s="1">
        <f>IF(B826="", "", "mouse gut metagenome")</f>
        <v>0</v>
      </c>
      <c r="D826" s="1">
        <f>IF(B826="", "", "410661")</f>
        <v>0</v>
      </c>
    </row>
    <row r="827" spans="1:4">
      <c r="A827">
        <f>IF(COUNTBLANK(B827:D827)&lt;&gt;COLUMNS(B827:D827),826,"")</f>
        <v>0</v>
      </c>
      <c r="C827" s="1">
        <f>IF(B827="", "", "mouse gut metagenome")</f>
        <v>0</v>
      </c>
      <c r="D827" s="1">
        <f>IF(B827="", "", "410661")</f>
        <v>0</v>
      </c>
    </row>
    <row r="828" spans="1:4">
      <c r="A828">
        <f>IF(COUNTBLANK(B828:D828)&lt;&gt;COLUMNS(B828:D828),827,"")</f>
        <v>0</v>
      </c>
      <c r="C828" s="1">
        <f>IF(B828="", "", "mouse gut metagenome")</f>
        <v>0</v>
      </c>
      <c r="D828" s="1">
        <f>IF(B828="", "", "410661")</f>
        <v>0</v>
      </c>
    </row>
    <row r="829" spans="1:4">
      <c r="A829">
        <f>IF(COUNTBLANK(B829:D829)&lt;&gt;COLUMNS(B829:D829),828,"")</f>
        <v>0</v>
      </c>
      <c r="C829" s="1">
        <f>IF(B829="", "", "mouse gut metagenome")</f>
        <v>0</v>
      </c>
      <c r="D829" s="1">
        <f>IF(B829="", "", "410661")</f>
        <v>0</v>
      </c>
    </row>
    <row r="830" spans="1:4">
      <c r="A830">
        <f>IF(COUNTBLANK(B830:D830)&lt;&gt;COLUMNS(B830:D830),829,"")</f>
        <v>0</v>
      </c>
      <c r="C830" s="1">
        <f>IF(B830="", "", "mouse gut metagenome")</f>
        <v>0</v>
      </c>
      <c r="D830" s="1">
        <f>IF(B830="", "", "410661")</f>
        <v>0</v>
      </c>
    </row>
    <row r="831" spans="1:4">
      <c r="A831">
        <f>IF(COUNTBLANK(B831:D831)&lt;&gt;COLUMNS(B831:D831),830,"")</f>
        <v>0</v>
      </c>
      <c r="C831" s="1">
        <f>IF(B831="", "", "mouse gut metagenome")</f>
        <v>0</v>
      </c>
      <c r="D831" s="1">
        <f>IF(B831="", "", "410661")</f>
        <v>0</v>
      </c>
    </row>
    <row r="832" spans="1:4">
      <c r="A832">
        <f>IF(COUNTBLANK(B832:D832)&lt;&gt;COLUMNS(B832:D832),831,"")</f>
        <v>0</v>
      </c>
      <c r="C832" s="1">
        <f>IF(B832="", "", "mouse gut metagenome")</f>
        <v>0</v>
      </c>
      <c r="D832" s="1">
        <f>IF(B832="", "", "410661")</f>
        <v>0</v>
      </c>
    </row>
    <row r="833" spans="1:4">
      <c r="A833">
        <f>IF(COUNTBLANK(B833:D833)&lt;&gt;COLUMNS(B833:D833),832,"")</f>
        <v>0</v>
      </c>
      <c r="C833" s="1">
        <f>IF(B833="", "", "mouse gut metagenome")</f>
        <v>0</v>
      </c>
      <c r="D833" s="1">
        <f>IF(B833="", "", "410661")</f>
        <v>0</v>
      </c>
    </row>
    <row r="834" spans="1:4">
      <c r="A834">
        <f>IF(COUNTBLANK(B834:D834)&lt;&gt;COLUMNS(B834:D834),833,"")</f>
        <v>0</v>
      </c>
      <c r="C834" s="1">
        <f>IF(B834="", "", "mouse gut metagenome")</f>
        <v>0</v>
      </c>
      <c r="D834" s="1">
        <f>IF(B834="", "", "410661")</f>
        <v>0</v>
      </c>
    </row>
    <row r="835" spans="1:4">
      <c r="A835">
        <f>IF(COUNTBLANK(B835:D835)&lt;&gt;COLUMNS(B835:D835),834,"")</f>
        <v>0</v>
      </c>
      <c r="C835" s="1">
        <f>IF(B835="", "", "mouse gut metagenome")</f>
        <v>0</v>
      </c>
      <c r="D835" s="1">
        <f>IF(B835="", "", "410661")</f>
        <v>0</v>
      </c>
    </row>
    <row r="836" spans="1:4">
      <c r="A836">
        <f>IF(COUNTBLANK(B836:D836)&lt;&gt;COLUMNS(B836:D836),835,"")</f>
        <v>0</v>
      </c>
      <c r="C836" s="1">
        <f>IF(B836="", "", "mouse gut metagenome")</f>
        <v>0</v>
      </c>
      <c r="D836" s="1">
        <f>IF(B836="", "", "410661")</f>
        <v>0</v>
      </c>
    </row>
    <row r="837" spans="1:4">
      <c r="A837">
        <f>IF(COUNTBLANK(B837:D837)&lt;&gt;COLUMNS(B837:D837),836,"")</f>
        <v>0</v>
      </c>
      <c r="C837" s="1">
        <f>IF(B837="", "", "mouse gut metagenome")</f>
        <v>0</v>
      </c>
      <c r="D837" s="1">
        <f>IF(B837="", "", "410661")</f>
        <v>0</v>
      </c>
    </row>
    <row r="838" spans="1:4">
      <c r="A838">
        <f>IF(COUNTBLANK(B838:D838)&lt;&gt;COLUMNS(B838:D838),837,"")</f>
        <v>0</v>
      </c>
      <c r="C838" s="1">
        <f>IF(B838="", "", "mouse gut metagenome")</f>
        <v>0</v>
      </c>
      <c r="D838" s="1">
        <f>IF(B838="", "", "410661")</f>
        <v>0</v>
      </c>
    </row>
    <row r="839" spans="1:4">
      <c r="A839">
        <f>IF(COUNTBLANK(B839:D839)&lt;&gt;COLUMNS(B839:D839),838,"")</f>
        <v>0</v>
      </c>
      <c r="C839" s="1">
        <f>IF(B839="", "", "mouse gut metagenome")</f>
        <v>0</v>
      </c>
      <c r="D839" s="1">
        <f>IF(B839="", "", "410661")</f>
        <v>0</v>
      </c>
    </row>
    <row r="840" spans="1:4">
      <c r="A840">
        <f>IF(COUNTBLANK(B840:D840)&lt;&gt;COLUMNS(B840:D840),839,"")</f>
        <v>0</v>
      </c>
      <c r="C840" s="1">
        <f>IF(B840="", "", "mouse gut metagenome")</f>
        <v>0</v>
      </c>
      <c r="D840" s="1">
        <f>IF(B840="", "", "410661")</f>
        <v>0</v>
      </c>
    </row>
    <row r="841" spans="1:4">
      <c r="A841">
        <f>IF(COUNTBLANK(B841:D841)&lt;&gt;COLUMNS(B841:D841),840,"")</f>
        <v>0</v>
      </c>
      <c r="C841" s="1">
        <f>IF(B841="", "", "mouse gut metagenome")</f>
        <v>0</v>
      </c>
      <c r="D841" s="1">
        <f>IF(B841="", "", "410661")</f>
        <v>0</v>
      </c>
    </row>
    <row r="842" spans="1:4">
      <c r="A842">
        <f>IF(COUNTBLANK(B842:D842)&lt;&gt;COLUMNS(B842:D842),841,"")</f>
        <v>0</v>
      </c>
      <c r="C842" s="1">
        <f>IF(B842="", "", "mouse gut metagenome")</f>
        <v>0</v>
      </c>
      <c r="D842" s="1">
        <f>IF(B842="", "", "410661")</f>
        <v>0</v>
      </c>
    </row>
    <row r="843" spans="1:4">
      <c r="A843">
        <f>IF(COUNTBLANK(B843:D843)&lt;&gt;COLUMNS(B843:D843),842,"")</f>
        <v>0</v>
      </c>
      <c r="C843" s="1">
        <f>IF(B843="", "", "mouse gut metagenome")</f>
        <v>0</v>
      </c>
      <c r="D843" s="1">
        <f>IF(B843="", "", "410661")</f>
        <v>0</v>
      </c>
    </row>
    <row r="844" spans="1:4">
      <c r="A844">
        <f>IF(COUNTBLANK(B844:D844)&lt;&gt;COLUMNS(B844:D844),843,"")</f>
        <v>0</v>
      </c>
      <c r="C844" s="1">
        <f>IF(B844="", "", "mouse gut metagenome")</f>
        <v>0</v>
      </c>
      <c r="D844" s="1">
        <f>IF(B844="", "", "410661")</f>
        <v>0</v>
      </c>
    </row>
    <row r="845" spans="1:4">
      <c r="A845">
        <f>IF(COUNTBLANK(B845:D845)&lt;&gt;COLUMNS(B845:D845),844,"")</f>
        <v>0</v>
      </c>
      <c r="C845" s="1">
        <f>IF(B845="", "", "mouse gut metagenome")</f>
        <v>0</v>
      </c>
      <c r="D845" s="1">
        <f>IF(B845="", "", "410661")</f>
        <v>0</v>
      </c>
    </row>
    <row r="846" spans="1:4">
      <c r="A846">
        <f>IF(COUNTBLANK(B846:D846)&lt;&gt;COLUMNS(B846:D846),845,"")</f>
        <v>0</v>
      </c>
      <c r="C846" s="1">
        <f>IF(B846="", "", "mouse gut metagenome")</f>
        <v>0</v>
      </c>
      <c r="D846" s="1">
        <f>IF(B846="", "", "410661")</f>
        <v>0</v>
      </c>
    </row>
    <row r="847" spans="1:4">
      <c r="A847">
        <f>IF(COUNTBLANK(B847:D847)&lt;&gt;COLUMNS(B847:D847),846,"")</f>
        <v>0</v>
      </c>
      <c r="C847" s="1">
        <f>IF(B847="", "", "mouse gut metagenome")</f>
        <v>0</v>
      </c>
      <c r="D847" s="1">
        <f>IF(B847="", "", "410661")</f>
        <v>0</v>
      </c>
    </row>
    <row r="848" spans="1:4">
      <c r="A848">
        <f>IF(COUNTBLANK(B848:D848)&lt;&gt;COLUMNS(B848:D848),847,"")</f>
        <v>0</v>
      </c>
      <c r="C848" s="1">
        <f>IF(B848="", "", "mouse gut metagenome")</f>
        <v>0</v>
      </c>
      <c r="D848" s="1">
        <f>IF(B848="", "", "410661")</f>
        <v>0</v>
      </c>
    </row>
    <row r="849" spans="1:4">
      <c r="A849">
        <f>IF(COUNTBLANK(B849:D849)&lt;&gt;COLUMNS(B849:D849),848,"")</f>
        <v>0</v>
      </c>
      <c r="C849" s="1">
        <f>IF(B849="", "", "mouse gut metagenome")</f>
        <v>0</v>
      </c>
      <c r="D849" s="1">
        <f>IF(B849="", "", "410661")</f>
        <v>0</v>
      </c>
    </row>
    <row r="850" spans="1:4">
      <c r="A850">
        <f>IF(COUNTBLANK(B850:D850)&lt;&gt;COLUMNS(B850:D850),849,"")</f>
        <v>0</v>
      </c>
      <c r="C850" s="1">
        <f>IF(B850="", "", "mouse gut metagenome")</f>
        <v>0</v>
      </c>
      <c r="D850" s="1">
        <f>IF(B850="", "", "410661")</f>
        <v>0</v>
      </c>
    </row>
    <row r="851" spans="1:4">
      <c r="A851">
        <f>IF(COUNTBLANK(B851:D851)&lt;&gt;COLUMNS(B851:D851),850,"")</f>
        <v>0</v>
      </c>
      <c r="C851" s="1">
        <f>IF(B851="", "", "mouse gut metagenome")</f>
        <v>0</v>
      </c>
      <c r="D851" s="1">
        <f>IF(B851="", "", "410661")</f>
        <v>0</v>
      </c>
    </row>
    <row r="852" spans="1:4">
      <c r="A852">
        <f>IF(COUNTBLANK(B852:D852)&lt;&gt;COLUMNS(B852:D852),851,"")</f>
        <v>0</v>
      </c>
      <c r="C852" s="1">
        <f>IF(B852="", "", "mouse gut metagenome")</f>
        <v>0</v>
      </c>
      <c r="D852" s="1">
        <f>IF(B852="", "", "410661")</f>
        <v>0</v>
      </c>
    </row>
    <row r="853" spans="1:4">
      <c r="A853">
        <f>IF(COUNTBLANK(B853:D853)&lt;&gt;COLUMNS(B853:D853),852,"")</f>
        <v>0</v>
      </c>
      <c r="C853" s="1">
        <f>IF(B853="", "", "mouse gut metagenome")</f>
        <v>0</v>
      </c>
      <c r="D853" s="1">
        <f>IF(B853="", "", "410661")</f>
        <v>0</v>
      </c>
    </row>
    <row r="854" spans="1:4">
      <c r="A854">
        <f>IF(COUNTBLANK(B854:D854)&lt;&gt;COLUMNS(B854:D854),853,"")</f>
        <v>0</v>
      </c>
      <c r="C854" s="1">
        <f>IF(B854="", "", "mouse gut metagenome")</f>
        <v>0</v>
      </c>
      <c r="D854" s="1">
        <f>IF(B854="", "", "410661")</f>
        <v>0</v>
      </c>
    </row>
    <row r="855" spans="1:4">
      <c r="A855">
        <f>IF(COUNTBLANK(B855:D855)&lt;&gt;COLUMNS(B855:D855),854,"")</f>
        <v>0</v>
      </c>
      <c r="C855" s="1">
        <f>IF(B855="", "", "mouse gut metagenome")</f>
        <v>0</v>
      </c>
      <c r="D855" s="1">
        <f>IF(B855="", "", "410661")</f>
        <v>0</v>
      </c>
    </row>
    <row r="856" spans="1:4">
      <c r="A856">
        <f>IF(COUNTBLANK(B856:D856)&lt;&gt;COLUMNS(B856:D856),855,"")</f>
        <v>0</v>
      </c>
      <c r="C856" s="1">
        <f>IF(B856="", "", "mouse gut metagenome")</f>
        <v>0</v>
      </c>
      <c r="D856" s="1">
        <f>IF(B856="", "", "410661")</f>
        <v>0</v>
      </c>
    </row>
    <row r="857" spans="1:4">
      <c r="A857">
        <f>IF(COUNTBLANK(B857:D857)&lt;&gt;COLUMNS(B857:D857),856,"")</f>
        <v>0</v>
      </c>
      <c r="C857" s="1">
        <f>IF(B857="", "", "mouse gut metagenome")</f>
        <v>0</v>
      </c>
      <c r="D857" s="1">
        <f>IF(B857="", "", "410661")</f>
        <v>0</v>
      </c>
    </row>
    <row r="858" spans="1:4">
      <c r="A858">
        <f>IF(COUNTBLANK(B858:D858)&lt;&gt;COLUMNS(B858:D858),857,"")</f>
        <v>0</v>
      </c>
      <c r="C858" s="1">
        <f>IF(B858="", "", "mouse gut metagenome")</f>
        <v>0</v>
      </c>
      <c r="D858" s="1">
        <f>IF(B858="", "", "410661")</f>
        <v>0</v>
      </c>
    </row>
    <row r="859" spans="1:4">
      <c r="A859">
        <f>IF(COUNTBLANK(B859:D859)&lt;&gt;COLUMNS(B859:D859),858,"")</f>
        <v>0</v>
      </c>
      <c r="C859" s="1">
        <f>IF(B859="", "", "mouse gut metagenome")</f>
        <v>0</v>
      </c>
      <c r="D859" s="1">
        <f>IF(B859="", "", "410661")</f>
        <v>0</v>
      </c>
    </row>
    <row r="860" spans="1:4">
      <c r="A860">
        <f>IF(COUNTBLANK(B860:D860)&lt;&gt;COLUMNS(B860:D860),859,"")</f>
        <v>0</v>
      </c>
      <c r="C860" s="1">
        <f>IF(B860="", "", "mouse gut metagenome")</f>
        <v>0</v>
      </c>
      <c r="D860" s="1">
        <f>IF(B860="", "", "410661")</f>
        <v>0</v>
      </c>
    </row>
    <row r="861" spans="1:4">
      <c r="A861">
        <f>IF(COUNTBLANK(B861:D861)&lt;&gt;COLUMNS(B861:D861),860,"")</f>
        <v>0</v>
      </c>
      <c r="C861" s="1">
        <f>IF(B861="", "", "mouse gut metagenome")</f>
        <v>0</v>
      </c>
      <c r="D861" s="1">
        <f>IF(B861="", "", "410661")</f>
        <v>0</v>
      </c>
    </row>
    <row r="862" spans="1:4">
      <c r="A862">
        <f>IF(COUNTBLANK(B862:D862)&lt;&gt;COLUMNS(B862:D862),861,"")</f>
        <v>0</v>
      </c>
      <c r="C862" s="1">
        <f>IF(B862="", "", "mouse gut metagenome")</f>
        <v>0</v>
      </c>
      <c r="D862" s="1">
        <f>IF(B862="", "", "410661")</f>
        <v>0</v>
      </c>
    </row>
    <row r="863" spans="1:4">
      <c r="A863">
        <f>IF(COUNTBLANK(B863:D863)&lt;&gt;COLUMNS(B863:D863),862,"")</f>
        <v>0</v>
      </c>
      <c r="C863" s="1">
        <f>IF(B863="", "", "mouse gut metagenome")</f>
        <v>0</v>
      </c>
      <c r="D863" s="1">
        <f>IF(B863="", "", "410661")</f>
        <v>0</v>
      </c>
    </row>
    <row r="864" spans="1:4">
      <c r="A864">
        <f>IF(COUNTBLANK(B864:D864)&lt;&gt;COLUMNS(B864:D864),863,"")</f>
        <v>0</v>
      </c>
      <c r="C864" s="1">
        <f>IF(B864="", "", "mouse gut metagenome")</f>
        <v>0</v>
      </c>
      <c r="D864" s="1">
        <f>IF(B864="", "", "410661")</f>
        <v>0</v>
      </c>
    </row>
    <row r="865" spans="1:4">
      <c r="A865">
        <f>IF(COUNTBLANK(B865:D865)&lt;&gt;COLUMNS(B865:D865),864,"")</f>
        <v>0</v>
      </c>
      <c r="C865" s="1">
        <f>IF(B865="", "", "mouse gut metagenome")</f>
        <v>0</v>
      </c>
      <c r="D865" s="1">
        <f>IF(B865="", "", "410661")</f>
        <v>0</v>
      </c>
    </row>
    <row r="866" spans="1:4">
      <c r="A866">
        <f>IF(COUNTBLANK(B866:D866)&lt;&gt;COLUMNS(B866:D866),865,"")</f>
        <v>0</v>
      </c>
      <c r="C866" s="1">
        <f>IF(B866="", "", "mouse gut metagenome")</f>
        <v>0</v>
      </c>
      <c r="D866" s="1">
        <f>IF(B866="", "", "410661")</f>
        <v>0</v>
      </c>
    </row>
    <row r="867" spans="1:4">
      <c r="A867">
        <f>IF(COUNTBLANK(B867:D867)&lt;&gt;COLUMNS(B867:D867),866,"")</f>
        <v>0</v>
      </c>
      <c r="C867" s="1">
        <f>IF(B867="", "", "mouse gut metagenome")</f>
        <v>0</v>
      </c>
      <c r="D867" s="1">
        <f>IF(B867="", "", "410661")</f>
        <v>0</v>
      </c>
    </row>
    <row r="868" spans="1:4">
      <c r="A868">
        <f>IF(COUNTBLANK(B868:D868)&lt;&gt;COLUMNS(B868:D868),867,"")</f>
        <v>0</v>
      </c>
      <c r="C868" s="1">
        <f>IF(B868="", "", "mouse gut metagenome")</f>
        <v>0</v>
      </c>
      <c r="D868" s="1">
        <f>IF(B868="", "", "410661")</f>
        <v>0</v>
      </c>
    </row>
    <row r="869" spans="1:4">
      <c r="A869">
        <f>IF(COUNTBLANK(B869:D869)&lt;&gt;COLUMNS(B869:D869),868,"")</f>
        <v>0</v>
      </c>
      <c r="C869" s="1">
        <f>IF(B869="", "", "mouse gut metagenome")</f>
        <v>0</v>
      </c>
      <c r="D869" s="1">
        <f>IF(B869="", "", "410661")</f>
        <v>0</v>
      </c>
    </row>
    <row r="870" spans="1:4">
      <c r="A870">
        <f>IF(COUNTBLANK(B870:D870)&lt;&gt;COLUMNS(B870:D870),869,"")</f>
        <v>0</v>
      </c>
      <c r="C870" s="1">
        <f>IF(B870="", "", "mouse gut metagenome")</f>
        <v>0</v>
      </c>
      <c r="D870" s="1">
        <f>IF(B870="", "", "410661")</f>
        <v>0</v>
      </c>
    </row>
    <row r="871" spans="1:4">
      <c r="A871">
        <f>IF(COUNTBLANK(B871:D871)&lt;&gt;COLUMNS(B871:D871),870,"")</f>
        <v>0</v>
      </c>
      <c r="C871" s="1">
        <f>IF(B871="", "", "mouse gut metagenome")</f>
        <v>0</v>
      </c>
      <c r="D871" s="1">
        <f>IF(B871="", "", "410661")</f>
        <v>0</v>
      </c>
    </row>
    <row r="872" spans="1:4">
      <c r="A872">
        <f>IF(COUNTBLANK(B872:D872)&lt;&gt;COLUMNS(B872:D872),871,"")</f>
        <v>0</v>
      </c>
      <c r="C872" s="1">
        <f>IF(B872="", "", "mouse gut metagenome")</f>
        <v>0</v>
      </c>
      <c r="D872" s="1">
        <f>IF(B872="", "", "410661")</f>
        <v>0</v>
      </c>
    </row>
    <row r="873" spans="1:4">
      <c r="A873">
        <f>IF(COUNTBLANK(B873:D873)&lt;&gt;COLUMNS(B873:D873),872,"")</f>
        <v>0</v>
      </c>
      <c r="C873" s="1">
        <f>IF(B873="", "", "mouse gut metagenome")</f>
        <v>0</v>
      </c>
      <c r="D873" s="1">
        <f>IF(B873="", "", "410661")</f>
        <v>0</v>
      </c>
    </row>
    <row r="874" spans="1:4">
      <c r="A874">
        <f>IF(COUNTBLANK(B874:D874)&lt;&gt;COLUMNS(B874:D874),873,"")</f>
        <v>0</v>
      </c>
      <c r="C874" s="1">
        <f>IF(B874="", "", "mouse gut metagenome")</f>
        <v>0</v>
      </c>
      <c r="D874" s="1">
        <f>IF(B874="", "", "410661")</f>
        <v>0</v>
      </c>
    </row>
    <row r="875" spans="1:4">
      <c r="A875">
        <f>IF(COUNTBLANK(B875:D875)&lt;&gt;COLUMNS(B875:D875),874,"")</f>
        <v>0</v>
      </c>
      <c r="C875" s="1">
        <f>IF(B875="", "", "mouse gut metagenome")</f>
        <v>0</v>
      </c>
      <c r="D875" s="1">
        <f>IF(B875="", "", "410661")</f>
        <v>0</v>
      </c>
    </row>
    <row r="876" spans="1:4">
      <c r="A876">
        <f>IF(COUNTBLANK(B876:D876)&lt;&gt;COLUMNS(B876:D876),875,"")</f>
        <v>0</v>
      </c>
      <c r="C876" s="1">
        <f>IF(B876="", "", "mouse gut metagenome")</f>
        <v>0</v>
      </c>
      <c r="D876" s="1">
        <f>IF(B876="", "", "410661")</f>
        <v>0</v>
      </c>
    </row>
    <row r="877" spans="1:4">
      <c r="A877">
        <f>IF(COUNTBLANK(B877:D877)&lt;&gt;COLUMNS(B877:D877),876,"")</f>
        <v>0</v>
      </c>
      <c r="C877" s="1">
        <f>IF(B877="", "", "mouse gut metagenome")</f>
        <v>0</v>
      </c>
      <c r="D877" s="1">
        <f>IF(B877="", "", "410661")</f>
        <v>0</v>
      </c>
    </row>
    <row r="878" spans="1:4">
      <c r="A878">
        <f>IF(COUNTBLANK(B878:D878)&lt;&gt;COLUMNS(B878:D878),877,"")</f>
        <v>0</v>
      </c>
      <c r="C878" s="1">
        <f>IF(B878="", "", "mouse gut metagenome")</f>
        <v>0</v>
      </c>
      <c r="D878" s="1">
        <f>IF(B878="", "", "410661")</f>
        <v>0</v>
      </c>
    </row>
    <row r="879" spans="1:4">
      <c r="A879">
        <f>IF(COUNTBLANK(B879:D879)&lt;&gt;COLUMNS(B879:D879),878,"")</f>
        <v>0</v>
      </c>
      <c r="C879" s="1">
        <f>IF(B879="", "", "mouse gut metagenome")</f>
        <v>0</v>
      </c>
      <c r="D879" s="1">
        <f>IF(B879="", "", "410661")</f>
        <v>0</v>
      </c>
    </row>
    <row r="880" spans="1:4">
      <c r="A880">
        <f>IF(COUNTBLANK(B880:D880)&lt;&gt;COLUMNS(B880:D880),879,"")</f>
        <v>0</v>
      </c>
      <c r="C880" s="1">
        <f>IF(B880="", "", "mouse gut metagenome")</f>
        <v>0</v>
      </c>
      <c r="D880" s="1">
        <f>IF(B880="", "", "410661")</f>
        <v>0</v>
      </c>
    </row>
    <row r="881" spans="1:4">
      <c r="A881">
        <f>IF(COUNTBLANK(B881:D881)&lt;&gt;COLUMNS(B881:D881),880,"")</f>
        <v>0</v>
      </c>
      <c r="C881" s="1">
        <f>IF(B881="", "", "mouse gut metagenome")</f>
        <v>0</v>
      </c>
      <c r="D881" s="1">
        <f>IF(B881="", "", "410661")</f>
        <v>0</v>
      </c>
    </row>
    <row r="882" spans="1:4">
      <c r="A882">
        <f>IF(COUNTBLANK(B882:D882)&lt;&gt;COLUMNS(B882:D882),881,"")</f>
        <v>0</v>
      </c>
      <c r="C882" s="1">
        <f>IF(B882="", "", "mouse gut metagenome")</f>
        <v>0</v>
      </c>
      <c r="D882" s="1">
        <f>IF(B882="", "", "410661")</f>
        <v>0</v>
      </c>
    </row>
    <row r="883" spans="1:4">
      <c r="A883">
        <f>IF(COUNTBLANK(B883:D883)&lt;&gt;COLUMNS(B883:D883),882,"")</f>
        <v>0</v>
      </c>
      <c r="C883" s="1">
        <f>IF(B883="", "", "mouse gut metagenome")</f>
        <v>0</v>
      </c>
      <c r="D883" s="1">
        <f>IF(B883="", "", "410661")</f>
        <v>0</v>
      </c>
    </row>
    <row r="884" spans="1:4">
      <c r="A884">
        <f>IF(COUNTBLANK(B884:D884)&lt;&gt;COLUMNS(B884:D884),883,"")</f>
        <v>0</v>
      </c>
      <c r="C884" s="1">
        <f>IF(B884="", "", "mouse gut metagenome")</f>
        <v>0</v>
      </c>
      <c r="D884" s="1">
        <f>IF(B884="", "", "410661")</f>
        <v>0</v>
      </c>
    </row>
    <row r="885" spans="1:4">
      <c r="A885">
        <f>IF(COUNTBLANK(B885:D885)&lt;&gt;COLUMNS(B885:D885),884,"")</f>
        <v>0</v>
      </c>
      <c r="C885" s="1">
        <f>IF(B885="", "", "mouse gut metagenome")</f>
        <v>0</v>
      </c>
      <c r="D885" s="1">
        <f>IF(B885="", "", "410661")</f>
        <v>0</v>
      </c>
    </row>
    <row r="886" spans="1:4">
      <c r="A886">
        <f>IF(COUNTBLANK(B886:D886)&lt;&gt;COLUMNS(B886:D886),885,"")</f>
        <v>0</v>
      </c>
      <c r="C886" s="1">
        <f>IF(B886="", "", "mouse gut metagenome")</f>
        <v>0</v>
      </c>
      <c r="D886" s="1">
        <f>IF(B886="", "", "410661")</f>
        <v>0</v>
      </c>
    </row>
    <row r="887" spans="1:4">
      <c r="A887">
        <f>IF(COUNTBLANK(B887:D887)&lt;&gt;COLUMNS(B887:D887),886,"")</f>
        <v>0</v>
      </c>
      <c r="C887" s="1">
        <f>IF(B887="", "", "mouse gut metagenome")</f>
        <v>0</v>
      </c>
      <c r="D887" s="1">
        <f>IF(B887="", "", "410661")</f>
        <v>0</v>
      </c>
    </row>
    <row r="888" spans="1:4">
      <c r="A888">
        <f>IF(COUNTBLANK(B888:D888)&lt;&gt;COLUMNS(B888:D888),887,"")</f>
        <v>0</v>
      </c>
      <c r="C888" s="1">
        <f>IF(B888="", "", "mouse gut metagenome")</f>
        <v>0</v>
      </c>
      <c r="D888" s="1">
        <f>IF(B888="", "", "410661")</f>
        <v>0</v>
      </c>
    </row>
    <row r="889" spans="1:4">
      <c r="A889">
        <f>IF(COUNTBLANK(B889:D889)&lt;&gt;COLUMNS(B889:D889),888,"")</f>
        <v>0</v>
      </c>
      <c r="C889" s="1">
        <f>IF(B889="", "", "mouse gut metagenome")</f>
        <v>0</v>
      </c>
      <c r="D889" s="1">
        <f>IF(B889="", "", "410661")</f>
        <v>0</v>
      </c>
    </row>
    <row r="890" spans="1:4">
      <c r="A890">
        <f>IF(COUNTBLANK(B890:D890)&lt;&gt;COLUMNS(B890:D890),889,"")</f>
        <v>0</v>
      </c>
      <c r="C890" s="1">
        <f>IF(B890="", "", "mouse gut metagenome")</f>
        <v>0</v>
      </c>
      <c r="D890" s="1">
        <f>IF(B890="", "", "410661")</f>
        <v>0</v>
      </c>
    </row>
    <row r="891" spans="1:4">
      <c r="A891">
        <f>IF(COUNTBLANK(B891:D891)&lt;&gt;COLUMNS(B891:D891),890,"")</f>
        <v>0</v>
      </c>
      <c r="C891" s="1">
        <f>IF(B891="", "", "mouse gut metagenome")</f>
        <v>0</v>
      </c>
      <c r="D891" s="1">
        <f>IF(B891="", "", "410661")</f>
        <v>0</v>
      </c>
    </row>
    <row r="892" spans="1:4">
      <c r="A892">
        <f>IF(COUNTBLANK(B892:D892)&lt;&gt;COLUMNS(B892:D892),891,"")</f>
        <v>0</v>
      </c>
      <c r="C892" s="1">
        <f>IF(B892="", "", "mouse gut metagenome")</f>
        <v>0</v>
      </c>
      <c r="D892" s="1">
        <f>IF(B892="", "", "410661")</f>
        <v>0</v>
      </c>
    </row>
    <row r="893" spans="1:4">
      <c r="A893">
        <f>IF(COUNTBLANK(B893:D893)&lt;&gt;COLUMNS(B893:D893),892,"")</f>
        <v>0</v>
      </c>
      <c r="C893" s="1">
        <f>IF(B893="", "", "mouse gut metagenome")</f>
        <v>0</v>
      </c>
      <c r="D893" s="1">
        <f>IF(B893="", "", "410661")</f>
        <v>0</v>
      </c>
    </row>
    <row r="894" spans="1:4">
      <c r="A894">
        <f>IF(COUNTBLANK(B894:D894)&lt;&gt;COLUMNS(B894:D894),893,"")</f>
        <v>0</v>
      </c>
      <c r="C894" s="1">
        <f>IF(B894="", "", "mouse gut metagenome")</f>
        <v>0</v>
      </c>
      <c r="D894" s="1">
        <f>IF(B894="", "", "410661")</f>
        <v>0</v>
      </c>
    </row>
    <row r="895" spans="1:4">
      <c r="A895">
        <f>IF(COUNTBLANK(B895:D895)&lt;&gt;COLUMNS(B895:D895),894,"")</f>
        <v>0</v>
      </c>
      <c r="C895" s="1">
        <f>IF(B895="", "", "mouse gut metagenome")</f>
        <v>0</v>
      </c>
      <c r="D895" s="1">
        <f>IF(B895="", "", "410661")</f>
        <v>0</v>
      </c>
    </row>
    <row r="896" spans="1:4">
      <c r="A896">
        <f>IF(COUNTBLANK(B896:D896)&lt;&gt;COLUMNS(B896:D896),895,"")</f>
        <v>0</v>
      </c>
      <c r="C896" s="1">
        <f>IF(B896="", "", "mouse gut metagenome")</f>
        <v>0</v>
      </c>
      <c r="D896" s="1">
        <f>IF(B896="", "", "410661")</f>
        <v>0</v>
      </c>
    </row>
    <row r="897" spans="1:4">
      <c r="A897">
        <f>IF(COUNTBLANK(B897:D897)&lt;&gt;COLUMNS(B897:D897),896,"")</f>
        <v>0</v>
      </c>
      <c r="C897" s="1">
        <f>IF(B897="", "", "mouse gut metagenome")</f>
        <v>0</v>
      </c>
      <c r="D897" s="1">
        <f>IF(B897="", "", "410661")</f>
        <v>0</v>
      </c>
    </row>
    <row r="898" spans="1:4">
      <c r="A898">
        <f>IF(COUNTBLANK(B898:D898)&lt;&gt;COLUMNS(B898:D898),897,"")</f>
        <v>0</v>
      </c>
      <c r="C898" s="1">
        <f>IF(B898="", "", "mouse gut metagenome")</f>
        <v>0</v>
      </c>
      <c r="D898" s="1">
        <f>IF(B898="", "", "410661")</f>
        <v>0</v>
      </c>
    </row>
    <row r="899" spans="1:4">
      <c r="A899">
        <f>IF(COUNTBLANK(B899:D899)&lt;&gt;COLUMNS(B899:D899),898,"")</f>
        <v>0</v>
      </c>
      <c r="C899" s="1">
        <f>IF(B899="", "", "mouse gut metagenome")</f>
        <v>0</v>
      </c>
      <c r="D899" s="1">
        <f>IF(B899="", "", "410661")</f>
        <v>0</v>
      </c>
    </row>
    <row r="900" spans="1:4">
      <c r="A900">
        <f>IF(COUNTBLANK(B900:D900)&lt;&gt;COLUMNS(B900:D900),899,"")</f>
        <v>0</v>
      </c>
      <c r="C900" s="1">
        <f>IF(B900="", "", "mouse gut metagenome")</f>
        <v>0</v>
      </c>
      <c r="D900" s="1">
        <f>IF(B900="", "", "410661")</f>
        <v>0</v>
      </c>
    </row>
    <row r="901" spans="1:4">
      <c r="A901">
        <f>IF(COUNTBLANK(B901:D901)&lt;&gt;COLUMNS(B901:D901),900,"")</f>
        <v>0</v>
      </c>
      <c r="C901" s="1">
        <f>IF(B901="", "", "mouse gut metagenome")</f>
        <v>0</v>
      </c>
      <c r="D901" s="1">
        <f>IF(B901="", "", "410661")</f>
        <v>0</v>
      </c>
    </row>
    <row r="902" spans="1:4">
      <c r="A902">
        <f>IF(COUNTBLANK(B902:D902)&lt;&gt;COLUMNS(B902:D902),901,"")</f>
        <v>0</v>
      </c>
      <c r="C902" s="1">
        <f>IF(B902="", "", "mouse gut metagenome")</f>
        <v>0</v>
      </c>
      <c r="D902" s="1">
        <f>IF(B902="", "", "410661")</f>
        <v>0</v>
      </c>
    </row>
    <row r="903" spans="1:4">
      <c r="A903">
        <f>IF(COUNTBLANK(B903:D903)&lt;&gt;COLUMNS(B903:D903),902,"")</f>
        <v>0</v>
      </c>
      <c r="C903" s="1">
        <f>IF(B903="", "", "mouse gut metagenome")</f>
        <v>0</v>
      </c>
      <c r="D903" s="1">
        <f>IF(B903="", "", "410661")</f>
        <v>0</v>
      </c>
    </row>
    <row r="904" spans="1:4">
      <c r="A904">
        <f>IF(COUNTBLANK(B904:D904)&lt;&gt;COLUMNS(B904:D904),903,"")</f>
        <v>0</v>
      </c>
      <c r="C904" s="1">
        <f>IF(B904="", "", "mouse gut metagenome")</f>
        <v>0</v>
      </c>
      <c r="D904" s="1">
        <f>IF(B904="", "", "410661")</f>
        <v>0</v>
      </c>
    </row>
    <row r="905" spans="1:4">
      <c r="A905">
        <f>IF(COUNTBLANK(B905:D905)&lt;&gt;COLUMNS(B905:D905),904,"")</f>
        <v>0</v>
      </c>
      <c r="C905" s="1">
        <f>IF(B905="", "", "mouse gut metagenome")</f>
        <v>0</v>
      </c>
      <c r="D905" s="1">
        <f>IF(B905="", "", "410661")</f>
        <v>0</v>
      </c>
    </row>
    <row r="906" spans="1:4">
      <c r="A906">
        <f>IF(COUNTBLANK(B906:D906)&lt;&gt;COLUMNS(B906:D906),905,"")</f>
        <v>0</v>
      </c>
      <c r="C906" s="1">
        <f>IF(B906="", "", "mouse gut metagenome")</f>
        <v>0</v>
      </c>
      <c r="D906" s="1">
        <f>IF(B906="", "", "410661")</f>
        <v>0</v>
      </c>
    </row>
    <row r="907" spans="1:4">
      <c r="A907">
        <f>IF(COUNTBLANK(B907:D907)&lt;&gt;COLUMNS(B907:D907),906,"")</f>
        <v>0</v>
      </c>
      <c r="C907" s="1">
        <f>IF(B907="", "", "mouse gut metagenome")</f>
        <v>0</v>
      </c>
      <c r="D907" s="1">
        <f>IF(B907="", "", "410661")</f>
        <v>0</v>
      </c>
    </row>
    <row r="908" spans="1:4">
      <c r="A908">
        <f>IF(COUNTBLANK(B908:D908)&lt;&gt;COLUMNS(B908:D908),907,"")</f>
        <v>0</v>
      </c>
      <c r="C908" s="1">
        <f>IF(B908="", "", "mouse gut metagenome")</f>
        <v>0</v>
      </c>
      <c r="D908" s="1">
        <f>IF(B908="", "", "410661")</f>
        <v>0</v>
      </c>
    </row>
    <row r="909" spans="1:4">
      <c r="A909">
        <f>IF(COUNTBLANK(B909:D909)&lt;&gt;COLUMNS(B909:D909),908,"")</f>
        <v>0</v>
      </c>
      <c r="C909" s="1">
        <f>IF(B909="", "", "mouse gut metagenome")</f>
        <v>0</v>
      </c>
      <c r="D909" s="1">
        <f>IF(B909="", "", "410661")</f>
        <v>0</v>
      </c>
    </row>
    <row r="910" spans="1:4">
      <c r="A910">
        <f>IF(COUNTBLANK(B910:D910)&lt;&gt;COLUMNS(B910:D910),909,"")</f>
        <v>0</v>
      </c>
      <c r="C910" s="1">
        <f>IF(B910="", "", "mouse gut metagenome")</f>
        <v>0</v>
      </c>
      <c r="D910" s="1">
        <f>IF(B910="", "", "410661")</f>
        <v>0</v>
      </c>
    </row>
    <row r="911" spans="1:4">
      <c r="A911">
        <f>IF(COUNTBLANK(B911:D911)&lt;&gt;COLUMNS(B911:D911),910,"")</f>
        <v>0</v>
      </c>
      <c r="C911" s="1">
        <f>IF(B911="", "", "mouse gut metagenome")</f>
        <v>0</v>
      </c>
      <c r="D911" s="1">
        <f>IF(B911="", "", "410661")</f>
        <v>0</v>
      </c>
    </row>
    <row r="912" spans="1:4">
      <c r="A912">
        <f>IF(COUNTBLANK(B912:D912)&lt;&gt;COLUMNS(B912:D912),911,"")</f>
        <v>0</v>
      </c>
      <c r="C912" s="1">
        <f>IF(B912="", "", "mouse gut metagenome")</f>
        <v>0</v>
      </c>
      <c r="D912" s="1">
        <f>IF(B912="", "", "410661")</f>
        <v>0</v>
      </c>
    </row>
    <row r="913" spans="1:4">
      <c r="A913">
        <f>IF(COUNTBLANK(B913:D913)&lt;&gt;COLUMNS(B913:D913),912,"")</f>
        <v>0</v>
      </c>
      <c r="C913" s="1">
        <f>IF(B913="", "", "mouse gut metagenome")</f>
        <v>0</v>
      </c>
      <c r="D913" s="1">
        <f>IF(B913="", "", "410661")</f>
        <v>0</v>
      </c>
    </row>
    <row r="914" spans="1:4">
      <c r="A914">
        <f>IF(COUNTBLANK(B914:D914)&lt;&gt;COLUMNS(B914:D914),913,"")</f>
        <v>0</v>
      </c>
      <c r="C914" s="1">
        <f>IF(B914="", "", "mouse gut metagenome")</f>
        <v>0</v>
      </c>
      <c r="D914" s="1">
        <f>IF(B914="", "", "410661")</f>
        <v>0</v>
      </c>
    </row>
    <row r="915" spans="1:4">
      <c r="A915">
        <f>IF(COUNTBLANK(B915:D915)&lt;&gt;COLUMNS(B915:D915),914,"")</f>
        <v>0</v>
      </c>
      <c r="C915" s="1">
        <f>IF(B915="", "", "mouse gut metagenome")</f>
        <v>0</v>
      </c>
      <c r="D915" s="1">
        <f>IF(B915="", "", "410661")</f>
        <v>0</v>
      </c>
    </row>
    <row r="916" spans="1:4">
      <c r="A916">
        <f>IF(COUNTBLANK(B916:D916)&lt;&gt;COLUMNS(B916:D916),915,"")</f>
        <v>0</v>
      </c>
      <c r="C916" s="1">
        <f>IF(B916="", "", "mouse gut metagenome")</f>
        <v>0</v>
      </c>
      <c r="D916" s="1">
        <f>IF(B916="", "", "410661")</f>
        <v>0</v>
      </c>
    </row>
    <row r="917" spans="1:4">
      <c r="A917">
        <f>IF(COUNTBLANK(B917:D917)&lt;&gt;COLUMNS(B917:D917),916,"")</f>
        <v>0</v>
      </c>
      <c r="C917" s="1">
        <f>IF(B917="", "", "mouse gut metagenome")</f>
        <v>0</v>
      </c>
      <c r="D917" s="1">
        <f>IF(B917="", "", "410661")</f>
        <v>0</v>
      </c>
    </row>
    <row r="918" spans="1:4">
      <c r="A918">
        <f>IF(COUNTBLANK(B918:D918)&lt;&gt;COLUMNS(B918:D918),917,"")</f>
        <v>0</v>
      </c>
      <c r="C918" s="1">
        <f>IF(B918="", "", "mouse gut metagenome")</f>
        <v>0</v>
      </c>
      <c r="D918" s="1">
        <f>IF(B918="", "", "410661")</f>
        <v>0</v>
      </c>
    </row>
    <row r="919" spans="1:4">
      <c r="A919">
        <f>IF(COUNTBLANK(B919:D919)&lt;&gt;COLUMNS(B919:D919),918,"")</f>
        <v>0</v>
      </c>
      <c r="C919" s="1">
        <f>IF(B919="", "", "mouse gut metagenome")</f>
        <v>0</v>
      </c>
      <c r="D919" s="1">
        <f>IF(B919="", "", "410661")</f>
        <v>0</v>
      </c>
    </row>
    <row r="920" spans="1:4">
      <c r="A920">
        <f>IF(COUNTBLANK(B920:D920)&lt;&gt;COLUMNS(B920:D920),919,"")</f>
        <v>0</v>
      </c>
      <c r="C920" s="1">
        <f>IF(B920="", "", "mouse gut metagenome")</f>
        <v>0</v>
      </c>
      <c r="D920" s="1">
        <f>IF(B920="", "", "410661")</f>
        <v>0</v>
      </c>
    </row>
    <row r="921" spans="1:4">
      <c r="A921">
        <f>IF(COUNTBLANK(B921:D921)&lt;&gt;COLUMNS(B921:D921),920,"")</f>
        <v>0</v>
      </c>
      <c r="C921" s="1">
        <f>IF(B921="", "", "mouse gut metagenome")</f>
        <v>0</v>
      </c>
      <c r="D921" s="1">
        <f>IF(B921="", "", "410661")</f>
        <v>0</v>
      </c>
    </row>
    <row r="922" spans="1:4">
      <c r="A922">
        <f>IF(COUNTBLANK(B922:D922)&lt;&gt;COLUMNS(B922:D922),921,"")</f>
        <v>0</v>
      </c>
      <c r="C922" s="1">
        <f>IF(B922="", "", "mouse gut metagenome")</f>
        <v>0</v>
      </c>
      <c r="D922" s="1">
        <f>IF(B922="", "", "410661")</f>
        <v>0</v>
      </c>
    </row>
    <row r="923" spans="1:4">
      <c r="A923">
        <f>IF(COUNTBLANK(B923:D923)&lt;&gt;COLUMNS(B923:D923),922,"")</f>
        <v>0</v>
      </c>
      <c r="C923" s="1">
        <f>IF(B923="", "", "mouse gut metagenome")</f>
        <v>0</v>
      </c>
      <c r="D923" s="1">
        <f>IF(B923="", "", "410661")</f>
        <v>0</v>
      </c>
    </row>
    <row r="924" spans="1:4">
      <c r="A924">
        <f>IF(COUNTBLANK(B924:D924)&lt;&gt;COLUMNS(B924:D924),923,"")</f>
        <v>0</v>
      </c>
      <c r="C924" s="1">
        <f>IF(B924="", "", "mouse gut metagenome")</f>
        <v>0</v>
      </c>
      <c r="D924" s="1">
        <f>IF(B924="", "", "410661")</f>
        <v>0</v>
      </c>
    </row>
    <row r="925" spans="1:4">
      <c r="A925">
        <f>IF(COUNTBLANK(B925:D925)&lt;&gt;COLUMNS(B925:D925),924,"")</f>
        <v>0</v>
      </c>
      <c r="C925" s="1">
        <f>IF(B925="", "", "mouse gut metagenome")</f>
        <v>0</v>
      </c>
      <c r="D925" s="1">
        <f>IF(B925="", "", "410661")</f>
        <v>0</v>
      </c>
    </row>
    <row r="926" spans="1:4">
      <c r="A926">
        <f>IF(COUNTBLANK(B926:D926)&lt;&gt;COLUMNS(B926:D926),925,"")</f>
        <v>0</v>
      </c>
      <c r="C926" s="1">
        <f>IF(B926="", "", "mouse gut metagenome")</f>
        <v>0</v>
      </c>
      <c r="D926" s="1">
        <f>IF(B926="", "", "410661")</f>
        <v>0</v>
      </c>
    </row>
    <row r="927" spans="1:4">
      <c r="A927">
        <f>IF(COUNTBLANK(B927:D927)&lt;&gt;COLUMNS(B927:D927),926,"")</f>
        <v>0</v>
      </c>
      <c r="C927" s="1">
        <f>IF(B927="", "", "mouse gut metagenome")</f>
        <v>0</v>
      </c>
      <c r="D927" s="1">
        <f>IF(B927="", "", "410661")</f>
        <v>0</v>
      </c>
    </row>
    <row r="928" spans="1:4">
      <c r="A928">
        <f>IF(COUNTBLANK(B928:D928)&lt;&gt;COLUMNS(B928:D928),927,"")</f>
        <v>0</v>
      </c>
      <c r="C928" s="1">
        <f>IF(B928="", "", "mouse gut metagenome")</f>
        <v>0</v>
      </c>
      <c r="D928" s="1">
        <f>IF(B928="", "", "410661")</f>
        <v>0</v>
      </c>
    </row>
    <row r="929" spans="1:4">
      <c r="A929">
        <f>IF(COUNTBLANK(B929:D929)&lt;&gt;COLUMNS(B929:D929),928,"")</f>
        <v>0</v>
      </c>
      <c r="C929" s="1">
        <f>IF(B929="", "", "mouse gut metagenome")</f>
        <v>0</v>
      </c>
      <c r="D929" s="1">
        <f>IF(B929="", "", "410661")</f>
        <v>0</v>
      </c>
    </row>
    <row r="930" spans="1:4">
      <c r="A930">
        <f>IF(COUNTBLANK(B930:D930)&lt;&gt;COLUMNS(B930:D930),929,"")</f>
        <v>0</v>
      </c>
      <c r="C930" s="1">
        <f>IF(B930="", "", "mouse gut metagenome")</f>
        <v>0</v>
      </c>
      <c r="D930" s="1">
        <f>IF(B930="", "", "410661")</f>
        <v>0</v>
      </c>
    </row>
    <row r="931" spans="1:4">
      <c r="A931">
        <f>IF(COUNTBLANK(B931:D931)&lt;&gt;COLUMNS(B931:D931),930,"")</f>
        <v>0</v>
      </c>
      <c r="C931" s="1">
        <f>IF(B931="", "", "mouse gut metagenome")</f>
        <v>0</v>
      </c>
      <c r="D931" s="1">
        <f>IF(B931="", "", "410661")</f>
        <v>0</v>
      </c>
    </row>
    <row r="932" spans="1:4">
      <c r="A932">
        <f>IF(COUNTBLANK(B932:D932)&lt;&gt;COLUMNS(B932:D932),931,"")</f>
        <v>0</v>
      </c>
      <c r="C932" s="1">
        <f>IF(B932="", "", "mouse gut metagenome")</f>
        <v>0</v>
      </c>
      <c r="D932" s="1">
        <f>IF(B932="", "", "410661")</f>
        <v>0</v>
      </c>
    </row>
    <row r="933" spans="1:4">
      <c r="A933">
        <f>IF(COUNTBLANK(B933:D933)&lt;&gt;COLUMNS(B933:D933),932,"")</f>
        <v>0</v>
      </c>
      <c r="C933" s="1">
        <f>IF(B933="", "", "mouse gut metagenome")</f>
        <v>0</v>
      </c>
      <c r="D933" s="1">
        <f>IF(B933="", "", "410661")</f>
        <v>0</v>
      </c>
    </row>
    <row r="934" spans="1:4">
      <c r="A934">
        <f>IF(COUNTBLANK(B934:D934)&lt;&gt;COLUMNS(B934:D934),933,"")</f>
        <v>0</v>
      </c>
      <c r="C934" s="1">
        <f>IF(B934="", "", "mouse gut metagenome")</f>
        <v>0</v>
      </c>
      <c r="D934" s="1">
        <f>IF(B934="", "", "410661")</f>
        <v>0</v>
      </c>
    </row>
    <row r="935" spans="1:4">
      <c r="A935">
        <f>IF(COUNTBLANK(B935:D935)&lt;&gt;COLUMNS(B935:D935),934,"")</f>
        <v>0</v>
      </c>
      <c r="C935" s="1">
        <f>IF(B935="", "", "mouse gut metagenome")</f>
        <v>0</v>
      </c>
      <c r="D935" s="1">
        <f>IF(B935="", "", "410661")</f>
        <v>0</v>
      </c>
    </row>
    <row r="936" spans="1:4">
      <c r="A936">
        <f>IF(COUNTBLANK(B936:D936)&lt;&gt;COLUMNS(B936:D936),935,"")</f>
        <v>0</v>
      </c>
      <c r="C936" s="1">
        <f>IF(B936="", "", "mouse gut metagenome")</f>
        <v>0</v>
      </c>
      <c r="D936" s="1">
        <f>IF(B936="", "", "410661")</f>
        <v>0</v>
      </c>
    </row>
    <row r="937" spans="1:4">
      <c r="A937">
        <f>IF(COUNTBLANK(B937:D937)&lt;&gt;COLUMNS(B937:D937),936,"")</f>
        <v>0</v>
      </c>
      <c r="C937" s="1">
        <f>IF(B937="", "", "mouse gut metagenome")</f>
        <v>0</v>
      </c>
      <c r="D937" s="1">
        <f>IF(B937="", "", "410661")</f>
        <v>0</v>
      </c>
    </row>
    <row r="938" spans="1:4">
      <c r="A938">
        <f>IF(COUNTBLANK(B938:D938)&lt;&gt;COLUMNS(B938:D938),937,"")</f>
        <v>0</v>
      </c>
      <c r="C938" s="1">
        <f>IF(B938="", "", "mouse gut metagenome")</f>
        <v>0</v>
      </c>
      <c r="D938" s="1">
        <f>IF(B938="", "", "410661")</f>
        <v>0</v>
      </c>
    </row>
    <row r="939" spans="1:4">
      <c r="A939">
        <f>IF(COUNTBLANK(B939:D939)&lt;&gt;COLUMNS(B939:D939),938,"")</f>
        <v>0</v>
      </c>
      <c r="C939" s="1">
        <f>IF(B939="", "", "mouse gut metagenome")</f>
        <v>0</v>
      </c>
      <c r="D939" s="1">
        <f>IF(B939="", "", "410661")</f>
        <v>0</v>
      </c>
    </row>
    <row r="940" spans="1:4">
      <c r="A940">
        <f>IF(COUNTBLANK(B940:D940)&lt;&gt;COLUMNS(B940:D940),939,"")</f>
        <v>0</v>
      </c>
      <c r="C940" s="1">
        <f>IF(B940="", "", "mouse gut metagenome")</f>
        <v>0</v>
      </c>
      <c r="D940" s="1">
        <f>IF(B940="", "", "410661")</f>
        <v>0</v>
      </c>
    </row>
    <row r="941" spans="1:4">
      <c r="A941">
        <f>IF(COUNTBLANK(B941:D941)&lt;&gt;COLUMNS(B941:D941),940,"")</f>
        <v>0</v>
      </c>
      <c r="C941" s="1">
        <f>IF(B941="", "", "mouse gut metagenome")</f>
        <v>0</v>
      </c>
      <c r="D941" s="1">
        <f>IF(B941="", "", "410661")</f>
        <v>0</v>
      </c>
    </row>
    <row r="942" spans="1:4">
      <c r="A942">
        <f>IF(COUNTBLANK(B942:D942)&lt;&gt;COLUMNS(B942:D942),941,"")</f>
        <v>0</v>
      </c>
      <c r="C942" s="1">
        <f>IF(B942="", "", "mouse gut metagenome")</f>
        <v>0</v>
      </c>
      <c r="D942" s="1">
        <f>IF(B942="", "", "410661")</f>
        <v>0</v>
      </c>
    </row>
    <row r="943" spans="1:4">
      <c r="A943">
        <f>IF(COUNTBLANK(B943:D943)&lt;&gt;COLUMNS(B943:D943),942,"")</f>
        <v>0</v>
      </c>
      <c r="C943" s="1">
        <f>IF(B943="", "", "mouse gut metagenome")</f>
        <v>0</v>
      </c>
      <c r="D943" s="1">
        <f>IF(B943="", "", "410661")</f>
        <v>0</v>
      </c>
    </row>
    <row r="944" spans="1:4">
      <c r="A944">
        <f>IF(COUNTBLANK(B944:D944)&lt;&gt;COLUMNS(B944:D944),943,"")</f>
        <v>0</v>
      </c>
      <c r="C944" s="1">
        <f>IF(B944="", "", "mouse gut metagenome")</f>
        <v>0</v>
      </c>
      <c r="D944" s="1">
        <f>IF(B944="", "", "410661")</f>
        <v>0</v>
      </c>
    </row>
    <row r="945" spans="1:4">
      <c r="A945">
        <f>IF(COUNTBLANK(B945:D945)&lt;&gt;COLUMNS(B945:D945),944,"")</f>
        <v>0</v>
      </c>
      <c r="C945" s="1">
        <f>IF(B945="", "", "mouse gut metagenome")</f>
        <v>0</v>
      </c>
      <c r="D945" s="1">
        <f>IF(B945="", "", "410661")</f>
        <v>0</v>
      </c>
    </row>
    <row r="946" spans="1:4">
      <c r="A946">
        <f>IF(COUNTBLANK(B946:D946)&lt;&gt;COLUMNS(B946:D946),945,"")</f>
        <v>0</v>
      </c>
      <c r="C946" s="1">
        <f>IF(B946="", "", "mouse gut metagenome")</f>
        <v>0</v>
      </c>
      <c r="D946" s="1">
        <f>IF(B946="", "", "410661")</f>
        <v>0</v>
      </c>
    </row>
    <row r="947" spans="1:4">
      <c r="A947">
        <f>IF(COUNTBLANK(B947:D947)&lt;&gt;COLUMNS(B947:D947),946,"")</f>
        <v>0</v>
      </c>
      <c r="C947" s="1">
        <f>IF(B947="", "", "mouse gut metagenome")</f>
        <v>0</v>
      </c>
      <c r="D947" s="1">
        <f>IF(B947="", "", "410661")</f>
        <v>0</v>
      </c>
    </row>
    <row r="948" spans="1:4">
      <c r="A948">
        <f>IF(COUNTBLANK(B948:D948)&lt;&gt;COLUMNS(B948:D948),947,"")</f>
        <v>0</v>
      </c>
      <c r="C948" s="1">
        <f>IF(B948="", "", "mouse gut metagenome")</f>
        <v>0</v>
      </c>
      <c r="D948" s="1">
        <f>IF(B948="", "", "410661")</f>
        <v>0</v>
      </c>
    </row>
    <row r="949" spans="1:4">
      <c r="A949">
        <f>IF(COUNTBLANK(B949:D949)&lt;&gt;COLUMNS(B949:D949),948,"")</f>
        <v>0</v>
      </c>
      <c r="C949" s="1">
        <f>IF(B949="", "", "mouse gut metagenome")</f>
        <v>0</v>
      </c>
      <c r="D949" s="1">
        <f>IF(B949="", "", "410661")</f>
        <v>0</v>
      </c>
    </row>
    <row r="950" spans="1:4">
      <c r="A950">
        <f>IF(COUNTBLANK(B950:D950)&lt;&gt;COLUMNS(B950:D950),949,"")</f>
        <v>0</v>
      </c>
      <c r="C950" s="1">
        <f>IF(B950="", "", "mouse gut metagenome")</f>
        <v>0</v>
      </c>
      <c r="D950" s="1">
        <f>IF(B950="", "", "410661")</f>
        <v>0</v>
      </c>
    </row>
    <row r="951" spans="1:4">
      <c r="A951">
        <f>IF(COUNTBLANK(B951:D951)&lt;&gt;COLUMNS(B951:D951),950,"")</f>
        <v>0</v>
      </c>
      <c r="C951" s="1">
        <f>IF(B951="", "", "mouse gut metagenome")</f>
        <v>0</v>
      </c>
      <c r="D951" s="1">
        <f>IF(B951="", "", "410661")</f>
        <v>0</v>
      </c>
    </row>
    <row r="952" spans="1:4">
      <c r="A952">
        <f>IF(COUNTBLANK(B952:D952)&lt;&gt;COLUMNS(B952:D952),951,"")</f>
        <v>0</v>
      </c>
      <c r="C952" s="1">
        <f>IF(B952="", "", "mouse gut metagenome")</f>
        <v>0</v>
      </c>
      <c r="D952" s="1">
        <f>IF(B952="", "", "410661")</f>
        <v>0</v>
      </c>
    </row>
    <row r="953" spans="1:4">
      <c r="A953">
        <f>IF(COUNTBLANK(B953:D953)&lt;&gt;COLUMNS(B953:D953),952,"")</f>
        <v>0</v>
      </c>
      <c r="C953" s="1">
        <f>IF(B953="", "", "mouse gut metagenome")</f>
        <v>0</v>
      </c>
      <c r="D953" s="1">
        <f>IF(B953="", "", "410661")</f>
        <v>0</v>
      </c>
    </row>
    <row r="954" spans="1:4">
      <c r="A954">
        <f>IF(COUNTBLANK(B954:D954)&lt;&gt;COLUMNS(B954:D954),953,"")</f>
        <v>0</v>
      </c>
      <c r="C954" s="1">
        <f>IF(B954="", "", "mouse gut metagenome")</f>
        <v>0</v>
      </c>
      <c r="D954" s="1">
        <f>IF(B954="", "", "410661")</f>
        <v>0</v>
      </c>
    </row>
    <row r="955" spans="1:4">
      <c r="A955">
        <f>IF(COUNTBLANK(B955:D955)&lt;&gt;COLUMNS(B955:D955),954,"")</f>
        <v>0</v>
      </c>
      <c r="C955" s="1">
        <f>IF(B955="", "", "mouse gut metagenome")</f>
        <v>0</v>
      </c>
      <c r="D955" s="1">
        <f>IF(B955="", "", "410661")</f>
        <v>0</v>
      </c>
    </row>
    <row r="956" spans="1:4">
      <c r="A956">
        <f>IF(COUNTBLANK(B956:D956)&lt;&gt;COLUMNS(B956:D956),955,"")</f>
        <v>0</v>
      </c>
      <c r="C956" s="1">
        <f>IF(B956="", "", "mouse gut metagenome")</f>
        <v>0</v>
      </c>
      <c r="D956" s="1">
        <f>IF(B956="", "", "410661")</f>
        <v>0</v>
      </c>
    </row>
    <row r="957" spans="1:4">
      <c r="A957">
        <f>IF(COUNTBLANK(B957:D957)&lt;&gt;COLUMNS(B957:D957),956,"")</f>
        <v>0</v>
      </c>
      <c r="C957" s="1">
        <f>IF(B957="", "", "mouse gut metagenome")</f>
        <v>0</v>
      </c>
      <c r="D957" s="1">
        <f>IF(B957="", "", "410661")</f>
        <v>0</v>
      </c>
    </row>
    <row r="958" spans="1:4">
      <c r="A958">
        <f>IF(COUNTBLANK(B958:D958)&lt;&gt;COLUMNS(B958:D958),957,"")</f>
        <v>0</v>
      </c>
      <c r="C958" s="1">
        <f>IF(B958="", "", "mouse gut metagenome")</f>
        <v>0</v>
      </c>
      <c r="D958" s="1">
        <f>IF(B958="", "", "410661")</f>
        <v>0</v>
      </c>
    </row>
    <row r="959" spans="1:4">
      <c r="A959">
        <f>IF(COUNTBLANK(B959:D959)&lt;&gt;COLUMNS(B959:D959),958,"")</f>
        <v>0</v>
      </c>
      <c r="C959" s="1">
        <f>IF(B959="", "", "mouse gut metagenome")</f>
        <v>0</v>
      </c>
      <c r="D959" s="1">
        <f>IF(B959="", "", "410661")</f>
        <v>0</v>
      </c>
    </row>
    <row r="960" spans="1:4">
      <c r="A960">
        <f>IF(COUNTBLANK(B960:D960)&lt;&gt;COLUMNS(B960:D960),959,"")</f>
        <v>0</v>
      </c>
      <c r="C960" s="1">
        <f>IF(B960="", "", "mouse gut metagenome")</f>
        <v>0</v>
      </c>
      <c r="D960" s="1">
        <f>IF(B960="", "", "410661")</f>
        <v>0</v>
      </c>
    </row>
    <row r="961" spans="1:4">
      <c r="A961">
        <f>IF(COUNTBLANK(B961:D961)&lt;&gt;COLUMNS(B961:D961),960,"")</f>
        <v>0</v>
      </c>
      <c r="C961" s="1">
        <f>IF(B961="", "", "mouse gut metagenome")</f>
        <v>0</v>
      </c>
      <c r="D961" s="1">
        <f>IF(B961="", "", "410661")</f>
        <v>0</v>
      </c>
    </row>
    <row r="962" spans="1:4">
      <c r="A962">
        <f>IF(COUNTBLANK(B962:D962)&lt;&gt;COLUMNS(B962:D962),961,"")</f>
        <v>0</v>
      </c>
      <c r="C962" s="1">
        <f>IF(B962="", "", "mouse gut metagenome")</f>
        <v>0</v>
      </c>
      <c r="D962" s="1">
        <f>IF(B962="", "", "410661")</f>
        <v>0</v>
      </c>
    </row>
    <row r="963" spans="1:4">
      <c r="A963">
        <f>IF(COUNTBLANK(B963:D963)&lt;&gt;COLUMNS(B963:D963),962,"")</f>
        <v>0</v>
      </c>
      <c r="C963" s="1">
        <f>IF(B963="", "", "mouse gut metagenome")</f>
        <v>0</v>
      </c>
      <c r="D963" s="1">
        <f>IF(B963="", "", "410661")</f>
        <v>0</v>
      </c>
    </row>
    <row r="964" spans="1:4">
      <c r="A964">
        <f>IF(COUNTBLANK(B964:D964)&lt;&gt;COLUMNS(B964:D964),963,"")</f>
        <v>0</v>
      </c>
      <c r="C964" s="1">
        <f>IF(B964="", "", "mouse gut metagenome")</f>
        <v>0</v>
      </c>
      <c r="D964" s="1">
        <f>IF(B964="", "", "410661")</f>
        <v>0</v>
      </c>
    </row>
    <row r="965" spans="1:4">
      <c r="A965">
        <f>IF(COUNTBLANK(B965:D965)&lt;&gt;COLUMNS(B965:D965),964,"")</f>
        <v>0</v>
      </c>
      <c r="C965" s="1">
        <f>IF(B965="", "", "mouse gut metagenome")</f>
        <v>0</v>
      </c>
      <c r="D965" s="1">
        <f>IF(B965="", "", "410661")</f>
        <v>0</v>
      </c>
    </row>
    <row r="966" spans="1:4">
      <c r="A966">
        <f>IF(COUNTBLANK(B966:D966)&lt;&gt;COLUMNS(B966:D966),965,"")</f>
        <v>0</v>
      </c>
      <c r="C966" s="1">
        <f>IF(B966="", "", "mouse gut metagenome")</f>
        <v>0</v>
      </c>
      <c r="D966" s="1">
        <f>IF(B966="", "", "410661")</f>
        <v>0</v>
      </c>
    </row>
    <row r="967" spans="1:4">
      <c r="A967">
        <f>IF(COUNTBLANK(B967:D967)&lt;&gt;COLUMNS(B967:D967),966,"")</f>
        <v>0</v>
      </c>
      <c r="C967" s="1">
        <f>IF(B967="", "", "mouse gut metagenome")</f>
        <v>0</v>
      </c>
      <c r="D967" s="1">
        <f>IF(B967="", "", "410661")</f>
        <v>0</v>
      </c>
    </row>
    <row r="968" spans="1:4">
      <c r="A968">
        <f>IF(COUNTBLANK(B968:D968)&lt;&gt;COLUMNS(B968:D968),967,"")</f>
        <v>0</v>
      </c>
      <c r="C968" s="1">
        <f>IF(B968="", "", "mouse gut metagenome")</f>
        <v>0</v>
      </c>
      <c r="D968" s="1">
        <f>IF(B968="", "", "410661")</f>
        <v>0</v>
      </c>
    </row>
    <row r="969" spans="1:4">
      <c r="A969">
        <f>IF(COUNTBLANK(B969:D969)&lt;&gt;COLUMNS(B969:D969),968,"")</f>
        <v>0</v>
      </c>
      <c r="C969" s="1">
        <f>IF(B969="", "", "mouse gut metagenome")</f>
        <v>0</v>
      </c>
      <c r="D969" s="1">
        <f>IF(B969="", "", "410661")</f>
        <v>0</v>
      </c>
    </row>
    <row r="970" spans="1:4">
      <c r="A970">
        <f>IF(COUNTBLANK(B970:D970)&lt;&gt;COLUMNS(B970:D970),969,"")</f>
        <v>0</v>
      </c>
      <c r="C970" s="1">
        <f>IF(B970="", "", "mouse gut metagenome")</f>
        <v>0</v>
      </c>
      <c r="D970" s="1">
        <f>IF(B970="", "", "410661")</f>
        <v>0</v>
      </c>
    </row>
    <row r="971" spans="1:4">
      <c r="A971">
        <f>IF(COUNTBLANK(B971:D971)&lt;&gt;COLUMNS(B971:D971),970,"")</f>
        <v>0</v>
      </c>
      <c r="C971" s="1">
        <f>IF(B971="", "", "mouse gut metagenome")</f>
        <v>0</v>
      </c>
      <c r="D971" s="1">
        <f>IF(B971="", "", "410661")</f>
        <v>0</v>
      </c>
    </row>
    <row r="972" spans="1:4">
      <c r="A972">
        <f>IF(COUNTBLANK(B972:D972)&lt;&gt;COLUMNS(B972:D972),971,"")</f>
        <v>0</v>
      </c>
      <c r="C972" s="1">
        <f>IF(B972="", "", "mouse gut metagenome")</f>
        <v>0</v>
      </c>
      <c r="D972" s="1">
        <f>IF(B972="", "", "410661")</f>
        <v>0</v>
      </c>
    </row>
    <row r="973" spans="1:4">
      <c r="A973">
        <f>IF(COUNTBLANK(B973:D973)&lt;&gt;COLUMNS(B973:D973),972,"")</f>
        <v>0</v>
      </c>
      <c r="C973" s="1">
        <f>IF(B973="", "", "mouse gut metagenome")</f>
        <v>0</v>
      </c>
      <c r="D973" s="1">
        <f>IF(B973="", "", "410661")</f>
        <v>0</v>
      </c>
    </row>
    <row r="974" spans="1:4">
      <c r="A974">
        <f>IF(COUNTBLANK(B974:D974)&lt;&gt;COLUMNS(B974:D974),973,"")</f>
        <v>0</v>
      </c>
      <c r="C974" s="1">
        <f>IF(B974="", "", "mouse gut metagenome")</f>
        <v>0</v>
      </c>
      <c r="D974" s="1">
        <f>IF(B974="", "", "410661")</f>
        <v>0</v>
      </c>
    </row>
    <row r="975" spans="1:4">
      <c r="A975">
        <f>IF(COUNTBLANK(B975:D975)&lt;&gt;COLUMNS(B975:D975),974,"")</f>
        <v>0</v>
      </c>
      <c r="C975" s="1">
        <f>IF(B975="", "", "mouse gut metagenome")</f>
        <v>0</v>
      </c>
      <c r="D975" s="1">
        <f>IF(B975="", "", "410661")</f>
        <v>0</v>
      </c>
    </row>
    <row r="976" spans="1:4">
      <c r="A976">
        <f>IF(COUNTBLANK(B976:D976)&lt;&gt;COLUMNS(B976:D976),975,"")</f>
        <v>0</v>
      </c>
      <c r="C976" s="1">
        <f>IF(B976="", "", "mouse gut metagenome")</f>
        <v>0</v>
      </c>
      <c r="D976" s="1">
        <f>IF(B976="", "", "410661")</f>
        <v>0</v>
      </c>
    </row>
    <row r="977" spans="1:4">
      <c r="A977">
        <f>IF(COUNTBLANK(B977:D977)&lt;&gt;COLUMNS(B977:D977),976,"")</f>
        <v>0</v>
      </c>
      <c r="C977" s="1">
        <f>IF(B977="", "", "mouse gut metagenome")</f>
        <v>0</v>
      </c>
      <c r="D977" s="1">
        <f>IF(B977="", "", "410661")</f>
        <v>0</v>
      </c>
    </row>
    <row r="978" spans="1:4">
      <c r="A978">
        <f>IF(COUNTBLANK(B978:D978)&lt;&gt;COLUMNS(B978:D978),977,"")</f>
        <v>0</v>
      </c>
      <c r="C978" s="1">
        <f>IF(B978="", "", "mouse gut metagenome")</f>
        <v>0</v>
      </c>
      <c r="D978" s="1">
        <f>IF(B978="", "", "410661")</f>
        <v>0</v>
      </c>
    </row>
    <row r="979" spans="1:4">
      <c r="A979">
        <f>IF(COUNTBLANK(B979:D979)&lt;&gt;COLUMNS(B979:D979),978,"")</f>
        <v>0</v>
      </c>
      <c r="C979" s="1">
        <f>IF(B979="", "", "mouse gut metagenome")</f>
        <v>0</v>
      </c>
      <c r="D979" s="1">
        <f>IF(B979="", "", "410661")</f>
        <v>0</v>
      </c>
    </row>
    <row r="980" spans="1:4">
      <c r="A980">
        <f>IF(COUNTBLANK(B980:D980)&lt;&gt;COLUMNS(B980:D980),979,"")</f>
        <v>0</v>
      </c>
      <c r="C980" s="1">
        <f>IF(B980="", "", "mouse gut metagenome")</f>
        <v>0</v>
      </c>
      <c r="D980" s="1">
        <f>IF(B980="", "", "410661")</f>
        <v>0</v>
      </c>
    </row>
    <row r="981" spans="1:4">
      <c r="A981">
        <f>IF(COUNTBLANK(B981:D981)&lt;&gt;COLUMNS(B981:D981),980,"")</f>
        <v>0</v>
      </c>
      <c r="C981" s="1">
        <f>IF(B981="", "", "mouse gut metagenome")</f>
        <v>0</v>
      </c>
      <c r="D981" s="1">
        <f>IF(B981="", "", "410661")</f>
        <v>0</v>
      </c>
    </row>
    <row r="982" spans="1:4">
      <c r="A982">
        <f>IF(COUNTBLANK(B982:D982)&lt;&gt;COLUMNS(B982:D982),981,"")</f>
        <v>0</v>
      </c>
      <c r="C982" s="1">
        <f>IF(B982="", "", "mouse gut metagenome")</f>
        <v>0</v>
      </c>
      <c r="D982" s="1">
        <f>IF(B982="", "", "410661")</f>
        <v>0</v>
      </c>
    </row>
    <row r="983" spans="1:4">
      <c r="A983">
        <f>IF(COUNTBLANK(B983:D983)&lt;&gt;COLUMNS(B983:D983),982,"")</f>
        <v>0</v>
      </c>
      <c r="C983" s="1">
        <f>IF(B983="", "", "mouse gut metagenome")</f>
        <v>0</v>
      </c>
      <c r="D983" s="1">
        <f>IF(B983="", "", "410661")</f>
        <v>0</v>
      </c>
    </row>
    <row r="984" spans="1:4">
      <c r="A984">
        <f>IF(COUNTBLANK(B984:D984)&lt;&gt;COLUMNS(B984:D984),983,"")</f>
        <v>0</v>
      </c>
      <c r="C984" s="1">
        <f>IF(B984="", "", "mouse gut metagenome")</f>
        <v>0</v>
      </c>
      <c r="D984" s="1">
        <f>IF(B984="", "", "410661")</f>
        <v>0</v>
      </c>
    </row>
    <row r="985" spans="1:4">
      <c r="A985">
        <f>IF(COUNTBLANK(B985:D985)&lt;&gt;COLUMNS(B985:D985),984,"")</f>
        <v>0</v>
      </c>
      <c r="C985" s="1">
        <f>IF(B985="", "", "mouse gut metagenome")</f>
        <v>0</v>
      </c>
      <c r="D985" s="1">
        <f>IF(B985="", "", "410661")</f>
        <v>0</v>
      </c>
    </row>
    <row r="986" spans="1:4">
      <c r="A986">
        <f>IF(COUNTBLANK(B986:D986)&lt;&gt;COLUMNS(B986:D986),985,"")</f>
        <v>0</v>
      </c>
      <c r="C986" s="1">
        <f>IF(B986="", "", "mouse gut metagenome")</f>
        <v>0</v>
      </c>
      <c r="D986" s="1">
        <f>IF(B986="", "", "410661")</f>
        <v>0</v>
      </c>
    </row>
    <row r="987" spans="1:4">
      <c r="A987">
        <f>IF(COUNTBLANK(B987:D987)&lt;&gt;COLUMNS(B987:D987),986,"")</f>
        <v>0</v>
      </c>
      <c r="C987" s="1">
        <f>IF(B987="", "", "mouse gut metagenome")</f>
        <v>0</v>
      </c>
      <c r="D987" s="1">
        <f>IF(B987="", "", "410661")</f>
        <v>0</v>
      </c>
    </row>
    <row r="988" spans="1:4">
      <c r="A988">
        <f>IF(COUNTBLANK(B988:D988)&lt;&gt;COLUMNS(B988:D988),987,"")</f>
        <v>0</v>
      </c>
      <c r="C988" s="1">
        <f>IF(B988="", "", "mouse gut metagenome")</f>
        <v>0</v>
      </c>
      <c r="D988" s="1">
        <f>IF(B988="", "", "410661")</f>
        <v>0</v>
      </c>
    </row>
    <row r="989" spans="1:4">
      <c r="A989">
        <f>IF(COUNTBLANK(B989:D989)&lt;&gt;COLUMNS(B989:D989),988,"")</f>
        <v>0</v>
      </c>
      <c r="C989" s="1">
        <f>IF(B989="", "", "mouse gut metagenome")</f>
        <v>0</v>
      </c>
      <c r="D989" s="1">
        <f>IF(B989="", "", "410661")</f>
        <v>0</v>
      </c>
    </row>
    <row r="990" spans="1:4">
      <c r="A990">
        <f>IF(COUNTBLANK(B990:D990)&lt;&gt;COLUMNS(B990:D990),989,"")</f>
        <v>0</v>
      </c>
      <c r="C990" s="1">
        <f>IF(B990="", "", "mouse gut metagenome")</f>
        <v>0</v>
      </c>
      <c r="D990" s="1">
        <f>IF(B990="", "", "410661")</f>
        <v>0</v>
      </c>
    </row>
    <row r="991" spans="1:4">
      <c r="A991">
        <f>IF(COUNTBLANK(B991:D991)&lt;&gt;COLUMNS(B991:D991),990,"")</f>
        <v>0</v>
      </c>
      <c r="C991" s="1">
        <f>IF(B991="", "", "mouse gut metagenome")</f>
        <v>0</v>
      </c>
      <c r="D991" s="1">
        <f>IF(B991="", "", "410661")</f>
        <v>0</v>
      </c>
    </row>
    <row r="992" spans="1:4">
      <c r="A992">
        <f>IF(COUNTBLANK(B992:D992)&lt;&gt;COLUMNS(B992:D992),991,"")</f>
        <v>0</v>
      </c>
      <c r="C992" s="1">
        <f>IF(B992="", "", "mouse gut metagenome")</f>
        <v>0</v>
      </c>
      <c r="D992" s="1">
        <f>IF(B992="", "", "410661")</f>
        <v>0</v>
      </c>
    </row>
    <row r="993" spans="1:4">
      <c r="A993">
        <f>IF(COUNTBLANK(B993:D993)&lt;&gt;COLUMNS(B993:D993),992,"")</f>
        <v>0</v>
      </c>
      <c r="C993" s="1">
        <f>IF(B993="", "", "mouse gut metagenome")</f>
        <v>0</v>
      </c>
      <c r="D993" s="1">
        <f>IF(B993="", "", "410661")</f>
        <v>0</v>
      </c>
    </row>
    <row r="994" spans="1:4">
      <c r="A994">
        <f>IF(COUNTBLANK(B994:D994)&lt;&gt;COLUMNS(B994:D994),993,"")</f>
        <v>0</v>
      </c>
      <c r="C994" s="1">
        <f>IF(B994="", "", "mouse gut metagenome")</f>
        <v>0</v>
      </c>
      <c r="D994" s="1">
        <f>IF(B994="", "", "410661")</f>
        <v>0</v>
      </c>
    </row>
    <row r="995" spans="1:4">
      <c r="A995">
        <f>IF(COUNTBLANK(B995:D995)&lt;&gt;COLUMNS(B995:D995),994,"")</f>
        <v>0</v>
      </c>
      <c r="C995" s="1">
        <f>IF(B995="", "", "mouse gut metagenome")</f>
        <v>0</v>
      </c>
      <c r="D995" s="1">
        <f>IF(B995="", "", "410661")</f>
        <v>0</v>
      </c>
    </row>
    <row r="996" spans="1:4">
      <c r="A996">
        <f>IF(COUNTBLANK(B996:D996)&lt;&gt;COLUMNS(B996:D996),995,"")</f>
        <v>0</v>
      </c>
      <c r="C996" s="1">
        <f>IF(B996="", "", "mouse gut metagenome")</f>
        <v>0</v>
      </c>
      <c r="D996" s="1">
        <f>IF(B996="", "", "410661")</f>
        <v>0</v>
      </c>
    </row>
    <row r="997" spans="1:4">
      <c r="A997">
        <f>IF(COUNTBLANK(B997:D997)&lt;&gt;COLUMNS(B997:D997),996,"")</f>
        <v>0</v>
      </c>
      <c r="C997" s="1">
        <f>IF(B997="", "", "mouse gut metagenome")</f>
        <v>0</v>
      </c>
      <c r="D997" s="1">
        <f>IF(B997="", "", "410661")</f>
        <v>0</v>
      </c>
    </row>
    <row r="998" spans="1:4">
      <c r="A998">
        <f>IF(COUNTBLANK(B998:D998)&lt;&gt;COLUMNS(B998:D998),997,"")</f>
        <v>0</v>
      </c>
      <c r="C998" s="1">
        <f>IF(B998="", "", "mouse gut metagenome")</f>
        <v>0</v>
      </c>
      <c r="D998" s="1">
        <f>IF(B998="", "", "410661")</f>
        <v>0</v>
      </c>
    </row>
    <row r="999" spans="1:4">
      <c r="A999">
        <f>IF(COUNTBLANK(B999:D999)&lt;&gt;COLUMNS(B999:D999),998,"")</f>
        <v>0</v>
      </c>
      <c r="C999" s="1">
        <f>IF(B999="", "", "mouse gut metagenome")</f>
        <v>0</v>
      </c>
      <c r="D999" s="1">
        <f>IF(B999="", "", "410661")</f>
        <v>0</v>
      </c>
    </row>
    <row r="1000" spans="1:4">
      <c r="A1000">
        <f>IF(COUNTBLANK(B1000:D1000)&lt;&gt;COLUMNS(B1000:D1000),999,"")</f>
        <v>0</v>
      </c>
      <c r="C1000" s="1">
        <f>IF(B1000="", "", "mouse gut metagenome")</f>
        <v>0</v>
      </c>
      <c r="D1000" s="1">
        <f>IF(B1000="", "", "410661")</f>
        <v>0</v>
      </c>
    </row>
    <row r="1001" spans="1:4">
      <c r="A1001">
        <f>IF(COUNTBLANK(B1001:D1001)&lt;&gt;COLUMNS(B1001:D1001),1000,"")</f>
        <v>0</v>
      </c>
      <c r="C1001" s="1">
        <f>IF(B1001="", "", "mouse gut metagenome")</f>
        <v>0</v>
      </c>
      <c r="D1001" s="1">
        <f>IF(B1001="", "", "410661")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ouse gut metagenome&quot;. The default value is mouse gut metagenome." promptTitle="Enter scientific_name" prompt="The value must be a string and must equal &quot;mouse gut metagenome&quot;. The default value is mouse gut metagenome." sqref="C2:C1001">
      <formula1>"mouse gut metagenome"</formula1>
    </dataValidation>
    <dataValidation type="list" allowBlank="1" showInputMessage="1" showErrorMessage="1" errorTitle="Invalid taxon_id" error="The taxon_id value entered is not valid. The value must be a string and must equal &quot;410661&quot;. The default value is 410661." promptTitle="Enter taxon_id" prompt="The value must be a string and must equal &quot;410661&quot;. The default value is 410661." sqref="D2:D1001">
      <formula1>"410661"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AND(IF(Metadata!C2="",FALSE,TRUE),exact(Metadata!C2,"mouse gut metagenome"))</f>
        <v>0</v>
      </c>
      <c r="Q2">
        <f>AND(IF(Metadata!D2="",FALSE,TRUE),exact(Metadata!D2,"410661"))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AND(IF(Metadata!C3="",FALSE,TRUE),exact(Metadata!C3,"mouse gut metagenome"))</f>
        <v>0</v>
      </c>
      <c r="Q3">
        <f>AND(IF(Metadata!D3="",FALSE,TRUE),exact(Metadata!D3,"410661"))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AND(IF(Metadata!C4="",FALSE,TRUE),exact(Metadata!C4,"mouse gut metagenome"))</f>
        <v>0</v>
      </c>
      <c r="Q4">
        <f>AND(IF(Metadata!D4="",FALSE,TRUE),exact(Metadata!D4,"410661"))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AND(IF(Metadata!C5="",FALSE,TRUE),exact(Metadata!C5,"mouse gut metagenome"))</f>
        <v>0</v>
      </c>
      <c r="Q5">
        <f>AND(IF(Metadata!D5="",FALSE,TRUE),exact(Metadata!D5,"410661"))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AND(IF(Metadata!C6="",FALSE,TRUE),exact(Metadata!C6,"mouse gut metagenome"))</f>
        <v>0</v>
      </c>
      <c r="Q6">
        <f>AND(IF(Metadata!D6="",FALSE,TRUE),exact(Metadata!D6,"410661"))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AND(IF(Metadata!C7="",FALSE,TRUE),exact(Metadata!C7,"mouse gut metagenome"))</f>
        <v>0</v>
      </c>
      <c r="Q7">
        <f>AND(IF(Metadata!D7="",FALSE,TRUE),exact(Metadata!D7,"410661"))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AND(IF(Metadata!C8="",FALSE,TRUE),exact(Metadata!C8,"mouse gut metagenome"))</f>
        <v>0</v>
      </c>
      <c r="Q8">
        <f>AND(IF(Metadata!D8="",FALSE,TRUE),exact(Metadata!D8,"410661"))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AND(IF(Metadata!C9="",FALSE,TRUE),exact(Metadata!C9,"mouse gut metagenome"))</f>
        <v>0</v>
      </c>
      <c r="Q9">
        <f>AND(IF(Metadata!D9="",FALSE,TRUE),exact(Metadata!D9,"410661"))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AND(IF(Metadata!C10="",FALSE,TRUE),exact(Metadata!C10,"mouse gut metagenome"))</f>
        <v>0</v>
      </c>
      <c r="Q10">
        <f>AND(IF(Metadata!D10="",FALSE,TRUE),exact(Metadata!D10,"410661"))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AND(IF(Metadata!C11="",FALSE,TRUE),exact(Metadata!C11,"mouse gut metagenome"))</f>
        <v>0</v>
      </c>
      <c r="Q11">
        <f>AND(IF(Metadata!D11="",FALSE,TRUE),exact(Metadata!D11,"410661"))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AND(IF(Metadata!C12="",FALSE,TRUE),exact(Metadata!C12,"mouse gut metagenome"))</f>
        <v>0</v>
      </c>
      <c r="Q12">
        <f>AND(IF(Metadata!D12="",FALSE,TRUE),exact(Metadata!D12,"410661"))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AND(IF(Metadata!C13="",FALSE,TRUE),exact(Metadata!C13,"mouse gut metagenome"))</f>
        <v>0</v>
      </c>
      <c r="Q13">
        <f>AND(IF(Metadata!D13="",FALSE,TRUE),exact(Metadata!D13,"410661"))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AND(IF(Metadata!C14="",FALSE,TRUE),exact(Metadata!C14,"mouse gut metagenome"))</f>
        <v>0</v>
      </c>
      <c r="Q14">
        <f>AND(IF(Metadata!D14="",FALSE,TRUE),exact(Metadata!D14,"410661"))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AND(IF(Metadata!C15="",FALSE,TRUE),exact(Metadata!C15,"mouse gut metagenome"))</f>
        <v>0</v>
      </c>
      <c r="Q15">
        <f>AND(IF(Metadata!D15="",FALSE,TRUE),exact(Metadata!D15,"410661"))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AND(IF(Metadata!C16="",FALSE,TRUE),exact(Metadata!C16,"mouse gut metagenome"))</f>
        <v>0</v>
      </c>
      <c r="Q16">
        <f>AND(IF(Metadata!D16="",FALSE,TRUE),exact(Metadata!D16,"410661"))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AND(IF(Metadata!C17="",FALSE,TRUE),exact(Metadata!C17,"mouse gut metagenome"))</f>
        <v>0</v>
      </c>
      <c r="Q17">
        <f>AND(IF(Metadata!D17="",FALSE,TRUE),exact(Metadata!D17,"410661"))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AND(IF(Metadata!C18="",FALSE,TRUE),exact(Metadata!C18,"mouse gut metagenome"))</f>
        <v>0</v>
      </c>
      <c r="Q18">
        <f>AND(IF(Metadata!D18="",FALSE,TRUE),exact(Metadata!D18,"410661"))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AND(IF(Metadata!C19="",FALSE,TRUE),exact(Metadata!C19,"mouse gut metagenome"))</f>
        <v>0</v>
      </c>
      <c r="Q19">
        <f>AND(IF(Metadata!D19="",FALSE,TRUE),exact(Metadata!D19,"410661"))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AND(IF(Metadata!C20="",FALSE,TRUE),exact(Metadata!C20,"mouse gut metagenome"))</f>
        <v>0</v>
      </c>
      <c r="Q20">
        <f>AND(IF(Metadata!D20="",FALSE,TRUE),exact(Metadata!D20,"410661"))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AND(IF(Metadata!C21="",FALSE,TRUE),exact(Metadata!C21,"mouse gut metagenome"))</f>
        <v>0</v>
      </c>
      <c r="Q21">
        <f>AND(IF(Metadata!D21="",FALSE,TRUE),exact(Metadata!D21,"410661"))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AND(IF(Metadata!C22="",FALSE,TRUE),exact(Metadata!C22,"mouse gut metagenome"))</f>
        <v>0</v>
      </c>
      <c r="Q22">
        <f>AND(IF(Metadata!D22="",FALSE,TRUE),exact(Metadata!D22,"410661"))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AND(IF(Metadata!C23="",FALSE,TRUE),exact(Metadata!C23,"mouse gut metagenome"))</f>
        <v>0</v>
      </c>
      <c r="Q23">
        <f>AND(IF(Metadata!D23="",FALSE,TRUE),exact(Metadata!D23,"410661"))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AND(IF(Metadata!C24="",FALSE,TRUE),exact(Metadata!C24,"mouse gut metagenome"))</f>
        <v>0</v>
      </c>
      <c r="Q24">
        <f>AND(IF(Metadata!D24="",FALSE,TRUE),exact(Metadata!D24,"410661"))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AND(IF(Metadata!C25="",FALSE,TRUE),exact(Metadata!C25,"mouse gut metagenome"))</f>
        <v>0</v>
      </c>
      <c r="Q25">
        <f>AND(IF(Metadata!D25="",FALSE,TRUE),exact(Metadata!D25,"410661"))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AND(IF(Metadata!C26="",FALSE,TRUE),exact(Metadata!C26,"mouse gut metagenome"))</f>
        <v>0</v>
      </c>
      <c r="Q26">
        <f>AND(IF(Metadata!D26="",FALSE,TRUE),exact(Metadata!D26,"410661"))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AND(IF(Metadata!C27="",FALSE,TRUE),exact(Metadata!C27,"mouse gut metagenome"))</f>
        <v>0</v>
      </c>
      <c r="Q27">
        <f>AND(IF(Metadata!D27="",FALSE,TRUE),exact(Metadata!D27,"410661"))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AND(IF(Metadata!C28="",FALSE,TRUE),exact(Metadata!C28,"mouse gut metagenome"))</f>
        <v>0</v>
      </c>
      <c r="Q28">
        <f>AND(IF(Metadata!D28="",FALSE,TRUE),exact(Metadata!D28,"410661"))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AND(IF(Metadata!C29="",FALSE,TRUE),exact(Metadata!C29,"mouse gut metagenome"))</f>
        <v>0</v>
      </c>
      <c r="Q29">
        <f>AND(IF(Metadata!D29="",FALSE,TRUE),exact(Metadata!D29,"410661"))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AND(IF(Metadata!C30="",FALSE,TRUE),exact(Metadata!C30,"mouse gut metagenome"))</f>
        <v>0</v>
      </c>
      <c r="Q30">
        <f>AND(IF(Metadata!D30="",FALSE,TRUE),exact(Metadata!D30,"410661"))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AND(IF(Metadata!C31="",FALSE,TRUE),exact(Metadata!C31,"mouse gut metagenome"))</f>
        <v>0</v>
      </c>
      <c r="Q31">
        <f>AND(IF(Metadata!D31="",FALSE,TRUE),exact(Metadata!D31,"410661"))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AND(IF(Metadata!C32="",FALSE,TRUE),exact(Metadata!C32,"mouse gut metagenome"))</f>
        <v>0</v>
      </c>
      <c r="Q32">
        <f>AND(IF(Metadata!D32="",FALSE,TRUE),exact(Metadata!D32,"410661"))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AND(IF(Metadata!C33="",FALSE,TRUE),exact(Metadata!C33,"mouse gut metagenome"))</f>
        <v>0</v>
      </c>
      <c r="Q33">
        <f>AND(IF(Metadata!D33="",FALSE,TRUE),exact(Metadata!D33,"410661"))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AND(IF(Metadata!C34="",FALSE,TRUE),exact(Metadata!C34,"mouse gut metagenome"))</f>
        <v>0</v>
      </c>
      <c r="Q34">
        <f>AND(IF(Metadata!D34="",FALSE,TRUE),exact(Metadata!D34,"410661"))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AND(IF(Metadata!C35="",FALSE,TRUE),exact(Metadata!C35,"mouse gut metagenome"))</f>
        <v>0</v>
      </c>
      <c r="Q35">
        <f>AND(IF(Metadata!D35="",FALSE,TRUE),exact(Metadata!D35,"410661"))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AND(IF(Metadata!C36="",FALSE,TRUE),exact(Metadata!C36,"mouse gut metagenome"))</f>
        <v>0</v>
      </c>
      <c r="Q36">
        <f>AND(IF(Metadata!D36="",FALSE,TRUE),exact(Metadata!D36,"410661"))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AND(IF(Metadata!C37="",FALSE,TRUE),exact(Metadata!C37,"mouse gut metagenome"))</f>
        <v>0</v>
      </c>
      <c r="Q37">
        <f>AND(IF(Metadata!D37="",FALSE,TRUE),exact(Metadata!D37,"410661"))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AND(IF(Metadata!C38="",FALSE,TRUE),exact(Metadata!C38,"mouse gut metagenome"))</f>
        <v>0</v>
      </c>
      <c r="Q38">
        <f>AND(IF(Metadata!D38="",FALSE,TRUE),exact(Metadata!D38,"410661"))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AND(IF(Metadata!C39="",FALSE,TRUE),exact(Metadata!C39,"mouse gut metagenome"))</f>
        <v>0</v>
      </c>
      <c r="Q39">
        <f>AND(IF(Metadata!D39="",FALSE,TRUE),exact(Metadata!D39,"410661"))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AND(IF(Metadata!C40="",FALSE,TRUE),exact(Metadata!C40,"mouse gut metagenome"))</f>
        <v>0</v>
      </c>
      <c r="Q40">
        <f>AND(IF(Metadata!D40="",FALSE,TRUE),exact(Metadata!D40,"410661"))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AND(IF(Metadata!C41="",FALSE,TRUE),exact(Metadata!C41,"mouse gut metagenome"))</f>
        <v>0</v>
      </c>
      <c r="Q41">
        <f>AND(IF(Metadata!D41="",FALSE,TRUE),exact(Metadata!D41,"410661"))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AND(IF(Metadata!C42="",FALSE,TRUE),exact(Metadata!C42,"mouse gut metagenome"))</f>
        <v>0</v>
      </c>
      <c r="Q42">
        <f>AND(IF(Metadata!D42="",FALSE,TRUE),exact(Metadata!D42,"410661"))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AND(IF(Metadata!C43="",FALSE,TRUE),exact(Metadata!C43,"mouse gut metagenome"))</f>
        <v>0</v>
      </c>
      <c r="Q43">
        <f>AND(IF(Metadata!D43="",FALSE,TRUE),exact(Metadata!D43,"410661"))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AND(IF(Metadata!C44="",FALSE,TRUE),exact(Metadata!C44,"mouse gut metagenome"))</f>
        <v>0</v>
      </c>
      <c r="Q44">
        <f>AND(IF(Metadata!D44="",FALSE,TRUE),exact(Metadata!D44,"410661"))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AND(IF(Metadata!C45="",FALSE,TRUE),exact(Metadata!C45,"mouse gut metagenome"))</f>
        <v>0</v>
      </c>
      <c r="Q45">
        <f>AND(IF(Metadata!D45="",FALSE,TRUE),exact(Metadata!D45,"410661"))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AND(IF(Metadata!C46="",FALSE,TRUE),exact(Metadata!C46,"mouse gut metagenome"))</f>
        <v>0</v>
      </c>
      <c r="Q46">
        <f>AND(IF(Metadata!D46="",FALSE,TRUE),exact(Metadata!D46,"410661"))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AND(IF(Metadata!C47="",FALSE,TRUE),exact(Metadata!C47,"mouse gut metagenome"))</f>
        <v>0</v>
      </c>
      <c r="Q47">
        <f>AND(IF(Metadata!D47="",FALSE,TRUE),exact(Metadata!D47,"410661"))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AND(IF(Metadata!C48="",FALSE,TRUE),exact(Metadata!C48,"mouse gut metagenome"))</f>
        <v>0</v>
      </c>
      <c r="Q48">
        <f>AND(IF(Metadata!D48="",FALSE,TRUE),exact(Metadata!D48,"410661"))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AND(IF(Metadata!C49="",FALSE,TRUE),exact(Metadata!C49,"mouse gut metagenome"))</f>
        <v>0</v>
      </c>
      <c r="Q49">
        <f>AND(IF(Metadata!D49="",FALSE,TRUE),exact(Metadata!D49,"410661"))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AND(IF(Metadata!C50="",FALSE,TRUE),exact(Metadata!C50,"mouse gut metagenome"))</f>
        <v>0</v>
      </c>
      <c r="Q50">
        <f>AND(IF(Metadata!D50="",FALSE,TRUE),exact(Metadata!D50,"410661"))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AND(IF(Metadata!C51="",FALSE,TRUE),exact(Metadata!C51,"mouse gut metagenome"))</f>
        <v>0</v>
      </c>
      <c r="Q51">
        <f>AND(IF(Metadata!D51="",FALSE,TRUE),exact(Metadata!D51,"410661"))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AND(IF(Metadata!C52="",FALSE,TRUE),exact(Metadata!C52,"mouse gut metagenome"))</f>
        <v>0</v>
      </c>
      <c r="Q52">
        <f>AND(IF(Metadata!D52="",FALSE,TRUE),exact(Metadata!D52,"410661"))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AND(IF(Metadata!C53="",FALSE,TRUE),exact(Metadata!C53,"mouse gut metagenome"))</f>
        <v>0</v>
      </c>
      <c r="Q53">
        <f>AND(IF(Metadata!D53="",FALSE,TRUE),exact(Metadata!D53,"410661"))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AND(IF(Metadata!C54="",FALSE,TRUE),exact(Metadata!C54,"mouse gut metagenome"))</f>
        <v>0</v>
      </c>
      <c r="Q54">
        <f>AND(IF(Metadata!D54="",FALSE,TRUE),exact(Metadata!D54,"410661"))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AND(IF(Metadata!C55="",FALSE,TRUE),exact(Metadata!C55,"mouse gut metagenome"))</f>
        <v>0</v>
      </c>
      <c r="Q55">
        <f>AND(IF(Metadata!D55="",FALSE,TRUE),exact(Metadata!D55,"410661"))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AND(IF(Metadata!C56="",FALSE,TRUE),exact(Metadata!C56,"mouse gut metagenome"))</f>
        <v>0</v>
      </c>
      <c r="Q56">
        <f>AND(IF(Metadata!D56="",FALSE,TRUE),exact(Metadata!D56,"410661"))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AND(IF(Metadata!C57="",FALSE,TRUE),exact(Metadata!C57,"mouse gut metagenome"))</f>
        <v>0</v>
      </c>
      <c r="Q57">
        <f>AND(IF(Metadata!D57="",FALSE,TRUE),exact(Metadata!D57,"410661"))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AND(IF(Metadata!C58="",FALSE,TRUE),exact(Metadata!C58,"mouse gut metagenome"))</f>
        <v>0</v>
      </c>
      <c r="Q58">
        <f>AND(IF(Metadata!D58="",FALSE,TRUE),exact(Metadata!D58,"410661"))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AND(IF(Metadata!C59="",FALSE,TRUE),exact(Metadata!C59,"mouse gut metagenome"))</f>
        <v>0</v>
      </c>
      <c r="Q59">
        <f>AND(IF(Metadata!D59="",FALSE,TRUE),exact(Metadata!D59,"410661"))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AND(IF(Metadata!C60="",FALSE,TRUE),exact(Metadata!C60,"mouse gut metagenome"))</f>
        <v>0</v>
      </c>
      <c r="Q60">
        <f>AND(IF(Metadata!D60="",FALSE,TRUE),exact(Metadata!D60,"410661"))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AND(IF(Metadata!C61="",FALSE,TRUE),exact(Metadata!C61,"mouse gut metagenome"))</f>
        <v>0</v>
      </c>
      <c r="Q61">
        <f>AND(IF(Metadata!D61="",FALSE,TRUE),exact(Metadata!D61,"410661"))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AND(IF(Metadata!C62="",FALSE,TRUE),exact(Metadata!C62,"mouse gut metagenome"))</f>
        <v>0</v>
      </c>
      <c r="Q62">
        <f>AND(IF(Metadata!D62="",FALSE,TRUE),exact(Metadata!D62,"410661"))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AND(IF(Metadata!C63="",FALSE,TRUE),exact(Metadata!C63,"mouse gut metagenome"))</f>
        <v>0</v>
      </c>
      <c r="Q63">
        <f>AND(IF(Metadata!D63="",FALSE,TRUE),exact(Metadata!D63,"410661"))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AND(IF(Metadata!C64="",FALSE,TRUE),exact(Metadata!C64,"mouse gut metagenome"))</f>
        <v>0</v>
      </c>
      <c r="Q64">
        <f>AND(IF(Metadata!D64="",FALSE,TRUE),exact(Metadata!D64,"410661"))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AND(IF(Metadata!C65="",FALSE,TRUE),exact(Metadata!C65,"mouse gut metagenome"))</f>
        <v>0</v>
      </c>
      <c r="Q65">
        <f>AND(IF(Metadata!D65="",FALSE,TRUE),exact(Metadata!D65,"410661"))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AND(IF(Metadata!C66="",FALSE,TRUE),exact(Metadata!C66,"mouse gut metagenome"))</f>
        <v>0</v>
      </c>
      <c r="Q66">
        <f>AND(IF(Metadata!D66="",FALSE,TRUE),exact(Metadata!D66,"410661"))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AND(IF(Metadata!C67="",FALSE,TRUE),exact(Metadata!C67,"mouse gut metagenome"))</f>
        <v>0</v>
      </c>
      <c r="Q67">
        <f>AND(IF(Metadata!D67="",FALSE,TRUE),exact(Metadata!D67,"410661"))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AND(IF(Metadata!C68="",FALSE,TRUE),exact(Metadata!C68,"mouse gut metagenome"))</f>
        <v>0</v>
      </c>
      <c r="Q68">
        <f>AND(IF(Metadata!D68="",FALSE,TRUE),exact(Metadata!D68,"410661"))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AND(IF(Metadata!C69="",FALSE,TRUE),exact(Metadata!C69,"mouse gut metagenome"))</f>
        <v>0</v>
      </c>
      <c r="Q69">
        <f>AND(IF(Metadata!D69="",FALSE,TRUE),exact(Metadata!D69,"410661"))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AND(IF(Metadata!C70="",FALSE,TRUE),exact(Metadata!C70,"mouse gut metagenome"))</f>
        <v>0</v>
      </c>
      <c r="Q70">
        <f>AND(IF(Metadata!D70="",FALSE,TRUE),exact(Metadata!D70,"410661"))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AND(IF(Metadata!C71="",FALSE,TRUE),exact(Metadata!C71,"mouse gut metagenome"))</f>
        <v>0</v>
      </c>
      <c r="Q71">
        <f>AND(IF(Metadata!D71="",FALSE,TRUE),exact(Metadata!D71,"410661"))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AND(IF(Metadata!C72="",FALSE,TRUE),exact(Metadata!C72,"mouse gut metagenome"))</f>
        <v>0</v>
      </c>
      <c r="Q72">
        <f>AND(IF(Metadata!D72="",FALSE,TRUE),exact(Metadata!D72,"410661"))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AND(IF(Metadata!C73="",FALSE,TRUE),exact(Metadata!C73,"mouse gut metagenome"))</f>
        <v>0</v>
      </c>
      <c r="Q73">
        <f>AND(IF(Metadata!D73="",FALSE,TRUE),exact(Metadata!D73,"410661"))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AND(IF(Metadata!C74="",FALSE,TRUE),exact(Metadata!C74,"mouse gut metagenome"))</f>
        <v>0</v>
      </c>
      <c r="Q74">
        <f>AND(IF(Metadata!D74="",FALSE,TRUE),exact(Metadata!D74,"410661"))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AND(IF(Metadata!C75="",FALSE,TRUE),exact(Metadata!C75,"mouse gut metagenome"))</f>
        <v>0</v>
      </c>
      <c r="Q75">
        <f>AND(IF(Metadata!D75="",FALSE,TRUE),exact(Metadata!D75,"410661"))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AND(IF(Metadata!C76="",FALSE,TRUE),exact(Metadata!C76,"mouse gut metagenome"))</f>
        <v>0</v>
      </c>
      <c r="Q76">
        <f>AND(IF(Metadata!D76="",FALSE,TRUE),exact(Metadata!D76,"410661"))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AND(IF(Metadata!C77="",FALSE,TRUE),exact(Metadata!C77,"mouse gut metagenome"))</f>
        <v>0</v>
      </c>
      <c r="Q77">
        <f>AND(IF(Metadata!D77="",FALSE,TRUE),exact(Metadata!D77,"410661"))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AND(IF(Metadata!C78="",FALSE,TRUE),exact(Metadata!C78,"mouse gut metagenome"))</f>
        <v>0</v>
      </c>
      <c r="Q78">
        <f>AND(IF(Metadata!D78="",FALSE,TRUE),exact(Metadata!D78,"410661"))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AND(IF(Metadata!C79="",FALSE,TRUE),exact(Metadata!C79,"mouse gut metagenome"))</f>
        <v>0</v>
      </c>
      <c r="Q79">
        <f>AND(IF(Metadata!D79="",FALSE,TRUE),exact(Metadata!D79,"410661"))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AND(IF(Metadata!C80="",FALSE,TRUE),exact(Metadata!C80,"mouse gut metagenome"))</f>
        <v>0</v>
      </c>
      <c r="Q80">
        <f>AND(IF(Metadata!D80="",FALSE,TRUE),exact(Metadata!D80,"410661"))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AND(IF(Metadata!C81="",FALSE,TRUE),exact(Metadata!C81,"mouse gut metagenome"))</f>
        <v>0</v>
      </c>
      <c r="Q81">
        <f>AND(IF(Metadata!D81="",FALSE,TRUE),exact(Metadata!D81,"410661"))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AND(IF(Metadata!C82="",FALSE,TRUE),exact(Metadata!C82,"mouse gut metagenome"))</f>
        <v>0</v>
      </c>
      <c r="Q82">
        <f>AND(IF(Metadata!D82="",FALSE,TRUE),exact(Metadata!D82,"410661"))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AND(IF(Metadata!C83="",FALSE,TRUE),exact(Metadata!C83,"mouse gut metagenome"))</f>
        <v>0</v>
      </c>
      <c r="Q83">
        <f>AND(IF(Metadata!D83="",FALSE,TRUE),exact(Metadata!D83,"410661"))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AND(IF(Metadata!C84="",FALSE,TRUE),exact(Metadata!C84,"mouse gut metagenome"))</f>
        <v>0</v>
      </c>
      <c r="Q84">
        <f>AND(IF(Metadata!D84="",FALSE,TRUE),exact(Metadata!D84,"410661"))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AND(IF(Metadata!C85="",FALSE,TRUE),exact(Metadata!C85,"mouse gut metagenome"))</f>
        <v>0</v>
      </c>
      <c r="Q85">
        <f>AND(IF(Metadata!D85="",FALSE,TRUE),exact(Metadata!D85,"410661"))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AND(IF(Metadata!C86="",FALSE,TRUE),exact(Metadata!C86,"mouse gut metagenome"))</f>
        <v>0</v>
      </c>
      <c r="Q86">
        <f>AND(IF(Metadata!D86="",FALSE,TRUE),exact(Metadata!D86,"410661"))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AND(IF(Metadata!C87="",FALSE,TRUE),exact(Metadata!C87,"mouse gut metagenome"))</f>
        <v>0</v>
      </c>
      <c r="Q87">
        <f>AND(IF(Metadata!D87="",FALSE,TRUE),exact(Metadata!D87,"410661"))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AND(IF(Metadata!C88="",FALSE,TRUE),exact(Metadata!C88,"mouse gut metagenome"))</f>
        <v>0</v>
      </c>
      <c r="Q88">
        <f>AND(IF(Metadata!D88="",FALSE,TRUE),exact(Metadata!D88,"410661"))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AND(IF(Metadata!C89="",FALSE,TRUE),exact(Metadata!C89,"mouse gut metagenome"))</f>
        <v>0</v>
      </c>
      <c r="Q89">
        <f>AND(IF(Metadata!D89="",FALSE,TRUE),exact(Metadata!D89,"410661"))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AND(IF(Metadata!C90="",FALSE,TRUE),exact(Metadata!C90,"mouse gut metagenome"))</f>
        <v>0</v>
      </c>
      <c r="Q90">
        <f>AND(IF(Metadata!D90="",FALSE,TRUE),exact(Metadata!D90,"410661"))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AND(IF(Metadata!C91="",FALSE,TRUE),exact(Metadata!C91,"mouse gut metagenome"))</f>
        <v>0</v>
      </c>
      <c r="Q91">
        <f>AND(IF(Metadata!D91="",FALSE,TRUE),exact(Metadata!D91,"410661"))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AND(IF(Metadata!C92="",FALSE,TRUE),exact(Metadata!C92,"mouse gut metagenome"))</f>
        <v>0</v>
      </c>
      <c r="Q92">
        <f>AND(IF(Metadata!D92="",FALSE,TRUE),exact(Metadata!D92,"410661"))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AND(IF(Metadata!C93="",FALSE,TRUE),exact(Metadata!C93,"mouse gut metagenome"))</f>
        <v>0</v>
      </c>
      <c r="Q93">
        <f>AND(IF(Metadata!D93="",FALSE,TRUE),exact(Metadata!D93,"410661"))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AND(IF(Metadata!C94="",FALSE,TRUE),exact(Metadata!C94,"mouse gut metagenome"))</f>
        <v>0</v>
      </c>
      <c r="Q94">
        <f>AND(IF(Metadata!D94="",FALSE,TRUE),exact(Metadata!D94,"410661"))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AND(IF(Metadata!C95="",FALSE,TRUE),exact(Metadata!C95,"mouse gut metagenome"))</f>
        <v>0</v>
      </c>
      <c r="Q95">
        <f>AND(IF(Metadata!D95="",FALSE,TRUE),exact(Metadata!D95,"410661"))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AND(IF(Metadata!C96="",FALSE,TRUE),exact(Metadata!C96,"mouse gut metagenome"))</f>
        <v>0</v>
      </c>
      <c r="Q96">
        <f>AND(IF(Metadata!D96="",FALSE,TRUE),exact(Metadata!D96,"410661"))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AND(IF(Metadata!C97="",FALSE,TRUE),exact(Metadata!C97,"mouse gut metagenome"))</f>
        <v>0</v>
      </c>
      <c r="Q97">
        <f>AND(IF(Metadata!D97="",FALSE,TRUE),exact(Metadata!D97,"410661"))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AND(IF(Metadata!C98="",FALSE,TRUE),exact(Metadata!C98,"mouse gut metagenome"))</f>
        <v>0</v>
      </c>
      <c r="Q98">
        <f>AND(IF(Metadata!D98="",FALSE,TRUE),exact(Metadata!D98,"410661"))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AND(IF(Metadata!C99="",FALSE,TRUE),exact(Metadata!C99,"mouse gut metagenome"))</f>
        <v>0</v>
      </c>
      <c r="Q99">
        <f>AND(IF(Metadata!D99="",FALSE,TRUE),exact(Metadata!D99,"410661"))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AND(IF(Metadata!C100="",FALSE,TRUE),exact(Metadata!C100,"mouse gut metagenome"))</f>
        <v>0</v>
      </c>
      <c r="Q100">
        <f>AND(IF(Metadata!D100="",FALSE,TRUE),exact(Metadata!D100,"410661"))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AND(IF(Metadata!C101="",FALSE,TRUE),exact(Metadata!C101,"mouse gut metagenome"))</f>
        <v>0</v>
      </c>
      <c r="Q101">
        <f>AND(IF(Metadata!D101="",FALSE,TRUE),exact(Metadata!D101,"410661"))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AND(IF(Metadata!C102="",FALSE,TRUE),exact(Metadata!C102,"mouse gut metagenome"))</f>
        <v>0</v>
      </c>
      <c r="Q102">
        <f>AND(IF(Metadata!D102="",FALSE,TRUE),exact(Metadata!D102,"410661"))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AND(IF(Metadata!C103="",FALSE,TRUE),exact(Metadata!C103,"mouse gut metagenome"))</f>
        <v>0</v>
      </c>
      <c r="Q103">
        <f>AND(IF(Metadata!D103="",FALSE,TRUE),exact(Metadata!D103,"410661"))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AND(IF(Metadata!C104="",FALSE,TRUE),exact(Metadata!C104,"mouse gut metagenome"))</f>
        <v>0</v>
      </c>
      <c r="Q104">
        <f>AND(IF(Metadata!D104="",FALSE,TRUE),exact(Metadata!D104,"410661"))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AND(IF(Metadata!C105="",FALSE,TRUE),exact(Metadata!C105,"mouse gut metagenome"))</f>
        <v>0</v>
      </c>
      <c r="Q105">
        <f>AND(IF(Metadata!D105="",FALSE,TRUE),exact(Metadata!D105,"410661"))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AND(IF(Metadata!C106="",FALSE,TRUE),exact(Metadata!C106,"mouse gut metagenome"))</f>
        <v>0</v>
      </c>
      <c r="Q106">
        <f>AND(IF(Metadata!D106="",FALSE,TRUE),exact(Metadata!D106,"410661"))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AND(IF(Metadata!C107="",FALSE,TRUE),exact(Metadata!C107,"mouse gut metagenome"))</f>
        <v>0</v>
      </c>
      <c r="Q107">
        <f>AND(IF(Metadata!D107="",FALSE,TRUE),exact(Metadata!D107,"410661"))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AND(IF(Metadata!C108="",FALSE,TRUE),exact(Metadata!C108,"mouse gut metagenome"))</f>
        <v>0</v>
      </c>
      <c r="Q108">
        <f>AND(IF(Metadata!D108="",FALSE,TRUE),exact(Metadata!D108,"410661"))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AND(IF(Metadata!C109="",FALSE,TRUE),exact(Metadata!C109,"mouse gut metagenome"))</f>
        <v>0</v>
      </c>
      <c r="Q109">
        <f>AND(IF(Metadata!D109="",FALSE,TRUE),exact(Metadata!D109,"410661"))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AND(IF(Metadata!C110="",FALSE,TRUE),exact(Metadata!C110,"mouse gut metagenome"))</f>
        <v>0</v>
      </c>
      <c r="Q110">
        <f>AND(IF(Metadata!D110="",FALSE,TRUE),exact(Metadata!D110,"410661"))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AND(IF(Metadata!C111="",FALSE,TRUE),exact(Metadata!C111,"mouse gut metagenome"))</f>
        <v>0</v>
      </c>
      <c r="Q111">
        <f>AND(IF(Metadata!D111="",FALSE,TRUE),exact(Metadata!D111,"410661"))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AND(IF(Metadata!C112="",FALSE,TRUE),exact(Metadata!C112,"mouse gut metagenome"))</f>
        <v>0</v>
      </c>
      <c r="Q112">
        <f>AND(IF(Metadata!D112="",FALSE,TRUE),exact(Metadata!D112,"410661"))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AND(IF(Metadata!C113="",FALSE,TRUE),exact(Metadata!C113,"mouse gut metagenome"))</f>
        <v>0</v>
      </c>
      <c r="Q113">
        <f>AND(IF(Metadata!D113="",FALSE,TRUE),exact(Metadata!D113,"410661"))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AND(IF(Metadata!C114="",FALSE,TRUE),exact(Metadata!C114,"mouse gut metagenome"))</f>
        <v>0</v>
      </c>
      <c r="Q114">
        <f>AND(IF(Metadata!D114="",FALSE,TRUE),exact(Metadata!D114,"410661"))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AND(IF(Metadata!C115="",FALSE,TRUE),exact(Metadata!C115,"mouse gut metagenome"))</f>
        <v>0</v>
      </c>
      <c r="Q115">
        <f>AND(IF(Metadata!D115="",FALSE,TRUE),exact(Metadata!D115,"410661"))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AND(IF(Metadata!C116="",FALSE,TRUE),exact(Metadata!C116,"mouse gut metagenome"))</f>
        <v>0</v>
      </c>
      <c r="Q116">
        <f>AND(IF(Metadata!D116="",FALSE,TRUE),exact(Metadata!D116,"410661"))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AND(IF(Metadata!C117="",FALSE,TRUE),exact(Metadata!C117,"mouse gut metagenome"))</f>
        <v>0</v>
      </c>
      <c r="Q117">
        <f>AND(IF(Metadata!D117="",FALSE,TRUE),exact(Metadata!D117,"410661"))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AND(IF(Metadata!C118="",FALSE,TRUE),exact(Metadata!C118,"mouse gut metagenome"))</f>
        <v>0</v>
      </c>
      <c r="Q118">
        <f>AND(IF(Metadata!D118="",FALSE,TRUE),exact(Metadata!D118,"410661"))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AND(IF(Metadata!C119="",FALSE,TRUE),exact(Metadata!C119,"mouse gut metagenome"))</f>
        <v>0</v>
      </c>
      <c r="Q119">
        <f>AND(IF(Metadata!D119="",FALSE,TRUE),exact(Metadata!D119,"410661"))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AND(IF(Metadata!C120="",FALSE,TRUE),exact(Metadata!C120,"mouse gut metagenome"))</f>
        <v>0</v>
      </c>
      <c r="Q120">
        <f>AND(IF(Metadata!D120="",FALSE,TRUE),exact(Metadata!D120,"410661"))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AND(IF(Metadata!C121="",FALSE,TRUE),exact(Metadata!C121,"mouse gut metagenome"))</f>
        <v>0</v>
      </c>
      <c r="Q121">
        <f>AND(IF(Metadata!D121="",FALSE,TRUE),exact(Metadata!D121,"410661"))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AND(IF(Metadata!C122="",FALSE,TRUE),exact(Metadata!C122,"mouse gut metagenome"))</f>
        <v>0</v>
      </c>
      <c r="Q122">
        <f>AND(IF(Metadata!D122="",FALSE,TRUE),exact(Metadata!D122,"410661"))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AND(IF(Metadata!C123="",FALSE,TRUE),exact(Metadata!C123,"mouse gut metagenome"))</f>
        <v>0</v>
      </c>
      <c r="Q123">
        <f>AND(IF(Metadata!D123="",FALSE,TRUE),exact(Metadata!D123,"410661"))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AND(IF(Metadata!C124="",FALSE,TRUE),exact(Metadata!C124,"mouse gut metagenome"))</f>
        <v>0</v>
      </c>
      <c r="Q124">
        <f>AND(IF(Metadata!D124="",FALSE,TRUE),exact(Metadata!D124,"410661"))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AND(IF(Metadata!C125="",FALSE,TRUE),exact(Metadata!C125,"mouse gut metagenome"))</f>
        <v>0</v>
      </c>
      <c r="Q125">
        <f>AND(IF(Metadata!D125="",FALSE,TRUE),exact(Metadata!D125,"410661"))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AND(IF(Metadata!C126="",FALSE,TRUE),exact(Metadata!C126,"mouse gut metagenome"))</f>
        <v>0</v>
      </c>
      <c r="Q126">
        <f>AND(IF(Metadata!D126="",FALSE,TRUE),exact(Metadata!D126,"410661"))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AND(IF(Metadata!C127="",FALSE,TRUE),exact(Metadata!C127,"mouse gut metagenome"))</f>
        <v>0</v>
      </c>
      <c r="Q127">
        <f>AND(IF(Metadata!D127="",FALSE,TRUE),exact(Metadata!D127,"410661"))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AND(IF(Metadata!C128="",FALSE,TRUE),exact(Metadata!C128,"mouse gut metagenome"))</f>
        <v>0</v>
      </c>
      <c r="Q128">
        <f>AND(IF(Metadata!D128="",FALSE,TRUE),exact(Metadata!D128,"410661"))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AND(IF(Metadata!C129="",FALSE,TRUE),exact(Metadata!C129,"mouse gut metagenome"))</f>
        <v>0</v>
      </c>
      <c r="Q129">
        <f>AND(IF(Metadata!D129="",FALSE,TRUE),exact(Metadata!D129,"410661"))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AND(IF(Metadata!C130="",FALSE,TRUE),exact(Metadata!C130,"mouse gut metagenome"))</f>
        <v>0</v>
      </c>
      <c r="Q130">
        <f>AND(IF(Metadata!D130="",FALSE,TRUE),exact(Metadata!D130,"410661"))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AND(IF(Metadata!C131="",FALSE,TRUE),exact(Metadata!C131,"mouse gut metagenome"))</f>
        <v>0</v>
      </c>
      <c r="Q131">
        <f>AND(IF(Metadata!D131="",FALSE,TRUE),exact(Metadata!D131,"410661"))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AND(IF(Metadata!C132="",FALSE,TRUE),exact(Metadata!C132,"mouse gut metagenome"))</f>
        <v>0</v>
      </c>
      <c r="Q132">
        <f>AND(IF(Metadata!D132="",FALSE,TRUE),exact(Metadata!D132,"410661"))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AND(IF(Metadata!C133="",FALSE,TRUE),exact(Metadata!C133,"mouse gut metagenome"))</f>
        <v>0</v>
      </c>
      <c r="Q133">
        <f>AND(IF(Metadata!D133="",FALSE,TRUE),exact(Metadata!D133,"410661"))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AND(IF(Metadata!C134="",FALSE,TRUE),exact(Metadata!C134,"mouse gut metagenome"))</f>
        <v>0</v>
      </c>
      <c r="Q134">
        <f>AND(IF(Metadata!D134="",FALSE,TRUE),exact(Metadata!D134,"410661"))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AND(IF(Metadata!C135="",FALSE,TRUE),exact(Metadata!C135,"mouse gut metagenome"))</f>
        <v>0</v>
      </c>
      <c r="Q135">
        <f>AND(IF(Metadata!D135="",FALSE,TRUE),exact(Metadata!D135,"410661"))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AND(IF(Metadata!C136="",FALSE,TRUE),exact(Metadata!C136,"mouse gut metagenome"))</f>
        <v>0</v>
      </c>
      <c r="Q136">
        <f>AND(IF(Metadata!D136="",FALSE,TRUE),exact(Metadata!D136,"410661"))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AND(IF(Metadata!C137="",FALSE,TRUE),exact(Metadata!C137,"mouse gut metagenome"))</f>
        <v>0</v>
      </c>
      <c r="Q137">
        <f>AND(IF(Metadata!D137="",FALSE,TRUE),exact(Metadata!D137,"410661"))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AND(IF(Metadata!C138="",FALSE,TRUE),exact(Metadata!C138,"mouse gut metagenome"))</f>
        <v>0</v>
      </c>
      <c r="Q138">
        <f>AND(IF(Metadata!D138="",FALSE,TRUE),exact(Metadata!D138,"410661"))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AND(IF(Metadata!C139="",FALSE,TRUE),exact(Metadata!C139,"mouse gut metagenome"))</f>
        <v>0</v>
      </c>
      <c r="Q139">
        <f>AND(IF(Metadata!D139="",FALSE,TRUE),exact(Metadata!D139,"410661"))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AND(IF(Metadata!C140="",FALSE,TRUE),exact(Metadata!C140,"mouse gut metagenome"))</f>
        <v>0</v>
      </c>
      <c r="Q140">
        <f>AND(IF(Metadata!D140="",FALSE,TRUE),exact(Metadata!D140,"410661"))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AND(IF(Metadata!C141="",FALSE,TRUE),exact(Metadata!C141,"mouse gut metagenome"))</f>
        <v>0</v>
      </c>
      <c r="Q141">
        <f>AND(IF(Metadata!D141="",FALSE,TRUE),exact(Metadata!D141,"410661"))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AND(IF(Metadata!C142="",FALSE,TRUE),exact(Metadata!C142,"mouse gut metagenome"))</f>
        <v>0</v>
      </c>
      <c r="Q142">
        <f>AND(IF(Metadata!D142="",FALSE,TRUE),exact(Metadata!D142,"410661"))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AND(IF(Metadata!C143="",FALSE,TRUE),exact(Metadata!C143,"mouse gut metagenome"))</f>
        <v>0</v>
      </c>
      <c r="Q143">
        <f>AND(IF(Metadata!D143="",FALSE,TRUE),exact(Metadata!D143,"410661"))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AND(IF(Metadata!C144="",FALSE,TRUE),exact(Metadata!C144,"mouse gut metagenome"))</f>
        <v>0</v>
      </c>
      <c r="Q144">
        <f>AND(IF(Metadata!D144="",FALSE,TRUE),exact(Metadata!D144,"410661"))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AND(IF(Metadata!C145="",FALSE,TRUE),exact(Metadata!C145,"mouse gut metagenome"))</f>
        <v>0</v>
      </c>
      <c r="Q145">
        <f>AND(IF(Metadata!D145="",FALSE,TRUE),exact(Metadata!D145,"410661"))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AND(IF(Metadata!C146="",FALSE,TRUE),exact(Metadata!C146,"mouse gut metagenome"))</f>
        <v>0</v>
      </c>
      <c r="Q146">
        <f>AND(IF(Metadata!D146="",FALSE,TRUE),exact(Metadata!D146,"410661"))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AND(IF(Metadata!C147="",FALSE,TRUE),exact(Metadata!C147,"mouse gut metagenome"))</f>
        <v>0</v>
      </c>
      <c r="Q147">
        <f>AND(IF(Metadata!D147="",FALSE,TRUE),exact(Metadata!D147,"410661"))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AND(IF(Metadata!C148="",FALSE,TRUE),exact(Metadata!C148,"mouse gut metagenome"))</f>
        <v>0</v>
      </c>
      <c r="Q148">
        <f>AND(IF(Metadata!D148="",FALSE,TRUE),exact(Metadata!D148,"410661"))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AND(IF(Metadata!C149="",FALSE,TRUE),exact(Metadata!C149,"mouse gut metagenome"))</f>
        <v>0</v>
      </c>
      <c r="Q149">
        <f>AND(IF(Metadata!D149="",FALSE,TRUE),exact(Metadata!D149,"410661"))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AND(IF(Metadata!C150="",FALSE,TRUE),exact(Metadata!C150,"mouse gut metagenome"))</f>
        <v>0</v>
      </c>
      <c r="Q150">
        <f>AND(IF(Metadata!D150="",FALSE,TRUE),exact(Metadata!D150,"410661"))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AND(IF(Metadata!C151="",FALSE,TRUE),exact(Metadata!C151,"mouse gut metagenome"))</f>
        <v>0</v>
      </c>
      <c r="Q151">
        <f>AND(IF(Metadata!D151="",FALSE,TRUE),exact(Metadata!D151,"410661"))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AND(IF(Metadata!C152="",FALSE,TRUE),exact(Metadata!C152,"mouse gut metagenome"))</f>
        <v>0</v>
      </c>
      <c r="Q152">
        <f>AND(IF(Metadata!D152="",FALSE,TRUE),exact(Metadata!D152,"410661"))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AND(IF(Metadata!C153="",FALSE,TRUE),exact(Metadata!C153,"mouse gut metagenome"))</f>
        <v>0</v>
      </c>
      <c r="Q153">
        <f>AND(IF(Metadata!D153="",FALSE,TRUE),exact(Metadata!D153,"410661"))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AND(IF(Metadata!C154="",FALSE,TRUE),exact(Metadata!C154,"mouse gut metagenome"))</f>
        <v>0</v>
      </c>
      <c r="Q154">
        <f>AND(IF(Metadata!D154="",FALSE,TRUE),exact(Metadata!D154,"410661"))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AND(IF(Metadata!C155="",FALSE,TRUE),exact(Metadata!C155,"mouse gut metagenome"))</f>
        <v>0</v>
      </c>
      <c r="Q155">
        <f>AND(IF(Metadata!D155="",FALSE,TRUE),exact(Metadata!D155,"410661"))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AND(IF(Metadata!C156="",FALSE,TRUE),exact(Metadata!C156,"mouse gut metagenome"))</f>
        <v>0</v>
      </c>
      <c r="Q156">
        <f>AND(IF(Metadata!D156="",FALSE,TRUE),exact(Metadata!D156,"410661"))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AND(IF(Metadata!C157="",FALSE,TRUE),exact(Metadata!C157,"mouse gut metagenome"))</f>
        <v>0</v>
      </c>
      <c r="Q157">
        <f>AND(IF(Metadata!D157="",FALSE,TRUE),exact(Metadata!D157,"410661"))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AND(IF(Metadata!C158="",FALSE,TRUE),exact(Metadata!C158,"mouse gut metagenome"))</f>
        <v>0</v>
      </c>
      <c r="Q158">
        <f>AND(IF(Metadata!D158="",FALSE,TRUE),exact(Metadata!D158,"410661"))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AND(IF(Metadata!C159="",FALSE,TRUE),exact(Metadata!C159,"mouse gut metagenome"))</f>
        <v>0</v>
      </c>
      <c r="Q159">
        <f>AND(IF(Metadata!D159="",FALSE,TRUE),exact(Metadata!D159,"410661"))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AND(IF(Metadata!C160="",FALSE,TRUE),exact(Metadata!C160,"mouse gut metagenome"))</f>
        <v>0</v>
      </c>
      <c r="Q160">
        <f>AND(IF(Metadata!D160="",FALSE,TRUE),exact(Metadata!D160,"410661"))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AND(IF(Metadata!C161="",FALSE,TRUE),exact(Metadata!C161,"mouse gut metagenome"))</f>
        <v>0</v>
      </c>
      <c r="Q161">
        <f>AND(IF(Metadata!D161="",FALSE,TRUE),exact(Metadata!D161,"410661"))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AND(IF(Metadata!C162="",FALSE,TRUE),exact(Metadata!C162,"mouse gut metagenome"))</f>
        <v>0</v>
      </c>
      <c r="Q162">
        <f>AND(IF(Metadata!D162="",FALSE,TRUE),exact(Metadata!D162,"410661"))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AND(IF(Metadata!C163="",FALSE,TRUE),exact(Metadata!C163,"mouse gut metagenome"))</f>
        <v>0</v>
      </c>
      <c r="Q163">
        <f>AND(IF(Metadata!D163="",FALSE,TRUE),exact(Metadata!D163,"410661"))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AND(IF(Metadata!C164="",FALSE,TRUE),exact(Metadata!C164,"mouse gut metagenome"))</f>
        <v>0</v>
      </c>
      <c r="Q164">
        <f>AND(IF(Metadata!D164="",FALSE,TRUE),exact(Metadata!D164,"410661"))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AND(IF(Metadata!C165="",FALSE,TRUE),exact(Metadata!C165,"mouse gut metagenome"))</f>
        <v>0</v>
      </c>
      <c r="Q165">
        <f>AND(IF(Metadata!D165="",FALSE,TRUE),exact(Metadata!D165,"410661"))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AND(IF(Metadata!C166="",FALSE,TRUE),exact(Metadata!C166,"mouse gut metagenome"))</f>
        <v>0</v>
      </c>
      <c r="Q166">
        <f>AND(IF(Metadata!D166="",FALSE,TRUE),exact(Metadata!D166,"410661"))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AND(IF(Metadata!C167="",FALSE,TRUE),exact(Metadata!C167,"mouse gut metagenome"))</f>
        <v>0</v>
      </c>
      <c r="Q167">
        <f>AND(IF(Metadata!D167="",FALSE,TRUE),exact(Metadata!D167,"410661"))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AND(IF(Metadata!C168="",FALSE,TRUE),exact(Metadata!C168,"mouse gut metagenome"))</f>
        <v>0</v>
      </c>
      <c r="Q168">
        <f>AND(IF(Metadata!D168="",FALSE,TRUE),exact(Metadata!D168,"410661"))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AND(IF(Metadata!C169="",FALSE,TRUE),exact(Metadata!C169,"mouse gut metagenome"))</f>
        <v>0</v>
      </c>
      <c r="Q169">
        <f>AND(IF(Metadata!D169="",FALSE,TRUE),exact(Metadata!D169,"410661"))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AND(IF(Metadata!C170="",FALSE,TRUE),exact(Metadata!C170,"mouse gut metagenome"))</f>
        <v>0</v>
      </c>
      <c r="Q170">
        <f>AND(IF(Metadata!D170="",FALSE,TRUE),exact(Metadata!D170,"410661"))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AND(IF(Metadata!C171="",FALSE,TRUE),exact(Metadata!C171,"mouse gut metagenome"))</f>
        <v>0</v>
      </c>
      <c r="Q171">
        <f>AND(IF(Metadata!D171="",FALSE,TRUE),exact(Metadata!D171,"410661"))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AND(IF(Metadata!C172="",FALSE,TRUE),exact(Metadata!C172,"mouse gut metagenome"))</f>
        <v>0</v>
      </c>
      <c r="Q172">
        <f>AND(IF(Metadata!D172="",FALSE,TRUE),exact(Metadata!D172,"410661"))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AND(IF(Metadata!C173="",FALSE,TRUE),exact(Metadata!C173,"mouse gut metagenome"))</f>
        <v>0</v>
      </c>
      <c r="Q173">
        <f>AND(IF(Metadata!D173="",FALSE,TRUE),exact(Metadata!D173,"410661"))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AND(IF(Metadata!C174="",FALSE,TRUE),exact(Metadata!C174,"mouse gut metagenome"))</f>
        <v>0</v>
      </c>
      <c r="Q174">
        <f>AND(IF(Metadata!D174="",FALSE,TRUE),exact(Metadata!D174,"410661"))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AND(IF(Metadata!C175="",FALSE,TRUE),exact(Metadata!C175,"mouse gut metagenome"))</f>
        <v>0</v>
      </c>
      <c r="Q175">
        <f>AND(IF(Metadata!D175="",FALSE,TRUE),exact(Metadata!D175,"410661"))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AND(IF(Metadata!C176="",FALSE,TRUE),exact(Metadata!C176,"mouse gut metagenome"))</f>
        <v>0</v>
      </c>
      <c r="Q176">
        <f>AND(IF(Metadata!D176="",FALSE,TRUE),exact(Metadata!D176,"410661"))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AND(IF(Metadata!C177="",FALSE,TRUE),exact(Metadata!C177,"mouse gut metagenome"))</f>
        <v>0</v>
      </c>
      <c r="Q177">
        <f>AND(IF(Metadata!D177="",FALSE,TRUE),exact(Metadata!D177,"410661"))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AND(IF(Metadata!C178="",FALSE,TRUE),exact(Metadata!C178,"mouse gut metagenome"))</f>
        <v>0</v>
      </c>
      <c r="Q178">
        <f>AND(IF(Metadata!D178="",FALSE,TRUE),exact(Metadata!D178,"410661"))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AND(IF(Metadata!C179="",FALSE,TRUE),exact(Metadata!C179,"mouse gut metagenome"))</f>
        <v>0</v>
      </c>
      <c r="Q179">
        <f>AND(IF(Metadata!D179="",FALSE,TRUE),exact(Metadata!D179,"410661"))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AND(IF(Metadata!C180="",FALSE,TRUE),exact(Metadata!C180,"mouse gut metagenome"))</f>
        <v>0</v>
      </c>
      <c r="Q180">
        <f>AND(IF(Metadata!D180="",FALSE,TRUE),exact(Metadata!D180,"410661"))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AND(IF(Metadata!C181="",FALSE,TRUE),exact(Metadata!C181,"mouse gut metagenome"))</f>
        <v>0</v>
      </c>
      <c r="Q181">
        <f>AND(IF(Metadata!D181="",FALSE,TRUE),exact(Metadata!D181,"410661"))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AND(IF(Metadata!C182="",FALSE,TRUE),exact(Metadata!C182,"mouse gut metagenome"))</f>
        <v>0</v>
      </c>
      <c r="Q182">
        <f>AND(IF(Metadata!D182="",FALSE,TRUE),exact(Metadata!D182,"410661"))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AND(IF(Metadata!C183="",FALSE,TRUE),exact(Metadata!C183,"mouse gut metagenome"))</f>
        <v>0</v>
      </c>
      <c r="Q183">
        <f>AND(IF(Metadata!D183="",FALSE,TRUE),exact(Metadata!D183,"410661"))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AND(IF(Metadata!C184="",FALSE,TRUE),exact(Metadata!C184,"mouse gut metagenome"))</f>
        <v>0</v>
      </c>
      <c r="Q184">
        <f>AND(IF(Metadata!D184="",FALSE,TRUE),exact(Metadata!D184,"410661"))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AND(IF(Metadata!C185="",FALSE,TRUE),exact(Metadata!C185,"mouse gut metagenome"))</f>
        <v>0</v>
      </c>
      <c r="Q185">
        <f>AND(IF(Metadata!D185="",FALSE,TRUE),exact(Metadata!D185,"410661"))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AND(IF(Metadata!C186="",FALSE,TRUE),exact(Metadata!C186,"mouse gut metagenome"))</f>
        <v>0</v>
      </c>
      <c r="Q186">
        <f>AND(IF(Metadata!D186="",FALSE,TRUE),exact(Metadata!D186,"410661"))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AND(IF(Metadata!C187="",FALSE,TRUE),exact(Metadata!C187,"mouse gut metagenome"))</f>
        <v>0</v>
      </c>
      <c r="Q187">
        <f>AND(IF(Metadata!D187="",FALSE,TRUE),exact(Metadata!D187,"410661"))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AND(IF(Metadata!C188="",FALSE,TRUE),exact(Metadata!C188,"mouse gut metagenome"))</f>
        <v>0</v>
      </c>
      <c r="Q188">
        <f>AND(IF(Metadata!D188="",FALSE,TRUE),exact(Metadata!D188,"410661"))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AND(IF(Metadata!C189="",FALSE,TRUE),exact(Metadata!C189,"mouse gut metagenome"))</f>
        <v>0</v>
      </c>
      <c r="Q189">
        <f>AND(IF(Metadata!D189="",FALSE,TRUE),exact(Metadata!D189,"410661"))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AND(IF(Metadata!C190="",FALSE,TRUE),exact(Metadata!C190,"mouse gut metagenome"))</f>
        <v>0</v>
      </c>
      <c r="Q190">
        <f>AND(IF(Metadata!D190="",FALSE,TRUE),exact(Metadata!D190,"410661"))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AND(IF(Metadata!C191="",FALSE,TRUE),exact(Metadata!C191,"mouse gut metagenome"))</f>
        <v>0</v>
      </c>
      <c r="Q191">
        <f>AND(IF(Metadata!D191="",FALSE,TRUE),exact(Metadata!D191,"410661"))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AND(IF(Metadata!C192="",FALSE,TRUE),exact(Metadata!C192,"mouse gut metagenome"))</f>
        <v>0</v>
      </c>
      <c r="Q192">
        <f>AND(IF(Metadata!D192="",FALSE,TRUE),exact(Metadata!D192,"410661"))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AND(IF(Metadata!C193="",FALSE,TRUE),exact(Metadata!C193,"mouse gut metagenome"))</f>
        <v>0</v>
      </c>
      <c r="Q193">
        <f>AND(IF(Metadata!D193="",FALSE,TRUE),exact(Metadata!D193,"410661"))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AND(IF(Metadata!C194="",FALSE,TRUE),exact(Metadata!C194,"mouse gut metagenome"))</f>
        <v>0</v>
      </c>
      <c r="Q194">
        <f>AND(IF(Metadata!D194="",FALSE,TRUE),exact(Metadata!D194,"410661"))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AND(IF(Metadata!C195="",FALSE,TRUE),exact(Metadata!C195,"mouse gut metagenome"))</f>
        <v>0</v>
      </c>
      <c r="Q195">
        <f>AND(IF(Metadata!D195="",FALSE,TRUE),exact(Metadata!D195,"410661"))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AND(IF(Metadata!C196="",FALSE,TRUE),exact(Metadata!C196,"mouse gut metagenome"))</f>
        <v>0</v>
      </c>
      <c r="Q196">
        <f>AND(IF(Metadata!D196="",FALSE,TRUE),exact(Metadata!D196,"410661"))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AND(IF(Metadata!C197="",FALSE,TRUE),exact(Metadata!C197,"mouse gut metagenome"))</f>
        <v>0</v>
      </c>
      <c r="Q197">
        <f>AND(IF(Metadata!D197="",FALSE,TRUE),exact(Metadata!D197,"410661"))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AND(IF(Metadata!C198="",FALSE,TRUE),exact(Metadata!C198,"mouse gut metagenome"))</f>
        <v>0</v>
      </c>
      <c r="Q198">
        <f>AND(IF(Metadata!D198="",FALSE,TRUE),exact(Metadata!D198,"410661"))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AND(IF(Metadata!C199="",FALSE,TRUE),exact(Metadata!C199,"mouse gut metagenome"))</f>
        <v>0</v>
      </c>
      <c r="Q199">
        <f>AND(IF(Metadata!D199="",FALSE,TRUE),exact(Metadata!D199,"410661"))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AND(IF(Metadata!C200="",FALSE,TRUE),exact(Metadata!C200,"mouse gut metagenome"))</f>
        <v>0</v>
      </c>
      <c r="Q200">
        <f>AND(IF(Metadata!D200="",FALSE,TRUE),exact(Metadata!D200,"410661"))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AND(IF(Metadata!C201="",FALSE,TRUE),exact(Metadata!C201,"mouse gut metagenome"))</f>
        <v>0</v>
      </c>
      <c r="Q201">
        <f>AND(IF(Metadata!D201="",FALSE,TRUE),exact(Metadata!D201,"410661"))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AND(IF(Metadata!C202="",FALSE,TRUE),exact(Metadata!C202,"mouse gut metagenome"))</f>
        <v>0</v>
      </c>
      <c r="Q202">
        <f>AND(IF(Metadata!D202="",FALSE,TRUE),exact(Metadata!D202,"410661"))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AND(IF(Metadata!C203="",FALSE,TRUE),exact(Metadata!C203,"mouse gut metagenome"))</f>
        <v>0</v>
      </c>
      <c r="Q203">
        <f>AND(IF(Metadata!D203="",FALSE,TRUE),exact(Metadata!D203,"410661"))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AND(IF(Metadata!C204="",FALSE,TRUE),exact(Metadata!C204,"mouse gut metagenome"))</f>
        <v>0</v>
      </c>
      <c r="Q204">
        <f>AND(IF(Metadata!D204="",FALSE,TRUE),exact(Metadata!D204,"410661"))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AND(IF(Metadata!C205="",FALSE,TRUE),exact(Metadata!C205,"mouse gut metagenome"))</f>
        <v>0</v>
      </c>
      <c r="Q205">
        <f>AND(IF(Metadata!D205="",FALSE,TRUE),exact(Metadata!D205,"410661"))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AND(IF(Metadata!C206="",FALSE,TRUE),exact(Metadata!C206,"mouse gut metagenome"))</f>
        <v>0</v>
      </c>
      <c r="Q206">
        <f>AND(IF(Metadata!D206="",FALSE,TRUE),exact(Metadata!D206,"410661"))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AND(IF(Metadata!C207="",FALSE,TRUE),exact(Metadata!C207,"mouse gut metagenome"))</f>
        <v>0</v>
      </c>
      <c r="Q207">
        <f>AND(IF(Metadata!D207="",FALSE,TRUE),exact(Metadata!D207,"410661"))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AND(IF(Metadata!C208="",FALSE,TRUE),exact(Metadata!C208,"mouse gut metagenome"))</f>
        <v>0</v>
      </c>
      <c r="Q208">
        <f>AND(IF(Metadata!D208="",FALSE,TRUE),exact(Metadata!D208,"410661"))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AND(IF(Metadata!C209="",FALSE,TRUE),exact(Metadata!C209,"mouse gut metagenome"))</f>
        <v>0</v>
      </c>
      <c r="Q209">
        <f>AND(IF(Metadata!D209="",FALSE,TRUE),exact(Metadata!D209,"410661"))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AND(IF(Metadata!C210="",FALSE,TRUE),exact(Metadata!C210,"mouse gut metagenome"))</f>
        <v>0</v>
      </c>
      <c r="Q210">
        <f>AND(IF(Metadata!D210="",FALSE,TRUE),exact(Metadata!D210,"410661"))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AND(IF(Metadata!C211="",FALSE,TRUE),exact(Metadata!C211,"mouse gut metagenome"))</f>
        <v>0</v>
      </c>
      <c r="Q211">
        <f>AND(IF(Metadata!D211="",FALSE,TRUE),exact(Metadata!D211,"410661"))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AND(IF(Metadata!C212="",FALSE,TRUE),exact(Metadata!C212,"mouse gut metagenome"))</f>
        <v>0</v>
      </c>
      <c r="Q212">
        <f>AND(IF(Metadata!D212="",FALSE,TRUE),exact(Metadata!D212,"410661"))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AND(IF(Metadata!C213="",FALSE,TRUE),exact(Metadata!C213,"mouse gut metagenome"))</f>
        <v>0</v>
      </c>
      <c r="Q213">
        <f>AND(IF(Metadata!D213="",FALSE,TRUE),exact(Metadata!D213,"410661"))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AND(IF(Metadata!C214="",FALSE,TRUE),exact(Metadata!C214,"mouse gut metagenome"))</f>
        <v>0</v>
      </c>
      <c r="Q214">
        <f>AND(IF(Metadata!D214="",FALSE,TRUE),exact(Metadata!D214,"410661"))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AND(IF(Metadata!C215="",FALSE,TRUE),exact(Metadata!C215,"mouse gut metagenome"))</f>
        <v>0</v>
      </c>
      <c r="Q215">
        <f>AND(IF(Metadata!D215="",FALSE,TRUE),exact(Metadata!D215,"410661"))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AND(IF(Metadata!C216="",FALSE,TRUE),exact(Metadata!C216,"mouse gut metagenome"))</f>
        <v>0</v>
      </c>
      <c r="Q216">
        <f>AND(IF(Metadata!D216="",FALSE,TRUE),exact(Metadata!D216,"410661"))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AND(IF(Metadata!C217="",FALSE,TRUE),exact(Metadata!C217,"mouse gut metagenome"))</f>
        <v>0</v>
      </c>
      <c r="Q217">
        <f>AND(IF(Metadata!D217="",FALSE,TRUE),exact(Metadata!D217,"410661"))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AND(IF(Metadata!C218="",FALSE,TRUE),exact(Metadata!C218,"mouse gut metagenome"))</f>
        <v>0</v>
      </c>
      <c r="Q218">
        <f>AND(IF(Metadata!D218="",FALSE,TRUE),exact(Metadata!D218,"410661"))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AND(IF(Metadata!C219="",FALSE,TRUE),exact(Metadata!C219,"mouse gut metagenome"))</f>
        <v>0</v>
      </c>
      <c r="Q219">
        <f>AND(IF(Metadata!D219="",FALSE,TRUE),exact(Metadata!D219,"410661"))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AND(IF(Metadata!C220="",FALSE,TRUE),exact(Metadata!C220,"mouse gut metagenome"))</f>
        <v>0</v>
      </c>
      <c r="Q220">
        <f>AND(IF(Metadata!D220="",FALSE,TRUE),exact(Metadata!D220,"410661"))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AND(IF(Metadata!C221="",FALSE,TRUE),exact(Metadata!C221,"mouse gut metagenome"))</f>
        <v>0</v>
      </c>
      <c r="Q221">
        <f>AND(IF(Metadata!D221="",FALSE,TRUE),exact(Metadata!D221,"410661"))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AND(IF(Metadata!C222="",FALSE,TRUE),exact(Metadata!C222,"mouse gut metagenome"))</f>
        <v>0</v>
      </c>
      <c r="Q222">
        <f>AND(IF(Metadata!D222="",FALSE,TRUE),exact(Metadata!D222,"410661"))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AND(IF(Metadata!C223="",FALSE,TRUE),exact(Metadata!C223,"mouse gut metagenome"))</f>
        <v>0</v>
      </c>
      <c r="Q223">
        <f>AND(IF(Metadata!D223="",FALSE,TRUE),exact(Metadata!D223,"410661"))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AND(IF(Metadata!C224="",FALSE,TRUE),exact(Metadata!C224,"mouse gut metagenome"))</f>
        <v>0</v>
      </c>
      <c r="Q224">
        <f>AND(IF(Metadata!D224="",FALSE,TRUE),exact(Metadata!D224,"410661"))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AND(IF(Metadata!C225="",FALSE,TRUE),exact(Metadata!C225,"mouse gut metagenome"))</f>
        <v>0</v>
      </c>
      <c r="Q225">
        <f>AND(IF(Metadata!D225="",FALSE,TRUE),exact(Metadata!D225,"410661"))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AND(IF(Metadata!C226="",FALSE,TRUE),exact(Metadata!C226,"mouse gut metagenome"))</f>
        <v>0</v>
      </c>
      <c r="Q226">
        <f>AND(IF(Metadata!D226="",FALSE,TRUE),exact(Metadata!D226,"410661"))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AND(IF(Metadata!C227="",FALSE,TRUE),exact(Metadata!C227,"mouse gut metagenome"))</f>
        <v>0</v>
      </c>
      <c r="Q227">
        <f>AND(IF(Metadata!D227="",FALSE,TRUE),exact(Metadata!D227,"410661"))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AND(IF(Metadata!C228="",FALSE,TRUE),exact(Metadata!C228,"mouse gut metagenome"))</f>
        <v>0</v>
      </c>
      <c r="Q228">
        <f>AND(IF(Metadata!D228="",FALSE,TRUE),exact(Metadata!D228,"410661"))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AND(IF(Metadata!C229="",FALSE,TRUE),exact(Metadata!C229,"mouse gut metagenome"))</f>
        <v>0</v>
      </c>
      <c r="Q229">
        <f>AND(IF(Metadata!D229="",FALSE,TRUE),exact(Metadata!D229,"410661"))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AND(IF(Metadata!C230="",FALSE,TRUE),exact(Metadata!C230,"mouse gut metagenome"))</f>
        <v>0</v>
      </c>
      <c r="Q230">
        <f>AND(IF(Metadata!D230="",FALSE,TRUE),exact(Metadata!D230,"410661"))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AND(IF(Metadata!C231="",FALSE,TRUE),exact(Metadata!C231,"mouse gut metagenome"))</f>
        <v>0</v>
      </c>
      <c r="Q231">
        <f>AND(IF(Metadata!D231="",FALSE,TRUE),exact(Metadata!D231,"410661"))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AND(IF(Metadata!C232="",FALSE,TRUE),exact(Metadata!C232,"mouse gut metagenome"))</f>
        <v>0</v>
      </c>
      <c r="Q232">
        <f>AND(IF(Metadata!D232="",FALSE,TRUE),exact(Metadata!D232,"410661"))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AND(IF(Metadata!C233="",FALSE,TRUE),exact(Metadata!C233,"mouse gut metagenome"))</f>
        <v>0</v>
      </c>
      <c r="Q233">
        <f>AND(IF(Metadata!D233="",FALSE,TRUE),exact(Metadata!D233,"410661"))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AND(IF(Metadata!C234="",FALSE,TRUE),exact(Metadata!C234,"mouse gut metagenome"))</f>
        <v>0</v>
      </c>
      <c r="Q234">
        <f>AND(IF(Metadata!D234="",FALSE,TRUE),exact(Metadata!D234,"410661"))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AND(IF(Metadata!C235="",FALSE,TRUE),exact(Metadata!C235,"mouse gut metagenome"))</f>
        <v>0</v>
      </c>
      <c r="Q235">
        <f>AND(IF(Metadata!D235="",FALSE,TRUE),exact(Metadata!D235,"410661"))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AND(IF(Metadata!C236="",FALSE,TRUE),exact(Metadata!C236,"mouse gut metagenome"))</f>
        <v>0</v>
      </c>
      <c r="Q236">
        <f>AND(IF(Metadata!D236="",FALSE,TRUE),exact(Metadata!D236,"410661"))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AND(IF(Metadata!C237="",FALSE,TRUE),exact(Metadata!C237,"mouse gut metagenome"))</f>
        <v>0</v>
      </c>
      <c r="Q237">
        <f>AND(IF(Metadata!D237="",FALSE,TRUE),exact(Metadata!D237,"410661"))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AND(IF(Metadata!C238="",FALSE,TRUE),exact(Metadata!C238,"mouse gut metagenome"))</f>
        <v>0</v>
      </c>
      <c r="Q238">
        <f>AND(IF(Metadata!D238="",FALSE,TRUE),exact(Metadata!D238,"410661"))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AND(IF(Metadata!C239="",FALSE,TRUE),exact(Metadata!C239,"mouse gut metagenome"))</f>
        <v>0</v>
      </c>
      <c r="Q239">
        <f>AND(IF(Metadata!D239="",FALSE,TRUE),exact(Metadata!D239,"410661"))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AND(IF(Metadata!C240="",FALSE,TRUE),exact(Metadata!C240,"mouse gut metagenome"))</f>
        <v>0</v>
      </c>
      <c r="Q240">
        <f>AND(IF(Metadata!D240="",FALSE,TRUE),exact(Metadata!D240,"410661"))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AND(IF(Metadata!C241="",FALSE,TRUE),exact(Metadata!C241,"mouse gut metagenome"))</f>
        <v>0</v>
      </c>
      <c r="Q241">
        <f>AND(IF(Metadata!D241="",FALSE,TRUE),exact(Metadata!D241,"410661"))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AND(IF(Metadata!C242="",FALSE,TRUE),exact(Metadata!C242,"mouse gut metagenome"))</f>
        <v>0</v>
      </c>
      <c r="Q242">
        <f>AND(IF(Metadata!D242="",FALSE,TRUE),exact(Metadata!D242,"410661"))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AND(IF(Metadata!C243="",FALSE,TRUE),exact(Metadata!C243,"mouse gut metagenome"))</f>
        <v>0</v>
      </c>
      <c r="Q243">
        <f>AND(IF(Metadata!D243="",FALSE,TRUE),exact(Metadata!D243,"410661"))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AND(IF(Metadata!C244="",FALSE,TRUE),exact(Metadata!C244,"mouse gut metagenome"))</f>
        <v>0</v>
      </c>
      <c r="Q244">
        <f>AND(IF(Metadata!D244="",FALSE,TRUE),exact(Metadata!D244,"410661"))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AND(IF(Metadata!C245="",FALSE,TRUE),exact(Metadata!C245,"mouse gut metagenome"))</f>
        <v>0</v>
      </c>
      <c r="Q245">
        <f>AND(IF(Metadata!D245="",FALSE,TRUE),exact(Metadata!D245,"410661"))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AND(IF(Metadata!C246="",FALSE,TRUE),exact(Metadata!C246,"mouse gut metagenome"))</f>
        <v>0</v>
      </c>
      <c r="Q246">
        <f>AND(IF(Metadata!D246="",FALSE,TRUE),exact(Metadata!D246,"410661"))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AND(IF(Metadata!C247="",FALSE,TRUE),exact(Metadata!C247,"mouse gut metagenome"))</f>
        <v>0</v>
      </c>
      <c r="Q247">
        <f>AND(IF(Metadata!D247="",FALSE,TRUE),exact(Metadata!D247,"410661"))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AND(IF(Metadata!C248="",FALSE,TRUE),exact(Metadata!C248,"mouse gut metagenome"))</f>
        <v>0</v>
      </c>
      <c r="Q248">
        <f>AND(IF(Metadata!D248="",FALSE,TRUE),exact(Metadata!D248,"410661"))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AND(IF(Metadata!C249="",FALSE,TRUE),exact(Metadata!C249,"mouse gut metagenome"))</f>
        <v>0</v>
      </c>
      <c r="Q249">
        <f>AND(IF(Metadata!D249="",FALSE,TRUE),exact(Metadata!D249,"410661"))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AND(IF(Metadata!C250="",FALSE,TRUE),exact(Metadata!C250,"mouse gut metagenome"))</f>
        <v>0</v>
      </c>
      <c r="Q250">
        <f>AND(IF(Metadata!D250="",FALSE,TRUE),exact(Metadata!D250,"410661"))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AND(IF(Metadata!C251="",FALSE,TRUE),exact(Metadata!C251,"mouse gut metagenome"))</f>
        <v>0</v>
      </c>
      <c r="Q251">
        <f>AND(IF(Metadata!D251="",FALSE,TRUE),exact(Metadata!D251,"410661"))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AND(IF(Metadata!C252="",FALSE,TRUE),exact(Metadata!C252,"mouse gut metagenome"))</f>
        <v>0</v>
      </c>
      <c r="Q252">
        <f>AND(IF(Metadata!D252="",FALSE,TRUE),exact(Metadata!D252,"410661"))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AND(IF(Metadata!C253="",FALSE,TRUE),exact(Metadata!C253,"mouse gut metagenome"))</f>
        <v>0</v>
      </c>
      <c r="Q253">
        <f>AND(IF(Metadata!D253="",FALSE,TRUE),exact(Metadata!D253,"410661"))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AND(IF(Metadata!C254="",FALSE,TRUE),exact(Metadata!C254,"mouse gut metagenome"))</f>
        <v>0</v>
      </c>
      <c r="Q254">
        <f>AND(IF(Metadata!D254="",FALSE,TRUE),exact(Metadata!D254,"410661"))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AND(IF(Metadata!C255="",FALSE,TRUE),exact(Metadata!C255,"mouse gut metagenome"))</f>
        <v>0</v>
      </c>
      <c r="Q255">
        <f>AND(IF(Metadata!D255="",FALSE,TRUE),exact(Metadata!D255,"410661"))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AND(IF(Metadata!C256="",FALSE,TRUE),exact(Metadata!C256,"mouse gut metagenome"))</f>
        <v>0</v>
      </c>
      <c r="Q256">
        <f>AND(IF(Metadata!D256="",FALSE,TRUE),exact(Metadata!D256,"410661"))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AND(IF(Metadata!C257="",FALSE,TRUE),exact(Metadata!C257,"mouse gut metagenome"))</f>
        <v>0</v>
      </c>
      <c r="Q257">
        <f>AND(IF(Metadata!D257="",FALSE,TRUE),exact(Metadata!D257,"410661"))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AND(IF(Metadata!C258="",FALSE,TRUE),exact(Metadata!C258,"mouse gut metagenome"))</f>
        <v>0</v>
      </c>
      <c r="Q258">
        <f>AND(IF(Metadata!D258="",FALSE,TRUE),exact(Metadata!D258,"410661"))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AND(IF(Metadata!C259="",FALSE,TRUE),exact(Metadata!C259,"mouse gut metagenome"))</f>
        <v>0</v>
      </c>
      <c r="Q259">
        <f>AND(IF(Metadata!D259="",FALSE,TRUE),exact(Metadata!D259,"410661"))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AND(IF(Metadata!C260="",FALSE,TRUE),exact(Metadata!C260,"mouse gut metagenome"))</f>
        <v>0</v>
      </c>
      <c r="Q260">
        <f>AND(IF(Metadata!D260="",FALSE,TRUE),exact(Metadata!D260,"410661"))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AND(IF(Metadata!C261="",FALSE,TRUE),exact(Metadata!C261,"mouse gut metagenome"))</f>
        <v>0</v>
      </c>
      <c r="Q261">
        <f>AND(IF(Metadata!D261="",FALSE,TRUE),exact(Metadata!D261,"410661"))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AND(IF(Metadata!C262="",FALSE,TRUE),exact(Metadata!C262,"mouse gut metagenome"))</f>
        <v>0</v>
      </c>
      <c r="Q262">
        <f>AND(IF(Metadata!D262="",FALSE,TRUE),exact(Metadata!D262,"410661"))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AND(IF(Metadata!C263="",FALSE,TRUE),exact(Metadata!C263,"mouse gut metagenome"))</f>
        <v>0</v>
      </c>
      <c r="Q263">
        <f>AND(IF(Metadata!D263="",FALSE,TRUE),exact(Metadata!D263,"410661"))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AND(IF(Metadata!C264="",FALSE,TRUE),exact(Metadata!C264,"mouse gut metagenome"))</f>
        <v>0</v>
      </c>
      <c r="Q264">
        <f>AND(IF(Metadata!D264="",FALSE,TRUE),exact(Metadata!D264,"410661"))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AND(IF(Metadata!C265="",FALSE,TRUE),exact(Metadata!C265,"mouse gut metagenome"))</f>
        <v>0</v>
      </c>
      <c r="Q265">
        <f>AND(IF(Metadata!D265="",FALSE,TRUE),exact(Metadata!D265,"410661"))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AND(IF(Metadata!C266="",FALSE,TRUE),exact(Metadata!C266,"mouse gut metagenome"))</f>
        <v>0</v>
      </c>
      <c r="Q266">
        <f>AND(IF(Metadata!D266="",FALSE,TRUE),exact(Metadata!D266,"410661"))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AND(IF(Metadata!C267="",FALSE,TRUE),exact(Metadata!C267,"mouse gut metagenome"))</f>
        <v>0</v>
      </c>
      <c r="Q267">
        <f>AND(IF(Metadata!D267="",FALSE,TRUE),exact(Metadata!D267,"410661"))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AND(IF(Metadata!C268="",FALSE,TRUE),exact(Metadata!C268,"mouse gut metagenome"))</f>
        <v>0</v>
      </c>
      <c r="Q268">
        <f>AND(IF(Metadata!D268="",FALSE,TRUE),exact(Metadata!D268,"410661"))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AND(IF(Metadata!C269="",FALSE,TRUE),exact(Metadata!C269,"mouse gut metagenome"))</f>
        <v>0</v>
      </c>
      <c r="Q269">
        <f>AND(IF(Metadata!D269="",FALSE,TRUE),exact(Metadata!D269,"410661"))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AND(IF(Metadata!C270="",FALSE,TRUE),exact(Metadata!C270,"mouse gut metagenome"))</f>
        <v>0</v>
      </c>
      <c r="Q270">
        <f>AND(IF(Metadata!D270="",FALSE,TRUE),exact(Metadata!D270,"410661"))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AND(IF(Metadata!C271="",FALSE,TRUE),exact(Metadata!C271,"mouse gut metagenome"))</f>
        <v>0</v>
      </c>
      <c r="Q271">
        <f>AND(IF(Metadata!D271="",FALSE,TRUE),exact(Metadata!D271,"410661"))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AND(IF(Metadata!C272="",FALSE,TRUE),exact(Metadata!C272,"mouse gut metagenome"))</f>
        <v>0</v>
      </c>
      <c r="Q272">
        <f>AND(IF(Metadata!D272="",FALSE,TRUE),exact(Metadata!D272,"410661"))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AND(IF(Metadata!C273="",FALSE,TRUE),exact(Metadata!C273,"mouse gut metagenome"))</f>
        <v>0</v>
      </c>
      <c r="Q273">
        <f>AND(IF(Metadata!D273="",FALSE,TRUE),exact(Metadata!D273,"410661"))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AND(IF(Metadata!C274="",FALSE,TRUE),exact(Metadata!C274,"mouse gut metagenome"))</f>
        <v>0</v>
      </c>
      <c r="Q274">
        <f>AND(IF(Metadata!D274="",FALSE,TRUE),exact(Metadata!D274,"410661"))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AND(IF(Metadata!C275="",FALSE,TRUE),exact(Metadata!C275,"mouse gut metagenome"))</f>
        <v>0</v>
      </c>
      <c r="Q275">
        <f>AND(IF(Metadata!D275="",FALSE,TRUE),exact(Metadata!D275,"410661"))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AND(IF(Metadata!C276="",FALSE,TRUE),exact(Metadata!C276,"mouse gut metagenome"))</f>
        <v>0</v>
      </c>
      <c r="Q276">
        <f>AND(IF(Metadata!D276="",FALSE,TRUE),exact(Metadata!D276,"410661"))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AND(IF(Metadata!C277="",FALSE,TRUE),exact(Metadata!C277,"mouse gut metagenome"))</f>
        <v>0</v>
      </c>
      <c r="Q277">
        <f>AND(IF(Metadata!D277="",FALSE,TRUE),exact(Metadata!D277,"410661"))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AND(IF(Metadata!C278="",FALSE,TRUE),exact(Metadata!C278,"mouse gut metagenome"))</f>
        <v>0</v>
      </c>
      <c r="Q278">
        <f>AND(IF(Metadata!D278="",FALSE,TRUE),exact(Metadata!D278,"410661"))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AND(IF(Metadata!C279="",FALSE,TRUE),exact(Metadata!C279,"mouse gut metagenome"))</f>
        <v>0</v>
      </c>
      <c r="Q279">
        <f>AND(IF(Metadata!D279="",FALSE,TRUE),exact(Metadata!D279,"410661"))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AND(IF(Metadata!C280="",FALSE,TRUE),exact(Metadata!C280,"mouse gut metagenome"))</f>
        <v>0</v>
      </c>
      <c r="Q280">
        <f>AND(IF(Metadata!D280="",FALSE,TRUE),exact(Metadata!D280,"410661"))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AND(IF(Metadata!C281="",FALSE,TRUE),exact(Metadata!C281,"mouse gut metagenome"))</f>
        <v>0</v>
      </c>
      <c r="Q281">
        <f>AND(IF(Metadata!D281="",FALSE,TRUE),exact(Metadata!D281,"410661"))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AND(IF(Metadata!C282="",FALSE,TRUE),exact(Metadata!C282,"mouse gut metagenome"))</f>
        <v>0</v>
      </c>
      <c r="Q282">
        <f>AND(IF(Metadata!D282="",FALSE,TRUE),exact(Metadata!D282,"410661"))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AND(IF(Metadata!C283="",FALSE,TRUE),exact(Metadata!C283,"mouse gut metagenome"))</f>
        <v>0</v>
      </c>
      <c r="Q283">
        <f>AND(IF(Metadata!D283="",FALSE,TRUE),exact(Metadata!D283,"410661"))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AND(IF(Metadata!C284="",FALSE,TRUE),exact(Metadata!C284,"mouse gut metagenome"))</f>
        <v>0</v>
      </c>
      <c r="Q284">
        <f>AND(IF(Metadata!D284="",FALSE,TRUE),exact(Metadata!D284,"410661"))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AND(IF(Metadata!C285="",FALSE,TRUE),exact(Metadata!C285,"mouse gut metagenome"))</f>
        <v>0</v>
      </c>
      <c r="Q285">
        <f>AND(IF(Metadata!D285="",FALSE,TRUE),exact(Metadata!D285,"410661"))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AND(IF(Metadata!C286="",FALSE,TRUE),exact(Metadata!C286,"mouse gut metagenome"))</f>
        <v>0</v>
      </c>
      <c r="Q286">
        <f>AND(IF(Metadata!D286="",FALSE,TRUE),exact(Metadata!D286,"410661"))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AND(IF(Metadata!C287="",FALSE,TRUE),exact(Metadata!C287,"mouse gut metagenome"))</f>
        <v>0</v>
      </c>
      <c r="Q287">
        <f>AND(IF(Metadata!D287="",FALSE,TRUE),exact(Metadata!D287,"410661"))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AND(IF(Metadata!C288="",FALSE,TRUE),exact(Metadata!C288,"mouse gut metagenome"))</f>
        <v>0</v>
      </c>
      <c r="Q288">
        <f>AND(IF(Metadata!D288="",FALSE,TRUE),exact(Metadata!D288,"410661"))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AND(IF(Metadata!C289="",FALSE,TRUE),exact(Metadata!C289,"mouse gut metagenome"))</f>
        <v>0</v>
      </c>
      <c r="Q289">
        <f>AND(IF(Metadata!D289="",FALSE,TRUE),exact(Metadata!D289,"410661"))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AND(IF(Metadata!C290="",FALSE,TRUE),exact(Metadata!C290,"mouse gut metagenome"))</f>
        <v>0</v>
      </c>
      <c r="Q290">
        <f>AND(IF(Metadata!D290="",FALSE,TRUE),exact(Metadata!D290,"410661"))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AND(IF(Metadata!C291="",FALSE,TRUE),exact(Metadata!C291,"mouse gut metagenome"))</f>
        <v>0</v>
      </c>
      <c r="Q291">
        <f>AND(IF(Metadata!D291="",FALSE,TRUE),exact(Metadata!D291,"410661"))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AND(IF(Metadata!C292="",FALSE,TRUE),exact(Metadata!C292,"mouse gut metagenome"))</f>
        <v>0</v>
      </c>
      <c r="Q292">
        <f>AND(IF(Metadata!D292="",FALSE,TRUE),exact(Metadata!D292,"410661"))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AND(IF(Metadata!C293="",FALSE,TRUE),exact(Metadata!C293,"mouse gut metagenome"))</f>
        <v>0</v>
      </c>
      <c r="Q293">
        <f>AND(IF(Metadata!D293="",FALSE,TRUE),exact(Metadata!D293,"410661"))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AND(IF(Metadata!C294="",FALSE,TRUE),exact(Metadata!C294,"mouse gut metagenome"))</f>
        <v>0</v>
      </c>
      <c r="Q294">
        <f>AND(IF(Metadata!D294="",FALSE,TRUE),exact(Metadata!D294,"410661"))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AND(IF(Metadata!C295="",FALSE,TRUE),exact(Metadata!C295,"mouse gut metagenome"))</f>
        <v>0</v>
      </c>
      <c r="Q295">
        <f>AND(IF(Metadata!D295="",FALSE,TRUE),exact(Metadata!D295,"410661"))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AND(IF(Metadata!C296="",FALSE,TRUE),exact(Metadata!C296,"mouse gut metagenome"))</f>
        <v>0</v>
      </c>
      <c r="Q296">
        <f>AND(IF(Metadata!D296="",FALSE,TRUE),exact(Metadata!D296,"410661"))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AND(IF(Metadata!C297="",FALSE,TRUE),exact(Metadata!C297,"mouse gut metagenome"))</f>
        <v>0</v>
      </c>
      <c r="Q297">
        <f>AND(IF(Metadata!D297="",FALSE,TRUE),exact(Metadata!D297,"410661"))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AND(IF(Metadata!C298="",FALSE,TRUE),exact(Metadata!C298,"mouse gut metagenome"))</f>
        <v>0</v>
      </c>
      <c r="Q298">
        <f>AND(IF(Metadata!D298="",FALSE,TRUE),exact(Metadata!D298,"410661"))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AND(IF(Metadata!C299="",FALSE,TRUE),exact(Metadata!C299,"mouse gut metagenome"))</f>
        <v>0</v>
      </c>
      <c r="Q299">
        <f>AND(IF(Metadata!D299="",FALSE,TRUE),exact(Metadata!D299,"410661"))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AND(IF(Metadata!C300="",FALSE,TRUE),exact(Metadata!C300,"mouse gut metagenome"))</f>
        <v>0</v>
      </c>
      <c r="Q300">
        <f>AND(IF(Metadata!D300="",FALSE,TRUE),exact(Metadata!D300,"410661"))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AND(IF(Metadata!C301="",FALSE,TRUE),exact(Metadata!C301,"mouse gut metagenome"))</f>
        <v>0</v>
      </c>
      <c r="Q301">
        <f>AND(IF(Metadata!D301="",FALSE,TRUE),exact(Metadata!D301,"410661"))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AND(IF(Metadata!C302="",FALSE,TRUE),exact(Metadata!C302,"mouse gut metagenome"))</f>
        <v>0</v>
      </c>
      <c r="Q302">
        <f>AND(IF(Metadata!D302="",FALSE,TRUE),exact(Metadata!D302,"410661"))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AND(IF(Metadata!C303="",FALSE,TRUE),exact(Metadata!C303,"mouse gut metagenome"))</f>
        <v>0</v>
      </c>
      <c r="Q303">
        <f>AND(IF(Metadata!D303="",FALSE,TRUE),exact(Metadata!D303,"410661"))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AND(IF(Metadata!C304="",FALSE,TRUE),exact(Metadata!C304,"mouse gut metagenome"))</f>
        <v>0</v>
      </c>
      <c r="Q304">
        <f>AND(IF(Metadata!D304="",FALSE,TRUE),exact(Metadata!D304,"410661"))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AND(IF(Metadata!C305="",FALSE,TRUE),exact(Metadata!C305,"mouse gut metagenome"))</f>
        <v>0</v>
      </c>
      <c r="Q305">
        <f>AND(IF(Metadata!D305="",FALSE,TRUE),exact(Metadata!D305,"410661"))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AND(IF(Metadata!C306="",FALSE,TRUE),exact(Metadata!C306,"mouse gut metagenome"))</f>
        <v>0</v>
      </c>
      <c r="Q306">
        <f>AND(IF(Metadata!D306="",FALSE,TRUE),exact(Metadata!D306,"410661"))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AND(IF(Metadata!C307="",FALSE,TRUE),exact(Metadata!C307,"mouse gut metagenome"))</f>
        <v>0</v>
      </c>
      <c r="Q307">
        <f>AND(IF(Metadata!D307="",FALSE,TRUE),exact(Metadata!D307,"410661"))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AND(IF(Metadata!C308="",FALSE,TRUE),exact(Metadata!C308,"mouse gut metagenome"))</f>
        <v>0</v>
      </c>
      <c r="Q308">
        <f>AND(IF(Metadata!D308="",FALSE,TRUE),exact(Metadata!D308,"410661"))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AND(IF(Metadata!C309="",FALSE,TRUE),exact(Metadata!C309,"mouse gut metagenome"))</f>
        <v>0</v>
      </c>
      <c r="Q309">
        <f>AND(IF(Metadata!D309="",FALSE,TRUE),exact(Metadata!D309,"410661"))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AND(IF(Metadata!C310="",FALSE,TRUE),exact(Metadata!C310,"mouse gut metagenome"))</f>
        <v>0</v>
      </c>
      <c r="Q310">
        <f>AND(IF(Metadata!D310="",FALSE,TRUE),exact(Metadata!D310,"410661"))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AND(IF(Metadata!C311="",FALSE,TRUE),exact(Metadata!C311,"mouse gut metagenome"))</f>
        <v>0</v>
      </c>
      <c r="Q311">
        <f>AND(IF(Metadata!D311="",FALSE,TRUE),exact(Metadata!D311,"410661"))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AND(IF(Metadata!C312="",FALSE,TRUE),exact(Metadata!C312,"mouse gut metagenome"))</f>
        <v>0</v>
      </c>
      <c r="Q312">
        <f>AND(IF(Metadata!D312="",FALSE,TRUE),exact(Metadata!D312,"410661"))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AND(IF(Metadata!C313="",FALSE,TRUE),exact(Metadata!C313,"mouse gut metagenome"))</f>
        <v>0</v>
      </c>
      <c r="Q313">
        <f>AND(IF(Metadata!D313="",FALSE,TRUE),exact(Metadata!D313,"410661"))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AND(IF(Metadata!C314="",FALSE,TRUE),exact(Metadata!C314,"mouse gut metagenome"))</f>
        <v>0</v>
      </c>
      <c r="Q314">
        <f>AND(IF(Metadata!D314="",FALSE,TRUE),exact(Metadata!D314,"410661"))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AND(IF(Metadata!C315="",FALSE,TRUE),exact(Metadata!C315,"mouse gut metagenome"))</f>
        <v>0</v>
      </c>
      <c r="Q315">
        <f>AND(IF(Metadata!D315="",FALSE,TRUE),exact(Metadata!D315,"410661"))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AND(IF(Metadata!C316="",FALSE,TRUE),exact(Metadata!C316,"mouse gut metagenome"))</f>
        <v>0</v>
      </c>
      <c r="Q316">
        <f>AND(IF(Metadata!D316="",FALSE,TRUE),exact(Metadata!D316,"410661"))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AND(IF(Metadata!C317="",FALSE,TRUE),exact(Metadata!C317,"mouse gut metagenome"))</f>
        <v>0</v>
      </c>
      <c r="Q317">
        <f>AND(IF(Metadata!D317="",FALSE,TRUE),exact(Metadata!D317,"410661"))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AND(IF(Metadata!C318="",FALSE,TRUE),exact(Metadata!C318,"mouse gut metagenome"))</f>
        <v>0</v>
      </c>
      <c r="Q318">
        <f>AND(IF(Metadata!D318="",FALSE,TRUE),exact(Metadata!D318,"410661"))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AND(IF(Metadata!C319="",FALSE,TRUE),exact(Metadata!C319,"mouse gut metagenome"))</f>
        <v>0</v>
      </c>
      <c r="Q319">
        <f>AND(IF(Metadata!D319="",FALSE,TRUE),exact(Metadata!D319,"410661"))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AND(IF(Metadata!C320="",FALSE,TRUE),exact(Metadata!C320,"mouse gut metagenome"))</f>
        <v>0</v>
      </c>
      <c r="Q320">
        <f>AND(IF(Metadata!D320="",FALSE,TRUE),exact(Metadata!D320,"410661"))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AND(IF(Metadata!C321="",FALSE,TRUE),exact(Metadata!C321,"mouse gut metagenome"))</f>
        <v>0</v>
      </c>
      <c r="Q321">
        <f>AND(IF(Metadata!D321="",FALSE,TRUE),exact(Metadata!D321,"410661"))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AND(IF(Metadata!C322="",FALSE,TRUE),exact(Metadata!C322,"mouse gut metagenome"))</f>
        <v>0</v>
      </c>
      <c r="Q322">
        <f>AND(IF(Metadata!D322="",FALSE,TRUE),exact(Metadata!D322,"410661"))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AND(IF(Metadata!C323="",FALSE,TRUE),exact(Metadata!C323,"mouse gut metagenome"))</f>
        <v>0</v>
      </c>
      <c r="Q323">
        <f>AND(IF(Metadata!D323="",FALSE,TRUE),exact(Metadata!D323,"410661"))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AND(IF(Metadata!C324="",FALSE,TRUE),exact(Metadata!C324,"mouse gut metagenome"))</f>
        <v>0</v>
      </c>
      <c r="Q324">
        <f>AND(IF(Metadata!D324="",FALSE,TRUE),exact(Metadata!D324,"410661"))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AND(IF(Metadata!C325="",FALSE,TRUE),exact(Metadata!C325,"mouse gut metagenome"))</f>
        <v>0</v>
      </c>
      <c r="Q325">
        <f>AND(IF(Metadata!D325="",FALSE,TRUE),exact(Metadata!D325,"410661"))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AND(IF(Metadata!C326="",FALSE,TRUE),exact(Metadata!C326,"mouse gut metagenome"))</f>
        <v>0</v>
      </c>
      <c r="Q326">
        <f>AND(IF(Metadata!D326="",FALSE,TRUE),exact(Metadata!D326,"410661"))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AND(IF(Metadata!C327="",FALSE,TRUE),exact(Metadata!C327,"mouse gut metagenome"))</f>
        <v>0</v>
      </c>
      <c r="Q327">
        <f>AND(IF(Metadata!D327="",FALSE,TRUE),exact(Metadata!D327,"410661"))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AND(IF(Metadata!C328="",FALSE,TRUE),exact(Metadata!C328,"mouse gut metagenome"))</f>
        <v>0</v>
      </c>
      <c r="Q328">
        <f>AND(IF(Metadata!D328="",FALSE,TRUE),exact(Metadata!D328,"410661"))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AND(IF(Metadata!C329="",FALSE,TRUE),exact(Metadata!C329,"mouse gut metagenome"))</f>
        <v>0</v>
      </c>
      <c r="Q329">
        <f>AND(IF(Metadata!D329="",FALSE,TRUE),exact(Metadata!D329,"410661"))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AND(IF(Metadata!C330="",FALSE,TRUE),exact(Metadata!C330,"mouse gut metagenome"))</f>
        <v>0</v>
      </c>
      <c r="Q330">
        <f>AND(IF(Metadata!D330="",FALSE,TRUE),exact(Metadata!D330,"410661"))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AND(IF(Metadata!C331="",FALSE,TRUE),exact(Metadata!C331,"mouse gut metagenome"))</f>
        <v>0</v>
      </c>
      <c r="Q331">
        <f>AND(IF(Metadata!D331="",FALSE,TRUE),exact(Metadata!D331,"410661"))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AND(IF(Metadata!C332="",FALSE,TRUE),exact(Metadata!C332,"mouse gut metagenome"))</f>
        <v>0</v>
      </c>
      <c r="Q332">
        <f>AND(IF(Metadata!D332="",FALSE,TRUE),exact(Metadata!D332,"410661"))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AND(IF(Metadata!C333="",FALSE,TRUE),exact(Metadata!C333,"mouse gut metagenome"))</f>
        <v>0</v>
      </c>
      <c r="Q333">
        <f>AND(IF(Metadata!D333="",FALSE,TRUE),exact(Metadata!D333,"410661"))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AND(IF(Metadata!C334="",FALSE,TRUE),exact(Metadata!C334,"mouse gut metagenome"))</f>
        <v>0</v>
      </c>
      <c r="Q334">
        <f>AND(IF(Metadata!D334="",FALSE,TRUE),exact(Metadata!D334,"410661"))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AND(IF(Metadata!C335="",FALSE,TRUE),exact(Metadata!C335,"mouse gut metagenome"))</f>
        <v>0</v>
      </c>
      <c r="Q335">
        <f>AND(IF(Metadata!D335="",FALSE,TRUE),exact(Metadata!D335,"410661"))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AND(IF(Metadata!C336="",FALSE,TRUE),exact(Metadata!C336,"mouse gut metagenome"))</f>
        <v>0</v>
      </c>
      <c r="Q336">
        <f>AND(IF(Metadata!D336="",FALSE,TRUE),exact(Metadata!D336,"410661"))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AND(IF(Metadata!C337="",FALSE,TRUE),exact(Metadata!C337,"mouse gut metagenome"))</f>
        <v>0</v>
      </c>
      <c r="Q337">
        <f>AND(IF(Metadata!D337="",FALSE,TRUE),exact(Metadata!D337,"410661"))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AND(IF(Metadata!C338="",FALSE,TRUE),exact(Metadata!C338,"mouse gut metagenome"))</f>
        <v>0</v>
      </c>
      <c r="Q338">
        <f>AND(IF(Metadata!D338="",FALSE,TRUE),exact(Metadata!D338,"410661"))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AND(IF(Metadata!C339="",FALSE,TRUE),exact(Metadata!C339,"mouse gut metagenome"))</f>
        <v>0</v>
      </c>
      <c r="Q339">
        <f>AND(IF(Metadata!D339="",FALSE,TRUE),exact(Metadata!D339,"410661"))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AND(IF(Metadata!C340="",FALSE,TRUE),exact(Metadata!C340,"mouse gut metagenome"))</f>
        <v>0</v>
      </c>
      <c r="Q340">
        <f>AND(IF(Metadata!D340="",FALSE,TRUE),exact(Metadata!D340,"410661"))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AND(IF(Metadata!C341="",FALSE,TRUE),exact(Metadata!C341,"mouse gut metagenome"))</f>
        <v>0</v>
      </c>
      <c r="Q341">
        <f>AND(IF(Metadata!D341="",FALSE,TRUE),exact(Metadata!D341,"410661"))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AND(IF(Metadata!C342="",FALSE,TRUE),exact(Metadata!C342,"mouse gut metagenome"))</f>
        <v>0</v>
      </c>
      <c r="Q342">
        <f>AND(IF(Metadata!D342="",FALSE,TRUE),exact(Metadata!D342,"410661"))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AND(IF(Metadata!C343="",FALSE,TRUE),exact(Metadata!C343,"mouse gut metagenome"))</f>
        <v>0</v>
      </c>
      <c r="Q343">
        <f>AND(IF(Metadata!D343="",FALSE,TRUE),exact(Metadata!D343,"410661"))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AND(IF(Metadata!C344="",FALSE,TRUE),exact(Metadata!C344,"mouse gut metagenome"))</f>
        <v>0</v>
      </c>
      <c r="Q344">
        <f>AND(IF(Metadata!D344="",FALSE,TRUE),exact(Metadata!D344,"410661"))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AND(IF(Metadata!C345="",FALSE,TRUE),exact(Metadata!C345,"mouse gut metagenome"))</f>
        <v>0</v>
      </c>
      <c r="Q345">
        <f>AND(IF(Metadata!D345="",FALSE,TRUE),exact(Metadata!D345,"410661"))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AND(IF(Metadata!C346="",FALSE,TRUE),exact(Metadata!C346,"mouse gut metagenome"))</f>
        <v>0</v>
      </c>
      <c r="Q346">
        <f>AND(IF(Metadata!D346="",FALSE,TRUE),exact(Metadata!D346,"410661"))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AND(IF(Metadata!C347="",FALSE,TRUE),exact(Metadata!C347,"mouse gut metagenome"))</f>
        <v>0</v>
      </c>
      <c r="Q347">
        <f>AND(IF(Metadata!D347="",FALSE,TRUE),exact(Metadata!D347,"410661"))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AND(IF(Metadata!C348="",FALSE,TRUE),exact(Metadata!C348,"mouse gut metagenome"))</f>
        <v>0</v>
      </c>
      <c r="Q348">
        <f>AND(IF(Metadata!D348="",FALSE,TRUE),exact(Metadata!D348,"410661"))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AND(IF(Metadata!C349="",FALSE,TRUE),exact(Metadata!C349,"mouse gut metagenome"))</f>
        <v>0</v>
      </c>
      <c r="Q349">
        <f>AND(IF(Metadata!D349="",FALSE,TRUE),exact(Metadata!D349,"410661"))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AND(IF(Metadata!C350="",FALSE,TRUE),exact(Metadata!C350,"mouse gut metagenome"))</f>
        <v>0</v>
      </c>
      <c r="Q350">
        <f>AND(IF(Metadata!D350="",FALSE,TRUE),exact(Metadata!D350,"410661"))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AND(IF(Metadata!C351="",FALSE,TRUE),exact(Metadata!C351,"mouse gut metagenome"))</f>
        <v>0</v>
      </c>
      <c r="Q351">
        <f>AND(IF(Metadata!D351="",FALSE,TRUE),exact(Metadata!D351,"410661"))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AND(IF(Metadata!C352="",FALSE,TRUE),exact(Metadata!C352,"mouse gut metagenome"))</f>
        <v>0</v>
      </c>
      <c r="Q352">
        <f>AND(IF(Metadata!D352="",FALSE,TRUE),exact(Metadata!D352,"410661"))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AND(IF(Metadata!C353="",FALSE,TRUE),exact(Metadata!C353,"mouse gut metagenome"))</f>
        <v>0</v>
      </c>
      <c r="Q353">
        <f>AND(IF(Metadata!D353="",FALSE,TRUE),exact(Metadata!D353,"410661"))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AND(IF(Metadata!C354="",FALSE,TRUE),exact(Metadata!C354,"mouse gut metagenome"))</f>
        <v>0</v>
      </c>
      <c r="Q354">
        <f>AND(IF(Metadata!D354="",FALSE,TRUE),exact(Metadata!D354,"410661"))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AND(IF(Metadata!C355="",FALSE,TRUE),exact(Metadata!C355,"mouse gut metagenome"))</f>
        <v>0</v>
      </c>
      <c r="Q355">
        <f>AND(IF(Metadata!D355="",FALSE,TRUE),exact(Metadata!D355,"410661"))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AND(IF(Metadata!C356="",FALSE,TRUE),exact(Metadata!C356,"mouse gut metagenome"))</f>
        <v>0</v>
      </c>
      <c r="Q356">
        <f>AND(IF(Metadata!D356="",FALSE,TRUE),exact(Metadata!D356,"410661"))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AND(IF(Metadata!C357="",FALSE,TRUE),exact(Metadata!C357,"mouse gut metagenome"))</f>
        <v>0</v>
      </c>
      <c r="Q357">
        <f>AND(IF(Metadata!D357="",FALSE,TRUE),exact(Metadata!D357,"410661"))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AND(IF(Metadata!C358="",FALSE,TRUE),exact(Metadata!C358,"mouse gut metagenome"))</f>
        <v>0</v>
      </c>
      <c r="Q358">
        <f>AND(IF(Metadata!D358="",FALSE,TRUE),exact(Metadata!D358,"410661"))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AND(IF(Metadata!C359="",FALSE,TRUE),exact(Metadata!C359,"mouse gut metagenome"))</f>
        <v>0</v>
      </c>
      <c r="Q359">
        <f>AND(IF(Metadata!D359="",FALSE,TRUE),exact(Metadata!D359,"410661"))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AND(IF(Metadata!C360="",FALSE,TRUE),exact(Metadata!C360,"mouse gut metagenome"))</f>
        <v>0</v>
      </c>
      <c r="Q360">
        <f>AND(IF(Metadata!D360="",FALSE,TRUE),exact(Metadata!D360,"410661"))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AND(IF(Metadata!C361="",FALSE,TRUE),exact(Metadata!C361,"mouse gut metagenome"))</f>
        <v>0</v>
      </c>
      <c r="Q361">
        <f>AND(IF(Metadata!D361="",FALSE,TRUE),exact(Metadata!D361,"410661"))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AND(IF(Metadata!C362="",FALSE,TRUE),exact(Metadata!C362,"mouse gut metagenome"))</f>
        <v>0</v>
      </c>
      <c r="Q362">
        <f>AND(IF(Metadata!D362="",FALSE,TRUE),exact(Metadata!D362,"410661"))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AND(IF(Metadata!C363="",FALSE,TRUE),exact(Metadata!C363,"mouse gut metagenome"))</f>
        <v>0</v>
      </c>
      <c r="Q363">
        <f>AND(IF(Metadata!D363="",FALSE,TRUE),exact(Metadata!D363,"410661"))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AND(IF(Metadata!C364="",FALSE,TRUE),exact(Metadata!C364,"mouse gut metagenome"))</f>
        <v>0</v>
      </c>
      <c r="Q364">
        <f>AND(IF(Metadata!D364="",FALSE,TRUE),exact(Metadata!D364,"410661"))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AND(IF(Metadata!C365="",FALSE,TRUE),exact(Metadata!C365,"mouse gut metagenome"))</f>
        <v>0</v>
      </c>
      <c r="Q365">
        <f>AND(IF(Metadata!D365="",FALSE,TRUE),exact(Metadata!D365,"410661"))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AND(IF(Metadata!C366="",FALSE,TRUE),exact(Metadata!C366,"mouse gut metagenome"))</f>
        <v>0</v>
      </c>
      <c r="Q366">
        <f>AND(IF(Metadata!D366="",FALSE,TRUE),exact(Metadata!D366,"410661"))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AND(IF(Metadata!C367="",FALSE,TRUE),exact(Metadata!C367,"mouse gut metagenome"))</f>
        <v>0</v>
      </c>
      <c r="Q367">
        <f>AND(IF(Metadata!D367="",FALSE,TRUE),exact(Metadata!D367,"410661"))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AND(IF(Metadata!C368="",FALSE,TRUE),exact(Metadata!C368,"mouse gut metagenome"))</f>
        <v>0</v>
      </c>
      <c r="Q368">
        <f>AND(IF(Metadata!D368="",FALSE,TRUE),exact(Metadata!D368,"410661"))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AND(IF(Metadata!C369="",FALSE,TRUE),exact(Metadata!C369,"mouse gut metagenome"))</f>
        <v>0</v>
      </c>
      <c r="Q369">
        <f>AND(IF(Metadata!D369="",FALSE,TRUE),exact(Metadata!D369,"410661"))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AND(IF(Metadata!C370="",FALSE,TRUE),exact(Metadata!C370,"mouse gut metagenome"))</f>
        <v>0</v>
      </c>
      <c r="Q370">
        <f>AND(IF(Metadata!D370="",FALSE,TRUE),exact(Metadata!D370,"410661"))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AND(IF(Metadata!C371="",FALSE,TRUE),exact(Metadata!C371,"mouse gut metagenome"))</f>
        <v>0</v>
      </c>
      <c r="Q371">
        <f>AND(IF(Metadata!D371="",FALSE,TRUE),exact(Metadata!D371,"410661"))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AND(IF(Metadata!C372="",FALSE,TRUE),exact(Metadata!C372,"mouse gut metagenome"))</f>
        <v>0</v>
      </c>
      <c r="Q372">
        <f>AND(IF(Metadata!D372="",FALSE,TRUE),exact(Metadata!D372,"410661"))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AND(IF(Metadata!C373="",FALSE,TRUE),exact(Metadata!C373,"mouse gut metagenome"))</f>
        <v>0</v>
      </c>
      <c r="Q373">
        <f>AND(IF(Metadata!D373="",FALSE,TRUE),exact(Metadata!D373,"410661"))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AND(IF(Metadata!C374="",FALSE,TRUE),exact(Metadata!C374,"mouse gut metagenome"))</f>
        <v>0</v>
      </c>
      <c r="Q374">
        <f>AND(IF(Metadata!D374="",FALSE,TRUE),exact(Metadata!D374,"410661"))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AND(IF(Metadata!C375="",FALSE,TRUE),exact(Metadata!C375,"mouse gut metagenome"))</f>
        <v>0</v>
      </c>
      <c r="Q375">
        <f>AND(IF(Metadata!D375="",FALSE,TRUE),exact(Metadata!D375,"410661"))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AND(IF(Metadata!C376="",FALSE,TRUE),exact(Metadata!C376,"mouse gut metagenome"))</f>
        <v>0</v>
      </c>
      <c r="Q376">
        <f>AND(IF(Metadata!D376="",FALSE,TRUE),exact(Metadata!D376,"410661"))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AND(IF(Metadata!C377="",FALSE,TRUE),exact(Metadata!C377,"mouse gut metagenome"))</f>
        <v>0</v>
      </c>
      <c r="Q377">
        <f>AND(IF(Metadata!D377="",FALSE,TRUE),exact(Metadata!D377,"410661"))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AND(IF(Metadata!C378="",FALSE,TRUE),exact(Metadata!C378,"mouse gut metagenome"))</f>
        <v>0</v>
      </c>
      <c r="Q378">
        <f>AND(IF(Metadata!D378="",FALSE,TRUE),exact(Metadata!D378,"410661"))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AND(IF(Metadata!C379="",FALSE,TRUE),exact(Metadata!C379,"mouse gut metagenome"))</f>
        <v>0</v>
      </c>
      <c r="Q379">
        <f>AND(IF(Metadata!D379="",FALSE,TRUE),exact(Metadata!D379,"410661"))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AND(IF(Metadata!C380="",FALSE,TRUE),exact(Metadata!C380,"mouse gut metagenome"))</f>
        <v>0</v>
      </c>
      <c r="Q380">
        <f>AND(IF(Metadata!D380="",FALSE,TRUE),exact(Metadata!D380,"410661"))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AND(IF(Metadata!C381="",FALSE,TRUE),exact(Metadata!C381,"mouse gut metagenome"))</f>
        <v>0</v>
      </c>
      <c r="Q381">
        <f>AND(IF(Metadata!D381="",FALSE,TRUE),exact(Metadata!D381,"410661"))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AND(IF(Metadata!C382="",FALSE,TRUE),exact(Metadata!C382,"mouse gut metagenome"))</f>
        <v>0</v>
      </c>
      <c r="Q382">
        <f>AND(IF(Metadata!D382="",FALSE,TRUE),exact(Metadata!D382,"410661"))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AND(IF(Metadata!C383="",FALSE,TRUE),exact(Metadata!C383,"mouse gut metagenome"))</f>
        <v>0</v>
      </c>
      <c r="Q383">
        <f>AND(IF(Metadata!D383="",FALSE,TRUE),exact(Metadata!D383,"410661"))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AND(IF(Metadata!C384="",FALSE,TRUE),exact(Metadata!C384,"mouse gut metagenome"))</f>
        <v>0</v>
      </c>
      <c r="Q384">
        <f>AND(IF(Metadata!D384="",FALSE,TRUE),exact(Metadata!D384,"410661"))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AND(IF(Metadata!C385="",FALSE,TRUE),exact(Metadata!C385,"mouse gut metagenome"))</f>
        <v>0</v>
      </c>
      <c r="Q385">
        <f>AND(IF(Metadata!D385="",FALSE,TRUE),exact(Metadata!D385,"410661"))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AND(IF(Metadata!C386="",FALSE,TRUE),exact(Metadata!C386,"mouse gut metagenome"))</f>
        <v>0</v>
      </c>
      <c r="Q386">
        <f>AND(IF(Metadata!D386="",FALSE,TRUE),exact(Metadata!D386,"410661"))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AND(IF(Metadata!C387="",FALSE,TRUE),exact(Metadata!C387,"mouse gut metagenome"))</f>
        <v>0</v>
      </c>
      <c r="Q387">
        <f>AND(IF(Metadata!D387="",FALSE,TRUE),exact(Metadata!D387,"410661"))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AND(IF(Metadata!C388="",FALSE,TRUE),exact(Metadata!C388,"mouse gut metagenome"))</f>
        <v>0</v>
      </c>
      <c r="Q388">
        <f>AND(IF(Metadata!D388="",FALSE,TRUE),exact(Metadata!D388,"410661"))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AND(IF(Metadata!C389="",FALSE,TRUE),exact(Metadata!C389,"mouse gut metagenome"))</f>
        <v>0</v>
      </c>
      <c r="Q389">
        <f>AND(IF(Metadata!D389="",FALSE,TRUE),exact(Metadata!D389,"410661"))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AND(IF(Metadata!C390="",FALSE,TRUE),exact(Metadata!C390,"mouse gut metagenome"))</f>
        <v>0</v>
      </c>
      <c r="Q390">
        <f>AND(IF(Metadata!D390="",FALSE,TRUE),exact(Metadata!D390,"410661"))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AND(IF(Metadata!C391="",FALSE,TRUE),exact(Metadata!C391,"mouse gut metagenome"))</f>
        <v>0</v>
      </c>
      <c r="Q391">
        <f>AND(IF(Metadata!D391="",FALSE,TRUE),exact(Metadata!D391,"410661"))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AND(IF(Metadata!C392="",FALSE,TRUE),exact(Metadata!C392,"mouse gut metagenome"))</f>
        <v>0</v>
      </c>
      <c r="Q392">
        <f>AND(IF(Metadata!D392="",FALSE,TRUE),exact(Metadata!D392,"410661"))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AND(IF(Metadata!C393="",FALSE,TRUE),exact(Metadata!C393,"mouse gut metagenome"))</f>
        <v>0</v>
      </c>
      <c r="Q393">
        <f>AND(IF(Metadata!D393="",FALSE,TRUE),exact(Metadata!D393,"410661"))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AND(IF(Metadata!C394="",FALSE,TRUE),exact(Metadata!C394,"mouse gut metagenome"))</f>
        <v>0</v>
      </c>
      <c r="Q394">
        <f>AND(IF(Metadata!D394="",FALSE,TRUE),exact(Metadata!D394,"410661"))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AND(IF(Metadata!C395="",FALSE,TRUE),exact(Metadata!C395,"mouse gut metagenome"))</f>
        <v>0</v>
      </c>
      <c r="Q395">
        <f>AND(IF(Metadata!D395="",FALSE,TRUE),exact(Metadata!D395,"410661"))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AND(IF(Metadata!C396="",FALSE,TRUE),exact(Metadata!C396,"mouse gut metagenome"))</f>
        <v>0</v>
      </c>
      <c r="Q396">
        <f>AND(IF(Metadata!D396="",FALSE,TRUE),exact(Metadata!D396,"410661"))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AND(IF(Metadata!C397="",FALSE,TRUE),exact(Metadata!C397,"mouse gut metagenome"))</f>
        <v>0</v>
      </c>
      <c r="Q397">
        <f>AND(IF(Metadata!D397="",FALSE,TRUE),exact(Metadata!D397,"410661"))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AND(IF(Metadata!C398="",FALSE,TRUE),exact(Metadata!C398,"mouse gut metagenome"))</f>
        <v>0</v>
      </c>
      <c r="Q398">
        <f>AND(IF(Metadata!D398="",FALSE,TRUE),exact(Metadata!D398,"410661"))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AND(IF(Metadata!C399="",FALSE,TRUE),exact(Metadata!C399,"mouse gut metagenome"))</f>
        <v>0</v>
      </c>
      <c r="Q399">
        <f>AND(IF(Metadata!D399="",FALSE,TRUE),exact(Metadata!D399,"410661"))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AND(IF(Metadata!C400="",FALSE,TRUE),exact(Metadata!C400,"mouse gut metagenome"))</f>
        <v>0</v>
      </c>
      <c r="Q400">
        <f>AND(IF(Metadata!D400="",FALSE,TRUE),exact(Metadata!D400,"410661"))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AND(IF(Metadata!C401="",FALSE,TRUE),exact(Metadata!C401,"mouse gut metagenome"))</f>
        <v>0</v>
      </c>
      <c r="Q401">
        <f>AND(IF(Metadata!D401="",FALSE,TRUE),exact(Metadata!D401,"410661"))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AND(IF(Metadata!C402="",FALSE,TRUE),exact(Metadata!C402,"mouse gut metagenome"))</f>
        <v>0</v>
      </c>
      <c r="Q402">
        <f>AND(IF(Metadata!D402="",FALSE,TRUE),exact(Metadata!D402,"410661"))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AND(IF(Metadata!C403="",FALSE,TRUE),exact(Metadata!C403,"mouse gut metagenome"))</f>
        <v>0</v>
      </c>
      <c r="Q403">
        <f>AND(IF(Metadata!D403="",FALSE,TRUE),exact(Metadata!D403,"410661"))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AND(IF(Metadata!C404="",FALSE,TRUE),exact(Metadata!C404,"mouse gut metagenome"))</f>
        <v>0</v>
      </c>
      <c r="Q404">
        <f>AND(IF(Metadata!D404="",FALSE,TRUE),exact(Metadata!D404,"410661"))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AND(IF(Metadata!C405="",FALSE,TRUE),exact(Metadata!C405,"mouse gut metagenome"))</f>
        <v>0</v>
      </c>
      <c r="Q405">
        <f>AND(IF(Metadata!D405="",FALSE,TRUE),exact(Metadata!D405,"410661"))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AND(IF(Metadata!C406="",FALSE,TRUE),exact(Metadata!C406,"mouse gut metagenome"))</f>
        <v>0</v>
      </c>
      <c r="Q406">
        <f>AND(IF(Metadata!D406="",FALSE,TRUE),exact(Metadata!D406,"410661"))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AND(IF(Metadata!C407="",FALSE,TRUE),exact(Metadata!C407,"mouse gut metagenome"))</f>
        <v>0</v>
      </c>
      <c r="Q407">
        <f>AND(IF(Metadata!D407="",FALSE,TRUE),exact(Metadata!D407,"410661"))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AND(IF(Metadata!C408="",FALSE,TRUE),exact(Metadata!C408,"mouse gut metagenome"))</f>
        <v>0</v>
      </c>
      <c r="Q408">
        <f>AND(IF(Metadata!D408="",FALSE,TRUE),exact(Metadata!D408,"410661"))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AND(IF(Metadata!C409="",FALSE,TRUE),exact(Metadata!C409,"mouse gut metagenome"))</f>
        <v>0</v>
      </c>
      <c r="Q409">
        <f>AND(IF(Metadata!D409="",FALSE,TRUE),exact(Metadata!D409,"410661"))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AND(IF(Metadata!C410="",FALSE,TRUE),exact(Metadata!C410,"mouse gut metagenome"))</f>
        <v>0</v>
      </c>
      <c r="Q410">
        <f>AND(IF(Metadata!D410="",FALSE,TRUE),exact(Metadata!D410,"410661"))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AND(IF(Metadata!C411="",FALSE,TRUE),exact(Metadata!C411,"mouse gut metagenome"))</f>
        <v>0</v>
      </c>
      <c r="Q411">
        <f>AND(IF(Metadata!D411="",FALSE,TRUE),exact(Metadata!D411,"410661"))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AND(IF(Metadata!C412="",FALSE,TRUE),exact(Metadata!C412,"mouse gut metagenome"))</f>
        <v>0</v>
      </c>
      <c r="Q412">
        <f>AND(IF(Metadata!D412="",FALSE,TRUE),exact(Metadata!D412,"410661"))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AND(IF(Metadata!C413="",FALSE,TRUE),exact(Metadata!C413,"mouse gut metagenome"))</f>
        <v>0</v>
      </c>
      <c r="Q413">
        <f>AND(IF(Metadata!D413="",FALSE,TRUE),exact(Metadata!D413,"410661"))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AND(IF(Metadata!C414="",FALSE,TRUE),exact(Metadata!C414,"mouse gut metagenome"))</f>
        <v>0</v>
      </c>
      <c r="Q414">
        <f>AND(IF(Metadata!D414="",FALSE,TRUE),exact(Metadata!D414,"410661"))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AND(IF(Metadata!C415="",FALSE,TRUE),exact(Metadata!C415,"mouse gut metagenome"))</f>
        <v>0</v>
      </c>
      <c r="Q415">
        <f>AND(IF(Metadata!D415="",FALSE,TRUE),exact(Metadata!D415,"410661"))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AND(IF(Metadata!C416="",FALSE,TRUE),exact(Metadata!C416,"mouse gut metagenome"))</f>
        <v>0</v>
      </c>
      <c r="Q416">
        <f>AND(IF(Metadata!D416="",FALSE,TRUE),exact(Metadata!D416,"410661"))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AND(IF(Metadata!C417="",FALSE,TRUE),exact(Metadata!C417,"mouse gut metagenome"))</f>
        <v>0</v>
      </c>
      <c r="Q417">
        <f>AND(IF(Metadata!D417="",FALSE,TRUE),exact(Metadata!D417,"410661"))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AND(IF(Metadata!C418="",FALSE,TRUE),exact(Metadata!C418,"mouse gut metagenome"))</f>
        <v>0</v>
      </c>
      <c r="Q418">
        <f>AND(IF(Metadata!D418="",FALSE,TRUE),exact(Metadata!D418,"410661"))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AND(IF(Metadata!C419="",FALSE,TRUE),exact(Metadata!C419,"mouse gut metagenome"))</f>
        <v>0</v>
      </c>
      <c r="Q419">
        <f>AND(IF(Metadata!D419="",FALSE,TRUE),exact(Metadata!D419,"410661"))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AND(IF(Metadata!C420="",FALSE,TRUE),exact(Metadata!C420,"mouse gut metagenome"))</f>
        <v>0</v>
      </c>
      <c r="Q420">
        <f>AND(IF(Metadata!D420="",FALSE,TRUE),exact(Metadata!D420,"410661"))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AND(IF(Metadata!C421="",FALSE,TRUE),exact(Metadata!C421,"mouse gut metagenome"))</f>
        <v>0</v>
      </c>
      <c r="Q421">
        <f>AND(IF(Metadata!D421="",FALSE,TRUE),exact(Metadata!D421,"410661"))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AND(IF(Metadata!C422="",FALSE,TRUE),exact(Metadata!C422,"mouse gut metagenome"))</f>
        <v>0</v>
      </c>
      <c r="Q422">
        <f>AND(IF(Metadata!D422="",FALSE,TRUE),exact(Metadata!D422,"410661"))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AND(IF(Metadata!C423="",FALSE,TRUE),exact(Metadata!C423,"mouse gut metagenome"))</f>
        <v>0</v>
      </c>
      <c r="Q423">
        <f>AND(IF(Metadata!D423="",FALSE,TRUE),exact(Metadata!D423,"410661"))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AND(IF(Metadata!C424="",FALSE,TRUE),exact(Metadata!C424,"mouse gut metagenome"))</f>
        <v>0</v>
      </c>
      <c r="Q424">
        <f>AND(IF(Metadata!D424="",FALSE,TRUE),exact(Metadata!D424,"410661"))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AND(IF(Metadata!C425="",FALSE,TRUE),exact(Metadata!C425,"mouse gut metagenome"))</f>
        <v>0</v>
      </c>
      <c r="Q425">
        <f>AND(IF(Metadata!D425="",FALSE,TRUE),exact(Metadata!D425,"410661"))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AND(IF(Metadata!C426="",FALSE,TRUE),exact(Metadata!C426,"mouse gut metagenome"))</f>
        <v>0</v>
      </c>
      <c r="Q426">
        <f>AND(IF(Metadata!D426="",FALSE,TRUE),exact(Metadata!D426,"410661"))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AND(IF(Metadata!C427="",FALSE,TRUE),exact(Metadata!C427,"mouse gut metagenome"))</f>
        <v>0</v>
      </c>
      <c r="Q427">
        <f>AND(IF(Metadata!D427="",FALSE,TRUE),exact(Metadata!D427,"410661"))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AND(IF(Metadata!C428="",FALSE,TRUE),exact(Metadata!C428,"mouse gut metagenome"))</f>
        <v>0</v>
      </c>
      <c r="Q428">
        <f>AND(IF(Metadata!D428="",FALSE,TRUE),exact(Metadata!D428,"410661"))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AND(IF(Metadata!C429="",FALSE,TRUE),exact(Metadata!C429,"mouse gut metagenome"))</f>
        <v>0</v>
      </c>
      <c r="Q429">
        <f>AND(IF(Metadata!D429="",FALSE,TRUE),exact(Metadata!D429,"410661"))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AND(IF(Metadata!C430="",FALSE,TRUE),exact(Metadata!C430,"mouse gut metagenome"))</f>
        <v>0</v>
      </c>
      <c r="Q430">
        <f>AND(IF(Metadata!D430="",FALSE,TRUE),exact(Metadata!D430,"410661"))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AND(IF(Metadata!C431="",FALSE,TRUE),exact(Metadata!C431,"mouse gut metagenome"))</f>
        <v>0</v>
      </c>
      <c r="Q431">
        <f>AND(IF(Metadata!D431="",FALSE,TRUE),exact(Metadata!D431,"410661"))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AND(IF(Metadata!C432="",FALSE,TRUE),exact(Metadata!C432,"mouse gut metagenome"))</f>
        <v>0</v>
      </c>
      <c r="Q432">
        <f>AND(IF(Metadata!D432="",FALSE,TRUE),exact(Metadata!D432,"410661"))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AND(IF(Metadata!C433="",FALSE,TRUE),exact(Metadata!C433,"mouse gut metagenome"))</f>
        <v>0</v>
      </c>
      <c r="Q433">
        <f>AND(IF(Metadata!D433="",FALSE,TRUE),exact(Metadata!D433,"410661"))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AND(IF(Metadata!C434="",FALSE,TRUE),exact(Metadata!C434,"mouse gut metagenome"))</f>
        <v>0</v>
      </c>
      <c r="Q434">
        <f>AND(IF(Metadata!D434="",FALSE,TRUE),exact(Metadata!D434,"410661"))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AND(IF(Metadata!C435="",FALSE,TRUE),exact(Metadata!C435,"mouse gut metagenome"))</f>
        <v>0</v>
      </c>
      <c r="Q435">
        <f>AND(IF(Metadata!D435="",FALSE,TRUE),exact(Metadata!D435,"410661"))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AND(IF(Metadata!C436="",FALSE,TRUE),exact(Metadata!C436,"mouse gut metagenome"))</f>
        <v>0</v>
      </c>
      <c r="Q436">
        <f>AND(IF(Metadata!D436="",FALSE,TRUE),exact(Metadata!D436,"410661"))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AND(IF(Metadata!C437="",FALSE,TRUE),exact(Metadata!C437,"mouse gut metagenome"))</f>
        <v>0</v>
      </c>
      <c r="Q437">
        <f>AND(IF(Metadata!D437="",FALSE,TRUE),exact(Metadata!D437,"410661"))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AND(IF(Metadata!C438="",FALSE,TRUE),exact(Metadata!C438,"mouse gut metagenome"))</f>
        <v>0</v>
      </c>
      <c r="Q438">
        <f>AND(IF(Metadata!D438="",FALSE,TRUE),exact(Metadata!D438,"410661"))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AND(IF(Metadata!C439="",FALSE,TRUE),exact(Metadata!C439,"mouse gut metagenome"))</f>
        <v>0</v>
      </c>
      <c r="Q439">
        <f>AND(IF(Metadata!D439="",FALSE,TRUE),exact(Metadata!D439,"410661"))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AND(IF(Metadata!C440="",FALSE,TRUE),exact(Metadata!C440,"mouse gut metagenome"))</f>
        <v>0</v>
      </c>
      <c r="Q440">
        <f>AND(IF(Metadata!D440="",FALSE,TRUE),exact(Metadata!D440,"410661"))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AND(IF(Metadata!C441="",FALSE,TRUE),exact(Metadata!C441,"mouse gut metagenome"))</f>
        <v>0</v>
      </c>
      <c r="Q441">
        <f>AND(IF(Metadata!D441="",FALSE,TRUE),exact(Metadata!D441,"410661"))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AND(IF(Metadata!C442="",FALSE,TRUE),exact(Metadata!C442,"mouse gut metagenome"))</f>
        <v>0</v>
      </c>
      <c r="Q442">
        <f>AND(IF(Metadata!D442="",FALSE,TRUE),exact(Metadata!D442,"410661"))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AND(IF(Metadata!C443="",FALSE,TRUE),exact(Metadata!C443,"mouse gut metagenome"))</f>
        <v>0</v>
      </c>
      <c r="Q443">
        <f>AND(IF(Metadata!D443="",FALSE,TRUE),exact(Metadata!D443,"410661"))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AND(IF(Metadata!C444="",FALSE,TRUE),exact(Metadata!C444,"mouse gut metagenome"))</f>
        <v>0</v>
      </c>
      <c r="Q444">
        <f>AND(IF(Metadata!D444="",FALSE,TRUE),exact(Metadata!D444,"410661"))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AND(IF(Metadata!C445="",FALSE,TRUE),exact(Metadata!C445,"mouse gut metagenome"))</f>
        <v>0</v>
      </c>
      <c r="Q445">
        <f>AND(IF(Metadata!D445="",FALSE,TRUE),exact(Metadata!D445,"410661"))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AND(IF(Metadata!C446="",FALSE,TRUE),exact(Metadata!C446,"mouse gut metagenome"))</f>
        <v>0</v>
      </c>
      <c r="Q446">
        <f>AND(IF(Metadata!D446="",FALSE,TRUE),exact(Metadata!D446,"410661"))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AND(IF(Metadata!C447="",FALSE,TRUE),exact(Metadata!C447,"mouse gut metagenome"))</f>
        <v>0</v>
      </c>
      <c r="Q447">
        <f>AND(IF(Metadata!D447="",FALSE,TRUE),exact(Metadata!D447,"410661"))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AND(IF(Metadata!C448="",FALSE,TRUE),exact(Metadata!C448,"mouse gut metagenome"))</f>
        <v>0</v>
      </c>
      <c r="Q448">
        <f>AND(IF(Metadata!D448="",FALSE,TRUE),exact(Metadata!D448,"410661"))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AND(IF(Metadata!C449="",FALSE,TRUE),exact(Metadata!C449,"mouse gut metagenome"))</f>
        <v>0</v>
      </c>
      <c r="Q449">
        <f>AND(IF(Metadata!D449="",FALSE,TRUE),exact(Metadata!D449,"410661"))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AND(IF(Metadata!C450="",FALSE,TRUE),exact(Metadata!C450,"mouse gut metagenome"))</f>
        <v>0</v>
      </c>
      <c r="Q450">
        <f>AND(IF(Metadata!D450="",FALSE,TRUE),exact(Metadata!D450,"410661"))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AND(IF(Metadata!C451="",FALSE,TRUE),exact(Metadata!C451,"mouse gut metagenome"))</f>
        <v>0</v>
      </c>
      <c r="Q451">
        <f>AND(IF(Metadata!D451="",FALSE,TRUE),exact(Metadata!D451,"410661"))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AND(IF(Metadata!C452="",FALSE,TRUE),exact(Metadata!C452,"mouse gut metagenome"))</f>
        <v>0</v>
      </c>
      <c r="Q452">
        <f>AND(IF(Metadata!D452="",FALSE,TRUE),exact(Metadata!D452,"410661"))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AND(IF(Metadata!C453="",FALSE,TRUE),exact(Metadata!C453,"mouse gut metagenome"))</f>
        <v>0</v>
      </c>
      <c r="Q453">
        <f>AND(IF(Metadata!D453="",FALSE,TRUE),exact(Metadata!D453,"410661"))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AND(IF(Metadata!C454="",FALSE,TRUE),exact(Metadata!C454,"mouse gut metagenome"))</f>
        <v>0</v>
      </c>
      <c r="Q454">
        <f>AND(IF(Metadata!D454="",FALSE,TRUE),exact(Metadata!D454,"410661"))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AND(IF(Metadata!C455="",FALSE,TRUE),exact(Metadata!C455,"mouse gut metagenome"))</f>
        <v>0</v>
      </c>
      <c r="Q455">
        <f>AND(IF(Metadata!D455="",FALSE,TRUE),exact(Metadata!D455,"410661"))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AND(IF(Metadata!C456="",FALSE,TRUE),exact(Metadata!C456,"mouse gut metagenome"))</f>
        <v>0</v>
      </c>
      <c r="Q456">
        <f>AND(IF(Metadata!D456="",FALSE,TRUE),exact(Metadata!D456,"410661"))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AND(IF(Metadata!C457="",FALSE,TRUE),exact(Metadata!C457,"mouse gut metagenome"))</f>
        <v>0</v>
      </c>
      <c r="Q457">
        <f>AND(IF(Metadata!D457="",FALSE,TRUE),exact(Metadata!D457,"410661"))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AND(IF(Metadata!C458="",FALSE,TRUE),exact(Metadata!C458,"mouse gut metagenome"))</f>
        <v>0</v>
      </c>
      <c r="Q458">
        <f>AND(IF(Metadata!D458="",FALSE,TRUE),exact(Metadata!D458,"410661"))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AND(IF(Metadata!C459="",FALSE,TRUE),exact(Metadata!C459,"mouse gut metagenome"))</f>
        <v>0</v>
      </c>
      <c r="Q459">
        <f>AND(IF(Metadata!D459="",FALSE,TRUE),exact(Metadata!D459,"410661"))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AND(IF(Metadata!C460="",FALSE,TRUE),exact(Metadata!C460,"mouse gut metagenome"))</f>
        <v>0</v>
      </c>
      <c r="Q460">
        <f>AND(IF(Metadata!D460="",FALSE,TRUE),exact(Metadata!D460,"410661"))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AND(IF(Metadata!C461="",FALSE,TRUE),exact(Metadata!C461,"mouse gut metagenome"))</f>
        <v>0</v>
      </c>
      <c r="Q461">
        <f>AND(IF(Metadata!D461="",FALSE,TRUE),exact(Metadata!D461,"410661"))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AND(IF(Metadata!C462="",FALSE,TRUE),exact(Metadata!C462,"mouse gut metagenome"))</f>
        <v>0</v>
      </c>
      <c r="Q462">
        <f>AND(IF(Metadata!D462="",FALSE,TRUE),exact(Metadata!D462,"410661"))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AND(IF(Metadata!C463="",FALSE,TRUE),exact(Metadata!C463,"mouse gut metagenome"))</f>
        <v>0</v>
      </c>
      <c r="Q463">
        <f>AND(IF(Metadata!D463="",FALSE,TRUE),exact(Metadata!D463,"410661"))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AND(IF(Metadata!C464="",FALSE,TRUE),exact(Metadata!C464,"mouse gut metagenome"))</f>
        <v>0</v>
      </c>
      <c r="Q464">
        <f>AND(IF(Metadata!D464="",FALSE,TRUE),exact(Metadata!D464,"410661"))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AND(IF(Metadata!C465="",FALSE,TRUE),exact(Metadata!C465,"mouse gut metagenome"))</f>
        <v>0</v>
      </c>
      <c r="Q465">
        <f>AND(IF(Metadata!D465="",FALSE,TRUE),exact(Metadata!D465,"410661"))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AND(IF(Metadata!C466="",FALSE,TRUE),exact(Metadata!C466,"mouse gut metagenome"))</f>
        <v>0</v>
      </c>
      <c r="Q466">
        <f>AND(IF(Metadata!D466="",FALSE,TRUE),exact(Metadata!D466,"410661"))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AND(IF(Metadata!C467="",FALSE,TRUE),exact(Metadata!C467,"mouse gut metagenome"))</f>
        <v>0</v>
      </c>
      <c r="Q467">
        <f>AND(IF(Metadata!D467="",FALSE,TRUE),exact(Metadata!D467,"410661"))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AND(IF(Metadata!C468="",FALSE,TRUE),exact(Metadata!C468,"mouse gut metagenome"))</f>
        <v>0</v>
      </c>
      <c r="Q468">
        <f>AND(IF(Metadata!D468="",FALSE,TRUE),exact(Metadata!D468,"410661"))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AND(IF(Metadata!C469="",FALSE,TRUE),exact(Metadata!C469,"mouse gut metagenome"))</f>
        <v>0</v>
      </c>
      <c r="Q469">
        <f>AND(IF(Metadata!D469="",FALSE,TRUE),exact(Metadata!D469,"410661"))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AND(IF(Metadata!C470="",FALSE,TRUE),exact(Metadata!C470,"mouse gut metagenome"))</f>
        <v>0</v>
      </c>
      <c r="Q470">
        <f>AND(IF(Metadata!D470="",FALSE,TRUE),exact(Metadata!D470,"410661"))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AND(IF(Metadata!C471="",FALSE,TRUE),exact(Metadata!C471,"mouse gut metagenome"))</f>
        <v>0</v>
      </c>
      <c r="Q471">
        <f>AND(IF(Metadata!D471="",FALSE,TRUE),exact(Metadata!D471,"410661"))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AND(IF(Metadata!C472="",FALSE,TRUE),exact(Metadata!C472,"mouse gut metagenome"))</f>
        <v>0</v>
      </c>
      <c r="Q472">
        <f>AND(IF(Metadata!D472="",FALSE,TRUE),exact(Metadata!D472,"410661"))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AND(IF(Metadata!C473="",FALSE,TRUE),exact(Metadata!C473,"mouse gut metagenome"))</f>
        <v>0</v>
      </c>
      <c r="Q473">
        <f>AND(IF(Metadata!D473="",FALSE,TRUE),exact(Metadata!D473,"410661"))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AND(IF(Metadata!C474="",FALSE,TRUE),exact(Metadata!C474,"mouse gut metagenome"))</f>
        <v>0</v>
      </c>
      <c r="Q474">
        <f>AND(IF(Metadata!D474="",FALSE,TRUE),exact(Metadata!D474,"410661"))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AND(IF(Metadata!C475="",FALSE,TRUE),exact(Metadata!C475,"mouse gut metagenome"))</f>
        <v>0</v>
      </c>
      <c r="Q475">
        <f>AND(IF(Metadata!D475="",FALSE,TRUE),exact(Metadata!D475,"410661"))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AND(IF(Metadata!C476="",FALSE,TRUE),exact(Metadata!C476,"mouse gut metagenome"))</f>
        <v>0</v>
      </c>
      <c r="Q476">
        <f>AND(IF(Metadata!D476="",FALSE,TRUE),exact(Metadata!D476,"410661"))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AND(IF(Metadata!C477="",FALSE,TRUE),exact(Metadata!C477,"mouse gut metagenome"))</f>
        <v>0</v>
      </c>
      <c r="Q477">
        <f>AND(IF(Metadata!D477="",FALSE,TRUE),exact(Metadata!D477,"410661"))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AND(IF(Metadata!C478="",FALSE,TRUE),exact(Metadata!C478,"mouse gut metagenome"))</f>
        <v>0</v>
      </c>
      <c r="Q478">
        <f>AND(IF(Metadata!D478="",FALSE,TRUE),exact(Metadata!D478,"410661"))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AND(IF(Metadata!C479="",FALSE,TRUE),exact(Metadata!C479,"mouse gut metagenome"))</f>
        <v>0</v>
      </c>
      <c r="Q479">
        <f>AND(IF(Metadata!D479="",FALSE,TRUE),exact(Metadata!D479,"410661"))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AND(IF(Metadata!C480="",FALSE,TRUE),exact(Metadata!C480,"mouse gut metagenome"))</f>
        <v>0</v>
      </c>
      <c r="Q480">
        <f>AND(IF(Metadata!D480="",FALSE,TRUE),exact(Metadata!D480,"410661"))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AND(IF(Metadata!C481="",FALSE,TRUE),exact(Metadata!C481,"mouse gut metagenome"))</f>
        <v>0</v>
      </c>
      <c r="Q481">
        <f>AND(IF(Metadata!D481="",FALSE,TRUE),exact(Metadata!D481,"410661"))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AND(IF(Metadata!C482="",FALSE,TRUE),exact(Metadata!C482,"mouse gut metagenome"))</f>
        <v>0</v>
      </c>
      <c r="Q482">
        <f>AND(IF(Metadata!D482="",FALSE,TRUE),exact(Metadata!D482,"410661"))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AND(IF(Metadata!C483="",FALSE,TRUE),exact(Metadata!C483,"mouse gut metagenome"))</f>
        <v>0</v>
      </c>
      <c r="Q483">
        <f>AND(IF(Metadata!D483="",FALSE,TRUE),exact(Metadata!D483,"410661"))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AND(IF(Metadata!C484="",FALSE,TRUE),exact(Metadata!C484,"mouse gut metagenome"))</f>
        <v>0</v>
      </c>
      <c r="Q484">
        <f>AND(IF(Metadata!D484="",FALSE,TRUE),exact(Metadata!D484,"410661"))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AND(IF(Metadata!C485="",FALSE,TRUE),exact(Metadata!C485,"mouse gut metagenome"))</f>
        <v>0</v>
      </c>
      <c r="Q485">
        <f>AND(IF(Metadata!D485="",FALSE,TRUE),exact(Metadata!D485,"410661"))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AND(IF(Metadata!C486="",FALSE,TRUE),exact(Metadata!C486,"mouse gut metagenome"))</f>
        <v>0</v>
      </c>
      <c r="Q486">
        <f>AND(IF(Metadata!D486="",FALSE,TRUE),exact(Metadata!D486,"410661"))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AND(IF(Metadata!C487="",FALSE,TRUE),exact(Metadata!C487,"mouse gut metagenome"))</f>
        <v>0</v>
      </c>
      <c r="Q487">
        <f>AND(IF(Metadata!D487="",FALSE,TRUE),exact(Metadata!D487,"410661"))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AND(IF(Metadata!C488="",FALSE,TRUE),exact(Metadata!C488,"mouse gut metagenome"))</f>
        <v>0</v>
      </c>
      <c r="Q488">
        <f>AND(IF(Metadata!D488="",FALSE,TRUE),exact(Metadata!D488,"410661"))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AND(IF(Metadata!C489="",FALSE,TRUE),exact(Metadata!C489,"mouse gut metagenome"))</f>
        <v>0</v>
      </c>
      <c r="Q489">
        <f>AND(IF(Metadata!D489="",FALSE,TRUE),exact(Metadata!D489,"410661"))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AND(IF(Metadata!C490="",FALSE,TRUE),exact(Metadata!C490,"mouse gut metagenome"))</f>
        <v>0</v>
      </c>
      <c r="Q490">
        <f>AND(IF(Metadata!D490="",FALSE,TRUE),exact(Metadata!D490,"410661"))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AND(IF(Metadata!C491="",FALSE,TRUE),exact(Metadata!C491,"mouse gut metagenome"))</f>
        <v>0</v>
      </c>
      <c r="Q491">
        <f>AND(IF(Metadata!D491="",FALSE,TRUE),exact(Metadata!D491,"410661"))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AND(IF(Metadata!C492="",FALSE,TRUE),exact(Metadata!C492,"mouse gut metagenome"))</f>
        <v>0</v>
      </c>
      <c r="Q492">
        <f>AND(IF(Metadata!D492="",FALSE,TRUE),exact(Metadata!D492,"410661"))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AND(IF(Metadata!C493="",FALSE,TRUE),exact(Metadata!C493,"mouse gut metagenome"))</f>
        <v>0</v>
      </c>
      <c r="Q493">
        <f>AND(IF(Metadata!D493="",FALSE,TRUE),exact(Metadata!D493,"410661"))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AND(IF(Metadata!C494="",FALSE,TRUE),exact(Metadata!C494,"mouse gut metagenome"))</f>
        <v>0</v>
      </c>
      <c r="Q494">
        <f>AND(IF(Metadata!D494="",FALSE,TRUE),exact(Metadata!D494,"410661"))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AND(IF(Metadata!C495="",FALSE,TRUE),exact(Metadata!C495,"mouse gut metagenome"))</f>
        <v>0</v>
      </c>
      <c r="Q495">
        <f>AND(IF(Metadata!D495="",FALSE,TRUE),exact(Metadata!D495,"410661"))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AND(IF(Metadata!C496="",FALSE,TRUE),exact(Metadata!C496,"mouse gut metagenome"))</f>
        <v>0</v>
      </c>
      <c r="Q496">
        <f>AND(IF(Metadata!D496="",FALSE,TRUE),exact(Metadata!D496,"410661"))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AND(IF(Metadata!C497="",FALSE,TRUE),exact(Metadata!C497,"mouse gut metagenome"))</f>
        <v>0</v>
      </c>
      <c r="Q497">
        <f>AND(IF(Metadata!D497="",FALSE,TRUE),exact(Metadata!D497,"410661"))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AND(IF(Metadata!C498="",FALSE,TRUE),exact(Metadata!C498,"mouse gut metagenome"))</f>
        <v>0</v>
      </c>
      <c r="Q498">
        <f>AND(IF(Metadata!D498="",FALSE,TRUE),exact(Metadata!D498,"410661"))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AND(IF(Metadata!C499="",FALSE,TRUE),exact(Metadata!C499,"mouse gut metagenome"))</f>
        <v>0</v>
      </c>
      <c r="Q499">
        <f>AND(IF(Metadata!D499="",FALSE,TRUE),exact(Metadata!D499,"410661"))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AND(IF(Metadata!C500="",FALSE,TRUE),exact(Metadata!C500,"mouse gut metagenome"))</f>
        <v>0</v>
      </c>
      <c r="Q500">
        <f>AND(IF(Metadata!D500="",FALSE,TRUE),exact(Metadata!D500,"410661"))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AND(IF(Metadata!C501="",FALSE,TRUE),exact(Metadata!C501,"mouse gut metagenome"))</f>
        <v>0</v>
      </c>
      <c r="Q501">
        <f>AND(IF(Metadata!D501="",FALSE,TRUE),exact(Metadata!D501,"410661"))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AND(IF(Metadata!C502="",FALSE,TRUE),exact(Metadata!C502,"mouse gut metagenome"))</f>
        <v>0</v>
      </c>
      <c r="Q502">
        <f>AND(IF(Metadata!D502="",FALSE,TRUE),exact(Metadata!D502,"410661"))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AND(IF(Metadata!C503="",FALSE,TRUE),exact(Metadata!C503,"mouse gut metagenome"))</f>
        <v>0</v>
      </c>
      <c r="Q503">
        <f>AND(IF(Metadata!D503="",FALSE,TRUE),exact(Metadata!D503,"410661"))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AND(IF(Metadata!C504="",FALSE,TRUE),exact(Metadata!C504,"mouse gut metagenome"))</f>
        <v>0</v>
      </c>
      <c r="Q504">
        <f>AND(IF(Metadata!D504="",FALSE,TRUE),exact(Metadata!D504,"410661"))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AND(IF(Metadata!C505="",FALSE,TRUE),exact(Metadata!C505,"mouse gut metagenome"))</f>
        <v>0</v>
      </c>
      <c r="Q505">
        <f>AND(IF(Metadata!D505="",FALSE,TRUE),exact(Metadata!D505,"410661"))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AND(IF(Metadata!C506="",FALSE,TRUE),exact(Metadata!C506,"mouse gut metagenome"))</f>
        <v>0</v>
      </c>
      <c r="Q506">
        <f>AND(IF(Metadata!D506="",FALSE,TRUE),exact(Metadata!D506,"410661"))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AND(IF(Metadata!C507="",FALSE,TRUE),exact(Metadata!C507,"mouse gut metagenome"))</f>
        <v>0</v>
      </c>
      <c r="Q507">
        <f>AND(IF(Metadata!D507="",FALSE,TRUE),exact(Metadata!D507,"410661"))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AND(IF(Metadata!C508="",FALSE,TRUE),exact(Metadata!C508,"mouse gut metagenome"))</f>
        <v>0</v>
      </c>
      <c r="Q508">
        <f>AND(IF(Metadata!D508="",FALSE,TRUE),exact(Metadata!D508,"410661"))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AND(IF(Metadata!C509="",FALSE,TRUE),exact(Metadata!C509,"mouse gut metagenome"))</f>
        <v>0</v>
      </c>
      <c r="Q509">
        <f>AND(IF(Metadata!D509="",FALSE,TRUE),exact(Metadata!D509,"410661"))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AND(IF(Metadata!C510="",FALSE,TRUE),exact(Metadata!C510,"mouse gut metagenome"))</f>
        <v>0</v>
      </c>
      <c r="Q510">
        <f>AND(IF(Metadata!D510="",FALSE,TRUE),exact(Metadata!D510,"410661"))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AND(IF(Metadata!C511="",FALSE,TRUE),exact(Metadata!C511,"mouse gut metagenome"))</f>
        <v>0</v>
      </c>
      <c r="Q511">
        <f>AND(IF(Metadata!D511="",FALSE,TRUE),exact(Metadata!D511,"410661"))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AND(IF(Metadata!C512="",FALSE,TRUE),exact(Metadata!C512,"mouse gut metagenome"))</f>
        <v>0</v>
      </c>
      <c r="Q512">
        <f>AND(IF(Metadata!D512="",FALSE,TRUE),exact(Metadata!D512,"410661"))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AND(IF(Metadata!C513="",FALSE,TRUE),exact(Metadata!C513,"mouse gut metagenome"))</f>
        <v>0</v>
      </c>
      <c r="Q513">
        <f>AND(IF(Metadata!D513="",FALSE,TRUE),exact(Metadata!D513,"410661"))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AND(IF(Metadata!C514="",FALSE,TRUE),exact(Metadata!C514,"mouse gut metagenome"))</f>
        <v>0</v>
      </c>
      <c r="Q514">
        <f>AND(IF(Metadata!D514="",FALSE,TRUE),exact(Metadata!D514,"410661"))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AND(IF(Metadata!C515="",FALSE,TRUE),exact(Metadata!C515,"mouse gut metagenome"))</f>
        <v>0</v>
      </c>
      <c r="Q515">
        <f>AND(IF(Metadata!D515="",FALSE,TRUE),exact(Metadata!D515,"410661"))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AND(IF(Metadata!C516="",FALSE,TRUE),exact(Metadata!C516,"mouse gut metagenome"))</f>
        <v>0</v>
      </c>
      <c r="Q516">
        <f>AND(IF(Metadata!D516="",FALSE,TRUE),exact(Metadata!D516,"410661"))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AND(IF(Metadata!C517="",FALSE,TRUE),exact(Metadata!C517,"mouse gut metagenome"))</f>
        <v>0</v>
      </c>
      <c r="Q517">
        <f>AND(IF(Metadata!D517="",FALSE,TRUE),exact(Metadata!D517,"410661"))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AND(IF(Metadata!C518="",FALSE,TRUE),exact(Metadata!C518,"mouse gut metagenome"))</f>
        <v>0</v>
      </c>
      <c r="Q518">
        <f>AND(IF(Metadata!D518="",FALSE,TRUE),exact(Metadata!D518,"410661"))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AND(IF(Metadata!C519="",FALSE,TRUE),exact(Metadata!C519,"mouse gut metagenome"))</f>
        <v>0</v>
      </c>
      <c r="Q519">
        <f>AND(IF(Metadata!D519="",FALSE,TRUE),exact(Metadata!D519,"410661"))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AND(IF(Metadata!C520="",FALSE,TRUE),exact(Metadata!C520,"mouse gut metagenome"))</f>
        <v>0</v>
      </c>
      <c r="Q520">
        <f>AND(IF(Metadata!D520="",FALSE,TRUE),exact(Metadata!D520,"410661"))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AND(IF(Metadata!C521="",FALSE,TRUE),exact(Metadata!C521,"mouse gut metagenome"))</f>
        <v>0</v>
      </c>
      <c r="Q521">
        <f>AND(IF(Metadata!D521="",FALSE,TRUE),exact(Metadata!D521,"410661"))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AND(IF(Metadata!C522="",FALSE,TRUE),exact(Metadata!C522,"mouse gut metagenome"))</f>
        <v>0</v>
      </c>
      <c r="Q522">
        <f>AND(IF(Metadata!D522="",FALSE,TRUE),exact(Metadata!D522,"410661"))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AND(IF(Metadata!C523="",FALSE,TRUE),exact(Metadata!C523,"mouse gut metagenome"))</f>
        <v>0</v>
      </c>
      <c r="Q523">
        <f>AND(IF(Metadata!D523="",FALSE,TRUE),exact(Metadata!D523,"410661"))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AND(IF(Metadata!C524="",FALSE,TRUE),exact(Metadata!C524,"mouse gut metagenome"))</f>
        <v>0</v>
      </c>
      <c r="Q524">
        <f>AND(IF(Metadata!D524="",FALSE,TRUE),exact(Metadata!D524,"410661"))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AND(IF(Metadata!C525="",FALSE,TRUE),exact(Metadata!C525,"mouse gut metagenome"))</f>
        <v>0</v>
      </c>
      <c r="Q525">
        <f>AND(IF(Metadata!D525="",FALSE,TRUE),exact(Metadata!D525,"410661"))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AND(IF(Metadata!C526="",FALSE,TRUE),exact(Metadata!C526,"mouse gut metagenome"))</f>
        <v>0</v>
      </c>
      <c r="Q526">
        <f>AND(IF(Metadata!D526="",FALSE,TRUE),exact(Metadata!D526,"410661"))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AND(IF(Metadata!C527="",FALSE,TRUE),exact(Metadata!C527,"mouse gut metagenome"))</f>
        <v>0</v>
      </c>
      <c r="Q527">
        <f>AND(IF(Metadata!D527="",FALSE,TRUE),exact(Metadata!D527,"410661"))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AND(IF(Metadata!C528="",FALSE,TRUE),exact(Metadata!C528,"mouse gut metagenome"))</f>
        <v>0</v>
      </c>
      <c r="Q528">
        <f>AND(IF(Metadata!D528="",FALSE,TRUE),exact(Metadata!D528,"410661"))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AND(IF(Metadata!C529="",FALSE,TRUE),exact(Metadata!C529,"mouse gut metagenome"))</f>
        <v>0</v>
      </c>
      <c r="Q529">
        <f>AND(IF(Metadata!D529="",FALSE,TRUE),exact(Metadata!D529,"410661"))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AND(IF(Metadata!C530="",FALSE,TRUE),exact(Metadata!C530,"mouse gut metagenome"))</f>
        <v>0</v>
      </c>
      <c r="Q530">
        <f>AND(IF(Metadata!D530="",FALSE,TRUE),exact(Metadata!D530,"410661"))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AND(IF(Metadata!C531="",FALSE,TRUE),exact(Metadata!C531,"mouse gut metagenome"))</f>
        <v>0</v>
      </c>
      <c r="Q531">
        <f>AND(IF(Metadata!D531="",FALSE,TRUE),exact(Metadata!D531,"410661"))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AND(IF(Metadata!C532="",FALSE,TRUE),exact(Metadata!C532,"mouse gut metagenome"))</f>
        <v>0</v>
      </c>
      <c r="Q532">
        <f>AND(IF(Metadata!D532="",FALSE,TRUE),exact(Metadata!D532,"410661"))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AND(IF(Metadata!C533="",FALSE,TRUE),exact(Metadata!C533,"mouse gut metagenome"))</f>
        <v>0</v>
      </c>
      <c r="Q533">
        <f>AND(IF(Metadata!D533="",FALSE,TRUE),exact(Metadata!D533,"410661"))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AND(IF(Metadata!C534="",FALSE,TRUE),exact(Metadata!C534,"mouse gut metagenome"))</f>
        <v>0</v>
      </c>
      <c r="Q534">
        <f>AND(IF(Metadata!D534="",FALSE,TRUE),exact(Metadata!D534,"410661"))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AND(IF(Metadata!C535="",FALSE,TRUE),exact(Metadata!C535,"mouse gut metagenome"))</f>
        <v>0</v>
      </c>
      <c r="Q535">
        <f>AND(IF(Metadata!D535="",FALSE,TRUE),exact(Metadata!D535,"410661"))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AND(IF(Metadata!C536="",FALSE,TRUE),exact(Metadata!C536,"mouse gut metagenome"))</f>
        <v>0</v>
      </c>
      <c r="Q536">
        <f>AND(IF(Metadata!D536="",FALSE,TRUE),exact(Metadata!D536,"410661"))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AND(IF(Metadata!C537="",FALSE,TRUE),exact(Metadata!C537,"mouse gut metagenome"))</f>
        <v>0</v>
      </c>
      <c r="Q537">
        <f>AND(IF(Metadata!D537="",FALSE,TRUE),exact(Metadata!D537,"410661"))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AND(IF(Metadata!C538="",FALSE,TRUE),exact(Metadata!C538,"mouse gut metagenome"))</f>
        <v>0</v>
      </c>
      <c r="Q538">
        <f>AND(IF(Metadata!D538="",FALSE,TRUE),exact(Metadata!D538,"410661"))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AND(IF(Metadata!C539="",FALSE,TRUE),exact(Metadata!C539,"mouse gut metagenome"))</f>
        <v>0</v>
      </c>
      <c r="Q539">
        <f>AND(IF(Metadata!D539="",FALSE,TRUE),exact(Metadata!D539,"410661"))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AND(IF(Metadata!C540="",FALSE,TRUE),exact(Metadata!C540,"mouse gut metagenome"))</f>
        <v>0</v>
      </c>
      <c r="Q540">
        <f>AND(IF(Metadata!D540="",FALSE,TRUE),exact(Metadata!D540,"410661"))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AND(IF(Metadata!C541="",FALSE,TRUE),exact(Metadata!C541,"mouse gut metagenome"))</f>
        <v>0</v>
      </c>
      <c r="Q541">
        <f>AND(IF(Metadata!D541="",FALSE,TRUE),exact(Metadata!D541,"410661"))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AND(IF(Metadata!C542="",FALSE,TRUE),exact(Metadata!C542,"mouse gut metagenome"))</f>
        <v>0</v>
      </c>
      <c r="Q542">
        <f>AND(IF(Metadata!D542="",FALSE,TRUE),exact(Metadata!D542,"410661"))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AND(IF(Metadata!C543="",FALSE,TRUE),exact(Metadata!C543,"mouse gut metagenome"))</f>
        <v>0</v>
      </c>
      <c r="Q543">
        <f>AND(IF(Metadata!D543="",FALSE,TRUE),exact(Metadata!D543,"410661"))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AND(IF(Metadata!C544="",FALSE,TRUE),exact(Metadata!C544,"mouse gut metagenome"))</f>
        <v>0</v>
      </c>
      <c r="Q544">
        <f>AND(IF(Metadata!D544="",FALSE,TRUE),exact(Metadata!D544,"410661"))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AND(IF(Metadata!C545="",FALSE,TRUE),exact(Metadata!C545,"mouse gut metagenome"))</f>
        <v>0</v>
      </c>
      <c r="Q545">
        <f>AND(IF(Metadata!D545="",FALSE,TRUE),exact(Metadata!D545,"410661"))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AND(IF(Metadata!C546="",FALSE,TRUE),exact(Metadata!C546,"mouse gut metagenome"))</f>
        <v>0</v>
      </c>
      <c r="Q546">
        <f>AND(IF(Metadata!D546="",FALSE,TRUE),exact(Metadata!D546,"410661"))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AND(IF(Metadata!C547="",FALSE,TRUE),exact(Metadata!C547,"mouse gut metagenome"))</f>
        <v>0</v>
      </c>
      <c r="Q547">
        <f>AND(IF(Metadata!D547="",FALSE,TRUE),exact(Metadata!D547,"410661"))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AND(IF(Metadata!C548="",FALSE,TRUE),exact(Metadata!C548,"mouse gut metagenome"))</f>
        <v>0</v>
      </c>
      <c r="Q548">
        <f>AND(IF(Metadata!D548="",FALSE,TRUE),exact(Metadata!D548,"410661"))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AND(IF(Metadata!C549="",FALSE,TRUE),exact(Metadata!C549,"mouse gut metagenome"))</f>
        <v>0</v>
      </c>
      <c r="Q549">
        <f>AND(IF(Metadata!D549="",FALSE,TRUE),exact(Metadata!D549,"410661"))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AND(IF(Metadata!C550="",FALSE,TRUE),exact(Metadata!C550,"mouse gut metagenome"))</f>
        <v>0</v>
      </c>
      <c r="Q550">
        <f>AND(IF(Metadata!D550="",FALSE,TRUE),exact(Metadata!D550,"410661"))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AND(IF(Metadata!C551="",FALSE,TRUE),exact(Metadata!C551,"mouse gut metagenome"))</f>
        <v>0</v>
      </c>
      <c r="Q551">
        <f>AND(IF(Metadata!D551="",FALSE,TRUE),exact(Metadata!D551,"410661"))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AND(IF(Metadata!C552="",FALSE,TRUE),exact(Metadata!C552,"mouse gut metagenome"))</f>
        <v>0</v>
      </c>
      <c r="Q552">
        <f>AND(IF(Metadata!D552="",FALSE,TRUE),exact(Metadata!D552,"410661"))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AND(IF(Metadata!C553="",FALSE,TRUE),exact(Metadata!C553,"mouse gut metagenome"))</f>
        <v>0</v>
      </c>
      <c r="Q553">
        <f>AND(IF(Metadata!D553="",FALSE,TRUE),exact(Metadata!D553,"410661"))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AND(IF(Metadata!C554="",FALSE,TRUE),exact(Metadata!C554,"mouse gut metagenome"))</f>
        <v>0</v>
      </c>
      <c r="Q554">
        <f>AND(IF(Metadata!D554="",FALSE,TRUE),exact(Metadata!D554,"410661"))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AND(IF(Metadata!C555="",FALSE,TRUE),exact(Metadata!C555,"mouse gut metagenome"))</f>
        <v>0</v>
      </c>
      <c r="Q555">
        <f>AND(IF(Metadata!D555="",FALSE,TRUE),exact(Metadata!D555,"410661"))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AND(IF(Metadata!C556="",FALSE,TRUE),exact(Metadata!C556,"mouse gut metagenome"))</f>
        <v>0</v>
      </c>
      <c r="Q556">
        <f>AND(IF(Metadata!D556="",FALSE,TRUE),exact(Metadata!D556,"410661"))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AND(IF(Metadata!C557="",FALSE,TRUE),exact(Metadata!C557,"mouse gut metagenome"))</f>
        <v>0</v>
      </c>
      <c r="Q557">
        <f>AND(IF(Metadata!D557="",FALSE,TRUE),exact(Metadata!D557,"410661"))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AND(IF(Metadata!C558="",FALSE,TRUE),exact(Metadata!C558,"mouse gut metagenome"))</f>
        <v>0</v>
      </c>
      <c r="Q558">
        <f>AND(IF(Metadata!D558="",FALSE,TRUE),exact(Metadata!D558,"410661"))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AND(IF(Metadata!C559="",FALSE,TRUE),exact(Metadata!C559,"mouse gut metagenome"))</f>
        <v>0</v>
      </c>
      <c r="Q559">
        <f>AND(IF(Metadata!D559="",FALSE,TRUE),exact(Metadata!D559,"410661"))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AND(IF(Metadata!C560="",FALSE,TRUE),exact(Metadata!C560,"mouse gut metagenome"))</f>
        <v>0</v>
      </c>
      <c r="Q560">
        <f>AND(IF(Metadata!D560="",FALSE,TRUE),exact(Metadata!D560,"410661"))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AND(IF(Metadata!C561="",FALSE,TRUE),exact(Metadata!C561,"mouse gut metagenome"))</f>
        <v>0</v>
      </c>
      <c r="Q561">
        <f>AND(IF(Metadata!D561="",FALSE,TRUE),exact(Metadata!D561,"410661"))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AND(IF(Metadata!C562="",FALSE,TRUE),exact(Metadata!C562,"mouse gut metagenome"))</f>
        <v>0</v>
      </c>
      <c r="Q562">
        <f>AND(IF(Metadata!D562="",FALSE,TRUE),exact(Metadata!D562,"410661"))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AND(IF(Metadata!C563="",FALSE,TRUE),exact(Metadata!C563,"mouse gut metagenome"))</f>
        <v>0</v>
      </c>
      <c r="Q563">
        <f>AND(IF(Metadata!D563="",FALSE,TRUE),exact(Metadata!D563,"410661"))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AND(IF(Metadata!C564="",FALSE,TRUE),exact(Metadata!C564,"mouse gut metagenome"))</f>
        <v>0</v>
      </c>
      <c r="Q564">
        <f>AND(IF(Metadata!D564="",FALSE,TRUE),exact(Metadata!D564,"410661"))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AND(IF(Metadata!C565="",FALSE,TRUE),exact(Metadata!C565,"mouse gut metagenome"))</f>
        <v>0</v>
      </c>
      <c r="Q565">
        <f>AND(IF(Metadata!D565="",FALSE,TRUE),exact(Metadata!D565,"410661"))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AND(IF(Metadata!C566="",FALSE,TRUE),exact(Metadata!C566,"mouse gut metagenome"))</f>
        <v>0</v>
      </c>
      <c r="Q566">
        <f>AND(IF(Metadata!D566="",FALSE,TRUE),exact(Metadata!D566,"410661"))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AND(IF(Metadata!C567="",FALSE,TRUE),exact(Metadata!C567,"mouse gut metagenome"))</f>
        <v>0</v>
      </c>
      <c r="Q567">
        <f>AND(IF(Metadata!D567="",FALSE,TRUE),exact(Metadata!D567,"410661"))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AND(IF(Metadata!C568="",FALSE,TRUE),exact(Metadata!C568,"mouse gut metagenome"))</f>
        <v>0</v>
      </c>
      <c r="Q568">
        <f>AND(IF(Metadata!D568="",FALSE,TRUE),exact(Metadata!D568,"410661"))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AND(IF(Metadata!C569="",FALSE,TRUE),exact(Metadata!C569,"mouse gut metagenome"))</f>
        <v>0</v>
      </c>
      <c r="Q569">
        <f>AND(IF(Metadata!D569="",FALSE,TRUE),exact(Metadata!D569,"410661"))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AND(IF(Metadata!C570="",FALSE,TRUE),exact(Metadata!C570,"mouse gut metagenome"))</f>
        <v>0</v>
      </c>
      <c r="Q570">
        <f>AND(IF(Metadata!D570="",FALSE,TRUE),exact(Metadata!D570,"410661"))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AND(IF(Metadata!C571="",FALSE,TRUE),exact(Metadata!C571,"mouse gut metagenome"))</f>
        <v>0</v>
      </c>
      <c r="Q571">
        <f>AND(IF(Metadata!D571="",FALSE,TRUE),exact(Metadata!D571,"410661"))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AND(IF(Metadata!C572="",FALSE,TRUE),exact(Metadata!C572,"mouse gut metagenome"))</f>
        <v>0</v>
      </c>
      <c r="Q572">
        <f>AND(IF(Metadata!D572="",FALSE,TRUE),exact(Metadata!D572,"410661"))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AND(IF(Metadata!C573="",FALSE,TRUE),exact(Metadata!C573,"mouse gut metagenome"))</f>
        <v>0</v>
      </c>
      <c r="Q573">
        <f>AND(IF(Metadata!D573="",FALSE,TRUE),exact(Metadata!D573,"410661"))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AND(IF(Metadata!C574="",FALSE,TRUE),exact(Metadata!C574,"mouse gut metagenome"))</f>
        <v>0</v>
      </c>
      <c r="Q574">
        <f>AND(IF(Metadata!D574="",FALSE,TRUE),exact(Metadata!D574,"410661"))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AND(IF(Metadata!C575="",FALSE,TRUE),exact(Metadata!C575,"mouse gut metagenome"))</f>
        <v>0</v>
      </c>
      <c r="Q575">
        <f>AND(IF(Metadata!D575="",FALSE,TRUE),exact(Metadata!D575,"410661"))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AND(IF(Metadata!C576="",FALSE,TRUE),exact(Metadata!C576,"mouse gut metagenome"))</f>
        <v>0</v>
      </c>
      <c r="Q576">
        <f>AND(IF(Metadata!D576="",FALSE,TRUE),exact(Metadata!D576,"410661"))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AND(IF(Metadata!C577="",FALSE,TRUE),exact(Metadata!C577,"mouse gut metagenome"))</f>
        <v>0</v>
      </c>
      <c r="Q577">
        <f>AND(IF(Metadata!D577="",FALSE,TRUE),exact(Metadata!D577,"410661"))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AND(IF(Metadata!C578="",FALSE,TRUE),exact(Metadata!C578,"mouse gut metagenome"))</f>
        <v>0</v>
      </c>
      <c r="Q578">
        <f>AND(IF(Metadata!D578="",FALSE,TRUE),exact(Metadata!D578,"410661"))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AND(IF(Metadata!C579="",FALSE,TRUE),exact(Metadata!C579,"mouse gut metagenome"))</f>
        <v>0</v>
      </c>
      <c r="Q579">
        <f>AND(IF(Metadata!D579="",FALSE,TRUE),exact(Metadata!D579,"410661"))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AND(IF(Metadata!C580="",FALSE,TRUE),exact(Metadata!C580,"mouse gut metagenome"))</f>
        <v>0</v>
      </c>
      <c r="Q580">
        <f>AND(IF(Metadata!D580="",FALSE,TRUE),exact(Metadata!D580,"410661"))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AND(IF(Metadata!C581="",FALSE,TRUE),exact(Metadata!C581,"mouse gut metagenome"))</f>
        <v>0</v>
      </c>
      <c r="Q581">
        <f>AND(IF(Metadata!D581="",FALSE,TRUE),exact(Metadata!D581,"410661"))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AND(IF(Metadata!C582="",FALSE,TRUE),exact(Metadata!C582,"mouse gut metagenome"))</f>
        <v>0</v>
      </c>
      <c r="Q582">
        <f>AND(IF(Metadata!D582="",FALSE,TRUE),exact(Metadata!D582,"410661"))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AND(IF(Metadata!C583="",FALSE,TRUE),exact(Metadata!C583,"mouse gut metagenome"))</f>
        <v>0</v>
      </c>
      <c r="Q583">
        <f>AND(IF(Metadata!D583="",FALSE,TRUE),exact(Metadata!D583,"410661"))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AND(IF(Metadata!C584="",FALSE,TRUE),exact(Metadata!C584,"mouse gut metagenome"))</f>
        <v>0</v>
      </c>
      <c r="Q584">
        <f>AND(IF(Metadata!D584="",FALSE,TRUE),exact(Metadata!D584,"410661"))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AND(IF(Metadata!C585="",FALSE,TRUE),exact(Metadata!C585,"mouse gut metagenome"))</f>
        <v>0</v>
      </c>
      <c r="Q585">
        <f>AND(IF(Metadata!D585="",FALSE,TRUE),exact(Metadata!D585,"410661"))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AND(IF(Metadata!C586="",FALSE,TRUE),exact(Metadata!C586,"mouse gut metagenome"))</f>
        <v>0</v>
      </c>
      <c r="Q586">
        <f>AND(IF(Metadata!D586="",FALSE,TRUE),exact(Metadata!D586,"410661"))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AND(IF(Metadata!C587="",FALSE,TRUE),exact(Metadata!C587,"mouse gut metagenome"))</f>
        <v>0</v>
      </c>
      <c r="Q587">
        <f>AND(IF(Metadata!D587="",FALSE,TRUE),exact(Metadata!D587,"410661"))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AND(IF(Metadata!C588="",FALSE,TRUE),exact(Metadata!C588,"mouse gut metagenome"))</f>
        <v>0</v>
      </c>
      <c r="Q588">
        <f>AND(IF(Metadata!D588="",FALSE,TRUE),exact(Metadata!D588,"410661"))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AND(IF(Metadata!C589="",FALSE,TRUE),exact(Metadata!C589,"mouse gut metagenome"))</f>
        <v>0</v>
      </c>
      <c r="Q589">
        <f>AND(IF(Metadata!D589="",FALSE,TRUE),exact(Metadata!D589,"410661"))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AND(IF(Metadata!C590="",FALSE,TRUE),exact(Metadata!C590,"mouse gut metagenome"))</f>
        <v>0</v>
      </c>
      <c r="Q590">
        <f>AND(IF(Metadata!D590="",FALSE,TRUE),exact(Metadata!D590,"410661"))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AND(IF(Metadata!C591="",FALSE,TRUE),exact(Metadata!C591,"mouse gut metagenome"))</f>
        <v>0</v>
      </c>
      <c r="Q591">
        <f>AND(IF(Metadata!D591="",FALSE,TRUE),exact(Metadata!D591,"410661"))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AND(IF(Metadata!C592="",FALSE,TRUE),exact(Metadata!C592,"mouse gut metagenome"))</f>
        <v>0</v>
      </c>
      <c r="Q592">
        <f>AND(IF(Metadata!D592="",FALSE,TRUE),exact(Metadata!D592,"410661"))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AND(IF(Metadata!C593="",FALSE,TRUE),exact(Metadata!C593,"mouse gut metagenome"))</f>
        <v>0</v>
      </c>
      <c r="Q593">
        <f>AND(IF(Metadata!D593="",FALSE,TRUE),exact(Metadata!D593,"410661"))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AND(IF(Metadata!C594="",FALSE,TRUE),exact(Metadata!C594,"mouse gut metagenome"))</f>
        <v>0</v>
      </c>
      <c r="Q594">
        <f>AND(IF(Metadata!D594="",FALSE,TRUE),exact(Metadata!D594,"410661"))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AND(IF(Metadata!C595="",FALSE,TRUE),exact(Metadata!C595,"mouse gut metagenome"))</f>
        <v>0</v>
      </c>
      <c r="Q595">
        <f>AND(IF(Metadata!D595="",FALSE,TRUE),exact(Metadata!D595,"410661"))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AND(IF(Metadata!C596="",FALSE,TRUE),exact(Metadata!C596,"mouse gut metagenome"))</f>
        <v>0</v>
      </c>
      <c r="Q596">
        <f>AND(IF(Metadata!D596="",FALSE,TRUE),exact(Metadata!D596,"410661"))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AND(IF(Metadata!C597="",FALSE,TRUE),exact(Metadata!C597,"mouse gut metagenome"))</f>
        <v>0</v>
      </c>
      <c r="Q597">
        <f>AND(IF(Metadata!D597="",FALSE,TRUE),exact(Metadata!D597,"410661"))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AND(IF(Metadata!C598="",FALSE,TRUE),exact(Metadata!C598,"mouse gut metagenome"))</f>
        <v>0</v>
      </c>
      <c r="Q598">
        <f>AND(IF(Metadata!D598="",FALSE,TRUE),exact(Metadata!D598,"410661"))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AND(IF(Metadata!C599="",FALSE,TRUE),exact(Metadata!C599,"mouse gut metagenome"))</f>
        <v>0</v>
      </c>
      <c r="Q599">
        <f>AND(IF(Metadata!D599="",FALSE,TRUE),exact(Metadata!D599,"410661"))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AND(IF(Metadata!C600="",FALSE,TRUE),exact(Metadata!C600,"mouse gut metagenome"))</f>
        <v>0</v>
      </c>
      <c r="Q600">
        <f>AND(IF(Metadata!D600="",FALSE,TRUE),exact(Metadata!D600,"410661"))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AND(IF(Metadata!C601="",FALSE,TRUE),exact(Metadata!C601,"mouse gut metagenome"))</f>
        <v>0</v>
      </c>
      <c r="Q601">
        <f>AND(IF(Metadata!D601="",FALSE,TRUE),exact(Metadata!D601,"410661"))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AND(IF(Metadata!C602="",FALSE,TRUE),exact(Metadata!C602,"mouse gut metagenome"))</f>
        <v>0</v>
      </c>
      <c r="Q602">
        <f>AND(IF(Metadata!D602="",FALSE,TRUE),exact(Metadata!D602,"410661"))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AND(IF(Metadata!C603="",FALSE,TRUE),exact(Metadata!C603,"mouse gut metagenome"))</f>
        <v>0</v>
      </c>
      <c r="Q603">
        <f>AND(IF(Metadata!D603="",FALSE,TRUE),exact(Metadata!D603,"410661"))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AND(IF(Metadata!C604="",FALSE,TRUE),exact(Metadata!C604,"mouse gut metagenome"))</f>
        <v>0</v>
      </c>
      <c r="Q604">
        <f>AND(IF(Metadata!D604="",FALSE,TRUE),exact(Metadata!D604,"410661"))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AND(IF(Metadata!C605="",FALSE,TRUE),exact(Metadata!C605,"mouse gut metagenome"))</f>
        <v>0</v>
      </c>
      <c r="Q605">
        <f>AND(IF(Metadata!D605="",FALSE,TRUE),exact(Metadata!D605,"410661"))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AND(IF(Metadata!C606="",FALSE,TRUE),exact(Metadata!C606,"mouse gut metagenome"))</f>
        <v>0</v>
      </c>
      <c r="Q606">
        <f>AND(IF(Metadata!D606="",FALSE,TRUE),exact(Metadata!D606,"410661"))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AND(IF(Metadata!C607="",FALSE,TRUE),exact(Metadata!C607,"mouse gut metagenome"))</f>
        <v>0</v>
      </c>
      <c r="Q607">
        <f>AND(IF(Metadata!D607="",FALSE,TRUE),exact(Metadata!D607,"410661"))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AND(IF(Metadata!C608="",FALSE,TRUE),exact(Metadata!C608,"mouse gut metagenome"))</f>
        <v>0</v>
      </c>
      <c r="Q608">
        <f>AND(IF(Metadata!D608="",FALSE,TRUE),exact(Metadata!D608,"410661"))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AND(IF(Metadata!C609="",FALSE,TRUE),exact(Metadata!C609,"mouse gut metagenome"))</f>
        <v>0</v>
      </c>
      <c r="Q609">
        <f>AND(IF(Metadata!D609="",FALSE,TRUE),exact(Metadata!D609,"410661"))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AND(IF(Metadata!C610="",FALSE,TRUE),exact(Metadata!C610,"mouse gut metagenome"))</f>
        <v>0</v>
      </c>
      <c r="Q610">
        <f>AND(IF(Metadata!D610="",FALSE,TRUE),exact(Metadata!D610,"410661"))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AND(IF(Metadata!C611="",FALSE,TRUE),exact(Metadata!C611,"mouse gut metagenome"))</f>
        <v>0</v>
      </c>
      <c r="Q611">
        <f>AND(IF(Metadata!D611="",FALSE,TRUE),exact(Metadata!D611,"410661"))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AND(IF(Metadata!C612="",FALSE,TRUE),exact(Metadata!C612,"mouse gut metagenome"))</f>
        <v>0</v>
      </c>
      <c r="Q612">
        <f>AND(IF(Metadata!D612="",FALSE,TRUE),exact(Metadata!D612,"410661"))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AND(IF(Metadata!C613="",FALSE,TRUE),exact(Metadata!C613,"mouse gut metagenome"))</f>
        <v>0</v>
      </c>
      <c r="Q613">
        <f>AND(IF(Metadata!D613="",FALSE,TRUE),exact(Metadata!D613,"410661"))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AND(IF(Metadata!C614="",FALSE,TRUE),exact(Metadata!C614,"mouse gut metagenome"))</f>
        <v>0</v>
      </c>
      <c r="Q614">
        <f>AND(IF(Metadata!D614="",FALSE,TRUE),exact(Metadata!D614,"410661"))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AND(IF(Metadata!C615="",FALSE,TRUE),exact(Metadata!C615,"mouse gut metagenome"))</f>
        <v>0</v>
      </c>
      <c r="Q615">
        <f>AND(IF(Metadata!D615="",FALSE,TRUE),exact(Metadata!D615,"410661"))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AND(IF(Metadata!C616="",FALSE,TRUE),exact(Metadata!C616,"mouse gut metagenome"))</f>
        <v>0</v>
      </c>
      <c r="Q616">
        <f>AND(IF(Metadata!D616="",FALSE,TRUE),exact(Metadata!D616,"410661"))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AND(IF(Metadata!C617="",FALSE,TRUE),exact(Metadata!C617,"mouse gut metagenome"))</f>
        <v>0</v>
      </c>
      <c r="Q617">
        <f>AND(IF(Metadata!D617="",FALSE,TRUE),exact(Metadata!D617,"410661"))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AND(IF(Metadata!C618="",FALSE,TRUE),exact(Metadata!C618,"mouse gut metagenome"))</f>
        <v>0</v>
      </c>
      <c r="Q618">
        <f>AND(IF(Metadata!D618="",FALSE,TRUE),exact(Metadata!D618,"410661"))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AND(IF(Metadata!C619="",FALSE,TRUE),exact(Metadata!C619,"mouse gut metagenome"))</f>
        <v>0</v>
      </c>
      <c r="Q619">
        <f>AND(IF(Metadata!D619="",FALSE,TRUE),exact(Metadata!D619,"410661"))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AND(IF(Metadata!C620="",FALSE,TRUE),exact(Metadata!C620,"mouse gut metagenome"))</f>
        <v>0</v>
      </c>
      <c r="Q620">
        <f>AND(IF(Metadata!D620="",FALSE,TRUE),exact(Metadata!D620,"410661"))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AND(IF(Metadata!C621="",FALSE,TRUE),exact(Metadata!C621,"mouse gut metagenome"))</f>
        <v>0</v>
      </c>
      <c r="Q621">
        <f>AND(IF(Metadata!D621="",FALSE,TRUE),exact(Metadata!D621,"410661"))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AND(IF(Metadata!C622="",FALSE,TRUE),exact(Metadata!C622,"mouse gut metagenome"))</f>
        <v>0</v>
      </c>
      <c r="Q622">
        <f>AND(IF(Metadata!D622="",FALSE,TRUE),exact(Metadata!D622,"410661"))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AND(IF(Metadata!C623="",FALSE,TRUE),exact(Metadata!C623,"mouse gut metagenome"))</f>
        <v>0</v>
      </c>
      <c r="Q623">
        <f>AND(IF(Metadata!D623="",FALSE,TRUE),exact(Metadata!D623,"410661"))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AND(IF(Metadata!C624="",FALSE,TRUE),exact(Metadata!C624,"mouse gut metagenome"))</f>
        <v>0</v>
      </c>
      <c r="Q624">
        <f>AND(IF(Metadata!D624="",FALSE,TRUE),exact(Metadata!D624,"410661"))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AND(IF(Metadata!C625="",FALSE,TRUE),exact(Metadata!C625,"mouse gut metagenome"))</f>
        <v>0</v>
      </c>
      <c r="Q625">
        <f>AND(IF(Metadata!D625="",FALSE,TRUE),exact(Metadata!D625,"410661"))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AND(IF(Metadata!C626="",FALSE,TRUE),exact(Metadata!C626,"mouse gut metagenome"))</f>
        <v>0</v>
      </c>
      <c r="Q626">
        <f>AND(IF(Metadata!D626="",FALSE,TRUE),exact(Metadata!D626,"410661"))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AND(IF(Metadata!C627="",FALSE,TRUE),exact(Metadata!C627,"mouse gut metagenome"))</f>
        <v>0</v>
      </c>
      <c r="Q627">
        <f>AND(IF(Metadata!D627="",FALSE,TRUE),exact(Metadata!D627,"410661"))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AND(IF(Metadata!C628="",FALSE,TRUE),exact(Metadata!C628,"mouse gut metagenome"))</f>
        <v>0</v>
      </c>
      <c r="Q628">
        <f>AND(IF(Metadata!D628="",FALSE,TRUE),exact(Metadata!D628,"410661"))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AND(IF(Metadata!C629="",FALSE,TRUE),exact(Metadata!C629,"mouse gut metagenome"))</f>
        <v>0</v>
      </c>
      <c r="Q629">
        <f>AND(IF(Metadata!D629="",FALSE,TRUE),exact(Metadata!D629,"410661"))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AND(IF(Metadata!C630="",FALSE,TRUE),exact(Metadata!C630,"mouse gut metagenome"))</f>
        <v>0</v>
      </c>
      <c r="Q630">
        <f>AND(IF(Metadata!D630="",FALSE,TRUE),exact(Metadata!D630,"410661"))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AND(IF(Metadata!C631="",FALSE,TRUE),exact(Metadata!C631,"mouse gut metagenome"))</f>
        <v>0</v>
      </c>
      <c r="Q631">
        <f>AND(IF(Metadata!D631="",FALSE,TRUE),exact(Metadata!D631,"410661"))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AND(IF(Metadata!C632="",FALSE,TRUE),exact(Metadata!C632,"mouse gut metagenome"))</f>
        <v>0</v>
      </c>
      <c r="Q632">
        <f>AND(IF(Metadata!D632="",FALSE,TRUE),exact(Metadata!D632,"410661"))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AND(IF(Metadata!C633="",FALSE,TRUE),exact(Metadata!C633,"mouse gut metagenome"))</f>
        <v>0</v>
      </c>
      <c r="Q633">
        <f>AND(IF(Metadata!D633="",FALSE,TRUE),exact(Metadata!D633,"410661"))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AND(IF(Metadata!C634="",FALSE,TRUE),exact(Metadata!C634,"mouse gut metagenome"))</f>
        <v>0</v>
      </c>
      <c r="Q634">
        <f>AND(IF(Metadata!D634="",FALSE,TRUE),exact(Metadata!D634,"410661"))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AND(IF(Metadata!C635="",FALSE,TRUE),exact(Metadata!C635,"mouse gut metagenome"))</f>
        <v>0</v>
      </c>
      <c r="Q635">
        <f>AND(IF(Metadata!D635="",FALSE,TRUE),exact(Metadata!D635,"410661"))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AND(IF(Metadata!C636="",FALSE,TRUE),exact(Metadata!C636,"mouse gut metagenome"))</f>
        <v>0</v>
      </c>
      <c r="Q636">
        <f>AND(IF(Metadata!D636="",FALSE,TRUE),exact(Metadata!D636,"410661"))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AND(IF(Metadata!C637="",FALSE,TRUE),exact(Metadata!C637,"mouse gut metagenome"))</f>
        <v>0</v>
      </c>
      <c r="Q637">
        <f>AND(IF(Metadata!D637="",FALSE,TRUE),exact(Metadata!D637,"410661"))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AND(IF(Metadata!C638="",FALSE,TRUE),exact(Metadata!C638,"mouse gut metagenome"))</f>
        <v>0</v>
      </c>
      <c r="Q638">
        <f>AND(IF(Metadata!D638="",FALSE,TRUE),exact(Metadata!D638,"410661"))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AND(IF(Metadata!C639="",FALSE,TRUE),exact(Metadata!C639,"mouse gut metagenome"))</f>
        <v>0</v>
      </c>
      <c r="Q639">
        <f>AND(IF(Metadata!D639="",FALSE,TRUE),exact(Metadata!D639,"410661"))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AND(IF(Metadata!C640="",FALSE,TRUE),exact(Metadata!C640,"mouse gut metagenome"))</f>
        <v>0</v>
      </c>
      <c r="Q640">
        <f>AND(IF(Metadata!D640="",FALSE,TRUE),exact(Metadata!D640,"410661"))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AND(IF(Metadata!C641="",FALSE,TRUE),exact(Metadata!C641,"mouse gut metagenome"))</f>
        <v>0</v>
      </c>
      <c r="Q641">
        <f>AND(IF(Metadata!D641="",FALSE,TRUE),exact(Metadata!D641,"410661"))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AND(IF(Metadata!C642="",FALSE,TRUE),exact(Metadata!C642,"mouse gut metagenome"))</f>
        <v>0</v>
      </c>
      <c r="Q642">
        <f>AND(IF(Metadata!D642="",FALSE,TRUE),exact(Metadata!D642,"410661"))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AND(IF(Metadata!C643="",FALSE,TRUE),exact(Metadata!C643,"mouse gut metagenome"))</f>
        <v>0</v>
      </c>
      <c r="Q643">
        <f>AND(IF(Metadata!D643="",FALSE,TRUE),exact(Metadata!D643,"410661"))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AND(IF(Metadata!C644="",FALSE,TRUE),exact(Metadata!C644,"mouse gut metagenome"))</f>
        <v>0</v>
      </c>
      <c r="Q644">
        <f>AND(IF(Metadata!D644="",FALSE,TRUE),exact(Metadata!D644,"410661"))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AND(IF(Metadata!C645="",FALSE,TRUE),exact(Metadata!C645,"mouse gut metagenome"))</f>
        <v>0</v>
      </c>
      <c r="Q645">
        <f>AND(IF(Metadata!D645="",FALSE,TRUE),exact(Metadata!D645,"410661"))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AND(IF(Metadata!C646="",FALSE,TRUE),exact(Metadata!C646,"mouse gut metagenome"))</f>
        <v>0</v>
      </c>
      <c r="Q646">
        <f>AND(IF(Metadata!D646="",FALSE,TRUE),exact(Metadata!D646,"410661"))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AND(IF(Metadata!C647="",FALSE,TRUE),exact(Metadata!C647,"mouse gut metagenome"))</f>
        <v>0</v>
      </c>
      <c r="Q647">
        <f>AND(IF(Metadata!D647="",FALSE,TRUE),exact(Metadata!D647,"410661"))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AND(IF(Metadata!C648="",FALSE,TRUE),exact(Metadata!C648,"mouse gut metagenome"))</f>
        <v>0</v>
      </c>
      <c r="Q648">
        <f>AND(IF(Metadata!D648="",FALSE,TRUE),exact(Metadata!D648,"410661"))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AND(IF(Metadata!C649="",FALSE,TRUE),exact(Metadata!C649,"mouse gut metagenome"))</f>
        <v>0</v>
      </c>
      <c r="Q649">
        <f>AND(IF(Metadata!D649="",FALSE,TRUE),exact(Metadata!D649,"410661"))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AND(IF(Metadata!C650="",FALSE,TRUE),exact(Metadata!C650,"mouse gut metagenome"))</f>
        <v>0</v>
      </c>
      <c r="Q650">
        <f>AND(IF(Metadata!D650="",FALSE,TRUE),exact(Metadata!D650,"410661"))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AND(IF(Metadata!C651="",FALSE,TRUE),exact(Metadata!C651,"mouse gut metagenome"))</f>
        <v>0</v>
      </c>
      <c r="Q651">
        <f>AND(IF(Metadata!D651="",FALSE,TRUE),exact(Metadata!D651,"410661"))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AND(IF(Metadata!C652="",FALSE,TRUE),exact(Metadata!C652,"mouse gut metagenome"))</f>
        <v>0</v>
      </c>
      <c r="Q652">
        <f>AND(IF(Metadata!D652="",FALSE,TRUE),exact(Metadata!D652,"410661"))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AND(IF(Metadata!C653="",FALSE,TRUE),exact(Metadata!C653,"mouse gut metagenome"))</f>
        <v>0</v>
      </c>
      <c r="Q653">
        <f>AND(IF(Metadata!D653="",FALSE,TRUE),exact(Metadata!D653,"410661"))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AND(IF(Metadata!C654="",FALSE,TRUE),exact(Metadata!C654,"mouse gut metagenome"))</f>
        <v>0</v>
      </c>
      <c r="Q654">
        <f>AND(IF(Metadata!D654="",FALSE,TRUE),exact(Metadata!D654,"410661"))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AND(IF(Metadata!C655="",FALSE,TRUE),exact(Metadata!C655,"mouse gut metagenome"))</f>
        <v>0</v>
      </c>
      <c r="Q655">
        <f>AND(IF(Metadata!D655="",FALSE,TRUE),exact(Metadata!D655,"410661"))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AND(IF(Metadata!C656="",FALSE,TRUE),exact(Metadata!C656,"mouse gut metagenome"))</f>
        <v>0</v>
      </c>
      <c r="Q656">
        <f>AND(IF(Metadata!D656="",FALSE,TRUE),exact(Metadata!D656,"410661"))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AND(IF(Metadata!C657="",FALSE,TRUE),exact(Metadata!C657,"mouse gut metagenome"))</f>
        <v>0</v>
      </c>
      <c r="Q657">
        <f>AND(IF(Metadata!D657="",FALSE,TRUE),exact(Metadata!D657,"410661"))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AND(IF(Metadata!C658="",FALSE,TRUE),exact(Metadata!C658,"mouse gut metagenome"))</f>
        <v>0</v>
      </c>
      <c r="Q658">
        <f>AND(IF(Metadata!D658="",FALSE,TRUE),exact(Metadata!D658,"410661"))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AND(IF(Metadata!C659="",FALSE,TRUE),exact(Metadata!C659,"mouse gut metagenome"))</f>
        <v>0</v>
      </c>
      <c r="Q659">
        <f>AND(IF(Metadata!D659="",FALSE,TRUE),exact(Metadata!D659,"410661"))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AND(IF(Metadata!C660="",FALSE,TRUE),exact(Metadata!C660,"mouse gut metagenome"))</f>
        <v>0</v>
      </c>
      <c r="Q660">
        <f>AND(IF(Metadata!D660="",FALSE,TRUE),exact(Metadata!D660,"410661"))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AND(IF(Metadata!C661="",FALSE,TRUE),exact(Metadata!C661,"mouse gut metagenome"))</f>
        <v>0</v>
      </c>
      <c r="Q661">
        <f>AND(IF(Metadata!D661="",FALSE,TRUE),exact(Metadata!D661,"410661"))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AND(IF(Metadata!C662="",FALSE,TRUE),exact(Metadata!C662,"mouse gut metagenome"))</f>
        <v>0</v>
      </c>
      <c r="Q662">
        <f>AND(IF(Metadata!D662="",FALSE,TRUE),exact(Metadata!D662,"410661"))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AND(IF(Metadata!C663="",FALSE,TRUE),exact(Metadata!C663,"mouse gut metagenome"))</f>
        <v>0</v>
      </c>
      <c r="Q663">
        <f>AND(IF(Metadata!D663="",FALSE,TRUE),exact(Metadata!D663,"410661"))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AND(IF(Metadata!C664="",FALSE,TRUE),exact(Metadata!C664,"mouse gut metagenome"))</f>
        <v>0</v>
      </c>
      <c r="Q664">
        <f>AND(IF(Metadata!D664="",FALSE,TRUE),exact(Metadata!D664,"410661"))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AND(IF(Metadata!C665="",FALSE,TRUE),exact(Metadata!C665,"mouse gut metagenome"))</f>
        <v>0</v>
      </c>
      <c r="Q665">
        <f>AND(IF(Metadata!D665="",FALSE,TRUE),exact(Metadata!D665,"410661"))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AND(IF(Metadata!C666="",FALSE,TRUE),exact(Metadata!C666,"mouse gut metagenome"))</f>
        <v>0</v>
      </c>
      <c r="Q666">
        <f>AND(IF(Metadata!D666="",FALSE,TRUE),exact(Metadata!D666,"410661"))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AND(IF(Metadata!C667="",FALSE,TRUE),exact(Metadata!C667,"mouse gut metagenome"))</f>
        <v>0</v>
      </c>
      <c r="Q667">
        <f>AND(IF(Metadata!D667="",FALSE,TRUE),exact(Metadata!D667,"410661"))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AND(IF(Metadata!C668="",FALSE,TRUE),exact(Metadata!C668,"mouse gut metagenome"))</f>
        <v>0</v>
      </c>
      <c r="Q668">
        <f>AND(IF(Metadata!D668="",FALSE,TRUE),exact(Metadata!D668,"410661"))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AND(IF(Metadata!C669="",FALSE,TRUE),exact(Metadata!C669,"mouse gut metagenome"))</f>
        <v>0</v>
      </c>
      <c r="Q669">
        <f>AND(IF(Metadata!D669="",FALSE,TRUE),exact(Metadata!D669,"410661"))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AND(IF(Metadata!C670="",FALSE,TRUE),exact(Metadata!C670,"mouse gut metagenome"))</f>
        <v>0</v>
      </c>
      <c r="Q670">
        <f>AND(IF(Metadata!D670="",FALSE,TRUE),exact(Metadata!D670,"410661"))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AND(IF(Metadata!C671="",FALSE,TRUE),exact(Metadata!C671,"mouse gut metagenome"))</f>
        <v>0</v>
      </c>
      <c r="Q671">
        <f>AND(IF(Metadata!D671="",FALSE,TRUE),exact(Metadata!D671,"410661"))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AND(IF(Metadata!C672="",FALSE,TRUE),exact(Metadata!C672,"mouse gut metagenome"))</f>
        <v>0</v>
      </c>
      <c r="Q672">
        <f>AND(IF(Metadata!D672="",FALSE,TRUE),exact(Metadata!D672,"410661"))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AND(IF(Metadata!C673="",FALSE,TRUE),exact(Metadata!C673,"mouse gut metagenome"))</f>
        <v>0</v>
      </c>
      <c r="Q673">
        <f>AND(IF(Metadata!D673="",FALSE,TRUE),exact(Metadata!D673,"410661"))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AND(IF(Metadata!C674="",FALSE,TRUE),exact(Metadata!C674,"mouse gut metagenome"))</f>
        <v>0</v>
      </c>
      <c r="Q674">
        <f>AND(IF(Metadata!D674="",FALSE,TRUE),exact(Metadata!D674,"410661"))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AND(IF(Metadata!C675="",FALSE,TRUE),exact(Metadata!C675,"mouse gut metagenome"))</f>
        <v>0</v>
      </c>
      <c r="Q675">
        <f>AND(IF(Metadata!D675="",FALSE,TRUE),exact(Metadata!D675,"410661"))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AND(IF(Metadata!C676="",FALSE,TRUE),exact(Metadata!C676,"mouse gut metagenome"))</f>
        <v>0</v>
      </c>
      <c r="Q676">
        <f>AND(IF(Metadata!D676="",FALSE,TRUE),exact(Metadata!D676,"410661"))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AND(IF(Metadata!C677="",FALSE,TRUE),exact(Metadata!C677,"mouse gut metagenome"))</f>
        <v>0</v>
      </c>
      <c r="Q677">
        <f>AND(IF(Metadata!D677="",FALSE,TRUE),exact(Metadata!D677,"410661"))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AND(IF(Metadata!C678="",FALSE,TRUE),exact(Metadata!C678,"mouse gut metagenome"))</f>
        <v>0</v>
      </c>
      <c r="Q678">
        <f>AND(IF(Metadata!D678="",FALSE,TRUE),exact(Metadata!D678,"410661"))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AND(IF(Metadata!C679="",FALSE,TRUE),exact(Metadata!C679,"mouse gut metagenome"))</f>
        <v>0</v>
      </c>
      <c r="Q679">
        <f>AND(IF(Metadata!D679="",FALSE,TRUE),exact(Metadata!D679,"410661"))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AND(IF(Metadata!C680="",FALSE,TRUE),exact(Metadata!C680,"mouse gut metagenome"))</f>
        <v>0</v>
      </c>
      <c r="Q680">
        <f>AND(IF(Metadata!D680="",FALSE,TRUE),exact(Metadata!D680,"410661"))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AND(IF(Metadata!C681="",FALSE,TRUE),exact(Metadata!C681,"mouse gut metagenome"))</f>
        <v>0</v>
      </c>
      <c r="Q681">
        <f>AND(IF(Metadata!D681="",FALSE,TRUE),exact(Metadata!D681,"410661"))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AND(IF(Metadata!C682="",FALSE,TRUE),exact(Metadata!C682,"mouse gut metagenome"))</f>
        <v>0</v>
      </c>
      <c r="Q682">
        <f>AND(IF(Metadata!D682="",FALSE,TRUE),exact(Metadata!D682,"410661"))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AND(IF(Metadata!C683="",FALSE,TRUE),exact(Metadata!C683,"mouse gut metagenome"))</f>
        <v>0</v>
      </c>
      <c r="Q683">
        <f>AND(IF(Metadata!D683="",FALSE,TRUE),exact(Metadata!D683,"410661"))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AND(IF(Metadata!C684="",FALSE,TRUE),exact(Metadata!C684,"mouse gut metagenome"))</f>
        <v>0</v>
      </c>
      <c r="Q684">
        <f>AND(IF(Metadata!D684="",FALSE,TRUE),exact(Metadata!D684,"410661"))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AND(IF(Metadata!C685="",FALSE,TRUE),exact(Metadata!C685,"mouse gut metagenome"))</f>
        <v>0</v>
      </c>
      <c r="Q685">
        <f>AND(IF(Metadata!D685="",FALSE,TRUE),exact(Metadata!D685,"410661"))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AND(IF(Metadata!C686="",FALSE,TRUE),exact(Metadata!C686,"mouse gut metagenome"))</f>
        <v>0</v>
      </c>
      <c r="Q686">
        <f>AND(IF(Metadata!D686="",FALSE,TRUE),exact(Metadata!D686,"410661"))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AND(IF(Metadata!C687="",FALSE,TRUE),exact(Metadata!C687,"mouse gut metagenome"))</f>
        <v>0</v>
      </c>
      <c r="Q687">
        <f>AND(IF(Metadata!D687="",FALSE,TRUE),exact(Metadata!D687,"410661"))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AND(IF(Metadata!C688="",FALSE,TRUE),exact(Metadata!C688,"mouse gut metagenome"))</f>
        <v>0</v>
      </c>
      <c r="Q688">
        <f>AND(IF(Metadata!D688="",FALSE,TRUE),exact(Metadata!D688,"410661"))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AND(IF(Metadata!C689="",FALSE,TRUE),exact(Metadata!C689,"mouse gut metagenome"))</f>
        <v>0</v>
      </c>
      <c r="Q689">
        <f>AND(IF(Metadata!D689="",FALSE,TRUE),exact(Metadata!D689,"410661"))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AND(IF(Metadata!C690="",FALSE,TRUE),exact(Metadata!C690,"mouse gut metagenome"))</f>
        <v>0</v>
      </c>
      <c r="Q690">
        <f>AND(IF(Metadata!D690="",FALSE,TRUE),exact(Metadata!D690,"410661"))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AND(IF(Metadata!C691="",FALSE,TRUE),exact(Metadata!C691,"mouse gut metagenome"))</f>
        <v>0</v>
      </c>
      <c r="Q691">
        <f>AND(IF(Metadata!D691="",FALSE,TRUE),exact(Metadata!D691,"410661"))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AND(IF(Metadata!C692="",FALSE,TRUE),exact(Metadata!C692,"mouse gut metagenome"))</f>
        <v>0</v>
      </c>
      <c r="Q692">
        <f>AND(IF(Metadata!D692="",FALSE,TRUE),exact(Metadata!D692,"410661"))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AND(IF(Metadata!C693="",FALSE,TRUE),exact(Metadata!C693,"mouse gut metagenome"))</f>
        <v>0</v>
      </c>
      <c r="Q693">
        <f>AND(IF(Metadata!D693="",FALSE,TRUE),exact(Metadata!D693,"410661"))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AND(IF(Metadata!C694="",FALSE,TRUE),exact(Metadata!C694,"mouse gut metagenome"))</f>
        <v>0</v>
      </c>
      <c r="Q694">
        <f>AND(IF(Metadata!D694="",FALSE,TRUE),exact(Metadata!D694,"410661"))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AND(IF(Metadata!C695="",FALSE,TRUE),exact(Metadata!C695,"mouse gut metagenome"))</f>
        <v>0</v>
      </c>
      <c r="Q695">
        <f>AND(IF(Metadata!D695="",FALSE,TRUE),exact(Metadata!D695,"410661"))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AND(IF(Metadata!C696="",FALSE,TRUE),exact(Metadata!C696,"mouse gut metagenome"))</f>
        <v>0</v>
      </c>
      <c r="Q696">
        <f>AND(IF(Metadata!D696="",FALSE,TRUE),exact(Metadata!D696,"410661"))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AND(IF(Metadata!C697="",FALSE,TRUE),exact(Metadata!C697,"mouse gut metagenome"))</f>
        <v>0</v>
      </c>
      <c r="Q697">
        <f>AND(IF(Metadata!D697="",FALSE,TRUE),exact(Metadata!D697,"410661"))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AND(IF(Metadata!C698="",FALSE,TRUE),exact(Metadata!C698,"mouse gut metagenome"))</f>
        <v>0</v>
      </c>
      <c r="Q698">
        <f>AND(IF(Metadata!D698="",FALSE,TRUE),exact(Metadata!D698,"410661"))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AND(IF(Metadata!C699="",FALSE,TRUE),exact(Metadata!C699,"mouse gut metagenome"))</f>
        <v>0</v>
      </c>
      <c r="Q699">
        <f>AND(IF(Metadata!D699="",FALSE,TRUE),exact(Metadata!D699,"410661"))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AND(IF(Metadata!C700="",FALSE,TRUE),exact(Metadata!C700,"mouse gut metagenome"))</f>
        <v>0</v>
      </c>
      <c r="Q700">
        <f>AND(IF(Metadata!D700="",FALSE,TRUE),exact(Metadata!D700,"410661"))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AND(IF(Metadata!C701="",FALSE,TRUE),exact(Metadata!C701,"mouse gut metagenome"))</f>
        <v>0</v>
      </c>
      <c r="Q701">
        <f>AND(IF(Metadata!D701="",FALSE,TRUE),exact(Metadata!D701,"410661"))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AND(IF(Metadata!C702="",FALSE,TRUE),exact(Metadata!C702,"mouse gut metagenome"))</f>
        <v>0</v>
      </c>
      <c r="Q702">
        <f>AND(IF(Metadata!D702="",FALSE,TRUE),exact(Metadata!D702,"410661"))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AND(IF(Metadata!C703="",FALSE,TRUE),exact(Metadata!C703,"mouse gut metagenome"))</f>
        <v>0</v>
      </c>
      <c r="Q703">
        <f>AND(IF(Metadata!D703="",FALSE,TRUE),exact(Metadata!D703,"410661"))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AND(IF(Metadata!C704="",FALSE,TRUE),exact(Metadata!C704,"mouse gut metagenome"))</f>
        <v>0</v>
      </c>
      <c r="Q704">
        <f>AND(IF(Metadata!D704="",FALSE,TRUE),exact(Metadata!D704,"410661"))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AND(IF(Metadata!C705="",FALSE,TRUE),exact(Metadata!C705,"mouse gut metagenome"))</f>
        <v>0</v>
      </c>
      <c r="Q705">
        <f>AND(IF(Metadata!D705="",FALSE,TRUE),exact(Metadata!D705,"410661"))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AND(IF(Metadata!C706="",FALSE,TRUE),exact(Metadata!C706,"mouse gut metagenome"))</f>
        <v>0</v>
      </c>
      <c r="Q706">
        <f>AND(IF(Metadata!D706="",FALSE,TRUE),exact(Metadata!D706,"410661"))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AND(IF(Metadata!C707="",FALSE,TRUE),exact(Metadata!C707,"mouse gut metagenome"))</f>
        <v>0</v>
      </c>
      <c r="Q707">
        <f>AND(IF(Metadata!D707="",FALSE,TRUE),exact(Metadata!D707,"410661"))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AND(IF(Metadata!C708="",FALSE,TRUE),exact(Metadata!C708,"mouse gut metagenome"))</f>
        <v>0</v>
      </c>
      <c r="Q708">
        <f>AND(IF(Metadata!D708="",FALSE,TRUE),exact(Metadata!D708,"410661"))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AND(IF(Metadata!C709="",FALSE,TRUE),exact(Metadata!C709,"mouse gut metagenome"))</f>
        <v>0</v>
      </c>
      <c r="Q709">
        <f>AND(IF(Metadata!D709="",FALSE,TRUE),exact(Metadata!D709,"410661"))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AND(IF(Metadata!C710="",FALSE,TRUE),exact(Metadata!C710,"mouse gut metagenome"))</f>
        <v>0</v>
      </c>
      <c r="Q710">
        <f>AND(IF(Metadata!D710="",FALSE,TRUE),exact(Metadata!D710,"410661"))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AND(IF(Metadata!C711="",FALSE,TRUE),exact(Metadata!C711,"mouse gut metagenome"))</f>
        <v>0</v>
      </c>
      <c r="Q711">
        <f>AND(IF(Metadata!D711="",FALSE,TRUE),exact(Metadata!D711,"410661"))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AND(IF(Metadata!C712="",FALSE,TRUE),exact(Metadata!C712,"mouse gut metagenome"))</f>
        <v>0</v>
      </c>
      <c r="Q712">
        <f>AND(IF(Metadata!D712="",FALSE,TRUE),exact(Metadata!D712,"410661"))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AND(IF(Metadata!C713="",FALSE,TRUE),exact(Metadata!C713,"mouse gut metagenome"))</f>
        <v>0</v>
      </c>
      <c r="Q713">
        <f>AND(IF(Metadata!D713="",FALSE,TRUE),exact(Metadata!D713,"410661"))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AND(IF(Metadata!C714="",FALSE,TRUE),exact(Metadata!C714,"mouse gut metagenome"))</f>
        <v>0</v>
      </c>
      <c r="Q714">
        <f>AND(IF(Metadata!D714="",FALSE,TRUE),exact(Metadata!D714,"410661"))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AND(IF(Metadata!C715="",FALSE,TRUE),exact(Metadata!C715,"mouse gut metagenome"))</f>
        <v>0</v>
      </c>
      <c r="Q715">
        <f>AND(IF(Metadata!D715="",FALSE,TRUE),exact(Metadata!D715,"410661"))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AND(IF(Metadata!C716="",FALSE,TRUE),exact(Metadata!C716,"mouse gut metagenome"))</f>
        <v>0</v>
      </c>
      <c r="Q716">
        <f>AND(IF(Metadata!D716="",FALSE,TRUE),exact(Metadata!D716,"410661"))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AND(IF(Metadata!C717="",FALSE,TRUE),exact(Metadata!C717,"mouse gut metagenome"))</f>
        <v>0</v>
      </c>
      <c r="Q717">
        <f>AND(IF(Metadata!D717="",FALSE,TRUE),exact(Metadata!D717,"410661"))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AND(IF(Metadata!C718="",FALSE,TRUE),exact(Metadata!C718,"mouse gut metagenome"))</f>
        <v>0</v>
      </c>
      <c r="Q718">
        <f>AND(IF(Metadata!D718="",FALSE,TRUE),exact(Metadata!D718,"410661"))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AND(IF(Metadata!C719="",FALSE,TRUE),exact(Metadata!C719,"mouse gut metagenome"))</f>
        <v>0</v>
      </c>
      <c r="Q719">
        <f>AND(IF(Metadata!D719="",FALSE,TRUE),exact(Metadata!D719,"410661"))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AND(IF(Metadata!C720="",FALSE,TRUE),exact(Metadata!C720,"mouse gut metagenome"))</f>
        <v>0</v>
      </c>
      <c r="Q720">
        <f>AND(IF(Metadata!D720="",FALSE,TRUE),exact(Metadata!D720,"410661"))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AND(IF(Metadata!C721="",FALSE,TRUE),exact(Metadata!C721,"mouse gut metagenome"))</f>
        <v>0</v>
      </c>
      <c r="Q721">
        <f>AND(IF(Metadata!D721="",FALSE,TRUE),exact(Metadata!D721,"410661"))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AND(IF(Metadata!C722="",FALSE,TRUE),exact(Metadata!C722,"mouse gut metagenome"))</f>
        <v>0</v>
      </c>
      <c r="Q722">
        <f>AND(IF(Metadata!D722="",FALSE,TRUE),exact(Metadata!D722,"410661"))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AND(IF(Metadata!C723="",FALSE,TRUE),exact(Metadata!C723,"mouse gut metagenome"))</f>
        <v>0</v>
      </c>
      <c r="Q723">
        <f>AND(IF(Metadata!D723="",FALSE,TRUE),exact(Metadata!D723,"410661"))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AND(IF(Metadata!C724="",FALSE,TRUE),exact(Metadata!C724,"mouse gut metagenome"))</f>
        <v>0</v>
      </c>
      <c r="Q724">
        <f>AND(IF(Metadata!D724="",FALSE,TRUE),exact(Metadata!D724,"410661"))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AND(IF(Metadata!C725="",FALSE,TRUE),exact(Metadata!C725,"mouse gut metagenome"))</f>
        <v>0</v>
      </c>
      <c r="Q725">
        <f>AND(IF(Metadata!D725="",FALSE,TRUE),exact(Metadata!D725,"410661"))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AND(IF(Metadata!C726="",FALSE,TRUE),exact(Metadata!C726,"mouse gut metagenome"))</f>
        <v>0</v>
      </c>
      <c r="Q726">
        <f>AND(IF(Metadata!D726="",FALSE,TRUE),exact(Metadata!D726,"410661"))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AND(IF(Metadata!C727="",FALSE,TRUE),exact(Metadata!C727,"mouse gut metagenome"))</f>
        <v>0</v>
      </c>
      <c r="Q727">
        <f>AND(IF(Metadata!D727="",FALSE,TRUE),exact(Metadata!D727,"410661"))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AND(IF(Metadata!C728="",FALSE,TRUE),exact(Metadata!C728,"mouse gut metagenome"))</f>
        <v>0</v>
      </c>
      <c r="Q728">
        <f>AND(IF(Metadata!D728="",FALSE,TRUE),exact(Metadata!D728,"410661"))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AND(IF(Metadata!C729="",FALSE,TRUE),exact(Metadata!C729,"mouse gut metagenome"))</f>
        <v>0</v>
      </c>
      <c r="Q729">
        <f>AND(IF(Metadata!D729="",FALSE,TRUE),exact(Metadata!D729,"410661"))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AND(IF(Metadata!C730="",FALSE,TRUE),exact(Metadata!C730,"mouse gut metagenome"))</f>
        <v>0</v>
      </c>
      <c r="Q730">
        <f>AND(IF(Metadata!D730="",FALSE,TRUE),exact(Metadata!D730,"410661"))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AND(IF(Metadata!C731="",FALSE,TRUE),exact(Metadata!C731,"mouse gut metagenome"))</f>
        <v>0</v>
      </c>
      <c r="Q731">
        <f>AND(IF(Metadata!D731="",FALSE,TRUE),exact(Metadata!D731,"410661"))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AND(IF(Metadata!C732="",FALSE,TRUE),exact(Metadata!C732,"mouse gut metagenome"))</f>
        <v>0</v>
      </c>
      <c r="Q732">
        <f>AND(IF(Metadata!D732="",FALSE,TRUE),exact(Metadata!D732,"410661"))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AND(IF(Metadata!C733="",FALSE,TRUE),exact(Metadata!C733,"mouse gut metagenome"))</f>
        <v>0</v>
      </c>
      <c r="Q733">
        <f>AND(IF(Metadata!D733="",FALSE,TRUE),exact(Metadata!D733,"410661"))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AND(IF(Metadata!C734="",FALSE,TRUE),exact(Metadata!C734,"mouse gut metagenome"))</f>
        <v>0</v>
      </c>
      <c r="Q734">
        <f>AND(IF(Metadata!D734="",FALSE,TRUE),exact(Metadata!D734,"410661"))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AND(IF(Metadata!C735="",FALSE,TRUE),exact(Metadata!C735,"mouse gut metagenome"))</f>
        <v>0</v>
      </c>
      <c r="Q735">
        <f>AND(IF(Metadata!D735="",FALSE,TRUE),exact(Metadata!D735,"410661"))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AND(IF(Metadata!C736="",FALSE,TRUE),exact(Metadata!C736,"mouse gut metagenome"))</f>
        <v>0</v>
      </c>
      <c r="Q736">
        <f>AND(IF(Metadata!D736="",FALSE,TRUE),exact(Metadata!D736,"410661"))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AND(IF(Metadata!C737="",FALSE,TRUE),exact(Metadata!C737,"mouse gut metagenome"))</f>
        <v>0</v>
      </c>
      <c r="Q737">
        <f>AND(IF(Metadata!D737="",FALSE,TRUE),exact(Metadata!D737,"410661"))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AND(IF(Metadata!C738="",FALSE,TRUE),exact(Metadata!C738,"mouse gut metagenome"))</f>
        <v>0</v>
      </c>
      <c r="Q738">
        <f>AND(IF(Metadata!D738="",FALSE,TRUE),exact(Metadata!D738,"410661"))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AND(IF(Metadata!C739="",FALSE,TRUE),exact(Metadata!C739,"mouse gut metagenome"))</f>
        <v>0</v>
      </c>
      <c r="Q739">
        <f>AND(IF(Metadata!D739="",FALSE,TRUE),exact(Metadata!D739,"410661"))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AND(IF(Metadata!C740="",FALSE,TRUE),exact(Metadata!C740,"mouse gut metagenome"))</f>
        <v>0</v>
      </c>
      <c r="Q740">
        <f>AND(IF(Metadata!D740="",FALSE,TRUE),exact(Metadata!D740,"410661"))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AND(IF(Metadata!C741="",FALSE,TRUE),exact(Metadata!C741,"mouse gut metagenome"))</f>
        <v>0</v>
      </c>
      <c r="Q741">
        <f>AND(IF(Metadata!D741="",FALSE,TRUE),exact(Metadata!D741,"410661"))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AND(IF(Metadata!C742="",FALSE,TRUE),exact(Metadata!C742,"mouse gut metagenome"))</f>
        <v>0</v>
      </c>
      <c r="Q742">
        <f>AND(IF(Metadata!D742="",FALSE,TRUE),exact(Metadata!D742,"410661"))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AND(IF(Metadata!C743="",FALSE,TRUE),exact(Metadata!C743,"mouse gut metagenome"))</f>
        <v>0</v>
      </c>
      <c r="Q743">
        <f>AND(IF(Metadata!D743="",FALSE,TRUE),exact(Metadata!D743,"410661"))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AND(IF(Metadata!C744="",FALSE,TRUE),exact(Metadata!C744,"mouse gut metagenome"))</f>
        <v>0</v>
      </c>
      <c r="Q744">
        <f>AND(IF(Metadata!D744="",FALSE,TRUE),exact(Metadata!D744,"410661"))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AND(IF(Metadata!C745="",FALSE,TRUE),exact(Metadata!C745,"mouse gut metagenome"))</f>
        <v>0</v>
      </c>
      <c r="Q745">
        <f>AND(IF(Metadata!D745="",FALSE,TRUE),exact(Metadata!D745,"410661"))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AND(IF(Metadata!C746="",FALSE,TRUE),exact(Metadata!C746,"mouse gut metagenome"))</f>
        <v>0</v>
      </c>
      <c r="Q746">
        <f>AND(IF(Metadata!D746="",FALSE,TRUE),exact(Metadata!D746,"410661"))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AND(IF(Metadata!C747="",FALSE,TRUE),exact(Metadata!C747,"mouse gut metagenome"))</f>
        <v>0</v>
      </c>
      <c r="Q747">
        <f>AND(IF(Metadata!D747="",FALSE,TRUE),exact(Metadata!D747,"410661"))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AND(IF(Metadata!C748="",FALSE,TRUE),exact(Metadata!C748,"mouse gut metagenome"))</f>
        <v>0</v>
      </c>
      <c r="Q748">
        <f>AND(IF(Metadata!D748="",FALSE,TRUE),exact(Metadata!D748,"410661"))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AND(IF(Metadata!C749="",FALSE,TRUE),exact(Metadata!C749,"mouse gut metagenome"))</f>
        <v>0</v>
      </c>
      <c r="Q749">
        <f>AND(IF(Metadata!D749="",FALSE,TRUE),exact(Metadata!D749,"410661"))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AND(IF(Metadata!C750="",FALSE,TRUE),exact(Metadata!C750,"mouse gut metagenome"))</f>
        <v>0</v>
      </c>
      <c r="Q750">
        <f>AND(IF(Metadata!D750="",FALSE,TRUE),exact(Metadata!D750,"410661"))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AND(IF(Metadata!C751="",FALSE,TRUE),exact(Metadata!C751,"mouse gut metagenome"))</f>
        <v>0</v>
      </c>
      <c r="Q751">
        <f>AND(IF(Metadata!D751="",FALSE,TRUE),exact(Metadata!D751,"410661"))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AND(IF(Metadata!C752="",FALSE,TRUE),exact(Metadata!C752,"mouse gut metagenome"))</f>
        <v>0</v>
      </c>
      <c r="Q752">
        <f>AND(IF(Metadata!D752="",FALSE,TRUE),exact(Metadata!D752,"410661"))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AND(IF(Metadata!C753="",FALSE,TRUE),exact(Metadata!C753,"mouse gut metagenome"))</f>
        <v>0</v>
      </c>
      <c r="Q753">
        <f>AND(IF(Metadata!D753="",FALSE,TRUE),exact(Metadata!D753,"410661"))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AND(IF(Metadata!C754="",FALSE,TRUE),exact(Metadata!C754,"mouse gut metagenome"))</f>
        <v>0</v>
      </c>
      <c r="Q754">
        <f>AND(IF(Metadata!D754="",FALSE,TRUE),exact(Metadata!D754,"410661"))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AND(IF(Metadata!C755="",FALSE,TRUE),exact(Metadata!C755,"mouse gut metagenome"))</f>
        <v>0</v>
      </c>
      <c r="Q755">
        <f>AND(IF(Metadata!D755="",FALSE,TRUE),exact(Metadata!D755,"410661"))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AND(IF(Metadata!C756="",FALSE,TRUE),exact(Metadata!C756,"mouse gut metagenome"))</f>
        <v>0</v>
      </c>
      <c r="Q756">
        <f>AND(IF(Metadata!D756="",FALSE,TRUE),exact(Metadata!D756,"410661"))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AND(IF(Metadata!C757="",FALSE,TRUE),exact(Metadata!C757,"mouse gut metagenome"))</f>
        <v>0</v>
      </c>
      <c r="Q757">
        <f>AND(IF(Metadata!D757="",FALSE,TRUE),exact(Metadata!D757,"410661"))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AND(IF(Metadata!C758="",FALSE,TRUE),exact(Metadata!C758,"mouse gut metagenome"))</f>
        <v>0</v>
      </c>
      <c r="Q758">
        <f>AND(IF(Metadata!D758="",FALSE,TRUE),exact(Metadata!D758,"410661"))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AND(IF(Metadata!C759="",FALSE,TRUE),exact(Metadata!C759,"mouse gut metagenome"))</f>
        <v>0</v>
      </c>
      <c r="Q759">
        <f>AND(IF(Metadata!D759="",FALSE,TRUE),exact(Metadata!D759,"410661"))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AND(IF(Metadata!C760="",FALSE,TRUE),exact(Metadata!C760,"mouse gut metagenome"))</f>
        <v>0</v>
      </c>
      <c r="Q760">
        <f>AND(IF(Metadata!D760="",FALSE,TRUE),exact(Metadata!D760,"410661"))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AND(IF(Metadata!C761="",FALSE,TRUE),exact(Metadata!C761,"mouse gut metagenome"))</f>
        <v>0</v>
      </c>
      <c r="Q761">
        <f>AND(IF(Metadata!D761="",FALSE,TRUE),exact(Metadata!D761,"410661"))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AND(IF(Metadata!C762="",FALSE,TRUE),exact(Metadata!C762,"mouse gut metagenome"))</f>
        <v>0</v>
      </c>
      <c r="Q762">
        <f>AND(IF(Metadata!D762="",FALSE,TRUE),exact(Metadata!D762,"410661"))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AND(IF(Metadata!C763="",FALSE,TRUE),exact(Metadata!C763,"mouse gut metagenome"))</f>
        <v>0</v>
      </c>
      <c r="Q763">
        <f>AND(IF(Metadata!D763="",FALSE,TRUE),exact(Metadata!D763,"410661"))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AND(IF(Metadata!C764="",FALSE,TRUE),exact(Metadata!C764,"mouse gut metagenome"))</f>
        <v>0</v>
      </c>
      <c r="Q764">
        <f>AND(IF(Metadata!D764="",FALSE,TRUE),exact(Metadata!D764,"410661"))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AND(IF(Metadata!C765="",FALSE,TRUE),exact(Metadata!C765,"mouse gut metagenome"))</f>
        <v>0</v>
      </c>
      <c r="Q765">
        <f>AND(IF(Metadata!D765="",FALSE,TRUE),exact(Metadata!D765,"410661"))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AND(IF(Metadata!C766="",FALSE,TRUE),exact(Metadata!C766,"mouse gut metagenome"))</f>
        <v>0</v>
      </c>
      <c r="Q766">
        <f>AND(IF(Metadata!D766="",FALSE,TRUE),exact(Metadata!D766,"410661"))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AND(IF(Metadata!C767="",FALSE,TRUE),exact(Metadata!C767,"mouse gut metagenome"))</f>
        <v>0</v>
      </c>
      <c r="Q767">
        <f>AND(IF(Metadata!D767="",FALSE,TRUE),exact(Metadata!D767,"410661"))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AND(IF(Metadata!C768="",FALSE,TRUE),exact(Metadata!C768,"mouse gut metagenome"))</f>
        <v>0</v>
      </c>
      <c r="Q768">
        <f>AND(IF(Metadata!D768="",FALSE,TRUE),exact(Metadata!D768,"410661"))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AND(IF(Metadata!C769="",FALSE,TRUE),exact(Metadata!C769,"mouse gut metagenome"))</f>
        <v>0</v>
      </c>
      <c r="Q769">
        <f>AND(IF(Metadata!D769="",FALSE,TRUE),exact(Metadata!D769,"410661"))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AND(IF(Metadata!C770="",FALSE,TRUE),exact(Metadata!C770,"mouse gut metagenome"))</f>
        <v>0</v>
      </c>
      <c r="Q770">
        <f>AND(IF(Metadata!D770="",FALSE,TRUE),exact(Metadata!D770,"410661"))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AND(IF(Metadata!C771="",FALSE,TRUE),exact(Metadata!C771,"mouse gut metagenome"))</f>
        <v>0</v>
      </c>
      <c r="Q771">
        <f>AND(IF(Metadata!D771="",FALSE,TRUE),exact(Metadata!D771,"410661"))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AND(IF(Metadata!C772="",FALSE,TRUE),exact(Metadata!C772,"mouse gut metagenome"))</f>
        <v>0</v>
      </c>
      <c r="Q772">
        <f>AND(IF(Metadata!D772="",FALSE,TRUE),exact(Metadata!D772,"410661"))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AND(IF(Metadata!C773="",FALSE,TRUE),exact(Metadata!C773,"mouse gut metagenome"))</f>
        <v>0</v>
      </c>
      <c r="Q773">
        <f>AND(IF(Metadata!D773="",FALSE,TRUE),exact(Metadata!D773,"410661"))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AND(IF(Metadata!C774="",FALSE,TRUE),exact(Metadata!C774,"mouse gut metagenome"))</f>
        <v>0</v>
      </c>
      <c r="Q774">
        <f>AND(IF(Metadata!D774="",FALSE,TRUE),exact(Metadata!D774,"410661"))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AND(IF(Metadata!C775="",FALSE,TRUE),exact(Metadata!C775,"mouse gut metagenome"))</f>
        <v>0</v>
      </c>
      <c r="Q775">
        <f>AND(IF(Metadata!D775="",FALSE,TRUE),exact(Metadata!D775,"410661"))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AND(IF(Metadata!C776="",FALSE,TRUE),exact(Metadata!C776,"mouse gut metagenome"))</f>
        <v>0</v>
      </c>
      <c r="Q776">
        <f>AND(IF(Metadata!D776="",FALSE,TRUE),exact(Metadata!D776,"410661"))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AND(IF(Metadata!C777="",FALSE,TRUE),exact(Metadata!C777,"mouse gut metagenome"))</f>
        <v>0</v>
      </c>
      <c r="Q777">
        <f>AND(IF(Metadata!D777="",FALSE,TRUE),exact(Metadata!D777,"410661"))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AND(IF(Metadata!C778="",FALSE,TRUE),exact(Metadata!C778,"mouse gut metagenome"))</f>
        <v>0</v>
      </c>
      <c r="Q778">
        <f>AND(IF(Metadata!D778="",FALSE,TRUE),exact(Metadata!D778,"410661"))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AND(IF(Metadata!C779="",FALSE,TRUE),exact(Metadata!C779,"mouse gut metagenome"))</f>
        <v>0</v>
      </c>
      <c r="Q779">
        <f>AND(IF(Metadata!D779="",FALSE,TRUE),exact(Metadata!D779,"410661"))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AND(IF(Metadata!C780="",FALSE,TRUE),exact(Metadata!C780,"mouse gut metagenome"))</f>
        <v>0</v>
      </c>
      <c r="Q780">
        <f>AND(IF(Metadata!D780="",FALSE,TRUE),exact(Metadata!D780,"410661"))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AND(IF(Metadata!C781="",FALSE,TRUE),exact(Metadata!C781,"mouse gut metagenome"))</f>
        <v>0</v>
      </c>
      <c r="Q781">
        <f>AND(IF(Metadata!D781="",FALSE,TRUE),exact(Metadata!D781,"410661"))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AND(IF(Metadata!C782="",FALSE,TRUE),exact(Metadata!C782,"mouse gut metagenome"))</f>
        <v>0</v>
      </c>
      <c r="Q782">
        <f>AND(IF(Metadata!D782="",FALSE,TRUE),exact(Metadata!D782,"410661"))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AND(IF(Metadata!C783="",FALSE,TRUE),exact(Metadata!C783,"mouse gut metagenome"))</f>
        <v>0</v>
      </c>
      <c r="Q783">
        <f>AND(IF(Metadata!D783="",FALSE,TRUE),exact(Metadata!D783,"410661"))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AND(IF(Metadata!C784="",FALSE,TRUE),exact(Metadata!C784,"mouse gut metagenome"))</f>
        <v>0</v>
      </c>
      <c r="Q784">
        <f>AND(IF(Metadata!D784="",FALSE,TRUE),exact(Metadata!D784,"410661"))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AND(IF(Metadata!C785="",FALSE,TRUE),exact(Metadata!C785,"mouse gut metagenome"))</f>
        <v>0</v>
      </c>
      <c r="Q785">
        <f>AND(IF(Metadata!D785="",FALSE,TRUE),exact(Metadata!D785,"410661"))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AND(IF(Metadata!C786="",FALSE,TRUE),exact(Metadata!C786,"mouse gut metagenome"))</f>
        <v>0</v>
      </c>
      <c r="Q786">
        <f>AND(IF(Metadata!D786="",FALSE,TRUE),exact(Metadata!D786,"410661"))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AND(IF(Metadata!C787="",FALSE,TRUE),exact(Metadata!C787,"mouse gut metagenome"))</f>
        <v>0</v>
      </c>
      <c r="Q787">
        <f>AND(IF(Metadata!D787="",FALSE,TRUE),exact(Metadata!D787,"410661"))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AND(IF(Metadata!C788="",FALSE,TRUE),exact(Metadata!C788,"mouse gut metagenome"))</f>
        <v>0</v>
      </c>
      <c r="Q788">
        <f>AND(IF(Metadata!D788="",FALSE,TRUE),exact(Metadata!D788,"410661"))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AND(IF(Metadata!C789="",FALSE,TRUE),exact(Metadata!C789,"mouse gut metagenome"))</f>
        <v>0</v>
      </c>
      <c r="Q789">
        <f>AND(IF(Metadata!D789="",FALSE,TRUE),exact(Metadata!D789,"410661"))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AND(IF(Metadata!C790="",FALSE,TRUE),exact(Metadata!C790,"mouse gut metagenome"))</f>
        <v>0</v>
      </c>
      <c r="Q790">
        <f>AND(IF(Metadata!D790="",FALSE,TRUE),exact(Metadata!D790,"410661"))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AND(IF(Metadata!C791="",FALSE,TRUE),exact(Metadata!C791,"mouse gut metagenome"))</f>
        <v>0</v>
      </c>
      <c r="Q791">
        <f>AND(IF(Metadata!D791="",FALSE,TRUE),exact(Metadata!D791,"410661"))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AND(IF(Metadata!C792="",FALSE,TRUE),exact(Metadata!C792,"mouse gut metagenome"))</f>
        <v>0</v>
      </c>
      <c r="Q792">
        <f>AND(IF(Metadata!D792="",FALSE,TRUE),exact(Metadata!D792,"410661"))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AND(IF(Metadata!C793="",FALSE,TRUE),exact(Metadata!C793,"mouse gut metagenome"))</f>
        <v>0</v>
      </c>
      <c r="Q793">
        <f>AND(IF(Metadata!D793="",FALSE,TRUE),exact(Metadata!D793,"410661"))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AND(IF(Metadata!C794="",FALSE,TRUE),exact(Metadata!C794,"mouse gut metagenome"))</f>
        <v>0</v>
      </c>
      <c r="Q794">
        <f>AND(IF(Metadata!D794="",FALSE,TRUE),exact(Metadata!D794,"410661"))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AND(IF(Metadata!C795="",FALSE,TRUE),exact(Metadata!C795,"mouse gut metagenome"))</f>
        <v>0</v>
      </c>
      <c r="Q795">
        <f>AND(IF(Metadata!D795="",FALSE,TRUE),exact(Metadata!D795,"410661"))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AND(IF(Metadata!C796="",FALSE,TRUE),exact(Metadata!C796,"mouse gut metagenome"))</f>
        <v>0</v>
      </c>
      <c r="Q796">
        <f>AND(IF(Metadata!D796="",FALSE,TRUE),exact(Metadata!D796,"410661"))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AND(IF(Metadata!C797="",FALSE,TRUE),exact(Metadata!C797,"mouse gut metagenome"))</f>
        <v>0</v>
      </c>
      <c r="Q797">
        <f>AND(IF(Metadata!D797="",FALSE,TRUE),exact(Metadata!D797,"410661"))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AND(IF(Metadata!C798="",FALSE,TRUE),exact(Metadata!C798,"mouse gut metagenome"))</f>
        <v>0</v>
      </c>
      <c r="Q798">
        <f>AND(IF(Metadata!D798="",FALSE,TRUE),exact(Metadata!D798,"410661"))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AND(IF(Metadata!C799="",FALSE,TRUE),exact(Metadata!C799,"mouse gut metagenome"))</f>
        <v>0</v>
      </c>
      <c r="Q799">
        <f>AND(IF(Metadata!D799="",FALSE,TRUE),exact(Metadata!D799,"410661"))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AND(IF(Metadata!C800="",FALSE,TRUE),exact(Metadata!C800,"mouse gut metagenome"))</f>
        <v>0</v>
      </c>
      <c r="Q800">
        <f>AND(IF(Metadata!D800="",FALSE,TRUE),exact(Metadata!D800,"410661"))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AND(IF(Metadata!C801="",FALSE,TRUE),exact(Metadata!C801,"mouse gut metagenome"))</f>
        <v>0</v>
      </c>
      <c r="Q801">
        <f>AND(IF(Metadata!D801="",FALSE,TRUE),exact(Metadata!D801,"410661"))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AND(IF(Metadata!C802="",FALSE,TRUE),exact(Metadata!C802,"mouse gut metagenome"))</f>
        <v>0</v>
      </c>
      <c r="Q802">
        <f>AND(IF(Metadata!D802="",FALSE,TRUE),exact(Metadata!D802,"410661"))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AND(IF(Metadata!C803="",FALSE,TRUE),exact(Metadata!C803,"mouse gut metagenome"))</f>
        <v>0</v>
      </c>
      <c r="Q803">
        <f>AND(IF(Metadata!D803="",FALSE,TRUE),exact(Metadata!D803,"410661"))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AND(IF(Metadata!C804="",FALSE,TRUE),exact(Metadata!C804,"mouse gut metagenome"))</f>
        <v>0</v>
      </c>
      <c r="Q804">
        <f>AND(IF(Metadata!D804="",FALSE,TRUE),exact(Metadata!D804,"410661"))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AND(IF(Metadata!C805="",FALSE,TRUE),exact(Metadata!C805,"mouse gut metagenome"))</f>
        <v>0</v>
      </c>
      <c r="Q805">
        <f>AND(IF(Metadata!D805="",FALSE,TRUE),exact(Metadata!D805,"410661"))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AND(IF(Metadata!C806="",FALSE,TRUE),exact(Metadata!C806,"mouse gut metagenome"))</f>
        <v>0</v>
      </c>
      <c r="Q806">
        <f>AND(IF(Metadata!D806="",FALSE,TRUE),exact(Metadata!D806,"410661"))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AND(IF(Metadata!C807="",FALSE,TRUE),exact(Metadata!C807,"mouse gut metagenome"))</f>
        <v>0</v>
      </c>
      <c r="Q807">
        <f>AND(IF(Metadata!D807="",FALSE,TRUE),exact(Metadata!D807,"410661"))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AND(IF(Metadata!C808="",FALSE,TRUE),exact(Metadata!C808,"mouse gut metagenome"))</f>
        <v>0</v>
      </c>
      <c r="Q808">
        <f>AND(IF(Metadata!D808="",FALSE,TRUE),exact(Metadata!D808,"410661"))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AND(IF(Metadata!C809="",FALSE,TRUE),exact(Metadata!C809,"mouse gut metagenome"))</f>
        <v>0</v>
      </c>
      <c r="Q809">
        <f>AND(IF(Metadata!D809="",FALSE,TRUE),exact(Metadata!D809,"410661"))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AND(IF(Metadata!C810="",FALSE,TRUE),exact(Metadata!C810,"mouse gut metagenome"))</f>
        <v>0</v>
      </c>
      <c r="Q810">
        <f>AND(IF(Metadata!D810="",FALSE,TRUE),exact(Metadata!D810,"410661"))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AND(IF(Metadata!C811="",FALSE,TRUE),exact(Metadata!C811,"mouse gut metagenome"))</f>
        <v>0</v>
      </c>
      <c r="Q811">
        <f>AND(IF(Metadata!D811="",FALSE,TRUE),exact(Metadata!D811,"410661"))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AND(IF(Metadata!C812="",FALSE,TRUE),exact(Metadata!C812,"mouse gut metagenome"))</f>
        <v>0</v>
      </c>
      <c r="Q812">
        <f>AND(IF(Metadata!D812="",FALSE,TRUE),exact(Metadata!D812,"410661"))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AND(IF(Metadata!C813="",FALSE,TRUE),exact(Metadata!C813,"mouse gut metagenome"))</f>
        <v>0</v>
      </c>
      <c r="Q813">
        <f>AND(IF(Metadata!D813="",FALSE,TRUE),exact(Metadata!D813,"410661"))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AND(IF(Metadata!C814="",FALSE,TRUE),exact(Metadata!C814,"mouse gut metagenome"))</f>
        <v>0</v>
      </c>
      <c r="Q814">
        <f>AND(IF(Metadata!D814="",FALSE,TRUE),exact(Metadata!D814,"410661"))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AND(IF(Metadata!C815="",FALSE,TRUE),exact(Metadata!C815,"mouse gut metagenome"))</f>
        <v>0</v>
      </c>
      <c r="Q815">
        <f>AND(IF(Metadata!D815="",FALSE,TRUE),exact(Metadata!D815,"410661"))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AND(IF(Metadata!C816="",FALSE,TRUE),exact(Metadata!C816,"mouse gut metagenome"))</f>
        <v>0</v>
      </c>
      <c r="Q816">
        <f>AND(IF(Metadata!D816="",FALSE,TRUE),exact(Metadata!D816,"410661"))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AND(IF(Metadata!C817="",FALSE,TRUE),exact(Metadata!C817,"mouse gut metagenome"))</f>
        <v>0</v>
      </c>
      <c r="Q817">
        <f>AND(IF(Metadata!D817="",FALSE,TRUE),exact(Metadata!D817,"410661"))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AND(IF(Metadata!C818="",FALSE,TRUE),exact(Metadata!C818,"mouse gut metagenome"))</f>
        <v>0</v>
      </c>
      <c r="Q818">
        <f>AND(IF(Metadata!D818="",FALSE,TRUE),exact(Metadata!D818,"410661"))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AND(IF(Metadata!C819="",FALSE,TRUE),exact(Metadata!C819,"mouse gut metagenome"))</f>
        <v>0</v>
      </c>
      <c r="Q819">
        <f>AND(IF(Metadata!D819="",FALSE,TRUE),exact(Metadata!D819,"410661"))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AND(IF(Metadata!C820="",FALSE,TRUE),exact(Metadata!C820,"mouse gut metagenome"))</f>
        <v>0</v>
      </c>
      <c r="Q820">
        <f>AND(IF(Metadata!D820="",FALSE,TRUE),exact(Metadata!D820,"410661"))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AND(IF(Metadata!C821="",FALSE,TRUE),exact(Metadata!C821,"mouse gut metagenome"))</f>
        <v>0</v>
      </c>
      <c r="Q821">
        <f>AND(IF(Metadata!D821="",FALSE,TRUE),exact(Metadata!D821,"410661"))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AND(IF(Metadata!C822="",FALSE,TRUE),exact(Metadata!C822,"mouse gut metagenome"))</f>
        <v>0</v>
      </c>
      <c r="Q822">
        <f>AND(IF(Metadata!D822="",FALSE,TRUE),exact(Metadata!D822,"410661"))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AND(IF(Metadata!C823="",FALSE,TRUE),exact(Metadata!C823,"mouse gut metagenome"))</f>
        <v>0</v>
      </c>
      <c r="Q823">
        <f>AND(IF(Metadata!D823="",FALSE,TRUE),exact(Metadata!D823,"410661"))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AND(IF(Metadata!C824="",FALSE,TRUE),exact(Metadata!C824,"mouse gut metagenome"))</f>
        <v>0</v>
      </c>
      <c r="Q824">
        <f>AND(IF(Metadata!D824="",FALSE,TRUE),exact(Metadata!D824,"410661"))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AND(IF(Metadata!C825="",FALSE,TRUE),exact(Metadata!C825,"mouse gut metagenome"))</f>
        <v>0</v>
      </c>
      <c r="Q825">
        <f>AND(IF(Metadata!D825="",FALSE,TRUE),exact(Metadata!D825,"410661"))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AND(IF(Metadata!C826="",FALSE,TRUE),exact(Metadata!C826,"mouse gut metagenome"))</f>
        <v>0</v>
      </c>
      <c r="Q826">
        <f>AND(IF(Metadata!D826="",FALSE,TRUE),exact(Metadata!D826,"410661"))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AND(IF(Metadata!C827="",FALSE,TRUE),exact(Metadata!C827,"mouse gut metagenome"))</f>
        <v>0</v>
      </c>
      <c r="Q827">
        <f>AND(IF(Metadata!D827="",FALSE,TRUE),exact(Metadata!D827,"410661"))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AND(IF(Metadata!C828="",FALSE,TRUE),exact(Metadata!C828,"mouse gut metagenome"))</f>
        <v>0</v>
      </c>
      <c r="Q828">
        <f>AND(IF(Metadata!D828="",FALSE,TRUE),exact(Metadata!D828,"410661"))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AND(IF(Metadata!C829="",FALSE,TRUE),exact(Metadata!C829,"mouse gut metagenome"))</f>
        <v>0</v>
      </c>
      <c r="Q829">
        <f>AND(IF(Metadata!D829="",FALSE,TRUE),exact(Metadata!D829,"410661"))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AND(IF(Metadata!C830="",FALSE,TRUE),exact(Metadata!C830,"mouse gut metagenome"))</f>
        <v>0</v>
      </c>
      <c r="Q830">
        <f>AND(IF(Metadata!D830="",FALSE,TRUE),exact(Metadata!D830,"410661"))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AND(IF(Metadata!C831="",FALSE,TRUE),exact(Metadata!C831,"mouse gut metagenome"))</f>
        <v>0</v>
      </c>
      <c r="Q831">
        <f>AND(IF(Metadata!D831="",FALSE,TRUE),exact(Metadata!D831,"410661"))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AND(IF(Metadata!C832="",FALSE,TRUE),exact(Metadata!C832,"mouse gut metagenome"))</f>
        <v>0</v>
      </c>
      <c r="Q832">
        <f>AND(IF(Metadata!D832="",FALSE,TRUE),exact(Metadata!D832,"410661"))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AND(IF(Metadata!C833="",FALSE,TRUE),exact(Metadata!C833,"mouse gut metagenome"))</f>
        <v>0</v>
      </c>
      <c r="Q833">
        <f>AND(IF(Metadata!D833="",FALSE,TRUE),exact(Metadata!D833,"410661"))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AND(IF(Metadata!C834="",FALSE,TRUE),exact(Metadata!C834,"mouse gut metagenome"))</f>
        <v>0</v>
      </c>
      <c r="Q834">
        <f>AND(IF(Metadata!D834="",FALSE,TRUE),exact(Metadata!D834,"410661"))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AND(IF(Metadata!C835="",FALSE,TRUE),exact(Metadata!C835,"mouse gut metagenome"))</f>
        <v>0</v>
      </c>
      <c r="Q835">
        <f>AND(IF(Metadata!D835="",FALSE,TRUE),exact(Metadata!D835,"410661"))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AND(IF(Metadata!C836="",FALSE,TRUE),exact(Metadata!C836,"mouse gut metagenome"))</f>
        <v>0</v>
      </c>
      <c r="Q836">
        <f>AND(IF(Metadata!D836="",FALSE,TRUE),exact(Metadata!D836,"410661"))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AND(IF(Metadata!C837="",FALSE,TRUE),exact(Metadata!C837,"mouse gut metagenome"))</f>
        <v>0</v>
      </c>
      <c r="Q837">
        <f>AND(IF(Metadata!D837="",FALSE,TRUE),exact(Metadata!D837,"410661"))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AND(IF(Metadata!C838="",FALSE,TRUE),exact(Metadata!C838,"mouse gut metagenome"))</f>
        <v>0</v>
      </c>
      <c r="Q838">
        <f>AND(IF(Metadata!D838="",FALSE,TRUE),exact(Metadata!D838,"410661"))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AND(IF(Metadata!C839="",FALSE,TRUE),exact(Metadata!C839,"mouse gut metagenome"))</f>
        <v>0</v>
      </c>
      <c r="Q839">
        <f>AND(IF(Metadata!D839="",FALSE,TRUE),exact(Metadata!D839,"410661"))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AND(IF(Metadata!C840="",FALSE,TRUE),exact(Metadata!C840,"mouse gut metagenome"))</f>
        <v>0</v>
      </c>
      <c r="Q840">
        <f>AND(IF(Metadata!D840="",FALSE,TRUE),exact(Metadata!D840,"410661"))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AND(IF(Metadata!C841="",FALSE,TRUE),exact(Metadata!C841,"mouse gut metagenome"))</f>
        <v>0</v>
      </c>
      <c r="Q841">
        <f>AND(IF(Metadata!D841="",FALSE,TRUE),exact(Metadata!D841,"410661"))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AND(IF(Metadata!C842="",FALSE,TRUE),exact(Metadata!C842,"mouse gut metagenome"))</f>
        <v>0</v>
      </c>
      <c r="Q842">
        <f>AND(IF(Metadata!D842="",FALSE,TRUE),exact(Metadata!D842,"410661"))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AND(IF(Metadata!C843="",FALSE,TRUE),exact(Metadata!C843,"mouse gut metagenome"))</f>
        <v>0</v>
      </c>
      <c r="Q843">
        <f>AND(IF(Metadata!D843="",FALSE,TRUE),exact(Metadata!D843,"410661"))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AND(IF(Metadata!C844="",FALSE,TRUE),exact(Metadata!C844,"mouse gut metagenome"))</f>
        <v>0</v>
      </c>
      <c r="Q844">
        <f>AND(IF(Metadata!D844="",FALSE,TRUE),exact(Metadata!D844,"410661"))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AND(IF(Metadata!C845="",FALSE,TRUE),exact(Metadata!C845,"mouse gut metagenome"))</f>
        <v>0</v>
      </c>
      <c r="Q845">
        <f>AND(IF(Metadata!D845="",FALSE,TRUE),exact(Metadata!D845,"410661"))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AND(IF(Metadata!C846="",FALSE,TRUE),exact(Metadata!C846,"mouse gut metagenome"))</f>
        <v>0</v>
      </c>
      <c r="Q846">
        <f>AND(IF(Metadata!D846="",FALSE,TRUE),exact(Metadata!D846,"410661"))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AND(IF(Metadata!C847="",FALSE,TRUE),exact(Metadata!C847,"mouse gut metagenome"))</f>
        <v>0</v>
      </c>
      <c r="Q847">
        <f>AND(IF(Metadata!D847="",FALSE,TRUE),exact(Metadata!D847,"410661"))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AND(IF(Metadata!C848="",FALSE,TRUE),exact(Metadata!C848,"mouse gut metagenome"))</f>
        <v>0</v>
      </c>
      <c r="Q848">
        <f>AND(IF(Metadata!D848="",FALSE,TRUE),exact(Metadata!D848,"410661"))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AND(IF(Metadata!C849="",FALSE,TRUE),exact(Metadata!C849,"mouse gut metagenome"))</f>
        <v>0</v>
      </c>
      <c r="Q849">
        <f>AND(IF(Metadata!D849="",FALSE,TRUE),exact(Metadata!D849,"410661"))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AND(IF(Metadata!C850="",FALSE,TRUE),exact(Metadata!C850,"mouse gut metagenome"))</f>
        <v>0</v>
      </c>
      <c r="Q850">
        <f>AND(IF(Metadata!D850="",FALSE,TRUE),exact(Metadata!D850,"410661"))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AND(IF(Metadata!C851="",FALSE,TRUE),exact(Metadata!C851,"mouse gut metagenome"))</f>
        <v>0</v>
      </c>
      <c r="Q851">
        <f>AND(IF(Metadata!D851="",FALSE,TRUE),exact(Metadata!D851,"410661"))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AND(IF(Metadata!C852="",FALSE,TRUE),exact(Metadata!C852,"mouse gut metagenome"))</f>
        <v>0</v>
      </c>
      <c r="Q852">
        <f>AND(IF(Metadata!D852="",FALSE,TRUE),exact(Metadata!D852,"410661"))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AND(IF(Metadata!C853="",FALSE,TRUE),exact(Metadata!C853,"mouse gut metagenome"))</f>
        <v>0</v>
      </c>
      <c r="Q853">
        <f>AND(IF(Metadata!D853="",FALSE,TRUE),exact(Metadata!D853,"410661"))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AND(IF(Metadata!C854="",FALSE,TRUE),exact(Metadata!C854,"mouse gut metagenome"))</f>
        <v>0</v>
      </c>
      <c r="Q854">
        <f>AND(IF(Metadata!D854="",FALSE,TRUE),exact(Metadata!D854,"410661"))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AND(IF(Metadata!C855="",FALSE,TRUE),exact(Metadata!C855,"mouse gut metagenome"))</f>
        <v>0</v>
      </c>
      <c r="Q855">
        <f>AND(IF(Metadata!D855="",FALSE,TRUE),exact(Metadata!D855,"410661"))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AND(IF(Metadata!C856="",FALSE,TRUE),exact(Metadata!C856,"mouse gut metagenome"))</f>
        <v>0</v>
      </c>
      <c r="Q856">
        <f>AND(IF(Metadata!D856="",FALSE,TRUE),exact(Metadata!D856,"410661"))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AND(IF(Metadata!C857="",FALSE,TRUE),exact(Metadata!C857,"mouse gut metagenome"))</f>
        <v>0</v>
      </c>
      <c r="Q857">
        <f>AND(IF(Metadata!D857="",FALSE,TRUE),exact(Metadata!D857,"410661"))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AND(IF(Metadata!C858="",FALSE,TRUE),exact(Metadata!C858,"mouse gut metagenome"))</f>
        <v>0</v>
      </c>
      <c r="Q858">
        <f>AND(IF(Metadata!D858="",FALSE,TRUE),exact(Metadata!D858,"410661"))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AND(IF(Metadata!C859="",FALSE,TRUE),exact(Metadata!C859,"mouse gut metagenome"))</f>
        <v>0</v>
      </c>
      <c r="Q859">
        <f>AND(IF(Metadata!D859="",FALSE,TRUE),exact(Metadata!D859,"410661"))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AND(IF(Metadata!C860="",FALSE,TRUE),exact(Metadata!C860,"mouse gut metagenome"))</f>
        <v>0</v>
      </c>
      <c r="Q860">
        <f>AND(IF(Metadata!D860="",FALSE,TRUE),exact(Metadata!D860,"410661"))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AND(IF(Metadata!C861="",FALSE,TRUE),exact(Metadata!C861,"mouse gut metagenome"))</f>
        <v>0</v>
      </c>
      <c r="Q861">
        <f>AND(IF(Metadata!D861="",FALSE,TRUE),exact(Metadata!D861,"410661"))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AND(IF(Metadata!C862="",FALSE,TRUE),exact(Metadata!C862,"mouse gut metagenome"))</f>
        <v>0</v>
      </c>
      <c r="Q862">
        <f>AND(IF(Metadata!D862="",FALSE,TRUE),exact(Metadata!D862,"410661"))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AND(IF(Metadata!C863="",FALSE,TRUE),exact(Metadata!C863,"mouse gut metagenome"))</f>
        <v>0</v>
      </c>
      <c r="Q863">
        <f>AND(IF(Metadata!D863="",FALSE,TRUE),exact(Metadata!D863,"410661"))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AND(IF(Metadata!C864="",FALSE,TRUE),exact(Metadata!C864,"mouse gut metagenome"))</f>
        <v>0</v>
      </c>
      <c r="Q864">
        <f>AND(IF(Metadata!D864="",FALSE,TRUE),exact(Metadata!D864,"410661"))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AND(IF(Metadata!C865="",FALSE,TRUE),exact(Metadata!C865,"mouse gut metagenome"))</f>
        <v>0</v>
      </c>
      <c r="Q865">
        <f>AND(IF(Metadata!D865="",FALSE,TRUE),exact(Metadata!D865,"410661"))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AND(IF(Metadata!C866="",FALSE,TRUE),exact(Metadata!C866,"mouse gut metagenome"))</f>
        <v>0</v>
      </c>
      <c r="Q866">
        <f>AND(IF(Metadata!D866="",FALSE,TRUE),exact(Metadata!D866,"410661"))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AND(IF(Metadata!C867="",FALSE,TRUE),exact(Metadata!C867,"mouse gut metagenome"))</f>
        <v>0</v>
      </c>
      <c r="Q867">
        <f>AND(IF(Metadata!D867="",FALSE,TRUE),exact(Metadata!D867,"410661"))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AND(IF(Metadata!C868="",FALSE,TRUE),exact(Metadata!C868,"mouse gut metagenome"))</f>
        <v>0</v>
      </c>
      <c r="Q868">
        <f>AND(IF(Metadata!D868="",FALSE,TRUE),exact(Metadata!D868,"410661"))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AND(IF(Metadata!C869="",FALSE,TRUE),exact(Metadata!C869,"mouse gut metagenome"))</f>
        <v>0</v>
      </c>
      <c r="Q869">
        <f>AND(IF(Metadata!D869="",FALSE,TRUE),exact(Metadata!D869,"410661"))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AND(IF(Metadata!C870="",FALSE,TRUE),exact(Metadata!C870,"mouse gut metagenome"))</f>
        <v>0</v>
      </c>
      <c r="Q870">
        <f>AND(IF(Metadata!D870="",FALSE,TRUE),exact(Metadata!D870,"410661"))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AND(IF(Metadata!C871="",FALSE,TRUE),exact(Metadata!C871,"mouse gut metagenome"))</f>
        <v>0</v>
      </c>
      <c r="Q871">
        <f>AND(IF(Metadata!D871="",FALSE,TRUE),exact(Metadata!D871,"410661"))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AND(IF(Metadata!C872="",FALSE,TRUE),exact(Metadata!C872,"mouse gut metagenome"))</f>
        <v>0</v>
      </c>
      <c r="Q872">
        <f>AND(IF(Metadata!D872="",FALSE,TRUE),exact(Metadata!D872,"410661"))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AND(IF(Metadata!C873="",FALSE,TRUE),exact(Metadata!C873,"mouse gut metagenome"))</f>
        <v>0</v>
      </c>
      <c r="Q873">
        <f>AND(IF(Metadata!D873="",FALSE,TRUE),exact(Metadata!D873,"410661"))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AND(IF(Metadata!C874="",FALSE,TRUE),exact(Metadata!C874,"mouse gut metagenome"))</f>
        <v>0</v>
      </c>
      <c r="Q874">
        <f>AND(IF(Metadata!D874="",FALSE,TRUE),exact(Metadata!D874,"410661"))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AND(IF(Metadata!C875="",FALSE,TRUE),exact(Metadata!C875,"mouse gut metagenome"))</f>
        <v>0</v>
      </c>
      <c r="Q875">
        <f>AND(IF(Metadata!D875="",FALSE,TRUE),exact(Metadata!D875,"410661"))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AND(IF(Metadata!C876="",FALSE,TRUE),exact(Metadata!C876,"mouse gut metagenome"))</f>
        <v>0</v>
      </c>
      <c r="Q876">
        <f>AND(IF(Metadata!D876="",FALSE,TRUE),exact(Metadata!D876,"410661"))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AND(IF(Metadata!C877="",FALSE,TRUE),exact(Metadata!C877,"mouse gut metagenome"))</f>
        <v>0</v>
      </c>
      <c r="Q877">
        <f>AND(IF(Metadata!D877="",FALSE,TRUE),exact(Metadata!D877,"410661"))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AND(IF(Metadata!C878="",FALSE,TRUE),exact(Metadata!C878,"mouse gut metagenome"))</f>
        <v>0</v>
      </c>
      <c r="Q878">
        <f>AND(IF(Metadata!D878="",FALSE,TRUE),exact(Metadata!D878,"410661"))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AND(IF(Metadata!C879="",FALSE,TRUE),exact(Metadata!C879,"mouse gut metagenome"))</f>
        <v>0</v>
      </c>
      <c r="Q879">
        <f>AND(IF(Metadata!D879="",FALSE,TRUE),exact(Metadata!D879,"410661"))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AND(IF(Metadata!C880="",FALSE,TRUE),exact(Metadata!C880,"mouse gut metagenome"))</f>
        <v>0</v>
      </c>
      <c r="Q880">
        <f>AND(IF(Metadata!D880="",FALSE,TRUE),exact(Metadata!D880,"410661"))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AND(IF(Metadata!C881="",FALSE,TRUE),exact(Metadata!C881,"mouse gut metagenome"))</f>
        <v>0</v>
      </c>
      <c r="Q881">
        <f>AND(IF(Metadata!D881="",FALSE,TRUE),exact(Metadata!D881,"410661"))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AND(IF(Metadata!C882="",FALSE,TRUE),exact(Metadata!C882,"mouse gut metagenome"))</f>
        <v>0</v>
      </c>
      <c r="Q882">
        <f>AND(IF(Metadata!D882="",FALSE,TRUE),exact(Metadata!D882,"410661"))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AND(IF(Metadata!C883="",FALSE,TRUE),exact(Metadata!C883,"mouse gut metagenome"))</f>
        <v>0</v>
      </c>
      <c r="Q883">
        <f>AND(IF(Metadata!D883="",FALSE,TRUE),exact(Metadata!D883,"410661"))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AND(IF(Metadata!C884="",FALSE,TRUE),exact(Metadata!C884,"mouse gut metagenome"))</f>
        <v>0</v>
      </c>
      <c r="Q884">
        <f>AND(IF(Metadata!D884="",FALSE,TRUE),exact(Metadata!D884,"410661"))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AND(IF(Metadata!C885="",FALSE,TRUE),exact(Metadata!C885,"mouse gut metagenome"))</f>
        <v>0</v>
      </c>
      <c r="Q885">
        <f>AND(IF(Metadata!D885="",FALSE,TRUE),exact(Metadata!D885,"410661"))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AND(IF(Metadata!C886="",FALSE,TRUE),exact(Metadata!C886,"mouse gut metagenome"))</f>
        <v>0</v>
      </c>
      <c r="Q886">
        <f>AND(IF(Metadata!D886="",FALSE,TRUE),exact(Metadata!D886,"410661"))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AND(IF(Metadata!C887="",FALSE,TRUE),exact(Metadata!C887,"mouse gut metagenome"))</f>
        <v>0</v>
      </c>
      <c r="Q887">
        <f>AND(IF(Metadata!D887="",FALSE,TRUE),exact(Metadata!D887,"410661"))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AND(IF(Metadata!C888="",FALSE,TRUE),exact(Metadata!C888,"mouse gut metagenome"))</f>
        <v>0</v>
      </c>
      <c r="Q888">
        <f>AND(IF(Metadata!D888="",FALSE,TRUE),exact(Metadata!D888,"410661"))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AND(IF(Metadata!C889="",FALSE,TRUE),exact(Metadata!C889,"mouse gut metagenome"))</f>
        <v>0</v>
      </c>
      <c r="Q889">
        <f>AND(IF(Metadata!D889="",FALSE,TRUE),exact(Metadata!D889,"410661"))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AND(IF(Metadata!C890="",FALSE,TRUE),exact(Metadata!C890,"mouse gut metagenome"))</f>
        <v>0</v>
      </c>
      <c r="Q890">
        <f>AND(IF(Metadata!D890="",FALSE,TRUE),exact(Metadata!D890,"410661"))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AND(IF(Metadata!C891="",FALSE,TRUE),exact(Metadata!C891,"mouse gut metagenome"))</f>
        <v>0</v>
      </c>
      <c r="Q891">
        <f>AND(IF(Metadata!D891="",FALSE,TRUE),exact(Metadata!D891,"410661"))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AND(IF(Metadata!C892="",FALSE,TRUE),exact(Metadata!C892,"mouse gut metagenome"))</f>
        <v>0</v>
      </c>
      <c r="Q892">
        <f>AND(IF(Metadata!D892="",FALSE,TRUE),exact(Metadata!D892,"410661"))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AND(IF(Metadata!C893="",FALSE,TRUE),exact(Metadata!C893,"mouse gut metagenome"))</f>
        <v>0</v>
      </c>
      <c r="Q893">
        <f>AND(IF(Metadata!D893="",FALSE,TRUE),exact(Metadata!D893,"410661"))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AND(IF(Metadata!C894="",FALSE,TRUE),exact(Metadata!C894,"mouse gut metagenome"))</f>
        <v>0</v>
      </c>
      <c r="Q894">
        <f>AND(IF(Metadata!D894="",FALSE,TRUE),exact(Metadata!D894,"410661"))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AND(IF(Metadata!C895="",FALSE,TRUE),exact(Metadata!C895,"mouse gut metagenome"))</f>
        <v>0</v>
      </c>
      <c r="Q895">
        <f>AND(IF(Metadata!D895="",FALSE,TRUE),exact(Metadata!D895,"410661"))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AND(IF(Metadata!C896="",FALSE,TRUE),exact(Metadata!C896,"mouse gut metagenome"))</f>
        <v>0</v>
      </c>
      <c r="Q896">
        <f>AND(IF(Metadata!D896="",FALSE,TRUE),exact(Metadata!D896,"410661"))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AND(IF(Metadata!C897="",FALSE,TRUE),exact(Metadata!C897,"mouse gut metagenome"))</f>
        <v>0</v>
      </c>
      <c r="Q897">
        <f>AND(IF(Metadata!D897="",FALSE,TRUE),exact(Metadata!D897,"410661"))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AND(IF(Metadata!C898="",FALSE,TRUE),exact(Metadata!C898,"mouse gut metagenome"))</f>
        <v>0</v>
      </c>
      <c r="Q898">
        <f>AND(IF(Metadata!D898="",FALSE,TRUE),exact(Metadata!D898,"410661"))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AND(IF(Metadata!C899="",FALSE,TRUE),exact(Metadata!C899,"mouse gut metagenome"))</f>
        <v>0</v>
      </c>
      <c r="Q899">
        <f>AND(IF(Metadata!D899="",FALSE,TRUE),exact(Metadata!D899,"410661"))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AND(IF(Metadata!C900="",FALSE,TRUE),exact(Metadata!C900,"mouse gut metagenome"))</f>
        <v>0</v>
      </c>
      <c r="Q900">
        <f>AND(IF(Metadata!D900="",FALSE,TRUE),exact(Metadata!D900,"410661"))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AND(IF(Metadata!C901="",FALSE,TRUE),exact(Metadata!C901,"mouse gut metagenome"))</f>
        <v>0</v>
      </c>
      <c r="Q901">
        <f>AND(IF(Metadata!D901="",FALSE,TRUE),exact(Metadata!D901,"410661"))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AND(IF(Metadata!C902="",FALSE,TRUE),exact(Metadata!C902,"mouse gut metagenome"))</f>
        <v>0</v>
      </c>
      <c r="Q902">
        <f>AND(IF(Metadata!D902="",FALSE,TRUE),exact(Metadata!D902,"410661"))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AND(IF(Metadata!C903="",FALSE,TRUE),exact(Metadata!C903,"mouse gut metagenome"))</f>
        <v>0</v>
      </c>
      <c r="Q903">
        <f>AND(IF(Metadata!D903="",FALSE,TRUE),exact(Metadata!D903,"410661"))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AND(IF(Metadata!C904="",FALSE,TRUE),exact(Metadata!C904,"mouse gut metagenome"))</f>
        <v>0</v>
      </c>
      <c r="Q904">
        <f>AND(IF(Metadata!D904="",FALSE,TRUE),exact(Metadata!D904,"410661"))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AND(IF(Metadata!C905="",FALSE,TRUE),exact(Metadata!C905,"mouse gut metagenome"))</f>
        <v>0</v>
      </c>
      <c r="Q905">
        <f>AND(IF(Metadata!D905="",FALSE,TRUE),exact(Metadata!D905,"410661"))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AND(IF(Metadata!C906="",FALSE,TRUE),exact(Metadata!C906,"mouse gut metagenome"))</f>
        <v>0</v>
      </c>
      <c r="Q906">
        <f>AND(IF(Metadata!D906="",FALSE,TRUE),exact(Metadata!D906,"410661"))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AND(IF(Metadata!C907="",FALSE,TRUE),exact(Metadata!C907,"mouse gut metagenome"))</f>
        <v>0</v>
      </c>
      <c r="Q907">
        <f>AND(IF(Metadata!D907="",FALSE,TRUE),exact(Metadata!D907,"410661"))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AND(IF(Metadata!C908="",FALSE,TRUE),exact(Metadata!C908,"mouse gut metagenome"))</f>
        <v>0</v>
      </c>
      <c r="Q908">
        <f>AND(IF(Metadata!D908="",FALSE,TRUE),exact(Metadata!D908,"410661"))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AND(IF(Metadata!C909="",FALSE,TRUE),exact(Metadata!C909,"mouse gut metagenome"))</f>
        <v>0</v>
      </c>
      <c r="Q909">
        <f>AND(IF(Metadata!D909="",FALSE,TRUE),exact(Metadata!D909,"410661"))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AND(IF(Metadata!C910="",FALSE,TRUE),exact(Metadata!C910,"mouse gut metagenome"))</f>
        <v>0</v>
      </c>
      <c r="Q910">
        <f>AND(IF(Metadata!D910="",FALSE,TRUE),exact(Metadata!D910,"410661"))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AND(IF(Metadata!C911="",FALSE,TRUE),exact(Metadata!C911,"mouse gut metagenome"))</f>
        <v>0</v>
      </c>
      <c r="Q911">
        <f>AND(IF(Metadata!D911="",FALSE,TRUE),exact(Metadata!D911,"410661"))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AND(IF(Metadata!C912="",FALSE,TRUE),exact(Metadata!C912,"mouse gut metagenome"))</f>
        <v>0</v>
      </c>
      <c r="Q912">
        <f>AND(IF(Metadata!D912="",FALSE,TRUE),exact(Metadata!D912,"410661"))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AND(IF(Metadata!C913="",FALSE,TRUE),exact(Metadata!C913,"mouse gut metagenome"))</f>
        <v>0</v>
      </c>
      <c r="Q913">
        <f>AND(IF(Metadata!D913="",FALSE,TRUE),exact(Metadata!D913,"410661"))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AND(IF(Metadata!C914="",FALSE,TRUE),exact(Metadata!C914,"mouse gut metagenome"))</f>
        <v>0</v>
      </c>
      <c r="Q914">
        <f>AND(IF(Metadata!D914="",FALSE,TRUE),exact(Metadata!D914,"410661"))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AND(IF(Metadata!C915="",FALSE,TRUE),exact(Metadata!C915,"mouse gut metagenome"))</f>
        <v>0</v>
      </c>
      <c r="Q915">
        <f>AND(IF(Metadata!D915="",FALSE,TRUE),exact(Metadata!D915,"410661"))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AND(IF(Metadata!C916="",FALSE,TRUE),exact(Metadata!C916,"mouse gut metagenome"))</f>
        <v>0</v>
      </c>
      <c r="Q916">
        <f>AND(IF(Metadata!D916="",FALSE,TRUE),exact(Metadata!D916,"410661"))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AND(IF(Metadata!C917="",FALSE,TRUE),exact(Metadata!C917,"mouse gut metagenome"))</f>
        <v>0</v>
      </c>
      <c r="Q917">
        <f>AND(IF(Metadata!D917="",FALSE,TRUE),exact(Metadata!D917,"410661"))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AND(IF(Metadata!C918="",FALSE,TRUE),exact(Metadata!C918,"mouse gut metagenome"))</f>
        <v>0</v>
      </c>
      <c r="Q918">
        <f>AND(IF(Metadata!D918="",FALSE,TRUE),exact(Metadata!D918,"410661"))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AND(IF(Metadata!C919="",FALSE,TRUE),exact(Metadata!C919,"mouse gut metagenome"))</f>
        <v>0</v>
      </c>
      <c r="Q919">
        <f>AND(IF(Metadata!D919="",FALSE,TRUE),exact(Metadata!D919,"410661"))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AND(IF(Metadata!C920="",FALSE,TRUE),exact(Metadata!C920,"mouse gut metagenome"))</f>
        <v>0</v>
      </c>
      <c r="Q920">
        <f>AND(IF(Metadata!D920="",FALSE,TRUE),exact(Metadata!D920,"410661"))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AND(IF(Metadata!C921="",FALSE,TRUE),exact(Metadata!C921,"mouse gut metagenome"))</f>
        <v>0</v>
      </c>
      <c r="Q921">
        <f>AND(IF(Metadata!D921="",FALSE,TRUE),exact(Metadata!D921,"410661"))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AND(IF(Metadata!C922="",FALSE,TRUE),exact(Metadata!C922,"mouse gut metagenome"))</f>
        <v>0</v>
      </c>
      <c r="Q922">
        <f>AND(IF(Metadata!D922="",FALSE,TRUE),exact(Metadata!D922,"410661"))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AND(IF(Metadata!C923="",FALSE,TRUE),exact(Metadata!C923,"mouse gut metagenome"))</f>
        <v>0</v>
      </c>
      <c r="Q923">
        <f>AND(IF(Metadata!D923="",FALSE,TRUE),exact(Metadata!D923,"410661"))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AND(IF(Metadata!C924="",FALSE,TRUE),exact(Metadata!C924,"mouse gut metagenome"))</f>
        <v>0</v>
      </c>
      <c r="Q924">
        <f>AND(IF(Metadata!D924="",FALSE,TRUE),exact(Metadata!D924,"410661"))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AND(IF(Metadata!C925="",FALSE,TRUE),exact(Metadata!C925,"mouse gut metagenome"))</f>
        <v>0</v>
      </c>
      <c r="Q925">
        <f>AND(IF(Metadata!D925="",FALSE,TRUE),exact(Metadata!D925,"410661"))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AND(IF(Metadata!C926="",FALSE,TRUE),exact(Metadata!C926,"mouse gut metagenome"))</f>
        <v>0</v>
      </c>
      <c r="Q926">
        <f>AND(IF(Metadata!D926="",FALSE,TRUE),exact(Metadata!D926,"410661"))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AND(IF(Metadata!C927="",FALSE,TRUE),exact(Metadata!C927,"mouse gut metagenome"))</f>
        <v>0</v>
      </c>
      <c r="Q927">
        <f>AND(IF(Metadata!D927="",FALSE,TRUE),exact(Metadata!D927,"410661"))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AND(IF(Metadata!C928="",FALSE,TRUE),exact(Metadata!C928,"mouse gut metagenome"))</f>
        <v>0</v>
      </c>
      <c r="Q928">
        <f>AND(IF(Metadata!D928="",FALSE,TRUE),exact(Metadata!D928,"410661"))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AND(IF(Metadata!C929="",FALSE,TRUE),exact(Metadata!C929,"mouse gut metagenome"))</f>
        <v>0</v>
      </c>
      <c r="Q929">
        <f>AND(IF(Metadata!D929="",FALSE,TRUE),exact(Metadata!D929,"410661"))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AND(IF(Metadata!C930="",FALSE,TRUE),exact(Metadata!C930,"mouse gut metagenome"))</f>
        <v>0</v>
      </c>
      <c r="Q930">
        <f>AND(IF(Metadata!D930="",FALSE,TRUE),exact(Metadata!D930,"410661"))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AND(IF(Metadata!C931="",FALSE,TRUE),exact(Metadata!C931,"mouse gut metagenome"))</f>
        <v>0</v>
      </c>
      <c r="Q931">
        <f>AND(IF(Metadata!D931="",FALSE,TRUE),exact(Metadata!D931,"410661"))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AND(IF(Metadata!C932="",FALSE,TRUE),exact(Metadata!C932,"mouse gut metagenome"))</f>
        <v>0</v>
      </c>
      <c r="Q932">
        <f>AND(IF(Metadata!D932="",FALSE,TRUE),exact(Metadata!D932,"410661"))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AND(IF(Metadata!C933="",FALSE,TRUE),exact(Metadata!C933,"mouse gut metagenome"))</f>
        <v>0</v>
      </c>
      <c r="Q933">
        <f>AND(IF(Metadata!D933="",FALSE,TRUE),exact(Metadata!D933,"410661"))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AND(IF(Metadata!C934="",FALSE,TRUE),exact(Metadata!C934,"mouse gut metagenome"))</f>
        <v>0</v>
      </c>
      <c r="Q934">
        <f>AND(IF(Metadata!D934="",FALSE,TRUE),exact(Metadata!D934,"410661"))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AND(IF(Metadata!C935="",FALSE,TRUE),exact(Metadata!C935,"mouse gut metagenome"))</f>
        <v>0</v>
      </c>
      <c r="Q935">
        <f>AND(IF(Metadata!D935="",FALSE,TRUE),exact(Metadata!D935,"410661"))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AND(IF(Metadata!C936="",FALSE,TRUE),exact(Metadata!C936,"mouse gut metagenome"))</f>
        <v>0</v>
      </c>
      <c r="Q936">
        <f>AND(IF(Metadata!D936="",FALSE,TRUE),exact(Metadata!D936,"410661"))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AND(IF(Metadata!C937="",FALSE,TRUE),exact(Metadata!C937,"mouse gut metagenome"))</f>
        <v>0</v>
      </c>
      <c r="Q937">
        <f>AND(IF(Metadata!D937="",FALSE,TRUE),exact(Metadata!D937,"410661"))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AND(IF(Metadata!C938="",FALSE,TRUE),exact(Metadata!C938,"mouse gut metagenome"))</f>
        <v>0</v>
      </c>
      <c r="Q938">
        <f>AND(IF(Metadata!D938="",FALSE,TRUE),exact(Metadata!D938,"410661"))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AND(IF(Metadata!C939="",FALSE,TRUE),exact(Metadata!C939,"mouse gut metagenome"))</f>
        <v>0</v>
      </c>
      <c r="Q939">
        <f>AND(IF(Metadata!D939="",FALSE,TRUE),exact(Metadata!D939,"410661"))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AND(IF(Metadata!C940="",FALSE,TRUE),exact(Metadata!C940,"mouse gut metagenome"))</f>
        <v>0</v>
      </c>
      <c r="Q940">
        <f>AND(IF(Metadata!D940="",FALSE,TRUE),exact(Metadata!D940,"410661"))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AND(IF(Metadata!C941="",FALSE,TRUE),exact(Metadata!C941,"mouse gut metagenome"))</f>
        <v>0</v>
      </c>
      <c r="Q941">
        <f>AND(IF(Metadata!D941="",FALSE,TRUE),exact(Metadata!D941,"410661"))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AND(IF(Metadata!C942="",FALSE,TRUE),exact(Metadata!C942,"mouse gut metagenome"))</f>
        <v>0</v>
      </c>
      <c r="Q942">
        <f>AND(IF(Metadata!D942="",FALSE,TRUE),exact(Metadata!D942,"410661"))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AND(IF(Metadata!C943="",FALSE,TRUE),exact(Metadata!C943,"mouse gut metagenome"))</f>
        <v>0</v>
      </c>
      <c r="Q943">
        <f>AND(IF(Metadata!D943="",FALSE,TRUE),exact(Metadata!D943,"410661"))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AND(IF(Metadata!C944="",FALSE,TRUE),exact(Metadata!C944,"mouse gut metagenome"))</f>
        <v>0</v>
      </c>
      <c r="Q944">
        <f>AND(IF(Metadata!D944="",FALSE,TRUE),exact(Metadata!D944,"410661"))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AND(IF(Metadata!C945="",FALSE,TRUE),exact(Metadata!C945,"mouse gut metagenome"))</f>
        <v>0</v>
      </c>
      <c r="Q945">
        <f>AND(IF(Metadata!D945="",FALSE,TRUE),exact(Metadata!D945,"410661"))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AND(IF(Metadata!C946="",FALSE,TRUE),exact(Metadata!C946,"mouse gut metagenome"))</f>
        <v>0</v>
      </c>
      <c r="Q946">
        <f>AND(IF(Metadata!D946="",FALSE,TRUE),exact(Metadata!D946,"410661"))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AND(IF(Metadata!C947="",FALSE,TRUE),exact(Metadata!C947,"mouse gut metagenome"))</f>
        <v>0</v>
      </c>
      <c r="Q947">
        <f>AND(IF(Metadata!D947="",FALSE,TRUE),exact(Metadata!D947,"410661"))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AND(IF(Metadata!C948="",FALSE,TRUE),exact(Metadata!C948,"mouse gut metagenome"))</f>
        <v>0</v>
      </c>
      <c r="Q948">
        <f>AND(IF(Metadata!D948="",FALSE,TRUE),exact(Metadata!D948,"410661"))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AND(IF(Metadata!C949="",FALSE,TRUE),exact(Metadata!C949,"mouse gut metagenome"))</f>
        <v>0</v>
      </c>
      <c r="Q949">
        <f>AND(IF(Metadata!D949="",FALSE,TRUE),exact(Metadata!D949,"410661"))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AND(IF(Metadata!C950="",FALSE,TRUE),exact(Metadata!C950,"mouse gut metagenome"))</f>
        <v>0</v>
      </c>
      <c r="Q950">
        <f>AND(IF(Metadata!D950="",FALSE,TRUE),exact(Metadata!D950,"410661"))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AND(IF(Metadata!C951="",FALSE,TRUE),exact(Metadata!C951,"mouse gut metagenome"))</f>
        <v>0</v>
      </c>
      <c r="Q951">
        <f>AND(IF(Metadata!D951="",FALSE,TRUE),exact(Metadata!D951,"410661"))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AND(IF(Metadata!C952="",FALSE,TRUE),exact(Metadata!C952,"mouse gut metagenome"))</f>
        <v>0</v>
      </c>
      <c r="Q952">
        <f>AND(IF(Metadata!D952="",FALSE,TRUE),exact(Metadata!D952,"410661"))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AND(IF(Metadata!C953="",FALSE,TRUE),exact(Metadata!C953,"mouse gut metagenome"))</f>
        <v>0</v>
      </c>
      <c r="Q953">
        <f>AND(IF(Metadata!D953="",FALSE,TRUE),exact(Metadata!D953,"410661"))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AND(IF(Metadata!C954="",FALSE,TRUE),exact(Metadata!C954,"mouse gut metagenome"))</f>
        <v>0</v>
      </c>
      <c r="Q954">
        <f>AND(IF(Metadata!D954="",FALSE,TRUE),exact(Metadata!D954,"410661"))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AND(IF(Metadata!C955="",FALSE,TRUE),exact(Metadata!C955,"mouse gut metagenome"))</f>
        <v>0</v>
      </c>
      <c r="Q955">
        <f>AND(IF(Metadata!D955="",FALSE,TRUE),exact(Metadata!D955,"410661"))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AND(IF(Metadata!C956="",FALSE,TRUE),exact(Metadata!C956,"mouse gut metagenome"))</f>
        <v>0</v>
      </c>
      <c r="Q956">
        <f>AND(IF(Metadata!D956="",FALSE,TRUE),exact(Metadata!D956,"410661"))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AND(IF(Metadata!C957="",FALSE,TRUE),exact(Metadata!C957,"mouse gut metagenome"))</f>
        <v>0</v>
      </c>
      <c r="Q957">
        <f>AND(IF(Metadata!D957="",FALSE,TRUE),exact(Metadata!D957,"410661"))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AND(IF(Metadata!C958="",FALSE,TRUE),exact(Metadata!C958,"mouse gut metagenome"))</f>
        <v>0</v>
      </c>
      <c r="Q958">
        <f>AND(IF(Metadata!D958="",FALSE,TRUE),exact(Metadata!D958,"410661"))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AND(IF(Metadata!C959="",FALSE,TRUE),exact(Metadata!C959,"mouse gut metagenome"))</f>
        <v>0</v>
      </c>
      <c r="Q959">
        <f>AND(IF(Metadata!D959="",FALSE,TRUE),exact(Metadata!D959,"410661"))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AND(IF(Metadata!C960="",FALSE,TRUE),exact(Metadata!C960,"mouse gut metagenome"))</f>
        <v>0</v>
      </c>
      <c r="Q960">
        <f>AND(IF(Metadata!D960="",FALSE,TRUE),exact(Metadata!D960,"410661"))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AND(IF(Metadata!C961="",FALSE,TRUE),exact(Metadata!C961,"mouse gut metagenome"))</f>
        <v>0</v>
      </c>
      <c r="Q961">
        <f>AND(IF(Metadata!D961="",FALSE,TRUE),exact(Metadata!D961,"410661"))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AND(IF(Metadata!C962="",FALSE,TRUE),exact(Metadata!C962,"mouse gut metagenome"))</f>
        <v>0</v>
      </c>
      <c r="Q962">
        <f>AND(IF(Metadata!D962="",FALSE,TRUE),exact(Metadata!D962,"410661"))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AND(IF(Metadata!C963="",FALSE,TRUE),exact(Metadata!C963,"mouse gut metagenome"))</f>
        <v>0</v>
      </c>
      <c r="Q963">
        <f>AND(IF(Metadata!D963="",FALSE,TRUE),exact(Metadata!D963,"410661"))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AND(IF(Metadata!C964="",FALSE,TRUE),exact(Metadata!C964,"mouse gut metagenome"))</f>
        <v>0</v>
      </c>
      <c r="Q964">
        <f>AND(IF(Metadata!D964="",FALSE,TRUE),exact(Metadata!D964,"410661"))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AND(IF(Metadata!C965="",FALSE,TRUE),exact(Metadata!C965,"mouse gut metagenome"))</f>
        <v>0</v>
      </c>
      <c r="Q965">
        <f>AND(IF(Metadata!D965="",FALSE,TRUE),exact(Metadata!D965,"410661"))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AND(IF(Metadata!C966="",FALSE,TRUE),exact(Metadata!C966,"mouse gut metagenome"))</f>
        <v>0</v>
      </c>
      <c r="Q966">
        <f>AND(IF(Metadata!D966="",FALSE,TRUE),exact(Metadata!D966,"410661"))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AND(IF(Metadata!C967="",FALSE,TRUE),exact(Metadata!C967,"mouse gut metagenome"))</f>
        <v>0</v>
      </c>
      <c r="Q967">
        <f>AND(IF(Metadata!D967="",FALSE,TRUE),exact(Metadata!D967,"410661"))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AND(IF(Metadata!C968="",FALSE,TRUE),exact(Metadata!C968,"mouse gut metagenome"))</f>
        <v>0</v>
      </c>
      <c r="Q968">
        <f>AND(IF(Metadata!D968="",FALSE,TRUE),exact(Metadata!D968,"410661"))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AND(IF(Metadata!C969="",FALSE,TRUE),exact(Metadata!C969,"mouse gut metagenome"))</f>
        <v>0</v>
      </c>
      <c r="Q969">
        <f>AND(IF(Metadata!D969="",FALSE,TRUE),exact(Metadata!D969,"410661"))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AND(IF(Metadata!C970="",FALSE,TRUE),exact(Metadata!C970,"mouse gut metagenome"))</f>
        <v>0</v>
      </c>
      <c r="Q970">
        <f>AND(IF(Metadata!D970="",FALSE,TRUE),exact(Metadata!D970,"410661"))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AND(IF(Metadata!C971="",FALSE,TRUE),exact(Metadata!C971,"mouse gut metagenome"))</f>
        <v>0</v>
      </c>
      <c r="Q971">
        <f>AND(IF(Metadata!D971="",FALSE,TRUE),exact(Metadata!D971,"410661"))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AND(IF(Metadata!C972="",FALSE,TRUE),exact(Metadata!C972,"mouse gut metagenome"))</f>
        <v>0</v>
      </c>
      <c r="Q972">
        <f>AND(IF(Metadata!D972="",FALSE,TRUE),exact(Metadata!D972,"410661"))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AND(IF(Metadata!C973="",FALSE,TRUE),exact(Metadata!C973,"mouse gut metagenome"))</f>
        <v>0</v>
      </c>
      <c r="Q973">
        <f>AND(IF(Metadata!D973="",FALSE,TRUE),exact(Metadata!D973,"410661"))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AND(IF(Metadata!C974="",FALSE,TRUE),exact(Metadata!C974,"mouse gut metagenome"))</f>
        <v>0</v>
      </c>
      <c r="Q974">
        <f>AND(IF(Metadata!D974="",FALSE,TRUE),exact(Metadata!D974,"410661"))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AND(IF(Metadata!C975="",FALSE,TRUE),exact(Metadata!C975,"mouse gut metagenome"))</f>
        <v>0</v>
      </c>
      <c r="Q975">
        <f>AND(IF(Metadata!D975="",FALSE,TRUE),exact(Metadata!D975,"410661"))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AND(IF(Metadata!C976="",FALSE,TRUE),exact(Metadata!C976,"mouse gut metagenome"))</f>
        <v>0</v>
      </c>
      <c r="Q976">
        <f>AND(IF(Metadata!D976="",FALSE,TRUE),exact(Metadata!D976,"410661"))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AND(IF(Metadata!C977="",FALSE,TRUE),exact(Metadata!C977,"mouse gut metagenome"))</f>
        <v>0</v>
      </c>
      <c r="Q977">
        <f>AND(IF(Metadata!D977="",FALSE,TRUE),exact(Metadata!D977,"410661"))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AND(IF(Metadata!C978="",FALSE,TRUE),exact(Metadata!C978,"mouse gut metagenome"))</f>
        <v>0</v>
      </c>
      <c r="Q978">
        <f>AND(IF(Metadata!D978="",FALSE,TRUE),exact(Metadata!D978,"410661"))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AND(IF(Metadata!C979="",FALSE,TRUE),exact(Metadata!C979,"mouse gut metagenome"))</f>
        <v>0</v>
      </c>
      <c r="Q979">
        <f>AND(IF(Metadata!D979="",FALSE,TRUE),exact(Metadata!D979,"410661"))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AND(IF(Metadata!C980="",FALSE,TRUE),exact(Metadata!C980,"mouse gut metagenome"))</f>
        <v>0</v>
      </c>
      <c r="Q980">
        <f>AND(IF(Metadata!D980="",FALSE,TRUE),exact(Metadata!D980,"410661"))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AND(IF(Metadata!C981="",FALSE,TRUE),exact(Metadata!C981,"mouse gut metagenome"))</f>
        <v>0</v>
      </c>
      <c r="Q981">
        <f>AND(IF(Metadata!D981="",FALSE,TRUE),exact(Metadata!D981,"410661"))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AND(IF(Metadata!C982="",FALSE,TRUE),exact(Metadata!C982,"mouse gut metagenome"))</f>
        <v>0</v>
      </c>
      <c r="Q982">
        <f>AND(IF(Metadata!D982="",FALSE,TRUE),exact(Metadata!D982,"410661"))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AND(IF(Metadata!C983="",FALSE,TRUE),exact(Metadata!C983,"mouse gut metagenome"))</f>
        <v>0</v>
      </c>
      <c r="Q983">
        <f>AND(IF(Metadata!D983="",FALSE,TRUE),exact(Metadata!D983,"410661"))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AND(IF(Metadata!C984="",FALSE,TRUE),exact(Metadata!C984,"mouse gut metagenome"))</f>
        <v>0</v>
      </c>
      <c r="Q984">
        <f>AND(IF(Metadata!D984="",FALSE,TRUE),exact(Metadata!D984,"410661"))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AND(IF(Metadata!C985="",FALSE,TRUE),exact(Metadata!C985,"mouse gut metagenome"))</f>
        <v>0</v>
      </c>
      <c r="Q985">
        <f>AND(IF(Metadata!D985="",FALSE,TRUE),exact(Metadata!D985,"410661"))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AND(IF(Metadata!C986="",FALSE,TRUE),exact(Metadata!C986,"mouse gut metagenome"))</f>
        <v>0</v>
      </c>
      <c r="Q986">
        <f>AND(IF(Metadata!D986="",FALSE,TRUE),exact(Metadata!D986,"410661"))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AND(IF(Metadata!C987="",FALSE,TRUE),exact(Metadata!C987,"mouse gut metagenome"))</f>
        <v>0</v>
      </c>
      <c r="Q987">
        <f>AND(IF(Metadata!D987="",FALSE,TRUE),exact(Metadata!D987,"410661"))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AND(IF(Metadata!C988="",FALSE,TRUE),exact(Metadata!C988,"mouse gut metagenome"))</f>
        <v>0</v>
      </c>
      <c r="Q988">
        <f>AND(IF(Metadata!D988="",FALSE,TRUE),exact(Metadata!D988,"410661"))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AND(IF(Metadata!C989="",FALSE,TRUE),exact(Metadata!C989,"mouse gut metagenome"))</f>
        <v>0</v>
      </c>
      <c r="Q989">
        <f>AND(IF(Metadata!D989="",FALSE,TRUE),exact(Metadata!D989,"410661"))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AND(IF(Metadata!C990="",FALSE,TRUE),exact(Metadata!C990,"mouse gut metagenome"))</f>
        <v>0</v>
      </c>
      <c r="Q990">
        <f>AND(IF(Metadata!D990="",FALSE,TRUE),exact(Metadata!D990,"410661"))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AND(IF(Metadata!C991="",FALSE,TRUE),exact(Metadata!C991,"mouse gut metagenome"))</f>
        <v>0</v>
      </c>
      <c r="Q991">
        <f>AND(IF(Metadata!D991="",FALSE,TRUE),exact(Metadata!D991,"410661"))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AND(IF(Metadata!C992="",FALSE,TRUE),exact(Metadata!C992,"mouse gut metagenome"))</f>
        <v>0</v>
      </c>
      <c r="Q992">
        <f>AND(IF(Metadata!D992="",FALSE,TRUE),exact(Metadata!D992,"410661"))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AND(IF(Metadata!C993="",FALSE,TRUE),exact(Metadata!C993,"mouse gut metagenome"))</f>
        <v>0</v>
      </c>
      <c r="Q993">
        <f>AND(IF(Metadata!D993="",FALSE,TRUE),exact(Metadata!D993,"410661"))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AND(IF(Metadata!C994="",FALSE,TRUE),exact(Metadata!C994,"mouse gut metagenome"))</f>
        <v>0</v>
      </c>
      <c r="Q994">
        <f>AND(IF(Metadata!D994="",FALSE,TRUE),exact(Metadata!D994,"410661"))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AND(IF(Metadata!C995="",FALSE,TRUE),exact(Metadata!C995,"mouse gut metagenome"))</f>
        <v>0</v>
      </c>
      <c r="Q995">
        <f>AND(IF(Metadata!D995="",FALSE,TRUE),exact(Metadata!D995,"410661"))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AND(IF(Metadata!C996="",FALSE,TRUE),exact(Metadata!C996,"mouse gut metagenome"))</f>
        <v>0</v>
      </c>
      <c r="Q996">
        <f>AND(IF(Metadata!D996="",FALSE,TRUE),exact(Metadata!D996,"410661"))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AND(IF(Metadata!C997="",FALSE,TRUE),exact(Metadata!C997,"mouse gut metagenome"))</f>
        <v>0</v>
      </c>
      <c r="Q997">
        <f>AND(IF(Metadata!D997="",FALSE,TRUE),exact(Metadata!D997,"410661"))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AND(IF(Metadata!C998="",FALSE,TRUE),exact(Metadata!C998,"mouse gut metagenome"))</f>
        <v>0</v>
      </c>
      <c r="Q998">
        <f>AND(IF(Metadata!D998="",FALSE,TRUE),exact(Metadata!D998,"410661"))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AND(IF(Metadata!C999="",FALSE,TRUE),exact(Metadata!C999,"mouse gut metagenome"))</f>
        <v>0</v>
      </c>
      <c r="Q999">
        <f>AND(IF(Metadata!D999="",FALSE,TRUE),exact(Metadata!D999,"410661"))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AND(IF(Metadata!C1000="",FALSE,TRUE),exact(Metadata!C1000,"mouse gut metagenome"))</f>
        <v>0</v>
      </c>
      <c r="Q1000">
        <f>AND(IF(Metadata!D1000="",FALSE,TRUE),exact(Metadata!D1000,"410661"))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AND(IF(Metadata!C1001="",FALSE,TRUE),exact(Metadata!C1001,"mouse gut metagenome"))</f>
        <v>0</v>
      </c>
      <c r="Q1001">
        <f>AND(IF(Metadata!D1001="",FALSE,TRUE),exact(Metadata!D1001,"410661"))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2018-08-29T20:17:32Z</dcterms:created>
  <dcterms:modified xsi:type="dcterms:W3CDTF">2018-08-29T20:17:32Z</dcterms:modified>
</cp:coreProperties>
</file>