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6\OneDrive - National Physical Laboratory\WorkingDirs\Complete projects\GP22 Time-to-digital Converter\PCB\"/>
    </mc:Choice>
  </mc:AlternateContent>
  <bookViews>
    <workbookView xWindow="0" yWindow="0" windowWidth="21600" windowHeight="9495"/>
  </bookViews>
  <sheets>
    <sheet name="BOM" sheetId="1" r:id="rId1"/>
  </sheets>
  <calcPr calcId="171027"/>
</workbook>
</file>

<file path=xl/calcChain.xml><?xml version="1.0" encoding="utf-8"?>
<calcChain xmlns="http://schemas.openxmlformats.org/spreadsheetml/2006/main">
  <c r="Q2" i="1" l="1"/>
  <c r="Q3" i="1"/>
  <c r="Q4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C46" i="1"/>
  <c r="N46" i="1"/>
  <c r="O46" i="1"/>
  <c r="C2" i="1"/>
  <c r="N2" i="1"/>
  <c r="O2" i="1"/>
  <c r="C3" i="1"/>
  <c r="N3" i="1"/>
  <c r="O3" i="1"/>
  <c r="C4" i="1"/>
  <c r="N4" i="1"/>
  <c r="O4" i="1"/>
  <c r="C5" i="1"/>
  <c r="N5" i="1"/>
  <c r="O5" i="1"/>
  <c r="C6" i="1"/>
  <c r="N6" i="1"/>
  <c r="O6" i="1"/>
  <c r="C7" i="1"/>
  <c r="N7" i="1"/>
  <c r="O7" i="1"/>
  <c r="C8" i="1"/>
  <c r="N8" i="1"/>
  <c r="O8" i="1"/>
  <c r="C9" i="1"/>
  <c r="N9" i="1"/>
  <c r="O9" i="1"/>
  <c r="C10" i="1"/>
  <c r="N10" i="1"/>
  <c r="O10" i="1"/>
  <c r="C11" i="1"/>
  <c r="N11" i="1"/>
  <c r="O11" i="1"/>
  <c r="C12" i="1"/>
  <c r="N12" i="1"/>
  <c r="O12" i="1"/>
  <c r="C13" i="1"/>
  <c r="N13" i="1"/>
  <c r="O13" i="1"/>
  <c r="C14" i="1"/>
  <c r="N14" i="1"/>
  <c r="O14" i="1"/>
  <c r="C15" i="1"/>
  <c r="N15" i="1"/>
  <c r="O15" i="1"/>
  <c r="C16" i="1"/>
  <c r="N16" i="1"/>
  <c r="O16" i="1"/>
  <c r="C17" i="1"/>
  <c r="N17" i="1"/>
  <c r="O17" i="1"/>
  <c r="C18" i="1"/>
  <c r="N18" i="1"/>
  <c r="O18" i="1"/>
  <c r="C19" i="1"/>
  <c r="N19" i="1"/>
  <c r="O19" i="1"/>
  <c r="C20" i="1"/>
  <c r="N20" i="1"/>
  <c r="O20" i="1"/>
  <c r="C21" i="1"/>
  <c r="N21" i="1"/>
  <c r="O21" i="1"/>
  <c r="C22" i="1"/>
  <c r="N22" i="1"/>
  <c r="O22" i="1"/>
  <c r="C23" i="1"/>
  <c r="N23" i="1"/>
  <c r="O23" i="1"/>
  <c r="C24" i="1"/>
  <c r="N24" i="1"/>
  <c r="O24" i="1"/>
  <c r="C25" i="1"/>
  <c r="N25" i="1"/>
  <c r="O25" i="1"/>
  <c r="C26" i="1"/>
  <c r="N26" i="1"/>
  <c r="O26" i="1"/>
  <c r="C27" i="1"/>
  <c r="N27" i="1"/>
  <c r="O27" i="1"/>
  <c r="C28" i="1"/>
  <c r="N28" i="1"/>
  <c r="O28" i="1"/>
  <c r="C29" i="1"/>
  <c r="N29" i="1"/>
  <c r="O29" i="1"/>
  <c r="C30" i="1"/>
  <c r="N30" i="1"/>
  <c r="O30" i="1"/>
  <c r="C31" i="1"/>
  <c r="N31" i="1"/>
  <c r="O31" i="1"/>
  <c r="C32" i="1"/>
  <c r="N32" i="1"/>
  <c r="O32" i="1"/>
  <c r="C33" i="1"/>
  <c r="N33" i="1"/>
  <c r="O33" i="1"/>
  <c r="C34" i="1"/>
  <c r="N34" i="1"/>
  <c r="O34" i="1"/>
  <c r="C35" i="1"/>
  <c r="N35" i="1"/>
  <c r="O35" i="1"/>
  <c r="C36" i="1"/>
  <c r="N36" i="1"/>
  <c r="O36" i="1"/>
  <c r="C37" i="1"/>
  <c r="N37" i="1"/>
  <c r="O37" i="1"/>
  <c r="C38" i="1"/>
  <c r="N38" i="1"/>
  <c r="O38" i="1"/>
  <c r="C39" i="1"/>
  <c r="N39" i="1"/>
  <c r="O39" i="1"/>
  <c r="C40" i="1"/>
  <c r="N40" i="1"/>
  <c r="O40" i="1"/>
  <c r="C41" i="1"/>
  <c r="N41" i="1"/>
  <c r="O41" i="1"/>
  <c r="C42" i="1"/>
  <c r="N42" i="1"/>
  <c r="O42" i="1"/>
  <c r="C43" i="1"/>
  <c r="N43" i="1"/>
  <c r="O43" i="1"/>
  <c r="C44" i="1"/>
  <c r="N44" i="1"/>
  <c r="O44" i="1"/>
  <c r="C45" i="1"/>
  <c r="N45" i="1"/>
  <c r="O45" i="1"/>
  <c r="Q47" i="1" l="1"/>
  <c r="E53" i="1" s="1"/>
  <c r="E54" i="1" s="1"/>
  <c r="E55" i="1" s="1"/>
  <c r="N47" i="1"/>
  <c r="R47" i="1"/>
</calcChain>
</file>

<file path=xl/sharedStrings.xml><?xml version="1.0" encoding="utf-8"?>
<sst xmlns="http://schemas.openxmlformats.org/spreadsheetml/2006/main" count="335" uniqueCount="224">
  <si>
    <t>Refs</t>
  </si>
  <si>
    <t>Value</t>
  </si>
  <si>
    <t>Footprint</t>
  </si>
  <si>
    <t>MFR</t>
  </si>
  <si>
    <t>MPN</t>
  </si>
  <si>
    <t>SPR</t>
  </si>
  <si>
    <t>SPN</t>
  </si>
  <si>
    <t>U1</t>
  </si>
  <si>
    <t>Right Angle</t>
  </si>
  <si>
    <t>Backplane:96way_DIN_41612</t>
  </si>
  <si>
    <t>RS Pro</t>
  </si>
  <si>
    <t>252-210</t>
  </si>
  <si>
    <t>RS</t>
  </si>
  <si>
    <t>C31;C29;C33;C34;C57;C24;C25;C26;C27;C20</t>
  </si>
  <si>
    <t>100n</t>
  </si>
  <si>
    <t>Capacitors_SMD:C_0805_HandSoldering</t>
  </si>
  <si>
    <t>-</t>
  </si>
  <si>
    <t>C12;C13;C14</t>
  </si>
  <si>
    <t>10n</t>
  </si>
  <si>
    <t>C15;C16;C17</t>
  </si>
  <si>
    <t>C19</t>
  </si>
  <si>
    <t>10u</t>
  </si>
  <si>
    <t>C28;C4;C56;C18</t>
  </si>
  <si>
    <t>1u</t>
  </si>
  <si>
    <t>C21;C23</t>
  </si>
  <si>
    <t>33u</t>
  </si>
  <si>
    <t>C22</t>
  </si>
  <si>
    <t>4u7</t>
  </si>
  <si>
    <t>C30;C32</t>
  </si>
  <si>
    <t>8p</t>
  </si>
  <si>
    <t>C1;C2;C5;C3</t>
  </si>
  <si>
    <t>CON1</t>
  </si>
  <si>
    <t>5V power input</t>
  </si>
  <si>
    <t>Connect:BARREL_JACK</t>
  </si>
  <si>
    <t>Switchcraft</t>
  </si>
  <si>
    <t>RAPC712X</t>
  </si>
  <si>
    <t>Y1</t>
  </si>
  <si>
    <t>4MHz</t>
  </si>
  <si>
    <t>Crystals:Crystal_HC49-4H_Vertical</t>
  </si>
  <si>
    <t>Mercury</t>
  </si>
  <si>
    <t>H49-4.000-18-30/50/4085</t>
  </si>
  <si>
    <t>672-0173</t>
  </si>
  <si>
    <t>Y2</t>
  </si>
  <si>
    <t>32.768 kHz</t>
  </si>
  <si>
    <t>Crystals:Crystal_SMD_MicroCrystal_CC7V-T1A-2pin_3.2x1.5mm_HandSoldering</t>
  </si>
  <si>
    <t>Micro Crystal</t>
  </si>
  <si>
    <t>CM7V-T1A 32.768kHz 7pF +/-10ppm TA QC</t>
  </si>
  <si>
    <t>729-3252</t>
  </si>
  <si>
    <t>X1</t>
  </si>
  <si>
    <t>TSX-3225 X1E0000210013</t>
  </si>
  <si>
    <t>Crystals:crystal_FA238-TSX3225</t>
  </si>
  <si>
    <t>Epson</t>
  </si>
  <si>
    <t>X1E000021001311</t>
  </si>
  <si>
    <t>667-6151</t>
  </si>
  <si>
    <t>START1;STOP1;STOP2</t>
  </si>
  <si>
    <t>DP3T</t>
  </si>
  <si>
    <t>Custom:ALPS_Rotary_SRBM</t>
  </si>
  <si>
    <t>Apls Electric</t>
  </si>
  <si>
    <t>SRBM131400</t>
  </si>
  <si>
    <t>123-9600</t>
  </si>
  <si>
    <t>P4</t>
  </si>
  <si>
    <t>USB_OTG</t>
  </si>
  <si>
    <t>Custom:MICRO-B_USB_TOP_MOUNT</t>
  </si>
  <si>
    <t>Molex</t>
  </si>
  <si>
    <t>47590-0001</t>
  </si>
  <si>
    <t>702-5481</t>
  </si>
  <si>
    <t>SineInput1;TTLInput1;STInput1;TTLOut1;TTLOut2;TTLOut3</t>
  </si>
  <si>
    <t>MMCX</t>
  </si>
  <si>
    <t>Custom:MMCX_Socket</t>
  </si>
  <si>
    <t>73415-1001</t>
  </si>
  <si>
    <t>759-5300</t>
  </si>
  <si>
    <t>U2</t>
  </si>
  <si>
    <t>GP22</t>
  </si>
  <si>
    <t>Housings_DFN_QFN:QFN-32-1EP_5x5mm_Pitch0.5mm</t>
  </si>
  <si>
    <t>ACAM</t>
  </si>
  <si>
    <t>TDC-GP22</t>
  </si>
  <si>
    <t>Digikey</t>
  </si>
  <si>
    <t>TDC-GP225KT&amp;RCT-ND</t>
  </si>
  <si>
    <t>U9</t>
  </si>
  <si>
    <t>SC74HC165N</t>
  </si>
  <si>
    <t>Housings_DIP:DIP-16_W7.62mm_LongPads</t>
  </si>
  <si>
    <t>TI</t>
  </si>
  <si>
    <t>SN74HC165N</t>
  </si>
  <si>
    <t>333-2978</t>
  </si>
  <si>
    <t>U8</t>
  </si>
  <si>
    <t>SN74LV8154</t>
  </si>
  <si>
    <t>Housings_DIP:DIP-20_W7.62mm_LongPads</t>
  </si>
  <si>
    <t>SN74LV8154PW</t>
  </si>
  <si>
    <t>663-2782</t>
  </si>
  <si>
    <t>IC1</t>
  </si>
  <si>
    <t>ATMEGA328P-A</t>
  </si>
  <si>
    <t>Housings_QFP:LQFP-32_7x7mm_Pitch0.8mm</t>
  </si>
  <si>
    <t>Microchip Technology</t>
  </si>
  <si>
    <t>ATMEGA328P-AN</t>
  </si>
  <si>
    <t>131-0270</t>
  </si>
  <si>
    <t>U4</t>
  </si>
  <si>
    <t>ISO3088</t>
  </si>
  <si>
    <t>Housings_SOIC:SOIC-16W_7.5x10.3mm_Pitch1.27mm</t>
  </si>
  <si>
    <t>ISO3088DW</t>
  </si>
  <si>
    <t>U11</t>
  </si>
  <si>
    <t>ISO7242</t>
  </si>
  <si>
    <t>Housings_SOIC:SOIC-16_7.5x10.3mm_Pitch1.27mm</t>
  </si>
  <si>
    <t>ISO7242CDW</t>
  </si>
  <si>
    <t>U5</t>
  </si>
  <si>
    <t>IDT49FCT</t>
  </si>
  <si>
    <t>Housings_SOIC:SOIC-20W_7.5x12.8mm_Pitch1.27mm</t>
  </si>
  <si>
    <t>IDT</t>
  </si>
  <si>
    <t>IDT49FCT3805ASOGI</t>
  </si>
  <si>
    <t>715-4902</t>
  </si>
  <si>
    <t>U3</t>
  </si>
  <si>
    <t>LTC6957-4</t>
  </si>
  <si>
    <t>Housings_SSOP:MSOP-12_3x4mm_Pitch0.65mm</t>
  </si>
  <si>
    <t>Linear</t>
  </si>
  <si>
    <t>U12</t>
  </si>
  <si>
    <t>FT232RL</t>
  </si>
  <si>
    <t>Housings_SSOP:SSOP-28_5.3x10.2mm_Pitch0.65mm</t>
  </si>
  <si>
    <t>FTDI Chip</t>
  </si>
  <si>
    <t>406-580</t>
  </si>
  <si>
    <t>SCLK1;TX1;RX1;POWER1</t>
  </si>
  <si>
    <t>LED</t>
  </si>
  <si>
    <t>LEDs:LED_0805</t>
  </si>
  <si>
    <t>Bivar</t>
  </si>
  <si>
    <t>SM0805HC</t>
  </si>
  <si>
    <t>DISABLE_FLASH1;POWER_SEL1</t>
  </si>
  <si>
    <t>JMP</t>
  </si>
  <si>
    <t>Pin_Headers:Pin_Header_Straight_1x03_Pitch2.54mm</t>
  </si>
  <si>
    <t>251-8092</t>
  </si>
  <si>
    <t>FILT_SEL1;S+ DC/AC;S- DC/AC;S+ DC/AC;S- DC/AC;S+ DC/AC;S- DC/AC</t>
  </si>
  <si>
    <t>HEADER</t>
  </si>
  <si>
    <t>Pin_Headers:Pin_Header_Straight_2x02_Pitch2.54mm</t>
  </si>
  <si>
    <t>TE Connectivity</t>
  </si>
  <si>
    <t>826632-2</t>
  </si>
  <si>
    <t>669-5288</t>
  </si>
  <si>
    <t>ICSP1</t>
  </si>
  <si>
    <t>Pin_Headers:Pin_Header_Straight_2x03_Pitch2.54mm</t>
  </si>
  <si>
    <t>Harwin</t>
  </si>
  <si>
    <t>M20-9980346</t>
  </si>
  <si>
    <t>745-7046</t>
  </si>
  <si>
    <t>R21;R22;R23;R3</t>
  </si>
  <si>
    <t>100R</t>
  </si>
  <si>
    <t>Resistors_SMD:R_0805_HandSoldering</t>
  </si>
  <si>
    <t>R9;R7</t>
  </si>
  <si>
    <t>100k</t>
  </si>
  <si>
    <t>R38;R27;R26;R31;R30;R27;R26;R31;R30;R27;R26;R31;R30</t>
  </si>
  <si>
    <t>10k</t>
  </si>
  <si>
    <t>R20;R_Ser1;R_Ser2;R36</t>
  </si>
  <si>
    <t>1k</t>
  </si>
  <si>
    <t>R35;R37</t>
  </si>
  <si>
    <t>22R</t>
  </si>
  <si>
    <t>R2;R1;R4</t>
  </si>
  <si>
    <t>2M</t>
  </si>
  <si>
    <t>R32;R33;R34;R29;R28;R29;R28;R29;R28</t>
  </si>
  <si>
    <t>50R</t>
  </si>
  <si>
    <t>R8</t>
  </si>
  <si>
    <t>Resistors_ThroughHole:Resistor_Vertical_RM5mm</t>
  </si>
  <si>
    <t>U6</t>
  </si>
  <si>
    <t>LD1117S33TR</t>
  </si>
  <si>
    <t>TO_SOT_Packages_SMD:SOT-223</t>
  </si>
  <si>
    <t>STMicroelectroncs</t>
  </si>
  <si>
    <t>D7;D7;D7</t>
  </si>
  <si>
    <t>ESDA5V3SC6</t>
  </si>
  <si>
    <t>TO_SOT_Packages_SMD:SOT-23-5_HandSoldering</t>
  </si>
  <si>
    <t>STMicroelectronics</t>
  </si>
  <si>
    <t>U10</t>
  </si>
  <si>
    <t>XC6206</t>
  </si>
  <si>
    <t>TO_SOT_Packages_SMD:SOT-23_Handsoldering</t>
  </si>
  <si>
    <t>Torex</t>
  </si>
  <si>
    <t>XC6206P332PR</t>
  </si>
  <si>
    <t>Farnell</t>
  </si>
  <si>
    <t>U7</t>
  </si>
  <si>
    <t>MC74VHC1G04DTT1G</t>
  </si>
  <si>
    <t>TO_SOT_Packages_SMD:SOT-353_SC-70-5_Handsoldering</t>
  </si>
  <si>
    <t>ON Semiconductor</t>
  </si>
  <si>
    <t>806-3964</t>
  </si>
  <si>
    <t>174-9844</t>
  </si>
  <si>
    <t>LTC6957IMS-4#PBF-ND</t>
  </si>
  <si>
    <t>250-000</t>
  </si>
  <si>
    <t>Price Per component</t>
  </si>
  <si>
    <t>Price Per board</t>
  </si>
  <si>
    <t>Assembly</t>
  </si>
  <si>
    <t>Manufacture</t>
  </si>
  <si>
    <t>Components</t>
  </si>
  <si>
    <t>Total</t>
  </si>
  <si>
    <t>Total per board</t>
  </si>
  <si>
    <t>5 day + 5 day</t>
  </si>
  <si>
    <t>Customer Supplied?</t>
  </si>
  <si>
    <t>Populate</t>
  </si>
  <si>
    <t>0805-100K</t>
  </si>
  <si>
    <t>0805-10K</t>
  </si>
  <si>
    <t>0805-22R</t>
  </si>
  <si>
    <t>0805-51R</t>
  </si>
  <si>
    <t>0805-100R</t>
  </si>
  <si>
    <t>0805-1K</t>
  </si>
  <si>
    <t>0805-2M</t>
  </si>
  <si>
    <t>0805-100nF-50V</t>
  </si>
  <si>
    <t>0805-1uF-50V</t>
  </si>
  <si>
    <t>0805-4.7uF-16V</t>
  </si>
  <si>
    <t>0805-10uF-16V</t>
  </si>
  <si>
    <t>0805-10nF-50V</t>
  </si>
  <si>
    <t>AVX</t>
  </si>
  <si>
    <t>08055A8R2CAT2A</t>
  </si>
  <si>
    <t>135-9011</t>
  </si>
  <si>
    <t>TDK</t>
  </si>
  <si>
    <t>C2012X5R1A336M125AC</t>
  </si>
  <si>
    <t>915-9274</t>
  </si>
  <si>
    <t>For 8 boards</t>
  </si>
  <si>
    <t>Ordered</t>
  </si>
  <si>
    <t>PCB Train Quotation (8 boards)</t>
  </si>
  <si>
    <t>661-3447</t>
  </si>
  <si>
    <t>660-7660</t>
  </si>
  <si>
    <t>714-0697</t>
  </si>
  <si>
    <t>Number Required</t>
  </si>
  <si>
    <t>Id</t>
  </si>
  <si>
    <t>Received from Sean</t>
  </si>
  <si>
    <t>0805-1M</t>
  </si>
  <si>
    <t>R5</t>
  </si>
  <si>
    <t>R6</t>
  </si>
  <si>
    <t>1M</t>
  </si>
  <si>
    <t>x</t>
  </si>
  <si>
    <t>C6;C7;C8;C9;C10;C11</t>
  </si>
  <si>
    <t>3.3p</t>
  </si>
  <si>
    <t>0805-3.3pF-50V</t>
  </si>
  <si>
    <t>Quantity per board</t>
  </si>
  <si>
    <t>PCB Train free component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</si>
</sst>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Fill="1"/>
    <xf numFmtId="44" fontId="0" fillId="0" borderId="0" xfId="42" applyFont="1"/>
    <xf numFmtId="44" fontId="0" fillId="0" borderId="0" xfId="0" applyNumberFormat="1"/>
    <xf numFmtId="44" fontId="0" fillId="0" borderId="0" xfId="0" applyNumberFormat="1" applyFont="1"/>
    <xf numFmtId="44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47" totalsRowCount="1">
  <autoFilter ref="A1:R46"/>
  <sortState ref="A2:R46">
    <sortCondition ref="A1:A46"/>
  </sortState>
  <tableColumns count="18">
    <tableColumn id="17" name="Id" totalsRowLabel="Total"/>
    <tableColumn id="1" name="Refs"/>
    <tableColumn id="11" name="Number Required" dataDxfId="8">
      <calculatedColumnFormula>Table1[[#This Row],[Quantity per board]]*8</calculatedColumnFormula>
    </tableColumn>
    <tableColumn id="2" name="Value"/>
    <tableColumn id="3" name="Footprint"/>
    <tableColumn id="4" name="Quantity per board"/>
    <tableColumn id="5" name="MFR"/>
    <tableColumn id="6" name="MPN"/>
    <tableColumn id="7" name="SPR"/>
    <tableColumn id="8" name="SPN"/>
    <tableColumn id="12" name="Customer Supplied?" dataDxfId="7" totalsRowDxfId="4"/>
    <tableColumn id="13" name="Populate" dataDxfId="6" totalsRowDxfId="3"/>
    <tableColumn id="9" name="Price Per component" totalsRowDxfId="2" dataCellStyle="Currency"/>
    <tableColumn id="10" name="Price Per board" totalsRowFunction="sum" totalsRowDxfId="1" dataCellStyle="Currency">
      <calculatedColumnFormula>Table1[[#This Row],[Quantity per board]]*Table1[[#This Row],[Price Per component]]</calculatedColumnFormula>
    </tableColumn>
    <tableColumn id="14" name="For 8 boards" dataDxfId="5">
      <calculatedColumnFormula>Table1[[#This Row],[Quantity per board]]*8</calculatedColumnFormula>
    </tableColumn>
    <tableColumn id="15" name="Ordered"/>
    <tableColumn id="23" name="Total" totalsRowFunction="sum" totalsRowDxfId="0" dataCellStyle="Currency">
      <calculatedColumnFormula>Table1[[#This Row],[Ordered]]*Table1[[#This Row],[Price Per component]]</calculatedColumnFormula>
    </tableColumn>
    <tableColumn id="16" name="Received from Sean" totalsRowFunction="sum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showGridLines="0" tabSelected="1" zoomScale="85" zoomScaleNormal="85" workbookViewId="0">
      <pane xSplit="1" topLeftCell="B1" activePane="topRight" state="frozen"/>
      <selection activeCell="A27" sqref="A27"/>
      <selection pane="topRight" activeCell="B3" sqref="B3"/>
    </sheetView>
  </sheetViews>
  <sheetFormatPr defaultRowHeight="15" x14ac:dyDescent="0.25"/>
  <cols>
    <col min="2" max="2" width="62.42578125" bestFit="1" customWidth="1"/>
    <col min="3" max="3" width="22.85546875" bestFit="1" customWidth="1"/>
    <col min="4" max="4" width="72.28515625" bestFit="1" customWidth="1"/>
    <col min="5" max="5" width="72.28515625" customWidth="1"/>
    <col min="6" max="6" width="20.5703125" customWidth="1"/>
    <col min="7" max="8" width="38.5703125" customWidth="1"/>
    <col min="9" max="9" width="21.140625" customWidth="1"/>
    <col min="10" max="11" width="21.140625" style="2" customWidth="1"/>
    <col min="12" max="12" width="22" customWidth="1"/>
    <col min="13" max="13" width="19.7109375" bestFit="1" customWidth="1"/>
    <col min="14" max="14" width="26.5703125" bestFit="1" customWidth="1"/>
    <col min="15" max="15" width="22.42578125" bestFit="1" customWidth="1"/>
    <col min="16" max="16" width="16.7109375" bestFit="1" customWidth="1"/>
    <col min="17" max="17" width="21.140625" bestFit="1" customWidth="1"/>
  </cols>
  <sheetData>
    <row r="1" spans="1:18" x14ac:dyDescent="0.25">
      <c r="A1" s="1" t="s">
        <v>212</v>
      </c>
      <c r="B1" t="s">
        <v>0</v>
      </c>
      <c r="C1" t="s">
        <v>211</v>
      </c>
      <c r="D1" t="s">
        <v>1</v>
      </c>
      <c r="E1" t="s">
        <v>2</v>
      </c>
      <c r="F1" t="s">
        <v>222</v>
      </c>
      <c r="G1" t="s">
        <v>3</v>
      </c>
      <c r="H1" t="s">
        <v>4</v>
      </c>
      <c r="I1" t="s">
        <v>5</v>
      </c>
      <c r="J1" t="s">
        <v>6</v>
      </c>
      <c r="K1" s="2" t="s">
        <v>185</v>
      </c>
      <c r="L1" s="2" t="s">
        <v>186</v>
      </c>
      <c r="M1" t="s">
        <v>177</v>
      </c>
      <c r="N1" t="s">
        <v>178</v>
      </c>
      <c r="O1" t="s">
        <v>205</v>
      </c>
      <c r="P1" t="s">
        <v>206</v>
      </c>
      <c r="Q1" t="s">
        <v>182</v>
      </c>
      <c r="R1" t="s">
        <v>213</v>
      </c>
    </row>
    <row r="2" spans="1:18" x14ac:dyDescent="0.25">
      <c r="A2">
        <v>1</v>
      </c>
      <c r="B2" t="s">
        <v>141</v>
      </c>
      <c r="C2">
        <f>Table1[[#This Row],[Quantity per board]]*8</f>
        <v>16</v>
      </c>
      <c r="D2" t="s">
        <v>142</v>
      </c>
      <c r="E2" t="s">
        <v>140</v>
      </c>
      <c r="F2">
        <v>2</v>
      </c>
      <c r="G2" t="s">
        <v>223</v>
      </c>
      <c r="H2" t="s">
        <v>187</v>
      </c>
      <c r="I2" t="s">
        <v>16</v>
      </c>
      <c r="J2" t="s">
        <v>16</v>
      </c>
      <c r="K2" t="b">
        <v>0</v>
      </c>
      <c r="L2" t="b">
        <v>1</v>
      </c>
      <c r="M2" s="3"/>
      <c r="N2" s="3">
        <f>Table1[[#This Row],[Quantity per board]]*Table1[[#This Row],[Price Per component]]</f>
        <v>0</v>
      </c>
      <c r="O2">
        <f>Table1[[#This Row],[Quantity per board]]*8</f>
        <v>16</v>
      </c>
      <c r="P2">
        <v>0</v>
      </c>
      <c r="Q2" s="3">
        <f>Table1[[#This Row],[Ordered]]*Table1[[#This Row],[Price Per component]]</f>
        <v>0</v>
      </c>
      <c r="R2" t="b">
        <v>0</v>
      </c>
    </row>
    <row r="3" spans="1:18" x14ac:dyDescent="0.25">
      <c r="A3">
        <v>2</v>
      </c>
      <c r="B3" t="s">
        <v>153</v>
      </c>
      <c r="C3">
        <f>Table1[[#This Row],[Quantity per board]]*8</f>
        <v>8</v>
      </c>
      <c r="D3" t="s">
        <v>16</v>
      </c>
      <c r="E3" t="s">
        <v>154</v>
      </c>
      <c r="F3">
        <v>1</v>
      </c>
      <c r="G3" t="s">
        <v>16</v>
      </c>
      <c r="H3" t="s">
        <v>16</v>
      </c>
      <c r="I3" t="s">
        <v>16</v>
      </c>
      <c r="J3" t="s">
        <v>16</v>
      </c>
      <c r="K3" t="b">
        <v>0</v>
      </c>
      <c r="L3" t="b">
        <v>0</v>
      </c>
      <c r="M3" s="3"/>
      <c r="N3" s="3">
        <f>Table1[[#This Row],[Quantity per board]]*Table1[[#This Row],[Price Per component]]</f>
        <v>0</v>
      </c>
      <c r="O3">
        <f>Table1[[#This Row],[Quantity per board]]*8</f>
        <v>8</v>
      </c>
      <c r="P3">
        <v>0</v>
      </c>
      <c r="Q3" s="3">
        <f>Table1[[#This Row],[Ordered]]*Table1[[#This Row],[Price Per component]]</f>
        <v>0</v>
      </c>
      <c r="R3" t="b">
        <v>0</v>
      </c>
    </row>
    <row r="4" spans="1:18" x14ac:dyDescent="0.25">
      <c r="A4">
        <v>3</v>
      </c>
      <c r="B4" t="s">
        <v>215</v>
      </c>
      <c r="C4">
        <f>Table1[[#This Row],[Quantity per board]]*8</f>
        <v>8</v>
      </c>
      <c r="D4" t="s">
        <v>217</v>
      </c>
      <c r="E4" t="s">
        <v>140</v>
      </c>
      <c r="F4">
        <v>1</v>
      </c>
      <c r="G4" t="s">
        <v>223</v>
      </c>
      <c r="H4" t="s">
        <v>214</v>
      </c>
      <c r="I4" t="s">
        <v>16</v>
      </c>
      <c r="J4" t="s">
        <v>16</v>
      </c>
      <c r="K4" t="b">
        <v>0</v>
      </c>
      <c r="L4" t="b">
        <v>1</v>
      </c>
      <c r="M4" s="3"/>
      <c r="N4" s="3">
        <f>Table1[[#This Row],[Quantity per board]]*Table1[[#This Row],[Price Per component]]</f>
        <v>0</v>
      </c>
      <c r="O4">
        <f>Table1[[#This Row],[Quantity per board]]*8</f>
        <v>8</v>
      </c>
      <c r="P4">
        <v>0</v>
      </c>
      <c r="Q4" s="3">
        <f>Table1[[#This Row],[Ordered]]*Table1[[#This Row],[Price Per component]]</f>
        <v>0</v>
      </c>
      <c r="R4" t="b">
        <v>0</v>
      </c>
    </row>
    <row r="5" spans="1:18" x14ac:dyDescent="0.25">
      <c r="A5">
        <v>4</v>
      </c>
      <c r="B5" t="s">
        <v>143</v>
      </c>
      <c r="C5">
        <f>Table1[[#This Row],[Quantity per board]]*8</f>
        <v>104</v>
      </c>
      <c r="D5" t="s">
        <v>144</v>
      </c>
      <c r="E5" t="s">
        <v>140</v>
      </c>
      <c r="F5">
        <v>13</v>
      </c>
      <c r="G5" t="s">
        <v>223</v>
      </c>
      <c r="H5" t="s">
        <v>188</v>
      </c>
      <c r="I5" t="s">
        <v>16</v>
      </c>
      <c r="J5" t="s">
        <v>16</v>
      </c>
      <c r="K5" t="b">
        <v>0</v>
      </c>
      <c r="L5" t="b">
        <v>1</v>
      </c>
      <c r="M5" s="3"/>
      <c r="N5" s="3">
        <f>Table1[[#This Row],[Quantity per board]]*Table1[[#This Row],[Price Per component]]</f>
        <v>0</v>
      </c>
      <c r="O5">
        <f>Table1[[#This Row],[Quantity per board]]*8</f>
        <v>104</v>
      </c>
      <c r="P5">
        <v>0</v>
      </c>
      <c r="Q5" s="3">
        <f>Table1[[#This Row],[Ordered]]*Table1[[#This Row],[Price Per component]]</f>
        <v>0</v>
      </c>
      <c r="R5" t="b">
        <v>0</v>
      </c>
    </row>
    <row r="6" spans="1:18" x14ac:dyDescent="0.25">
      <c r="A6">
        <v>5</v>
      </c>
      <c r="B6" t="s">
        <v>147</v>
      </c>
      <c r="C6">
        <f>Table1[[#This Row],[Quantity per board]]*8</f>
        <v>16</v>
      </c>
      <c r="D6" t="s">
        <v>148</v>
      </c>
      <c r="E6" t="s">
        <v>140</v>
      </c>
      <c r="F6">
        <v>2</v>
      </c>
      <c r="G6" t="s">
        <v>223</v>
      </c>
      <c r="H6" t="s">
        <v>189</v>
      </c>
      <c r="I6" t="s">
        <v>16</v>
      </c>
      <c r="J6" t="s">
        <v>16</v>
      </c>
      <c r="K6" t="b">
        <v>0</v>
      </c>
      <c r="L6" t="b">
        <v>1</v>
      </c>
      <c r="M6" s="3"/>
      <c r="N6" s="3">
        <f>Table1[[#This Row],[Quantity per board]]*Table1[[#This Row],[Price Per component]]</f>
        <v>0</v>
      </c>
      <c r="O6">
        <f>Table1[[#This Row],[Quantity per board]]*8</f>
        <v>16</v>
      </c>
      <c r="P6">
        <v>0</v>
      </c>
      <c r="Q6" s="3">
        <f>Table1[[#This Row],[Ordered]]*Table1[[#This Row],[Price Per component]]</f>
        <v>0</v>
      </c>
      <c r="R6" t="b">
        <v>0</v>
      </c>
    </row>
    <row r="7" spans="1:18" x14ac:dyDescent="0.25">
      <c r="A7">
        <v>6</v>
      </c>
      <c r="B7" t="s">
        <v>151</v>
      </c>
      <c r="C7">
        <f>Table1[[#This Row],[Quantity per board]]*8</f>
        <v>72</v>
      </c>
      <c r="D7" t="s">
        <v>152</v>
      </c>
      <c r="E7" t="s">
        <v>140</v>
      </c>
      <c r="F7">
        <v>9</v>
      </c>
      <c r="G7" t="s">
        <v>223</v>
      </c>
      <c r="H7" t="s">
        <v>190</v>
      </c>
      <c r="I7" t="s">
        <v>16</v>
      </c>
      <c r="J7" t="s">
        <v>16</v>
      </c>
      <c r="K7" t="b">
        <v>0</v>
      </c>
      <c r="L7" t="b">
        <v>1</v>
      </c>
      <c r="M7" s="3"/>
      <c r="N7" s="3">
        <f>Table1[[#This Row],[Quantity per board]]*Table1[[#This Row],[Price Per component]]</f>
        <v>0</v>
      </c>
      <c r="O7">
        <f>Table1[[#This Row],[Quantity per board]]*8</f>
        <v>72</v>
      </c>
      <c r="P7">
        <v>0</v>
      </c>
      <c r="Q7" s="3">
        <f>Table1[[#This Row],[Ordered]]*Table1[[#This Row],[Price Per component]]</f>
        <v>0</v>
      </c>
      <c r="R7" t="b">
        <v>0</v>
      </c>
    </row>
    <row r="8" spans="1:18" x14ac:dyDescent="0.25">
      <c r="A8">
        <v>7</v>
      </c>
      <c r="B8" t="s">
        <v>138</v>
      </c>
      <c r="C8">
        <f>Table1[[#This Row],[Quantity per board]]*8</f>
        <v>32</v>
      </c>
      <c r="D8" t="s">
        <v>139</v>
      </c>
      <c r="E8" t="s">
        <v>140</v>
      </c>
      <c r="F8">
        <v>4</v>
      </c>
      <c r="G8" t="s">
        <v>223</v>
      </c>
      <c r="H8" t="s">
        <v>191</v>
      </c>
      <c r="I8" t="s">
        <v>16</v>
      </c>
      <c r="J8" t="s">
        <v>16</v>
      </c>
      <c r="K8" t="b">
        <v>0</v>
      </c>
      <c r="L8" t="b">
        <v>1</v>
      </c>
      <c r="M8" s="3"/>
      <c r="N8" s="3">
        <f>Table1[[#This Row],[Quantity per board]]*Table1[[#This Row],[Price Per component]]</f>
        <v>0</v>
      </c>
      <c r="O8">
        <f>Table1[[#This Row],[Quantity per board]]*8</f>
        <v>32</v>
      </c>
      <c r="P8">
        <v>0</v>
      </c>
      <c r="Q8" s="3">
        <f>Table1[[#This Row],[Ordered]]*Table1[[#This Row],[Price Per component]]</f>
        <v>0</v>
      </c>
      <c r="R8" t="b">
        <v>0</v>
      </c>
    </row>
    <row r="9" spans="1:18" x14ac:dyDescent="0.25">
      <c r="A9">
        <v>8</v>
      </c>
      <c r="B9" t="s">
        <v>145</v>
      </c>
      <c r="C9">
        <f>Table1[[#This Row],[Quantity per board]]*8</f>
        <v>32</v>
      </c>
      <c r="D9" t="s">
        <v>146</v>
      </c>
      <c r="E9" t="s">
        <v>140</v>
      </c>
      <c r="F9">
        <v>4</v>
      </c>
      <c r="G9" t="s">
        <v>223</v>
      </c>
      <c r="H9" t="s">
        <v>192</v>
      </c>
      <c r="I9" t="s">
        <v>16</v>
      </c>
      <c r="J9" t="s">
        <v>16</v>
      </c>
      <c r="K9" t="b">
        <v>0</v>
      </c>
      <c r="L9" t="b">
        <v>1</v>
      </c>
      <c r="M9" s="3"/>
      <c r="N9" s="3">
        <f>Table1[[#This Row],[Quantity per board]]*Table1[[#This Row],[Price Per component]]</f>
        <v>0</v>
      </c>
      <c r="O9">
        <f>Table1[[#This Row],[Quantity per board]]*8</f>
        <v>32</v>
      </c>
      <c r="P9">
        <v>0</v>
      </c>
      <c r="Q9" s="3">
        <f>Table1[[#This Row],[Ordered]]*Table1[[#This Row],[Price Per component]]</f>
        <v>0</v>
      </c>
      <c r="R9" t="b">
        <v>0</v>
      </c>
    </row>
    <row r="10" spans="1:18" x14ac:dyDescent="0.25">
      <c r="A10">
        <v>9</v>
      </c>
      <c r="B10" t="s">
        <v>149</v>
      </c>
      <c r="C10">
        <f>Table1[[#This Row],[Quantity per board]]*8</f>
        <v>24</v>
      </c>
      <c r="D10" t="s">
        <v>150</v>
      </c>
      <c r="E10" t="s">
        <v>140</v>
      </c>
      <c r="F10">
        <v>3</v>
      </c>
      <c r="G10" t="s">
        <v>223</v>
      </c>
      <c r="H10" t="s">
        <v>193</v>
      </c>
      <c r="I10" t="s">
        <v>16</v>
      </c>
      <c r="J10" t="s">
        <v>16</v>
      </c>
      <c r="K10" t="b">
        <v>0</v>
      </c>
      <c r="L10" t="b">
        <v>1</v>
      </c>
      <c r="M10" s="3"/>
      <c r="N10" s="3">
        <f>Table1[[#This Row],[Quantity per board]]*Table1[[#This Row],[Price Per component]]</f>
        <v>0</v>
      </c>
      <c r="O10">
        <f>Table1[[#This Row],[Quantity per board]]*8</f>
        <v>24</v>
      </c>
      <c r="P10">
        <v>0</v>
      </c>
      <c r="Q10" s="3">
        <f>Table1[[#This Row],[Ordered]]*Table1[[#This Row],[Price Per component]]</f>
        <v>0</v>
      </c>
      <c r="R10" t="b">
        <v>0</v>
      </c>
    </row>
    <row r="11" spans="1:18" x14ac:dyDescent="0.25">
      <c r="A11">
        <v>10</v>
      </c>
      <c r="B11" t="s">
        <v>13</v>
      </c>
      <c r="C11">
        <f>Table1[[#This Row],[Quantity per board]]*8</f>
        <v>80</v>
      </c>
      <c r="D11" t="s">
        <v>14</v>
      </c>
      <c r="E11" t="s">
        <v>15</v>
      </c>
      <c r="F11">
        <v>10</v>
      </c>
      <c r="G11" t="s">
        <v>223</v>
      </c>
      <c r="H11" t="s">
        <v>194</v>
      </c>
      <c r="I11" t="s">
        <v>16</v>
      </c>
      <c r="J11" t="s">
        <v>16</v>
      </c>
      <c r="K11" t="b">
        <v>0</v>
      </c>
      <c r="L11" t="b">
        <v>1</v>
      </c>
      <c r="M11" s="3"/>
      <c r="N11" s="3">
        <f>Table1[[#This Row],[Quantity per board]]*Table1[[#This Row],[Price Per component]]</f>
        <v>0</v>
      </c>
      <c r="O11">
        <f>Table1[[#This Row],[Quantity per board]]*8</f>
        <v>80</v>
      </c>
      <c r="P11">
        <v>0</v>
      </c>
      <c r="Q11" s="3">
        <f>Table1[[#This Row],[Ordered]]*Table1[[#This Row],[Price Per component]]</f>
        <v>0</v>
      </c>
      <c r="R11" t="b">
        <v>0</v>
      </c>
    </row>
    <row r="12" spans="1:18" x14ac:dyDescent="0.25">
      <c r="A12">
        <v>11</v>
      </c>
      <c r="B12" t="s">
        <v>28</v>
      </c>
      <c r="C12">
        <f>Table1[[#This Row],[Quantity per board]]*8</f>
        <v>16</v>
      </c>
      <c r="D12" t="s">
        <v>29</v>
      </c>
      <c r="E12" t="s">
        <v>15</v>
      </c>
      <c r="F12">
        <v>2</v>
      </c>
      <c r="G12" t="s">
        <v>199</v>
      </c>
      <c r="H12" t="s">
        <v>200</v>
      </c>
      <c r="I12" t="s">
        <v>12</v>
      </c>
      <c r="J12" t="s">
        <v>201</v>
      </c>
      <c r="K12" t="b">
        <v>1</v>
      </c>
      <c r="L12" t="b">
        <v>1</v>
      </c>
      <c r="M12" s="3">
        <v>7.1999999999999995E-2</v>
      </c>
      <c r="N12" s="3">
        <f>Table1[[#This Row],[Quantity per board]]*Table1[[#This Row],[Price Per component]]</f>
        <v>0.14399999999999999</v>
      </c>
      <c r="O12">
        <f>Table1[[#This Row],[Quantity per board]]*8</f>
        <v>16</v>
      </c>
      <c r="P12">
        <v>100</v>
      </c>
      <c r="Q12" s="3">
        <f>Table1[[#This Row],[Ordered]]*Table1[[#This Row],[Price Per component]]</f>
        <v>7.1999999999999993</v>
      </c>
      <c r="R12" t="b">
        <v>1</v>
      </c>
    </row>
    <row r="13" spans="1:18" x14ac:dyDescent="0.25">
      <c r="A13">
        <v>12</v>
      </c>
      <c r="B13" t="s">
        <v>22</v>
      </c>
      <c r="C13">
        <f>Table1[[#This Row],[Quantity per board]]*8</f>
        <v>32</v>
      </c>
      <c r="D13" t="s">
        <v>23</v>
      </c>
      <c r="E13" t="s">
        <v>15</v>
      </c>
      <c r="F13">
        <v>4</v>
      </c>
      <c r="G13" t="s">
        <v>223</v>
      </c>
      <c r="H13" t="s">
        <v>195</v>
      </c>
      <c r="I13" t="s">
        <v>16</v>
      </c>
      <c r="J13" t="s">
        <v>16</v>
      </c>
      <c r="K13" t="b">
        <v>0</v>
      </c>
      <c r="L13" t="b">
        <v>1</v>
      </c>
      <c r="M13" s="3"/>
      <c r="N13" s="3">
        <f>Table1[[#This Row],[Quantity per board]]*Table1[[#This Row],[Price Per component]]</f>
        <v>0</v>
      </c>
      <c r="O13">
        <f>Table1[[#This Row],[Quantity per board]]*8</f>
        <v>32</v>
      </c>
      <c r="P13">
        <v>0</v>
      </c>
      <c r="Q13" s="3">
        <f>Table1[[#This Row],[Ordered]]*Table1[[#This Row],[Price Per component]]</f>
        <v>0</v>
      </c>
      <c r="R13" t="b">
        <v>0</v>
      </c>
    </row>
    <row r="14" spans="1:18" x14ac:dyDescent="0.25">
      <c r="A14">
        <v>13</v>
      </c>
      <c r="B14" t="s">
        <v>26</v>
      </c>
      <c r="C14">
        <f>Table1[[#This Row],[Quantity per board]]*8</f>
        <v>8</v>
      </c>
      <c r="D14" t="s">
        <v>27</v>
      </c>
      <c r="E14" t="s">
        <v>15</v>
      </c>
      <c r="F14">
        <v>1</v>
      </c>
      <c r="G14" t="s">
        <v>223</v>
      </c>
      <c r="H14" t="s">
        <v>196</v>
      </c>
      <c r="I14" t="s">
        <v>16</v>
      </c>
      <c r="J14" t="s">
        <v>16</v>
      </c>
      <c r="K14" t="b">
        <v>0</v>
      </c>
      <c r="L14" t="b">
        <v>1</v>
      </c>
      <c r="M14" s="3"/>
      <c r="N14" s="3">
        <f>Table1[[#This Row],[Quantity per board]]*Table1[[#This Row],[Price Per component]]</f>
        <v>0</v>
      </c>
      <c r="O14">
        <f>Table1[[#This Row],[Quantity per board]]*8</f>
        <v>8</v>
      </c>
      <c r="P14">
        <v>0</v>
      </c>
      <c r="Q14" s="3">
        <f>Table1[[#This Row],[Ordered]]*Table1[[#This Row],[Price Per component]]</f>
        <v>0</v>
      </c>
      <c r="R14" t="b">
        <v>0</v>
      </c>
    </row>
    <row r="15" spans="1:18" x14ac:dyDescent="0.25">
      <c r="A15">
        <v>14</v>
      </c>
      <c r="B15" t="s">
        <v>24</v>
      </c>
      <c r="C15">
        <f>Table1[[#This Row],[Quantity per board]]*8</f>
        <v>16</v>
      </c>
      <c r="D15" t="s">
        <v>25</v>
      </c>
      <c r="E15" t="s">
        <v>15</v>
      </c>
      <c r="F15">
        <v>2</v>
      </c>
      <c r="G15" t="s">
        <v>202</v>
      </c>
      <c r="H15" t="s">
        <v>203</v>
      </c>
      <c r="I15" t="s">
        <v>12</v>
      </c>
      <c r="J15" t="s">
        <v>204</v>
      </c>
      <c r="K15" t="b">
        <v>1</v>
      </c>
      <c r="L15" t="b">
        <v>1</v>
      </c>
      <c r="M15" s="3">
        <v>0.95599999999999996</v>
      </c>
      <c r="N15" s="3">
        <f>Table1[[#This Row],[Quantity per board]]*Table1[[#This Row],[Price Per component]]</f>
        <v>1.9119999999999999</v>
      </c>
      <c r="O15">
        <f>Table1[[#This Row],[Quantity per board]]*8</f>
        <v>16</v>
      </c>
      <c r="P15">
        <v>20</v>
      </c>
      <c r="Q15" s="3">
        <f>Table1[[#This Row],[Ordered]]*Table1[[#This Row],[Price Per component]]</f>
        <v>19.119999999999997</v>
      </c>
      <c r="R15" t="b">
        <v>1</v>
      </c>
    </row>
    <row r="16" spans="1:18" x14ac:dyDescent="0.25">
      <c r="A16">
        <v>15</v>
      </c>
      <c r="B16" t="s">
        <v>20</v>
      </c>
      <c r="C16">
        <f>Table1[[#This Row],[Quantity per board]]*8</f>
        <v>8</v>
      </c>
      <c r="D16" t="s">
        <v>21</v>
      </c>
      <c r="E16" t="s">
        <v>15</v>
      </c>
      <c r="F16">
        <v>1</v>
      </c>
      <c r="G16" t="s">
        <v>223</v>
      </c>
      <c r="H16" t="s">
        <v>197</v>
      </c>
      <c r="I16" t="s">
        <v>16</v>
      </c>
      <c r="J16" t="s">
        <v>16</v>
      </c>
      <c r="K16" t="b">
        <v>0</v>
      </c>
      <c r="L16" t="b">
        <v>1</v>
      </c>
      <c r="M16" s="3"/>
      <c r="N16" s="3">
        <f>Table1[[#This Row],[Quantity per board]]*Table1[[#This Row],[Price Per component]]</f>
        <v>0</v>
      </c>
      <c r="O16">
        <f>Table1[[#This Row],[Quantity per board]]*8</f>
        <v>8</v>
      </c>
      <c r="P16">
        <v>0</v>
      </c>
      <c r="Q16" s="3">
        <f>Table1[[#This Row],[Ordered]]*Table1[[#This Row],[Price Per component]]</f>
        <v>0</v>
      </c>
      <c r="R16" t="b">
        <v>0</v>
      </c>
    </row>
    <row r="17" spans="1:18" x14ac:dyDescent="0.25">
      <c r="A17">
        <v>16</v>
      </c>
      <c r="B17" t="s">
        <v>19</v>
      </c>
      <c r="C17">
        <f>Table1[[#This Row],[Quantity per board]]*8</f>
        <v>24</v>
      </c>
      <c r="D17" t="s">
        <v>218</v>
      </c>
      <c r="E17" t="s">
        <v>15</v>
      </c>
      <c r="F17">
        <v>3</v>
      </c>
      <c r="I17" t="s">
        <v>16</v>
      </c>
      <c r="J17" t="s">
        <v>16</v>
      </c>
      <c r="K17" t="b">
        <v>0</v>
      </c>
      <c r="L17" t="b">
        <v>0</v>
      </c>
      <c r="M17" s="3"/>
      <c r="N17" s="3">
        <f>Table1[[#This Row],[Quantity per board]]*Table1[[#This Row],[Price Per component]]</f>
        <v>0</v>
      </c>
      <c r="O17">
        <f>Table1[[#This Row],[Quantity per board]]*8</f>
        <v>24</v>
      </c>
      <c r="P17">
        <v>0</v>
      </c>
      <c r="Q17" s="3">
        <f>Table1[[#This Row],[Ordered]]*Table1[[#This Row],[Price Per component]]</f>
        <v>0</v>
      </c>
      <c r="R17" t="b">
        <v>0</v>
      </c>
    </row>
    <row r="18" spans="1:18" x14ac:dyDescent="0.25">
      <c r="A18">
        <v>17</v>
      </c>
      <c r="B18" t="s">
        <v>17</v>
      </c>
      <c r="C18">
        <f>Table1[[#This Row],[Quantity per board]]*8</f>
        <v>24</v>
      </c>
      <c r="D18" t="s">
        <v>18</v>
      </c>
      <c r="E18" t="s">
        <v>15</v>
      </c>
      <c r="F18">
        <v>3</v>
      </c>
      <c r="G18" t="s">
        <v>223</v>
      </c>
      <c r="H18" t="s">
        <v>198</v>
      </c>
      <c r="I18" t="s">
        <v>16</v>
      </c>
      <c r="J18" t="s">
        <v>16</v>
      </c>
      <c r="K18" t="b">
        <v>0</v>
      </c>
      <c r="L18" t="b">
        <v>1</v>
      </c>
      <c r="M18" s="3"/>
      <c r="N18" s="3">
        <f>Table1[[#This Row],[Quantity per board]]*Table1[[#This Row],[Price Per component]]</f>
        <v>0</v>
      </c>
      <c r="O18">
        <f>Table1[[#This Row],[Quantity per board]]*8</f>
        <v>24</v>
      </c>
      <c r="P18">
        <v>0</v>
      </c>
      <c r="Q18" s="3">
        <f>Table1[[#This Row],[Ordered]]*Table1[[#This Row],[Price Per component]]</f>
        <v>0</v>
      </c>
      <c r="R18" t="b">
        <v>0</v>
      </c>
    </row>
    <row r="19" spans="1:18" x14ac:dyDescent="0.25">
      <c r="A19">
        <v>18</v>
      </c>
      <c r="B19" t="s">
        <v>219</v>
      </c>
      <c r="C19">
        <f>Table1[[#This Row],[Quantity per board]]*8</f>
        <v>48</v>
      </c>
      <c r="D19" t="s">
        <v>18</v>
      </c>
      <c r="E19" t="s">
        <v>15</v>
      </c>
      <c r="F19">
        <v>6</v>
      </c>
      <c r="G19" t="s">
        <v>223</v>
      </c>
      <c r="H19" t="s">
        <v>198</v>
      </c>
      <c r="I19" t="s">
        <v>16</v>
      </c>
      <c r="J19" t="s">
        <v>16</v>
      </c>
      <c r="K19" t="b">
        <v>0</v>
      </c>
      <c r="L19" t="b">
        <v>1</v>
      </c>
      <c r="M19" s="3"/>
      <c r="N19" s="3">
        <f>Table1[[#This Row],[Quantity per board]]*Table1[[#This Row],[Price Per component]]</f>
        <v>0</v>
      </c>
      <c r="O19">
        <f>Table1[[#This Row],[Quantity per board]]*8</f>
        <v>48</v>
      </c>
      <c r="P19">
        <v>0</v>
      </c>
      <c r="Q19" s="3">
        <f>Table1[[#This Row],[Ordered]]*Table1[[#This Row],[Price Per component]]</f>
        <v>0</v>
      </c>
      <c r="R19" t="b">
        <v>0</v>
      </c>
    </row>
    <row r="20" spans="1:18" x14ac:dyDescent="0.25">
      <c r="A20">
        <v>19</v>
      </c>
      <c r="B20" t="s">
        <v>30</v>
      </c>
      <c r="C20">
        <f>Table1[[#This Row],[Quantity per board]]*8</f>
        <v>32</v>
      </c>
      <c r="D20" t="s">
        <v>220</v>
      </c>
      <c r="E20" t="s">
        <v>15</v>
      </c>
      <c r="F20">
        <v>4</v>
      </c>
      <c r="G20" t="s">
        <v>223</v>
      </c>
      <c r="H20" t="s">
        <v>221</v>
      </c>
      <c r="I20" t="s">
        <v>16</v>
      </c>
      <c r="J20" t="s">
        <v>16</v>
      </c>
      <c r="K20" t="b">
        <v>0</v>
      </c>
      <c r="L20" t="b">
        <v>1</v>
      </c>
      <c r="M20" s="3"/>
      <c r="N20" s="3">
        <f>Table1[[#This Row],[Quantity per board]]*Table1[[#This Row],[Price Per component]]</f>
        <v>0</v>
      </c>
      <c r="O20">
        <f>Table1[[#This Row],[Quantity per board]]*8</f>
        <v>32</v>
      </c>
      <c r="P20">
        <v>0</v>
      </c>
      <c r="Q20" s="3">
        <f>Table1[[#This Row],[Ordered]]*Table1[[#This Row],[Price Per component]]</f>
        <v>0</v>
      </c>
      <c r="R20" t="b">
        <v>0</v>
      </c>
    </row>
    <row r="21" spans="1:18" x14ac:dyDescent="0.25">
      <c r="A21">
        <v>20</v>
      </c>
      <c r="B21" t="s">
        <v>71</v>
      </c>
      <c r="C21">
        <f>Table1[[#This Row],[Quantity per board]]*8</f>
        <v>8</v>
      </c>
      <c r="D21" t="s">
        <v>72</v>
      </c>
      <c r="E21" t="s">
        <v>73</v>
      </c>
      <c r="F21">
        <v>1</v>
      </c>
      <c r="G21" t="s">
        <v>74</v>
      </c>
      <c r="H21" t="s">
        <v>75</v>
      </c>
      <c r="I21" t="s">
        <v>76</v>
      </c>
      <c r="J21" t="s">
        <v>77</v>
      </c>
      <c r="K21" t="b">
        <v>1</v>
      </c>
      <c r="L21" t="b">
        <v>1</v>
      </c>
      <c r="M21" s="3">
        <v>8.52</v>
      </c>
      <c r="N21" s="3">
        <f>Table1[[#This Row],[Quantity per board]]*Table1[[#This Row],[Price Per component]]</f>
        <v>8.52</v>
      </c>
      <c r="O21">
        <f>Table1[[#This Row],[Quantity per board]]*8</f>
        <v>8</v>
      </c>
      <c r="P21">
        <v>10</v>
      </c>
      <c r="Q21" s="3">
        <f>Table1[[#This Row],[Ordered]]*Table1[[#This Row],[Price Per component]]</f>
        <v>85.199999999999989</v>
      </c>
      <c r="R21" t="b">
        <v>1</v>
      </c>
    </row>
    <row r="22" spans="1:18" x14ac:dyDescent="0.25">
      <c r="A22">
        <v>21</v>
      </c>
      <c r="B22" t="s">
        <v>54</v>
      </c>
      <c r="C22">
        <f>Table1[[#This Row],[Quantity per board]]*8</f>
        <v>24</v>
      </c>
      <c r="D22" t="s">
        <v>55</v>
      </c>
      <c r="E22" t="s">
        <v>56</v>
      </c>
      <c r="F22">
        <v>3</v>
      </c>
      <c r="G22" t="s">
        <v>57</v>
      </c>
      <c r="H22" t="s">
        <v>58</v>
      </c>
      <c r="I22" t="s">
        <v>12</v>
      </c>
      <c r="J22" t="s">
        <v>59</v>
      </c>
      <c r="K22" t="b">
        <v>1</v>
      </c>
      <c r="L22" t="b">
        <v>1</v>
      </c>
      <c r="M22" s="3">
        <v>5.16</v>
      </c>
      <c r="N22" s="3">
        <f>Table1[[#This Row],[Quantity per board]]*Table1[[#This Row],[Price Per component]]</f>
        <v>15.48</v>
      </c>
      <c r="O22">
        <f>Table1[[#This Row],[Quantity per board]]*8</f>
        <v>24</v>
      </c>
      <c r="P22">
        <v>24</v>
      </c>
      <c r="Q22" s="3">
        <f>Table1[[#This Row],[Ordered]]*Table1[[#This Row],[Price Per component]]</f>
        <v>123.84</v>
      </c>
      <c r="R22" t="b">
        <v>1</v>
      </c>
    </row>
    <row r="23" spans="1:18" x14ac:dyDescent="0.25">
      <c r="A23">
        <v>22</v>
      </c>
      <c r="B23" t="s">
        <v>118</v>
      </c>
      <c r="C23">
        <f>Table1[[#This Row],[Quantity per board]]*8</f>
        <v>32</v>
      </c>
      <c r="D23" t="s">
        <v>119</v>
      </c>
      <c r="E23" t="s">
        <v>120</v>
      </c>
      <c r="F23">
        <v>4</v>
      </c>
      <c r="G23" t="s">
        <v>121</v>
      </c>
      <c r="H23" t="s">
        <v>122</v>
      </c>
      <c r="I23" t="s">
        <v>12</v>
      </c>
      <c r="J23" t="s">
        <v>174</v>
      </c>
      <c r="K23" t="b">
        <v>1</v>
      </c>
      <c r="L23" t="b">
        <v>1</v>
      </c>
      <c r="M23" s="3">
        <v>0.20799999999999999</v>
      </c>
      <c r="N23" s="3">
        <f>Table1[[#This Row],[Quantity per board]]*Table1[[#This Row],[Price Per component]]</f>
        <v>0.83199999999999996</v>
      </c>
      <c r="O23">
        <f>Table1[[#This Row],[Quantity per board]]*8</f>
        <v>32</v>
      </c>
      <c r="P23">
        <v>50</v>
      </c>
      <c r="Q23" s="3">
        <f>Table1[[#This Row],[Ordered]]*Table1[[#This Row],[Price Per component]]</f>
        <v>10.4</v>
      </c>
      <c r="R23" t="b">
        <v>1</v>
      </c>
    </row>
    <row r="24" spans="1:18" x14ac:dyDescent="0.25">
      <c r="A24">
        <v>23</v>
      </c>
      <c r="B24" t="s">
        <v>48</v>
      </c>
      <c r="C24">
        <f>Table1[[#This Row],[Quantity per board]]*8</f>
        <v>8</v>
      </c>
      <c r="D24" t="s">
        <v>49</v>
      </c>
      <c r="E24" t="s">
        <v>50</v>
      </c>
      <c r="F24">
        <v>1</v>
      </c>
      <c r="G24" t="s">
        <v>51</v>
      </c>
      <c r="H24" t="s">
        <v>52</v>
      </c>
      <c r="I24" t="s">
        <v>12</v>
      </c>
      <c r="J24" t="s">
        <v>53</v>
      </c>
      <c r="K24" t="b">
        <v>1</v>
      </c>
      <c r="L24" t="b">
        <v>1</v>
      </c>
      <c r="M24" s="3">
        <v>0.40400000000000003</v>
      </c>
      <c r="N24" s="3">
        <f>Table1[[#This Row],[Quantity per board]]*Table1[[#This Row],[Price Per component]]</f>
        <v>0.40400000000000003</v>
      </c>
      <c r="O24">
        <f>Table1[[#This Row],[Quantity per board]]*8</f>
        <v>8</v>
      </c>
      <c r="P24">
        <v>10</v>
      </c>
      <c r="Q24" s="3">
        <f>Table1[[#This Row],[Ordered]]*Table1[[#This Row],[Price Per component]]</f>
        <v>4.04</v>
      </c>
      <c r="R24" t="b">
        <v>1</v>
      </c>
    </row>
    <row r="25" spans="1:18" x14ac:dyDescent="0.25">
      <c r="A25">
        <v>24</v>
      </c>
      <c r="B25" t="s">
        <v>113</v>
      </c>
      <c r="C25">
        <f>Table1[[#This Row],[Quantity per board]]*8</f>
        <v>8</v>
      </c>
      <c r="D25" t="s">
        <v>114</v>
      </c>
      <c r="E25" t="s">
        <v>115</v>
      </c>
      <c r="F25">
        <v>1</v>
      </c>
      <c r="G25" t="s">
        <v>116</v>
      </c>
      <c r="H25" t="s">
        <v>114</v>
      </c>
      <c r="I25" t="s">
        <v>12</v>
      </c>
      <c r="J25" t="s">
        <v>117</v>
      </c>
      <c r="K25" t="b">
        <v>1</v>
      </c>
      <c r="L25" t="b">
        <v>1</v>
      </c>
      <c r="M25" s="3">
        <v>3.27</v>
      </c>
      <c r="N25" s="3">
        <f>Table1[[#This Row],[Quantity per board]]*Table1[[#This Row],[Price Per component]]</f>
        <v>3.27</v>
      </c>
      <c r="O25">
        <f>Table1[[#This Row],[Quantity per board]]*8</f>
        <v>8</v>
      </c>
      <c r="P25">
        <v>9</v>
      </c>
      <c r="Q25" s="3">
        <f>Table1[[#This Row],[Ordered]]*Table1[[#This Row],[Price Per component]]</f>
        <v>29.43</v>
      </c>
      <c r="R25" t="b">
        <v>1</v>
      </c>
    </row>
    <row r="26" spans="1:18" x14ac:dyDescent="0.25">
      <c r="A26">
        <v>25</v>
      </c>
      <c r="B26" t="s">
        <v>133</v>
      </c>
      <c r="C26">
        <f>Table1[[#This Row],[Quantity per board]]*8</f>
        <v>8</v>
      </c>
      <c r="D26" t="s">
        <v>128</v>
      </c>
      <c r="E26" t="s">
        <v>134</v>
      </c>
      <c r="F26">
        <v>1</v>
      </c>
      <c r="G26" t="s">
        <v>135</v>
      </c>
      <c r="H26" t="s">
        <v>136</v>
      </c>
      <c r="I26" t="s">
        <v>12</v>
      </c>
      <c r="J26" t="s">
        <v>137</v>
      </c>
      <c r="K26" t="b">
        <v>1</v>
      </c>
      <c r="L26" t="b">
        <v>1</v>
      </c>
      <c r="M26" s="3">
        <v>0.2</v>
      </c>
      <c r="N26" s="3">
        <f>Table1[[#This Row],[Quantity per board]]*Table1[[#This Row],[Price Per component]]</f>
        <v>0.2</v>
      </c>
      <c r="O26">
        <f>Table1[[#This Row],[Quantity per board]]*8</f>
        <v>8</v>
      </c>
      <c r="P26">
        <v>10</v>
      </c>
      <c r="Q26" s="3">
        <f>Table1[[#This Row],[Ordered]]*Table1[[#This Row],[Price Per component]]</f>
        <v>2</v>
      </c>
      <c r="R26" t="b">
        <v>1</v>
      </c>
    </row>
    <row r="27" spans="1:18" x14ac:dyDescent="0.25">
      <c r="A27">
        <v>26</v>
      </c>
      <c r="B27" t="s">
        <v>103</v>
      </c>
      <c r="C27">
        <f>Table1[[#This Row],[Quantity per board]]*8</f>
        <v>8</v>
      </c>
      <c r="D27" t="s">
        <v>104</v>
      </c>
      <c r="E27" t="s">
        <v>105</v>
      </c>
      <c r="F27">
        <v>1</v>
      </c>
      <c r="G27" t="s">
        <v>106</v>
      </c>
      <c r="H27" t="s">
        <v>107</v>
      </c>
      <c r="I27" t="s">
        <v>12</v>
      </c>
      <c r="J27" t="s">
        <v>108</v>
      </c>
      <c r="K27" t="b">
        <v>1</v>
      </c>
      <c r="L27" t="b">
        <v>1</v>
      </c>
      <c r="M27" s="3">
        <v>1.425</v>
      </c>
      <c r="N27" s="3">
        <f>Table1[[#This Row],[Quantity per board]]*Table1[[#This Row],[Price Per component]]</f>
        <v>1.425</v>
      </c>
      <c r="O27">
        <f>Table1[[#This Row],[Quantity per board]]*8</f>
        <v>8</v>
      </c>
      <c r="P27">
        <v>10</v>
      </c>
      <c r="Q27" s="3">
        <f>Table1[[#This Row],[Ordered]]*Table1[[#This Row],[Price Per component]]</f>
        <v>14.25</v>
      </c>
      <c r="R27" t="b">
        <v>1</v>
      </c>
    </row>
    <row r="28" spans="1:18" x14ac:dyDescent="0.25">
      <c r="A28">
        <v>27</v>
      </c>
      <c r="B28" t="s">
        <v>109</v>
      </c>
      <c r="C28">
        <f>Table1[[#This Row],[Quantity per board]]*8</f>
        <v>8</v>
      </c>
      <c r="D28" t="s">
        <v>110</v>
      </c>
      <c r="E28" t="s">
        <v>111</v>
      </c>
      <c r="F28">
        <v>1</v>
      </c>
      <c r="G28" t="s">
        <v>112</v>
      </c>
      <c r="H28" t="s">
        <v>110</v>
      </c>
      <c r="I28" t="s">
        <v>76</v>
      </c>
      <c r="J28" t="s">
        <v>175</v>
      </c>
      <c r="K28" t="b">
        <v>1</v>
      </c>
      <c r="L28" t="b">
        <v>1</v>
      </c>
      <c r="M28" s="3">
        <v>5.95</v>
      </c>
      <c r="N28" s="3">
        <f>Table1[[#This Row],[Quantity per board]]*Table1[[#This Row],[Price Per component]]</f>
        <v>5.95</v>
      </c>
      <c r="O28">
        <f>Table1[[#This Row],[Quantity per board]]*8</f>
        <v>8</v>
      </c>
      <c r="P28">
        <v>10</v>
      </c>
      <c r="Q28" s="3">
        <f>Table1[[#This Row],[Ordered]]*Table1[[#This Row],[Price Per component]]</f>
        <v>59.5</v>
      </c>
      <c r="R28" t="b">
        <v>1</v>
      </c>
    </row>
    <row r="29" spans="1:18" x14ac:dyDescent="0.25">
      <c r="A29">
        <v>28</v>
      </c>
      <c r="B29" t="s">
        <v>36</v>
      </c>
      <c r="C29">
        <f>Table1[[#This Row],[Quantity per board]]*8</f>
        <v>8</v>
      </c>
      <c r="D29" t="s">
        <v>37</v>
      </c>
      <c r="E29" t="s">
        <v>38</v>
      </c>
      <c r="F29">
        <v>1</v>
      </c>
      <c r="G29" t="s">
        <v>39</v>
      </c>
      <c r="H29" t="s">
        <v>40</v>
      </c>
      <c r="I29" t="s">
        <v>12</v>
      </c>
      <c r="J29" t="s">
        <v>41</v>
      </c>
      <c r="K29" t="b">
        <v>1</v>
      </c>
      <c r="L29" t="b">
        <v>1</v>
      </c>
      <c r="M29" s="3">
        <v>1.38</v>
      </c>
      <c r="N29" s="3">
        <f>Table1[[#This Row],[Quantity per board]]*Table1[[#This Row],[Price Per component]]</f>
        <v>1.38</v>
      </c>
      <c r="O29">
        <f>Table1[[#This Row],[Quantity per board]]*8</f>
        <v>8</v>
      </c>
      <c r="P29">
        <v>10</v>
      </c>
      <c r="Q29" s="3">
        <f>Table1[[#This Row],[Ordered]]*Table1[[#This Row],[Price Per component]]</f>
        <v>13.799999999999999</v>
      </c>
      <c r="R29" t="b">
        <v>1</v>
      </c>
    </row>
    <row r="30" spans="1:18" x14ac:dyDescent="0.25">
      <c r="A30">
        <v>29</v>
      </c>
      <c r="B30" t="s">
        <v>42</v>
      </c>
      <c r="C30">
        <f>Table1[[#This Row],[Quantity per board]]*8</f>
        <v>8</v>
      </c>
      <c r="D30" t="s">
        <v>43</v>
      </c>
      <c r="E30" t="s">
        <v>44</v>
      </c>
      <c r="F30">
        <v>1</v>
      </c>
      <c r="G30" t="s">
        <v>45</v>
      </c>
      <c r="H30" t="s">
        <v>46</v>
      </c>
      <c r="I30" t="s">
        <v>12</v>
      </c>
      <c r="J30" t="s">
        <v>47</v>
      </c>
      <c r="K30" t="b">
        <v>1</v>
      </c>
      <c r="L30" t="b">
        <v>1</v>
      </c>
      <c r="M30" s="3">
        <v>0.82599999999999996</v>
      </c>
      <c r="N30" s="3">
        <f>Table1[[#This Row],[Quantity per board]]*Table1[[#This Row],[Price Per component]]</f>
        <v>0.82599999999999996</v>
      </c>
      <c r="O30">
        <f>Table1[[#This Row],[Quantity per board]]*8</f>
        <v>8</v>
      </c>
      <c r="P30">
        <v>10</v>
      </c>
      <c r="Q30" s="3">
        <f>Table1[[#This Row],[Ordered]]*Table1[[#This Row],[Price Per component]]</f>
        <v>8.26</v>
      </c>
      <c r="R30" t="b">
        <v>1</v>
      </c>
    </row>
    <row r="31" spans="1:18" x14ac:dyDescent="0.25">
      <c r="A31">
        <v>30</v>
      </c>
      <c r="B31" t="s">
        <v>89</v>
      </c>
      <c r="C31">
        <f>Table1[[#This Row],[Quantity per board]]*8</f>
        <v>8</v>
      </c>
      <c r="D31" t="s">
        <v>90</v>
      </c>
      <c r="E31" t="s">
        <v>91</v>
      </c>
      <c r="F31">
        <v>1</v>
      </c>
      <c r="G31" t="s">
        <v>92</v>
      </c>
      <c r="H31" t="s">
        <v>93</v>
      </c>
      <c r="I31" t="s">
        <v>12</v>
      </c>
      <c r="J31" t="s">
        <v>94</v>
      </c>
      <c r="K31" t="b">
        <v>1</v>
      </c>
      <c r="L31" t="b">
        <v>1</v>
      </c>
      <c r="M31" s="3">
        <v>1.925</v>
      </c>
      <c r="N31" s="3">
        <f>Table1[[#This Row],[Quantity per board]]*Table1[[#This Row],[Price Per component]]</f>
        <v>1.925</v>
      </c>
      <c r="O31">
        <f>Table1[[#This Row],[Quantity per board]]*8</f>
        <v>8</v>
      </c>
      <c r="P31">
        <v>10</v>
      </c>
      <c r="Q31" s="3">
        <f>Table1[[#This Row],[Ordered]]*Table1[[#This Row],[Price Per component]]</f>
        <v>19.25</v>
      </c>
      <c r="R31" t="b">
        <v>1</v>
      </c>
    </row>
    <row r="32" spans="1:18" x14ac:dyDescent="0.25">
      <c r="A32">
        <v>31</v>
      </c>
      <c r="B32" t="s">
        <v>66</v>
      </c>
      <c r="C32">
        <f>Table1[[#This Row],[Quantity per board]]*8</f>
        <v>48</v>
      </c>
      <c r="D32" t="s">
        <v>67</v>
      </c>
      <c r="E32" t="s">
        <v>68</v>
      </c>
      <c r="F32">
        <v>6</v>
      </c>
      <c r="G32" t="s">
        <v>63</v>
      </c>
      <c r="H32" t="s">
        <v>69</v>
      </c>
      <c r="I32" t="s">
        <v>12</v>
      </c>
      <c r="J32" t="s">
        <v>70</v>
      </c>
      <c r="K32" t="b">
        <v>1</v>
      </c>
      <c r="L32" t="b">
        <v>1</v>
      </c>
      <c r="M32" s="3">
        <v>3.97</v>
      </c>
      <c r="N32" s="3">
        <f>Table1[[#This Row],[Quantity per board]]*Table1[[#This Row],[Price Per component]]</f>
        <v>23.82</v>
      </c>
      <c r="O32">
        <f>Table1[[#This Row],[Quantity per board]]*8</f>
        <v>48</v>
      </c>
      <c r="P32">
        <v>50</v>
      </c>
      <c r="Q32" s="3">
        <f>Table1[[#This Row],[Ordered]]*Table1[[#This Row],[Price Per component]]</f>
        <v>198.5</v>
      </c>
      <c r="R32" t="b">
        <v>1</v>
      </c>
    </row>
    <row r="33" spans="1:18" x14ac:dyDescent="0.25">
      <c r="A33">
        <v>32</v>
      </c>
      <c r="B33" t="s">
        <v>60</v>
      </c>
      <c r="C33">
        <f>Table1[[#This Row],[Quantity per board]]*8</f>
        <v>8</v>
      </c>
      <c r="D33" t="s">
        <v>61</v>
      </c>
      <c r="E33" t="s">
        <v>62</v>
      </c>
      <c r="F33">
        <v>1</v>
      </c>
      <c r="G33" t="s">
        <v>63</v>
      </c>
      <c r="H33" t="s">
        <v>64</v>
      </c>
      <c r="I33" t="s">
        <v>12</v>
      </c>
      <c r="J33" t="s">
        <v>65</v>
      </c>
      <c r="K33" t="b">
        <v>1</v>
      </c>
      <c r="L33" t="b">
        <v>1</v>
      </c>
      <c r="M33" s="3">
        <v>0.502</v>
      </c>
      <c r="N33" s="3">
        <f>Table1[[#This Row],[Quantity per board]]*Table1[[#This Row],[Price Per component]]</f>
        <v>0.502</v>
      </c>
      <c r="O33">
        <f>Table1[[#This Row],[Quantity per board]]*8</f>
        <v>8</v>
      </c>
      <c r="P33">
        <v>10</v>
      </c>
      <c r="Q33" s="3">
        <f>Table1[[#This Row],[Ordered]]*Table1[[#This Row],[Price Per component]]</f>
        <v>5.0199999999999996</v>
      </c>
      <c r="R33" t="b">
        <v>1</v>
      </c>
    </row>
    <row r="34" spans="1:18" x14ac:dyDescent="0.25">
      <c r="A34">
        <v>33</v>
      </c>
      <c r="B34" t="s">
        <v>169</v>
      </c>
      <c r="C34">
        <f>Table1[[#This Row],[Quantity per board]]*8</f>
        <v>8</v>
      </c>
      <c r="D34" t="s">
        <v>170</v>
      </c>
      <c r="E34" t="s">
        <v>171</v>
      </c>
      <c r="F34">
        <v>1</v>
      </c>
      <c r="G34" t="s">
        <v>172</v>
      </c>
      <c r="H34" t="s">
        <v>170</v>
      </c>
      <c r="I34" t="s">
        <v>12</v>
      </c>
      <c r="J34" t="s">
        <v>173</v>
      </c>
      <c r="K34" t="b">
        <v>1</v>
      </c>
      <c r="L34" t="b">
        <v>1</v>
      </c>
      <c r="M34" s="3">
        <v>8.1000000000000003E-2</v>
      </c>
      <c r="N34" s="3">
        <f>Table1[[#This Row],[Quantity per board]]*Table1[[#This Row],[Price Per component]]</f>
        <v>8.1000000000000003E-2</v>
      </c>
      <c r="O34">
        <f>Table1[[#This Row],[Quantity per board]]*8</f>
        <v>8</v>
      </c>
      <c r="P34">
        <v>100</v>
      </c>
      <c r="Q34" s="3">
        <f>Table1[[#This Row],[Ordered]]*Table1[[#This Row],[Price Per component]]</f>
        <v>8.1</v>
      </c>
      <c r="R34" t="b">
        <v>1</v>
      </c>
    </row>
    <row r="35" spans="1:18" x14ac:dyDescent="0.25">
      <c r="A35">
        <v>34</v>
      </c>
      <c r="B35" t="s">
        <v>7</v>
      </c>
      <c r="C35">
        <f>Table1[[#This Row],[Quantity per board]]*8</f>
        <v>8</v>
      </c>
      <c r="D35" t="s">
        <v>8</v>
      </c>
      <c r="E35" t="s">
        <v>9</v>
      </c>
      <c r="F35">
        <v>1</v>
      </c>
      <c r="G35" t="s">
        <v>10</v>
      </c>
      <c r="H35" t="s">
        <v>11</v>
      </c>
      <c r="I35" t="s">
        <v>12</v>
      </c>
      <c r="J35" t="s">
        <v>11</v>
      </c>
      <c r="K35" t="b">
        <v>1</v>
      </c>
      <c r="L35" t="b">
        <v>1</v>
      </c>
      <c r="M35" s="3">
        <v>3.02</v>
      </c>
      <c r="N35" s="3">
        <f>Table1[[#This Row],[Quantity per board]]*Table1[[#This Row],[Price Per component]]</f>
        <v>3.02</v>
      </c>
      <c r="O35">
        <f>Table1[[#This Row],[Quantity per board]]*8</f>
        <v>8</v>
      </c>
      <c r="P35">
        <v>8</v>
      </c>
      <c r="Q35" s="3">
        <f>Table1[[#This Row],[Ordered]]*Table1[[#This Row],[Price Per component]]</f>
        <v>24.16</v>
      </c>
      <c r="R35" t="b">
        <v>1</v>
      </c>
    </row>
    <row r="36" spans="1:18" x14ac:dyDescent="0.25">
      <c r="A36">
        <v>35</v>
      </c>
      <c r="B36" t="s">
        <v>123</v>
      </c>
      <c r="C36">
        <f>Table1[[#This Row],[Quantity per board]]*8</f>
        <v>16</v>
      </c>
      <c r="D36" t="s">
        <v>124</v>
      </c>
      <c r="E36" t="s">
        <v>125</v>
      </c>
      <c r="F36">
        <v>2</v>
      </c>
      <c r="G36" t="s">
        <v>10</v>
      </c>
      <c r="H36" t="s">
        <v>126</v>
      </c>
      <c r="I36" t="s">
        <v>12</v>
      </c>
      <c r="J36" t="s">
        <v>126</v>
      </c>
      <c r="K36" t="b">
        <v>1</v>
      </c>
      <c r="L36" t="b">
        <v>1</v>
      </c>
      <c r="M36" s="3">
        <v>9.2999999999999999E-2</v>
      </c>
      <c r="N36" s="3">
        <f>Table1[[#This Row],[Quantity per board]]*Table1[[#This Row],[Price Per component]]</f>
        <v>0.186</v>
      </c>
      <c r="O36">
        <f>Table1[[#This Row],[Quantity per board]]*8</f>
        <v>16</v>
      </c>
      <c r="P36">
        <v>25</v>
      </c>
      <c r="Q36" s="3">
        <f>Table1[[#This Row],[Ordered]]*Table1[[#This Row],[Price Per component]]</f>
        <v>2.3250000000000002</v>
      </c>
      <c r="R36" t="b">
        <v>1</v>
      </c>
    </row>
    <row r="37" spans="1:18" x14ac:dyDescent="0.25">
      <c r="A37">
        <v>36</v>
      </c>
      <c r="B37" t="s">
        <v>155</v>
      </c>
      <c r="C37">
        <f>Table1[[#This Row],[Quantity per board]]*8</f>
        <v>8</v>
      </c>
      <c r="D37" t="s">
        <v>156</v>
      </c>
      <c r="E37" t="s">
        <v>157</v>
      </c>
      <c r="F37">
        <v>1</v>
      </c>
      <c r="G37" t="s">
        <v>158</v>
      </c>
      <c r="H37" t="s">
        <v>156</v>
      </c>
      <c r="I37" t="s">
        <v>12</v>
      </c>
      <c r="J37" t="s">
        <v>210</v>
      </c>
      <c r="K37" t="b">
        <v>1</v>
      </c>
      <c r="L37" t="b">
        <v>1</v>
      </c>
      <c r="M37" s="3">
        <v>9.5000000000000001E-2</v>
      </c>
      <c r="N37" s="3">
        <f>Table1[[#This Row],[Quantity per board]]*Table1[[#This Row],[Price Per component]]</f>
        <v>9.5000000000000001E-2</v>
      </c>
      <c r="O37">
        <f>Table1[[#This Row],[Quantity per board]]*8</f>
        <v>8</v>
      </c>
      <c r="P37">
        <v>10</v>
      </c>
      <c r="Q37" s="3">
        <f>Table1[[#This Row],[Ordered]]*Table1[[#This Row],[Price Per component]]</f>
        <v>0.95</v>
      </c>
      <c r="R37" t="b">
        <v>1</v>
      </c>
    </row>
    <row r="38" spans="1:18" x14ac:dyDescent="0.25">
      <c r="A38">
        <v>37</v>
      </c>
      <c r="B38" t="s">
        <v>159</v>
      </c>
      <c r="C38">
        <f>Table1[[#This Row],[Quantity per board]]*8</f>
        <v>24</v>
      </c>
      <c r="D38" t="s">
        <v>160</v>
      </c>
      <c r="E38" t="s">
        <v>161</v>
      </c>
      <c r="F38">
        <v>3</v>
      </c>
      <c r="G38" t="s">
        <v>162</v>
      </c>
      <c r="H38" t="s">
        <v>160</v>
      </c>
      <c r="I38" t="s">
        <v>12</v>
      </c>
      <c r="J38" t="s">
        <v>176</v>
      </c>
      <c r="K38" t="b">
        <v>1</v>
      </c>
      <c r="L38" t="b">
        <v>1</v>
      </c>
      <c r="M38" s="3">
        <v>0.35699999999999998</v>
      </c>
      <c r="N38" s="3">
        <f>Table1[[#This Row],[Quantity per board]]*Table1[[#This Row],[Price Per component]]</f>
        <v>1.071</v>
      </c>
      <c r="O38">
        <f>Table1[[#This Row],[Quantity per board]]*8</f>
        <v>24</v>
      </c>
      <c r="P38">
        <v>40</v>
      </c>
      <c r="Q38" s="3">
        <f>Table1[[#This Row],[Ordered]]*Table1[[#This Row],[Price Per component]]</f>
        <v>14.28</v>
      </c>
      <c r="R38" t="b">
        <v>1</v>
      </c>
    </row>
    <row r="39" spans="1:18" x14ac:dyDescent="0.25">
      <c r="A39">
        <v>38</v>
      </c>
      <c r="B39" t="s">
        <v>31</v>
      </c>
      <c r="C39">
        <f>Table1[[#This Row],[Quantity per board]]*8</f>
        <v>8</v>
      </c>
      <c r="D39" t="s">
        <v>32</v>
      </c>
      <c r="E39" t="s">
        <v>33</v>
      </c>
      <c r="F39">
        <v>1</v>
      </c>
      <c r="G39" t="s">
        <v>34</v>
      </c>
      <c r="H39" t="s">
        <v>35</v>
      </c>
      <c r="I39" t="s">
        <v>168</v>
      </c>
      <c r="J39">
        <v>1608726</v>
      </c>
      <c r="K39" t="b">
        <v>1</v>
      </c>
      <c r="L39" t="b">
        <v>1</v>
      </c>
      <c r="M39" s="3">
        <v>1.56</v>
      </c>
      <c r="N39" s="3">
        <f>Table1[[#This Row],[Quantity per board]]*Table1[[#This Row],[Price Per component]]</f>
        <v>1.56</v>
      </c>
      <c r="O39">
        <f>Table1[[#This Row],[Quantity per board]]*8</f>
        <v>8</v>
      </c>
      <c r="P39">
        <v>10</v>
      </c>
      <c r="Q39" s="3">
        <f>Table1[[#This Row],[Ordered]]*Table1[[#This Row],[Price Per component]]</f>
        <v>15.600000000000001</v>
      </c>
      <c r="R39" t="b">
        <v>1</v>
      </c>
    </row>
    <row r="40" spans="1:18" x14ac:dyDescent="0.25">
      <c r="A40">
        <v>39</v>
      </c>
      <c r="B40" t="s">
        <v>127</v>
      </c>
      <c r="C40">
        <f>Table1[[#This Row],[Quantity per board]]*8</f>
        <v>56</v>
      </c>
      <c r="D40" t="s">
        <v>128</v>
      </c>
      <c r="E40" t="s">
        <v>129</v>
      </c>
      <c r="F40">
        <v>7</v>
      </c>
      <c r="G40" t="s">
        <v>130</v>
      </c>
      <c r="H40" t="s">
        <v>131</v>
      </c>
      <c r="I40" t="s">
        <v>12</v>
      </c>
      <c r="J40" t="s">
        <v>132</v>
      </c>
      <c r="K40" t="b">
        <v>1</v>
      </c>
      <c r="L40" t="b">
        <v>1</v>
      </c>
      <c r="M40" s="3">
        <v>0.33500000000000002</v>
      </c>
      <c r="N40" s="3">
        <f>Table1[[#This Row],[Quantity per board]]*Table1[[#This Row],[Price Per component]]</f>
        <v>2.3450000000000002</v>
      </c>
      <c r="O40">
        <f>Table1[[#This Row],[Quantity per board]]*8</f>
        <v>56</v>
      </c>
      <c r="P40">
        <v>60</v>
      </c>
      <c r="Q40" s="3">
        <f>Table1[[#This Row],[Ordered]]*Table1[[#This Row],[Price Per component]]</f>
        <v>20.100000000000001</v>
      </c>
      <c r="R40" t="b">
        <v>1</v>
      </c>
    </row>
    <row r="41" spans="1:18" x14ac:dyDescent="0.25">
      <c r="A41">
        <v>40</v>
      </c>
      <c r="B41" t="s">
        <v>78</v>
      </c>
      <c r="C41">
        <f>Table1[[#This Row],[Quantity per board]]*8</f>
        <v>8</v>
      </c>
      <c r="D41" t="s">
        <v>79</v>
      </c>
      <c r="E41" t="s">
        <v>80</v>
      </c>
      <c r="F41">
        <v>1</v>
      </c>
      <c r="G41" t="s">
        <v>81</v>
      </c>
      <c r="H41" t="s">
        <v>82</v>
      </c>
      <c r="I41" t="s">
        <v>12</v>
      </c>
      <c r="J41" t="s">
        <v>83</v>
      </c>
      <c r="K41" t="b">
        <v>1</v>
      </c>
      <c r="L41" t="b">
        <v>1</v>
      </c>
      <c r="M41" s="3">
        <v>0.308</v>
      </c>
      <c r="N41" s="3">
        <f>Table1[[#This Row],[Quantity per board]]*Table1[[#This Row],[Price Per component]]</f>
        <v>0.308</v>
      </c>
      <c r="O41">
        <f>Table1[[#This Row],[Quantity per board]]*8</f>
        <v>8</v>
      </c>
      <c r="P41">
        <v>25</v>
      </c>
      <c r="Q41" s="3">
        <f>Table1[[#This Row],[Ordered]]*Table1[[#This Row],[Price Per component]]</f>
        <v>7.7</v>
      </c>
      <c r="R41" t="b">
        <v>1</v>
      </c>
    </row>
    <row r="42" spans="1:18" x14ac:dyDescent="0.25">
      <c r="A42">
        <v>41</v>
      </c>
      <c r="B42" t="s">
        <v>84</v>
      </c>
      <c r="C42">
        <f>Table1[[#This Row],[Quantity per board]]*8</f>
        <v>8</v>
      </c>
      <c r="D42" t="s">
        <v>85</v>
      </c>
      <c r="E42" t="s">
        <v>86</v>
      </c>
      <c r="F42">
        <v>1</v>
      </c>
      <c r="G42" t="s">
        <v>81</v>
      </c>
      <c r="H42" t="s">
        <v>87</v>
      </c>
      <c r="I42" t="s">
        <v>12</v>
      </c>
      <c r="J42" t="s">
        <v>88</v>
      </c>
      <c r="K42" t="b">
        <v>1</v>
      </c>
      <c r="L42" t="b">
        <v>1</v>
      </c>
      <c r="M42" s="3">
        <v>0.92200000000000004</v>
      </c>
      <c r="N42" s="3">
        <f>Table1[[#This Row],[Quantity per board]]*Table1[[#This Row],[Price Per component]]</f>
        <v>0.92200000000000004</v>
      </c>
      <c r="O42">
        <f>Table1[[#This Row],[Quantity per board]]*8</f>
        <v>8</v>
      </c>
      <c r="P42">
        <v>10</v>
      </c>
      <c r="Q42" s="3">
        <f>Table1[[#This Row],[Ordered]]*Table1[[#This Row],[Price Per component]]</f>
        <v>9.2200000000000006</v>
      </c>
      <c r="R42" t="b">
        <v>1</v>
      </c>
    </row>
    <row r="43" spans="1:18" x14ac:dyDescent="0.25">
      <c r="A43">
        <v>42</v>
      </c>
      <c r="B43" t="s">
        <v>95</v>
      </c>
      <c r="C43">
        <f>Table1[[#This Row],[Quantity per board]]*8</f>
        <v>8</v>
      </c>
      <c r="D43" t="s">
        <v>96</v>
      </c>
      <c r="E43" t="s">
        <v>97</v>
      </c>
      <c r="F43">
        <v>1</v>
      </c>
      <c r="G43" t="s">
        <v>81</v>
      </c>
      <c r="H43" t="s">
        <v>98</v>
      </c>
      <c r="I43" t="s">
        <v>12</v>
      </c>
      <c r="J43" t="s">
        <v>209</v>
      </c>
      <c r="K43" t="b">
        <v>1</v>
      </c>
      <c r="L43" t="b">
        <v>1</v>
      </c>
      <c r="M43" s="3">
        <v>4.5789999999999997</v>
      </c>
      <c r="N43" s="3">
        <f>Table1[[#This Row],[Quantity per board]]*Table1[[#This Row],[Price Per component]]</f>
        <v>4.5789999999999997</v>
      </c>
      <c r="O43">
        <f>Table1[[#This Row],[Quantity per board]]*8</f>
        <v>8</v>
      </c>
      <c r="P43">
        <v>9</v>
      </c>
      <c r="Q43" s="3">
        <f>Table1[[#This Row],[Ordered]]*Table1[[#This Row],[Price Per component]]</f>
        <v>41.210999999999999</v>
      </c>
      <c r="R43" t="b">
        <v>1</v>
      </c>
    </row>
    <row r="44" spans="1:18" x14ac:dyDescent="0.25">
      <c r="A44">
        <v>43</v>
      </c>
      <c r="B44" t="s">
        <v>99</v>
      </c>
      <c r="C44">
        <f>Table1[[#This Row],[Quantity per board]]*8</f>
        <v>8</v>
      </c>
      <c r="D44" t="s">
        <v>100</v>
      </c>
      <c r="E44" t="s">
        <v>101</v>
      </c>
      <c r="F44">
        <v>1</v>
      </c>
      <c r="G44" t="s">
        <v>81</v>
      </c>
      <c r="H44" t="s">
        <v>102</v>
      </c>
      <c r="I44" t="s">
        <v>12</v>
      </c>
      <c r="J44" t="s">
        <v>208</v>
      </c>
      <c r="K44" t="b">
        <v>1</v>
      </c>
      <c r="L44" t="b">
        <v>1</v>
      </c>
      <c r="M44" s="3">
        <v>3.7050000000000001</v>
      </c>
      <c r="N44" s="3">
        <f>Table1[[#This Row],[Quantity per board]]*Table1[[#This Row],[Price Per component]]</f>
        <v>3.7050000000000001</v>
      </c>
      <c r="O44">
        <f>Table1[[#This Row],[Quantity per board]]*8</f>
        <v>8</v>
      </c>
      <c r="P44">
        <v>9</v>
      </c>
      <c r="Q44" s="3">
        <f>Table1[[#This Row],[Ordered]]*Table1[[#This Row],[Price Per component]]</f>
        <v>33.344999999999999</v>
      </c>
      <c r="R44" t="b">
        <v>1</v>
      </c>
    </row>
    <row r="45" spans="1:18" x14ac:dyDescent="0.25">
      <c r="A45">
        <v>44</v>
      </c>
      <c r="B45" t="s">
        <v>163</v>
      </c>
      <c r="C45">
        <f>Table1[[#This Row],[Quantity per board]]*8</f>
        <v>8</v>
      </c>
      <c r="D45" t="s">
        <v>164</v>
      </c>
      <c r="E45" t="s">
        <v>165</v>
      </c>
      <c r="F45">
        <v>1</v>
      </c>
      <c r="G45" t="s">
        <v>166</v>
      </c>
      <c r="H45" t="s">
        <v>167</v>
      </c>
      <c r="I45" t="s">
        <v>168</v>
      </c>
      <c r="J45">
        <v>8796998</v>
      </c>
      <c r="K45" t="b">
        <v>1</v>
      </c>
      <c r="L45" t="b">
        <v>1</v>
      </c>
      <c r="M45" s="3">
        <v>0.48299999999999998</v>
      </c>
      <c r="N45" s="3">
        <f>Table1[[#This Row],[Quantity per board]]*Table1[[#This Row],[Price Per component]]</f>
        <v>0.48299999999999998</v>
      </c>
      <c r="O45">
        <f>Table1[[#This Row],[Quantity per board]]*8</f>
        <v>8</v>
      </c>
      <c r="P45">
        <v>10</v>
      </c>
      <c r="Q45" s="3">
        <f>Table1[[#This Row],[Ordered]]*Table1[[#This Row],[Price Per component]]</f>
        <v>4.83</v>
      </c>
      <c r="R45" t="b">
        <v>1</v>
      </c>
    </row>
    <row r="46" spans="1:18" x14ac:dyDescent="0.25">
      <c r="A46">
        <v>45</v>
      </c>
      <c r="B46" t="s">
        <v>216</v>
      </c>
      <c r="C46">
        <f>Table1[[#This Row],[Quantity per board]]*8</f>
        <v>8</v>
      </c>
      <c r="D46" t="s">
        <v>16</v>
      </c>
      <c r="E46" t="s">
        <v>140</v>
      </c>
      <c r="F46">
        <v>1</v>
      </c>
      <c r="G46" t="s">
        <v>16</v>
      </c>
      <c r="H46" t="s">
        <v>16</v>
      </c>
      <c r="J46"/>
      <c r="K46" t="b">
        <v>0</v>
      </c>
      <c r="L46" t="b">
        <v>0</v>
      </c>
      <c r="M46" s="3"/>
      <c r="N46" s="3">
        <f>Table1[[#This Row],[Quantity per board]]*Table1[[#This Row],[Price Per component]]</f>
        <v>0</v>
      </c>
      <c r="O46">
        <f>Table1[[#This Row],[Quantity per board]]*8</f>
        <v>8</v>
      </c>
      <c r="Q46" s="3">
        <f>Table1[[#This Row],[Ordered]]*Table1[[#This Row],[Price Per component]]</f>
        <v>0</v>
      </c>
      <c r="R46" t="b">
        <v>0</v>
      </c>
    </row>
    <row r="47" spans="1:18" x14ac:dyDescent="0.25">
      <c r="A47" t="s">
        <v>182</v>
      </c>
      <c r="J47"/>
      <c r="L47" s="2"/>
      <c r="M47" s="5"/>
      <c r="N47" s="5">
        <f>SUBTOTAL(109,Table1[Price Per board])</f>
        <v>84.944999999999993</v>
      </c>
      <c r="Q47" s="4">
        <f>SUBTOTAL(109,Table1[Total])</f>
        <v>781.6310000000002</v>
      </c>
      <c r="R47">
        <f>SUBTOTAL(109,Table1[Received from Sean])</f>
        <v>0</v>
      </c>
    </row>
    <row r="49" spans="4:7" x14ac:dyDescent="0.25">
      <c r="D49" s="1" t="s">
        <v>207</v>
      </c>
    </row>
    <row r="50" spans="4:7" x14ac:dyDescent="0.25">
      <c r="D50" s="1" t="s">
        <v>184</v>
      </c>
    </row>
    <row r="51" spans="4:7" x14ac:dyDescent="0.25">
      <c r="D51" t="s">
        <v>180</v>
      </c>
      <c r="E51" s="3">
        <v>419.15</v>
      </c>
    </row>
    <row r="52" spans="4:7" x14ac:dyDescent="0.25">
      <c r="D52" t="s">
        <v>179</v>
      </c>
      <c r="E52" s="3">
        <v>1287</v>
      </c>
    </row>
    <row r="53" spans="4:7" x14ac:dyDescent="0.25">
      <c r="D53" t="s">
        <v>181</v>
      </c>
      <c r="E53" s="3">
        <f>Table1[[#Totals],[Total]]</f>
        <v>781.6310000000002</v>
      </c>
    </row>
    <row r="54" spans="4:7" x14ac:dyDescent="0.25">
      <c r="D54" t="s">
        <v>182</v>
      </c>
      <c r="E54" s="3">
        <f>SUM(E51:E53)</f>
        <v>2487.7810000000004</v>
      </c>
    </row>
    <row r="55" spans="4:7" x14ac:dyDescent="0.25">
      <c r="D55" t="s">
        <v>183</v>
      </c>
      <c r="E55" s="6">
        <f>E54/8</f>
        <v>310.97262500000005</v>
      </c>
    </row>
    <row r="57" spans="4:7" x14ac:dyDescent="0.25">
      <c r="D57" s="1"/>
    </row>
    <row r="59" spans="4:7" x14ac:dyDescent="0.25">
      <c r="G59">
        <v>554</v>
      </c>
    </row>
    <row r="60" spans="4:7" x14ac:dyDescent="0.25">
      <c r="G60">
        <v>419.15</v>
      </c>
    </row>
    <row r="62" spans="4:7" x14ac:dyDescent="0.25">
      <c r="E62" s="2"/>
    </row>
  </sheetData>
  <conditionalFormatting sqref="A2:R46">
    <cfRule type="expression" dxfId="20" priority="16" stopIfTrue="1">
      <formula>AND($R2, NOT($K2))</formula>
    </cfRule>
    <cfRule type="expression" dxfId="19" priority="17" stopIfTrue="1">
      <formula>AND(NOT($K2),AND( $L2, OR(ISBLANK($H2), $H2="-")))</formula>
    </cfRule>
    <cfRule type="expression" dxfId="18" priority="18">
      <formula>NOT($L2)</formula>
    </cfRule>
    <cfRule type="expression" dxfId="17" priority="19">
      <formula>AND($L2,AND(NOT($K2),NOT($R2)))</formula>
    </cfRule>
    <cfRule type="expression" dxfId="16" priority="20">
      <formula>AND($L2, AND($K2, $R2))</formula>
    </cfRule>
    <cfRule type="expression" dxfId="15" priority="21">
      <formula>AND($K2,NOT($R2))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Baynham</dc:creator>
  <cp:lastModifiedBy>Charles Baynham</cp:lastModifiedBy>
  <dcterms:created xsi:type="dcterms:W3CDTF">2018-08-08T18:03:48Z</dcterms:created>
  <dcterms:modified xsi:type="dcterms:W3CDTF">2018-09-20T10:48:08Z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