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45" windowWidth="15480" windowHeight="9195" activeTab="4"/>
  </bookViews>
  <sheets>
    <sheet name="MDM" sheetId="2" r:id="rId1"/>
    <sheet name="SALCHICHA" sheetId="3" r:id="rId2"/>
    <sheet name="PESCADO" sheetId="4" r:id="rId3"/>
    <sheet name="CERDO" sheetId="5" r:id="rId4"/>
    <sheet name="HUEVO EN POLVO" sheetId="7" r:id="rId5"/>
    <sheet name="POLLO" sheetId="1" r:id="rId6"/>
    <sheet name="VíSCERAS" sheetId="9" r:id="rId7"/>
    <sheet name="CARNE DE RES" sheetId="6" r:id="rId8"/>
    <sheet name="RESUMIDO" sheetId="8" r:id="rId9"/>
  </sheets>
  <definedNames>
    <definedName name="_xlnm.Print_Area" localSheetId="7">'CARNE DE RES'!$A$1:$AF$70</definedName>
    <definedName name="_xlnm.Print_Area" localSheetId="3">CERDO!$A$1:$AF$54</definedName>
    <definedName name="_xlnm.Print_Area" localSheetId="4">'HUEVO EN POLVO'!$A$1:$AG$55</definedName>
    <definedName name="_xlnm.Print_Area" localSheetId="0">MDM!$A$1:$AF$154</definedName>
    <definedName name="_xlnm.Print_Area" localSheetId="2">PESCADO!$A$1:$AF$44</definedName>
    <definedName name="_xlnm.Print_Area" localSheetId="5">POLLO!$A$1:$U$49</definedName>
    <definedName name="_xlnm.Print_Area" localSheetId="1">SALCHICHA!$A$1:$AF$187</definedName>
  </definedNames>
  <calcPr calcId="145621"/>
</workbook>
</file>

<file path=xl/calcChain.xml><?xml version="1.0" encoding="utf-8"?>
<calcChain xmlns="http://schemas.openxmlformats.org/spreadsheetml/2006/main">
  <c r="P119" i="3" l="1"/>
  <c r="O119" i="3"/>
  <c r="K119" i="3"/>
  <c r="O111" i="3"/>
  <c r="P113" i="3"/>
  <c r="P111" i="3" s="1"/>
  <c r="P112" i="3"/>
  <c r="K111" i="3"/>
  <c r="P21" i="5" l="1"/>
  <c r="P18" i="5"/>
  <c r="P20" i="5" l="1"/>
  <c r="P56" i="3" l="1"/>
  <c r="P50" i="3"/>
  <c r="X49" i="2"/>
  <c r="P82" i="2"/>
  <c r="P74" i="3" l="1"/>
  <c r="P66" i="3"/>
  <c r="G85" i="3" l="1"/>
  <c r="P89" i="3"/>
  <c r="P82" i="3"/>
  <c r="P93" i="2"/>
  <c r="AA71" i="2" l="1"/>
  <c r="Y71" i="2"/>
  <c r="P71" i="2"/>
  <c r="Z71" i="2"/>
  <c r="X71" i="2"/>
  <c r="P60" i="2"/>
  <c r="X26" i="2" l="1"/>
  <c r="AC12" i="4" l="1"/>
  <c r="K12" i="1" l="1"/>
  <c r="G12" i="1"/>
  <c r="I12" i="8" l="1"/>
  <c r="H12" i="8"/>
  <c r="AB42" i="7"/>
  <c r="AB41" i="7"/>
  <c r="Y41" i="7"/>
  <c r="AC11" i="7"/>
  <c r="Z11" i="7"/>
  <c r="I10" i="8"/>
  <c r="H10" i="8"/>
  <c r="AC19" i="5"/>
  <c r="AC18" i="5"/>
  <c r="AC17" i="5"/>
  <c r="Z17" i="5"/>
  <c r="AC11" i="5"/>
  <c r="Z11" i="5"/>
  <c r="Y44" i="5" s="1"/>
  <c r="AB45" i="5"/>
  <c r="AC11" i="4"/>
  <c r="AC16" i="4"/>
  <c r="AC24" i="4"/>
  <c r="H9" i="8"/>
  <c r="AB32" i="4"/>
  <c r="AB34" i="4" s="1"/>
  <c r="I9" i="8" s="1"/>
  <c r="Y32" i="4"/>
  <c r="Z132" i="3"/>
  <c r="Z143" i="3"/>
  <c r="H8" i="8"/>
  <c r="AC143" i="3"/>
  <c r="AB180" i="3"/>
  <c r="AC14" i="3"/>
  <c r="Z14" i="3"/>
  <c r="AC21" i="3"/>
  <c r="Z21" i="3"/>
  <c r="AC28" i="3"/>
  <c r="Z28" i="3"/>
  <c r="Z35" i="3"/>
  <c r="AC35" i="3"/>
  <c r="AC77" i="3"/>
  <c r="Z77" i="3"/>
  <c r="Z85" i="3"/>
  <c r="AC132" i="3"/>
  <c r="AC136" i="3"/>
  <c r="Z136" i="3"/>
  <c r="AB43" i="7" l="1"/>
  <c r="AB44" i="5"/>
  <c r="AB46" i="5" s="1"/>
  <c r="AC20" i="7" l="1"/>
  <c r="Z20" i="7"/>
  <c r="AA25" i="7"/>
  <c r="Z25" i="7"/>
  <c r="AC25" i="7" s="1"/>
  <c r="Y25" i="7"/>
  <c r="X25" i="7"/>
  <c r="AA24" i="7"/>
  <c r="Z24" i="7"/>
  <c r="AC24" i="7" s="1"/>
  <c r="Y24" i="7"/>
  <c r="X24" i="7"/>
  <c r="AA23" i="7"/>
  <c r="Z23" i="7"/>
  <c r="AC23" i="7" s="1"/>
  <c r="Y23" i="7"/>
  <c r="X23" i="7"/>
  <c r="AC25" i="4"/>
  <c r="AC13" i="4"/>
  <c r="AC18" i="4"/>
  <c r="AC26" i="4" l="1"/>
  <c r="AC27" i="4"/>
  <c r="AC19" i="4"/>
  <c r="AC20" i="4"/>
  <c r="AC21" i="4"/>
  <c r="AC22" i="4"/>
  <c r="AC17" i="4"/>
  <c r="Z24" i="4"/>
  <c r="Z16" i="4"/>
  <c r="AA26" i="4"/>
  <c r="AA27" i="4"/>
  <c r="Z26" i="4"/>
  <c r="Z27" i="4"/>
  <c r="Y26" i="4"/>
  <c r="Y27" i="4"/>
  <c r="X26" i="4"/>
  <c r="X27" i="4"/>
  <c r="AA25" i="4"/>
  <c r="Z25" i="4"/>
  <c r="Y25" i="4"/>
  <c r="X25" i="4"/>
  <c r="AA18" i="4"/>
  <c r="AA19" i="4"/>
  <c r="AA20" i="4"/>
  <c r="AA21" i="4"/>
  <c r="AA22" i="4"/>
  <c r="Z18" i="4"/>
  <c r="Z19" i="4"/>
  <c r="Z20" i="4"/>
  <c r="Z21" i="4"/>
  <c r="Z22" i="4"/>
  <c r="Y18" i="4"/>
  <c r="Y19" i="4"/>
  <c r="Y20" i="4"/>
  <c r="Y21" i="4"/>
  <c r="Y22" i="4"/>
  <c r="X22" i="4"/>
  <c r="X18" i="4"/>
  <c r="X19" i="4"/>
  <c r="X20" i="4"/>
  <c r="X21" i="4"/>
  <c r="Z12" i="4"/>
  <c r="Z13" i="4"/>
  <c r="AA19" i="5" l="1"/>
  <c r="Z19" i="5"/>
  <c r="Y19" i="5"/>
  <c r="X19" i="5"/>
  <c r="W24" i="4"/>
  <c r="V24" i="4"/>
  <c r="AA157" i="3"/>
  <c r="Z157" i="3"/>
  <c r="AC157" i="3" s="1"/>
  <c r="Y157" i="3"/>
  <c r="X157" i="3"/>
  <c r="AA156" i="3"/>
  <c r="Z156" i="3"/>
  <c r="AC156" i="3" s="1"/>
  <c r="Y156" i="3"/>
  <c r="X156" i="3"/>
  <c r="AA155" i="3"/>
  <c r="Z155" i="3"/>
  <c r="AC155" i="3" s="1"/>
  <c r="AC154" i="3" s="1"/>
  <c r="Y155" i="3"/>
  <c r="X155" i="3"/>
  <c r="W154" i="3"/>
  <c r="V154" i="3"/>
  <c r="AC146" i="3"/>
  <c r="Z146" i="3"/>
  <c r="AC147" i="3"/>
  <c r="Z147" i="3"/>
  <c r="AA147" i="3"/>
  <c r="Y147" i="3"/>
  <c r="X147" i="3"/>
  <c r="W146" i="3"/>
  <c r="V146" i="3"/>
  <c r="AA141" i="3"/>
  <c r="Z141" i="3"/>
  <c r="AC141" i="3" s="1"/>
  <c r="Y141" i="3"/>
  <c r="X141" i="3"/>
  <c r="AA140" i="3"/>
  <c r="Z140" i="3"/>
  <c r="AC140" i="3" s="1"/>
  <c r="Y140" i="3"/>
  <c r="X140" i="3"/>
  <c r="AA82" i="3"/>
  <c r="Z82" i="3"/>
  <c r="AC82" i="3" s="1"/>
  <c r="Y82" i="3"/>
  <c r="X82" i="3"/>
  <c r="AA81" i="3"/>
  <c r="Z81" i="3"/>
  <c r="AC81" i="3" s="1"/>
  <c r="Y81" i="3"/>
  <c r="X81" i="3"/>
  <c r="AA75" i="3"/>
  <c r="Z75" i="3"/>
  <c r="AC75" i="3" s="1"/>
  <c r="Y75" i="3"/>
  <c r="X75" i="3"/>
  <c r="AA74" i="3"/>
  <c r="Z74" i="3"/>
  <c r="Y74" i="3"/>
  <c r="X74" i="3"/>
  <c r="AA73" i="3"/>
  <c r="Z73" i="3"/>
  <c r="AC73" i="3" s="1"/>
  <c r="Y73" i="3"/>
  <c r="X73" i="3"/>
  <c r="AA66" i="3"/>
  <c r="Z66" i="3"/>
  <c r="Y66" i="3"/>
  <c r="X66" i="3"/>
  <c r="AA65" i="3"/>
  <c r="Z65" i="3"/>
  <c r="AC65" i="3" s="1"/>
  <c r="Y65" i="3"/>
  <c r="X65" i="3"/>
  <c r="AA64" i="3"/>
  <c r="Z64" i="3"/>
  <c r="AC64" i="3" s="1"/>
  <c r="Y64" i="3"/>
  <c r="X64" i="3"/>
  <c r="AA58" i="3"/>
  <c r="Z58" i="3"/>
  <c r="AC58" i="3" s="1"/>
  <c r="Y58" i="3"/>
  <c r="X58" i="3"/>
  <c r="AA57" i="3"/>
  <c r="Z57" i="3"/>
  <c r="AC57" i="3" s="1"/>
  <c r="Y57" i="3"/>
  <c r="X57" i="3"/>
  <c r="AA56" i="3"/>
  <c r="Z56" i="3"/>
  <c r="Y56" i="3"/>
  <c r="X56" i="3"/>
  <c r="AA55" i="3"/>
  <c r="Z55" i="3"/>
  <c r="AC55" i="3" s="1"/>
  <c r="Y55" i="3"/>
  <c r="X55" i="3"/>
  <c r="AA51" i="3"/>
  <c r="Z51" i="3"/>
  <c r="AC51" i="3" s="1"/>
  <c r="Y51" i="3"/>
  <c r="X51" i="3"/>
  <c r="AA50" i="3"/>
  <c r="Z50" i="3"/>
  <c r="Y50" i="3"/>
  <c r="X50" i="3"/>
  <c r="AA49" i="3"/>
  <c r="Z49" i="3"/>
  <c r="AC49" i="3" s="1"/>
  <c r="Y49" i="3"/>
  <c r="X49" i="3"/>
  <c r="AA48" i="3"/>
  <c r="Z48" i="3"/>
  <c r="AC48" i="3" s="1"/>
  <c r="Y48" i="3"/>
  <c r="X48" i="3"/>
  <c r="AA41" i="3"/>
  <c r="Z41" i="3"/>
  <c r="AC41" i="3" s="1"/>
  <c r="Y41" i="3"/>
  <c r="X41" i="3"/>
  <c r="AA40" i="3"/>
  <c r="Z40" i="3"/>
  <c r="AC40" i="3" s="1"/>
  <c r="Y40" i="3"/>
  <c r="X40" i="3"/>
  <c r="AA39" i="3"/>
  <c r="Z39" i="3"/>
  <c r="AC39" i="3" s="1"/>
  <c r="Y39" i="3"/>
  <c r="X39" i="3"/>
  <c r="AA95" i="2"/>
  <c r="Z95" i="2"/>
  <c r="AC95" i="2" s="1"/>
  <c r="Y95" i="2"/>
  <c r="X95" i="2"/>
  <c r="AA94" i="2"/>
  <c r="Z94" i="2"/>
  <c r="AC94" i="2" s="1"/>
  <c r="Y94" i="2"/>
  <c r="X94" i="2"/>
  <c r="AA93" i="2"/>
  <c r="Z93" i="2"/>
  <c r="AC93" i="2" s="1"/>
  <c r="Y93" i="2"/>
  <c r="X93" i="2"/>
  <c r="AA92" i="2"/>
  <c r="Z92" i="2"/>
  <c r="AC92" i="2" s="1"/>
  <c r="Y92" i="2"/>
  <c r="X92" i="2"/>
  <c r="AA83" i="2"/>
  <c r="Z83" i="2"/>
  <c r="AC83" i="2" s="1"/>
  <c r="Y83" i="2"/>
  <c r="X83" i="2"/>
  <c r="AA82" i="2"/>
  <c r="Z82" i="2"/>
  <c r="AC82" i="2" s="1"/>
  <c r="Y82" i="2"/>
  <c r="X82" i="2"/>
  <c r="AA81" i="2"/>
  <c r="Z81" i="2"/>
  <c r="AC81" i="2" s="1"/>
  <c r="Y81" i="2"/>
  <c r="X81" i="2"/>
  <c r="Z154" i="3" l="1"/>
  <c r="AC56" i="3"/>
  <c r="AC53" i="3" s="1"/>
  <c r="Z53" i="3"/>
  <c r="AC50" i="3"/>
  <c r="AC46" i="3" s="1"/>
  <c r="Z46" i="3"/>
  <c r="AC74" i="3"/>
  <c r="AC69" i="3" s="1"/>
  <c r="Z69" i="3"/>
  <c r="AC66" i="3"/>
  <c r="AC61" i="3" s="1"/>
  <c r="Z61" i="3"/>
  <c r="P41" i="7"/>
  <c r="O41" i="7"/>
  <c r="P147" i="3" l="1"/>
  <c r="M171" i="3" l="1"/>
  <c r="P55" i="3" l="1"/>
  <c r="P49" i="3"/>
  <c r="P48" i="2"/>
  <c r="P19" i="5" l="1"/>
  <c r="K106" i="3" l="1"/>
  <c r="K101" i="3"/>
  <c r="P106" i="3"/>
  <c r="O106" i="3"/>
  <c r="P101" i="3"/>
  <c r="O101" i="3"/>
  <c r="P96" i="3"/>
  <c r="O96" i="3"/>
  <c r="K96" i="3"/>
  <c r="P91" i="3"/>
  <c r="O91" i="3"/>
  <c r="K91" i="3"/>
  <c r="X127" i="3"/>
  <c r="Y127" i="3"/>
  <c r="Z127" i="3"/>
  <c r="AA127" i="3"/>
  <c r="AC127" i="3"/>
  <c r="P73" i="3" l="1"/>
  <c r="P65" i="3"/>
  <c r="P92" i="2" l="1"/>
  <c r="P81" i="3" l="1"/>
  <c r="P24" i="7" l="1"/>
  <c r="P59" i="2" l="1"/>
  <c r="P70" i="2"/>
  <c r="P81" i="2" l="1"/>
  <c r="K78" i="2" l="1"/>
  <c r="K67" i="2"/>
  <c r="K56" i="2"/>
  <c r="K45" i="2"/>
  <c r="P27" i="4" l="1"/>
  <c r="K26" i="4" l="1"/>
  <c r="K25" i="4"/>
  <c r="P141" i="3" l="1"/>
  <c r="P11" i="4" l="1"/>
  <c r="O11" i="4"/>
  <c r="G11" i="4" s="1"/>
  <c r="K11" i="4" s="1"/>
  <c r="P26" i="4" l="1"/>
  <c r="P22" i="4"/>
  <c r="O88" i="2" l="1"/>
  <c r="O77" i="2"/>
  <c r="O66" i="2"/>
  <c r="O55" i="2"/>
  <c r="O44" i="2"/>
  <c r="O39" i="2"/>
  <c r="O33" i="2"/>
  <c r="O28" i="2"/>
  <c r="O23" i="2"/>
  <c r="O18" i="2"/>
  <c r="O13" i="2"/>
  <c r="O85" i="3"/>
  <c r="O77" i="3"/>
  <c r="O69" i="3"/>
  <c r="O61" i="3"/>
  <c r="O53" i="3"/>
  <c r="O46" i="3"/>
  <c r="O43" i="3"/>
  <c r="O35" i="3"/>
  <c r="O28" i="3"/>
  <c r="O21" i="3"/>
  <c r="O14" i="3"/>
  <c r="O146" i="3"/>
  <c r="O171" i="3" s="1"/>
  <c r="O143" i="3"/>
  <c r="O136" i="3"/>
  <c r="G136" i="3" s="1"/>
  <c r="O132" i="3"/>
  <c r="P16" i="4"/>
  <c r="O16" i="4"/>
  <c r="P24" i="4"/>
  <c r="O24" i="4"/>
  <c r="P17" i="5"/>
  <c r="P44" i="5" s="1"/>
  <c r="O17" i="5"/>
  <c r="P11" i="5"/>
  <c r="O11" i="5"/>
  <c r="P20" i="7"/>
  <c r="O20" i="7"/>
  <c r="P11" i="7"/>
  <c r="O11" i="7"/>
  <c r="K41" i="7"/>
  <c r="G41" i="7"/>
  <c r="G38" i="1"/>
  <c r="O44" i="5" l="1"/>
  <c r="O129" i="3"/>
  <c r="O32" i="4"/>
  <c r="P32" i="4"/>
  <c r="P140" i="3" l="1"/>
  <c r="P146" i="3" l="1"/>
  <c r="P171" i="3" s="1"/>
  <c r="P80" i="3" l="1"/>
  <c r="P88" i="3"/>
  <c r="P91" i="2" l="1"/>
  <c r="P48" i="3" l="1"/>
  <c r="P47" i="2"/>
  <c r="P23" i="7" l="1"/>
  <c r="P80" i="2"/>
  <c r="P64" i="3" l="1"/>
  <c r="P72" i="3"/>
  <c r="P58" i="2"/>
  <c r="P69" i="2" l="1"/>
  <c r="G35" i="3" l="1"/>
  <c r="P40" i="3" l="1"/>
  <c r="P25" i="4" l="1"/>
  <c r="Y139" i="3" l="1"/>
  <c r="P21" i="4" l="1"/>
  <c r="AA22" i="7" l="1"/>
  <c r="Z22" i="7"/>
  <c r="AC22" i="7" s="1"/>
  <c r="Y22" i="7"/>
  <c r="X22" i="7"/>
  <c r="AC16" i="7"/>
  <c r="AC21" i="7"/>
  <c r="AA21" i="7"/>
  <c r="Z21" i="7"/>
  <c r="Y21" i="7"/>
  <c r="X21" i="7"/>
  <c r="W20" i="7"/>
  <c r="V20" i="7"/>
  <c r="AC15" i="5"/>
  <c r="AA18" i="5"/>
  <c r="Z18" i="5"/>
  <c r="Y18" i="5"/>
  <c r="X18" i="5"/>
  <c r="W17" i="5"/>
  <c r="V17" i="5"/>
  <c r="AC14" i="5"/>
  <c r="AA15" i="5"/>
  <c r="Z15" i="5"/>
  <c r="Y15" i="5"/>
  <c r="X15" i="5"/>
  <c r="AA17" i="4"/>
  <c r="Z17" i="4"/>
  <c r="Y17" i="4"/>
  <c r="X17" i="4"/>
  <c r="AA139" i="3"/>
  <c r="Z139" i="3"/>
  <c r="AC139" i="3" s="1"/>
  <c r="X139" i="3"/>
  <c r="AA80" i="3"/>
  <c r="Z80" i="3"/>
  <c r="AC80" i="3" s="1"/>
  <c r="Y80" i="3"/>
  <c r="X80" i="3"/>
  <c r="AA79" i="3"/>
  <c r="Z79" i="3"/>
  <c r="AC79" i="3" s="1"/>
  <c r="Y79" i="3"/>
  <c r="X79" i="3"/>
  <c r="AA78" i="3"/>
  <c r="Z78" i="3"/>
  <c r="AC78" i="3" s="1"/>
  <c r="Y78" i="3"/>
  <c r="X78" i="3"/>
  <c r="W77" i="3"/>
  <c r="V77" i="3"/>
  <c r="AA72" i="3"/>
  <c r="Z72" i="3"/>
  <c r="AC72" i="3" s="1"/>
  <c r="Y72" i="3"/>
  <c r="X72" i="3"/>
  <c r="AA71" i="3"/>
  <c r="Z71" i="3"/>
  <c r="AC71" i="3" s="1"/>
  <c r="Y71" i="3"/>
  <c r="X71" i="3"/>
  <c r="AA70" i="3"/>
  <c r="Z70" i="3"/>
  <c r="AC70" i="3" s="1"/>
  <c r="Y70" i="3"/>
  <c r="X70" i="3"/>
  <c r="AA63" i="3"/>
  <c r="Z63" i="3"/>
  <c r="AC63" i="3" s="1"/>
  <c r="Y63" i="3"/>
  <c r="X63" i="3"/>
  <c r="AA62" i="3"/>
  <c r="Z62" i="3"/>
  <c r="Y62" i="3"/>
  <c r="X62" i="3"/>
  <c r="AA47" i="3"/>
  <c r="Z47" i="3"/>
  <c r="Y47" i="3"/>
  <c r="X47" i="3"/>
  <c r="Y87" i="3"/>
  <c r="AA89" i="3"/>
  <c r="Z89" i="3"/>
  <c r="AC89" i="3" s="1"/>
  <c r="AC85" i="3" s="1"/>
  <c r="AB179" i="3" s="1"/>
  <c r="AB181" i="3" s="1"/>
  <c r="I8" i="8" s="1"/>
  <c r="Y89" i="3"/>
  <c r="X89" i="3"/>
  <c r="AA88" i="3"/>
  <c r="Z88" i="3"/>
  <c r="AC88" i="3" s="1"/>
  <c r="Y88" i="3"/>
  <c r="X88" i="3"/>
  <c r="AA87" i="3"/>
  <c r="Z87" i="3"/>
  <c r="AC87" i="3" s="1"/>
  <c r="X87" i="3"/>
  <c r="AA86" i="3"/>
  <c r="Z86" i="3"/>
  <c r="AC86" i="3" s="1"/>
  <c r="Y86" i="3"/>
  <c r="X86" i="3"/>
  <c r="W85" i="3"/>
  <c r="V85" i="3"/>
  <c r="AA91" i="2"/>
  <c r="Z91" i="2"/>
  <c r="AC91" i="2" s="1"/>
  <c r="Y91" i="2"/>
  <c r="X91" i="2"/>
  <c r="AA90" i="2"/>
  <c r="Z90" i="2"/>
  <c r="AC90" i="2" s="1"/>
  <c r="Y90" i="2"/>
  <c r="X90" i="2"/>
  <c r="AA89" i="2"/>
  <c r="Z89" i="2"/>
  <c r="Z88" i="2" s="1"/>
  <c r="Y89" i="2"/>
  <c r="X89" i="2"/>
  <c r="AA80" i="2"/>
  <c r="Z80" i="2"/>
  <c r="AC80" i="2" s="1"/>
  <c r="Y80" i="2"/>
  <c r="X80" i="2"/>
  <c r="AA79" i="2"/>
  <c r="Z79" i="2"/>
  <c r="AC79" i="2" s="1"/>
  <c r="Y79" i="2"/>
  <c r="X79" i="2"/>
  <c r="AA78" i="2"/>
  <c r="Z78" i="2"/>
  <c r="Z77" i="2" s="1"/>
  <c r="Y78" i="2"/>
  <c r="X78" i="2"/>
  <c r="AA70" i="2"/>
  <c r="Z70" i="2"/>
  <c r="AC70" i="2" s="1"/>
  <c r="Y70" i="2"/>
  <c r="X70" i="2"/>
  <c r="AA69" i="2"/>
  <c r="Z69" i="2"/>
  <c r="AC69" i="2" s="1"/>
  <c r="Y69" i="2"/>
  <c r="X69" i="2"/>
  <c r="AA68" i="2"/>
  <c r="Z68" i="2"/>
  <c r="AC68" i="2" s="1"/>
  <c r="Y68" i="2"/>
  <c r="X68" i="2"/>
  <c r="AA67" i="2"/>
  <c r="Z67" i="2"/>
  <c r="Y67" i="2"/>
  <c r="X67" i="2"/>
  <c r="AA59" i="2"/>
  <c r="Z59" i="2"/>
  <c r="AC59" i="2" s="1"/>
  <c r="Y59" i="2"/>
  <c r="X59" i="2"/>
  <c r="AA58" i="2"/>
  <c r="Z58" i="2"/>
  <c r="AC58" i="2" s="1"/>
  <c r="Y58" i="2"/>
  <c r="X58" i="2"/>
  <c r="AA57" i="2"/>
  <c r="Z57" i="2"/>
  <c r="AC57" i="2" s="1"/>
  <c r="Y57" i="2"/>
  <c r="X57" i="2"/>
  <c r="AA56" i="2"/>
  <c r="Z56" i="2"/>
  <c r="Z55" i="2" s="1"/>
  <c r="Y56" i="2"/>
  <c r="X56" i="2"/>
  <c r="AA48" i="2"/>
  <c r="Z48" i="2"/>
  <c r="AC48" i="2" s="1"/>
  <c r="Y48" i="2"/>
  <c r="X48" i="2"/>
  <c r="AA47" i="2"/>
  <c r="Z47" i="2"/>
  <c r="AC47" i="2" s="1"/>
  <c r="Y47" i="2"/>
  <c r="X47" i="2"/>
  <c r="AA46" i="2"/>
  <c r="Z46" i="2"/>
  <c r="AC46" i="2" s="1"/>
  <c r="Y46" i="2"/>
  <c r="X46" i="2"/>
  <c r="AA45" i="2"/>
  <c r="Z45" i="2"/>
  <c r="Y45" i="2"/>
  <c r="X45" i="2"/>
  <c r="Z44" i="2" l="1"/>
  <c r="AC45" i="2"/>
  <c r="AC44" i="2" s="1"/>
  <c r="Z66" i="2"/>
  <c r="AC67" i="2"/>
  <c r="AC66" i="2" s="1"/>
  <c r="AC89" i="2"/>
  <c r="AC88" i="2" s="1"/>
  <c r="AC56" i="2"/>
  <c r="AC55" i="2" s="1"/>
  <c r="AC78" i="2"/>
  <c r="AC77" i="2" s="1"/>
  <c r="AC62" i="3"/>
  <c r="AC47" i="3"/>
  <c r="P47" i="3" l="1"/>
  <c r="P46" i="3" s="1"/>
  <c r="P46" i="2"/>
  <c r="P22" i="7" l="1"/>
  <c r="P79" i="3" l="1"/>
  <c r="P87" i="3"/>
  <c r="P68" i="2"/>
  <c r="P71" i="3" l="1"/>
  <c r="P63" i="3"/>
  <c r="P57" i="2"/>
  <c r="P79" i="2" l="1"/>
  <c r="P90" i="2"/>
  <c r="P139" i="3" l="1"/>
  <c r="P18" i="4" l="1"/>
  <c r="P17" i="4"/>
  <c r="P20" i="4"/>
  <c r="P19" i="4"/>
  <c r="Y54" i="3" l="1"/>
  <c r="X54" i="3"/>
  <c r="AA54" i="3"/>
  <c r="Z54" i="3"/>
  <c r="W69" i="3"/>
  <c r="V69" i="3"/>
  <c r="W61" i="3"/>
  <c r="V61" i="3"/>
  <c r="W53" i="3"/>
  <c r="V53" i="3"/>
  <c r="W46" i="3"/>
  <c r="V46" i="3"/>
  <c r="W88" i="2"/>
  <c r="V88" i="2"/>
  <c r="W77" i="2"/>
  <c r="V77" i="2"/>
  <c r="W66" i="2"/>
  <c r="V66" i="2"/>
  <c r="W55" i="2"/>
  <c r="V55" i="2"/>
  <c r="W44" i="2"/>
  <c r="V44" i="2"/>
  <c r="AC54" i="3" l="1"/>
  <c r="K146" i="3"/>
  <c r="P21" i="7" l="1"/>
  <c r="G11" i="5" l="1"/>
  <c r="G44" i="5" s="1"/>
  <c r="P15" i="5"/>
  <c r="P86" i="3"/>
  <c r="P85" i="3" s="1"/>
  <c r="P78" i="3"/>
  <c r="P77" i="3" s="1"/>
  <c r="P70" i="3"/>
  <c r="P69" i="3" s="1"/>
  <c r="P54" i="3"/>
  <c r="P53" i="3" s="1"/>
  <c r="P62" i="3"/>
  <c r="P61" i="3" s="1"/>
  <c r="P78" i="2"/>
  <c r="P77" i="2" s="1"/>
  <c r="P67" i="2"/>
  <c r="P66" i="2" s="1"/>
  <c r="P45" i="2"/>
  <c r="P44" i="2" s="1"/>
  <c r="P89" i="2"/>
  <c r="P88" i="2" s="1"/>
  <c r="P56" i="2"/>
  <c r="P55" i="2" s="1"/>
  <c r="P129" i="3" l="1"/>
  <c r="P17" i="3"/>
  <c r="K14" i="3"/>
  <c r="P39" i="3" l="1"/>
  <c r="K17" i="5" l="1"/>
  <c r="AB16" i="7" l="1"/>
  <c r="Z16" i="7"/>
  <c r="X16" i="7"/>
  <c r="AA16" i="7" l="1"/>
  <c r="Y16" i="7"/>
  <c r="P16" i="7"/>
  <c r="AA15" i="7" l="1"/>
  <c r="Z15" i="7"/>
  <c r="AC15" i="7" s="1"/>
  <c r="Y15" i="7"/>
  <c r="X15" i="7"/>
  <c r="AA138" i="3" l="1"/>
  <c r="Z138" i="3"/>
  <c r="AC138" i="3" s="1"/>
  <c r="Y138" i="3"/>
  <c r="X138" i="3"/>
  <c r="P15" i="7" l="1"/>
  <c r="AA14" i="7" l="1"/>
  <c r="Z14" i="7"/>
  <c r="AC14" i="7" s="1"/>
  <c r="Y14" i="7"/>
  <c r="X14" i="7"/>
  <c r="AC13" i="5"/>
  <c r="Z14" i="5"/>
  <c r="AA14" i="5"/>
  <c r="Y14" i="5"/>
  <c r="X14" i="5"/>
  <c r="AA144" i="3"/>
  <c r="Z144" i="3"/>
  <c r="Y144" i="3"/>
  <c r="X144" i="3"/>
  <c r="W143" i="3"/>
  <c r="V143" i="3"/>
  <c r="AA137" i="3"/>
  <c r="Z137" i="3"/>
  <c r="AC137" i="3" s="1"/>
  <c r="Y137" i="3"/>
  <c r="X137" i="3"/>
  <c r="W136" i="3"/>
  <c r="V136" i="3"/>
  <c r="AC144" i="3" l="1"/>
  <c r="P138" i="3"/>
  <c r="G39" i="2" l="1"/>
  <c r="P42" i="2"/>
  <c r="O103" i="2" l="1"/>
  <c r="P144" i="3" l="1"/>
  <c r="P143" i="3" s="1"/>
  <c r="P24" i="3" l="1"/>
  <c r="P31" i="3"/>
  <c r="P31" i="2"/>
  <c r="P36" i="2" l="1"/>
  <c r="P26" i="2" l="1"/>
  <c r="K11" i="1" l="1"/>
  <c r="G13" i="8" l="1"/>
  <c r="G11" i="8"/>
  <c r="F13" i="8"/>
  <c r="F11" i="8"/>
  <c r="E13" i="8"/>
  <c r="D13" i="8"/>
  <c r="C13" i="8"/>
  <c r="B13" i="8"/>
  <c r="C12" i="8"/>
  <c r="B12" i="8"/>
  <c r="E11" i="8"/>
  <c r="D11" i="8"/>
  <c r="C11" i="8"/>
  <c r="B11" i="8"/>
  <c r="E6" i="8"/>
  <c r="D6" i="8"/>
  <c r="B6" i="8"/>
  <c r="F6" i="8" s="1"/>
  <c r="M41" i="7"/>
  <c r="P31" i="5"/>
  <c r="O31" i="5"/>
  <c r="P27" i="5"/>
  <c r="O27" i="5"/>
  <c r="B10" i="8"/>
  <c r="M32" i="4"/>
  <c r="G28" i="3"/>
  <c r="G21" i="3"/>
  <c r="G109" i="2"/>
  <c r="G117" i="2" s="1"/>
  <c r="G28" i="2"/>
  <c r="G23" i="2"/>
  <c r="P51" i="9"/>
  <c r="O51" i="9"/>
  <c r="O179" i="3" l="1"/>
  <c r="O180" i="3"/>
  <c r="O118" i="2"/>
  <c r="O181" i="3" l="1"/>
  <c r="D8" i="8" s="1"/>
  <c r="K85" i="3"/>
  <c r="K77" i="3"/>
  <c r="K69" i="3"/>
  <c r="K61" i="3"/>
  <c r="K53" i="3"/>
  <c r="K46" i="3"/>
  <c r="K88" i="2" l="1"/>
  <c r="K77" i="2"/>
  <c r="K66" i="2"/>
  <c r="K55" i="2"/>
  <c r="K44" i="2" l="1"/>
  <c r="G143" i="3" l="1"/>
  <c r="K143" i="3" s="1"/>
  <c r="D10" i="8" l="1"/>
  <c r="F10" i="8" s="1"/>
  <c r="P14" i="5" l="1"/>
  <c r="K24" i="4" l="1"/>
  <c r="P38" i="3" l="1"/>
  <c r="K14" i="2" l="1"/>
  <c r="P37" i="3" l="1"/>
  <c r="Z15" i="3" l="1"/>
  <c r="AC15" i="3" s="1"/>
  <c r="P14" i="7" l="1"/>
  <c r="K20" i="7" l="1"/>
  <c r="AC12" i="5" l="1"/>
  <c r="K136" i="3" l="1"/>
  <c r="P137" i="3"/>
  <c r="P136" i="3" s="1"/>
  <c r="Y12" i="5"/>
  <c r="X12" i="5"/>
  <c r="Z13" i="5"/>
  <c r="AA13" i="5"/>
  <c r="Y13" i="5"/>
  <c r="X13" i="5"/>
  <c r="AA12" i="5"/>
  <c r="Z12" i="5"/>
  <c r="AA13" i="4" l="1"/>
  <c r="AA12" i="4"/>
  <c r="AA13" i="7"/>
  <c r="Z13" i="7"/>
  <c r="AC13" i="7" s="1"/>
  <c r="Y13" i="7"/>
  <c r="X13" i="7"/>
  <c r="AA12" i="7"/>
  <c r="Z12" i="7"/>
  <c r="Y12" i="7"/>
  <c r="X12" i="7"/>
  <c r="W11" i="7"/>
  <c r="V11" i="7"/>
  <c r="Y13" i="4"/>
  <c r="X13" i="4"/>
  <c r="W11" i="5"/>
  <c r="V11" i="5"/>
  <c r="Z11" i="4"/>
  <c r="Y12" i="4"/>
  <c r="X12" i="4"/>
  <c r="W16" i="4"/>
  <c r="V16" i="4"/>
  <c r="W11" i="4"/>
  <c r="V11" i="4"/>
  <c r="AA136" i="3"/>
  <c r="Y136" i="3"/>
  <c r="X136" i="3"/>
  <c r="AA135" i="3"/>
  <c r="Z135" i="3"/>
  <c r="AC135" i="3" s="1"/>
  <c r="Y135" i="3"/>
  <c r="X135" i="3"/>
  <c r="AA134" i="3"/>
  <c r="Z134" i="3"/>
  <c r="AC134" i="3" s="1"/>
  <c r="Y134" i="3"/>
  <c r="X134" i="3"/>
  <c r="AA44" i="3"/>
  <c r="AA133" i="3"/>
  <c r="Z133" i="3"/>
  <c r="AC133" i="3" s="1"/>
  <c r="Y133" i="3"/>
  <c r="X133" i="3"/>
  <c r="AA128" i="3"/>
  <c r="Z128" i="3"/>
  <c r="AC128" i="3" s="1"/>
  <c r="Y128" i="3"/>
  <c r="X128" i="3"/>
  <c r="AA92" i="3"/>
  <c r="Z92" i="3"/>
  <c r="AC92" i="3" s="1"/>
  <c r="Y92" i="3"/>
  <c r="X92" i="3"/>
  <c r="Z44" i="3"/>
  <c r="Y44" i="3"/>
  <c r="X44" i="3"/>
  <c r="AA38" i="3"/>
  <c r="Z38" i="3"/>
  <c r="AC38" i="3" s="1"/>
  <c r="Y38" i="3"/>
  <c r="X38" i="3"/>
  <c r="AA37" i="3"/>
  <c r="Z37" i="3"/>
  <c r="AC37" i="3" s="1"/>
  <c r="Y37" i="3"/>
  <c r="X37" i="3"/>
  <c r="AA36" i="3"/>
  <c r="Z36" i="3"/>
  <c r="Y36" i="3"/>
  <c r="X36" i="3"/>
  <c r="AA33" i="3"/>
  <c r="Z33" i="3"/>
  <c r="AC33" i="3" s="1"/>
  <c r="Y33" i="3"/>
  <c r="X33" i="3"/>
  <c r="AA32" i="3"/>
  <c r="Z32" i="3"/>
  <c r="AC32" i="3" s="1"/>
  <c r="Y32" i="3"/>
  <c r="X32" i="3"/>
  <c r="AA31" i="3"/>
  <c r="Z31" i="3"/>
  <c r="AC31" i="3" s="1"/>
  <c r="Y31" i="3"/>
  <c r="X31" i="3"/>
  <c r="AA30" i="3"/>
  <c r="Z30" i="3"/>
  <c r="AC30" i="3" s="1"/>
  <c r="Y30" i="3"/>
  <c r="X30" i="3"/>
  <c r="AA29" i="3"/>
  <c r="Z29" i="3"/>
  <c r="AC29" i="3" s="1"/>
  <c r="Y29" i="3"/>
  <c r="X29" i="3"/>
  <c r="AA25" i="3"/>
  <c r="Z25" i="3"/>
  <c r="AC25" i="3" s="1"/>
  <c r="Y25" i="3"/>
  <c r="X25" i="3"/>
  <c r="AA24" i="3"/>
  <c r="Z24" i="3"/>
  <c r="AC24" i="3" s="1"/>
  <c r="Y24" i="3"/>
  <c r="X24" i="3"/>
  <c r="AA23" i="3"/>
  <c r="Z23" i="3"/>
  <c r="AC23" i="3" s="1"/>
  <c r="Y23" i="3"/>
  <c r="X23" i="3"/>
  <c r="AA22" i="3"/>
  <c r="Z22" i="3"/>
  <c r="Y22" i="3"/>
  <c r="X22" i="3"/>
  <c r="AA17" i="3"/>
  <c r="Z17" i="3"/>
  <c r="AC17" i="3" s="1"/>
  <c r="Y17" i="3"/>
  <c r="X17" i="3"/>
  <c r="AA16" i="3"/>
  <c r="Z16" i="3"/>
  <c r="AC16" i="3" s="1"/>
  <c r="Y16" i="3"/>
  <c r="X16" i="3"/>
  <c r="AA15" i="3"/>
  <c r="Y15" i="3"/>
  <c r="X15" i="3"/>
  <c r="W132" i="3"/>
  <c r="V132" i="3"/>
  <c r="W43" i="3"/>
  <c r="V43" i="3"/>
  <c r="W35" i="3"/>
  <c r="V35" i="3"/>
  <c r="W28" i="3"/>
  <c r="V28" i="3"/>
  <c r="W21" i="3"/>
  <c r="V21" i="3"/>
  <c r="W14" i="3"/>
  <c r="V14" i="3"/>
  <c r="AA42" i="2"/>
  <c r="Z42" i="2"/>
  <c r="AC42" i="2" s="1"/>
  <c r="Y42" i="2"/>
  <c r="X42" i="2"/>
  <c r="AA41" i="2"/>
  <c r="Z41" i="2"/>
  <c r="AC41" i="2" s="1"/>
  <c r="Y41" i="2"/>
  <c r="X41" i="2"/>
  <c r="AA40" i="2"/>
  <c r="Z40" i="2"/>
  <c r="Y40" i="2"/>
  <c r="X40" i="2"/>
  <c r="AA36" i="2"/>
  <c r="Z36" i="2"/>
  <c r="AC36" i="2" s="1"/>
  <c r="Y36" i="2"/>
  <c r="X36" i="2"/>
  <c r="AA35" i="2"/>
  <c r="Z35" i="2"/>
  <c r="AC35" i="2" s="1"/>
  <c r="Y35" i="2"/>
  <c r="X35" i="2"/>
  <c r="AA34" i="2"/>
  <c r="Z34" i="2"/>
  <c r="Y34" i="2"/>
  <c r="X34" i="2"/>
  <c r="AA26" i="2"/>
  <c r="Z26" i="2"/>
  <c r="AC26" i="2" s="1"/>
  <c r="Y26" i="2"/>
  <c r="AA25" i="2"/>
  <c r="Z25" i="2"/>
  <c r="AC25" i="2" s="1"/>
  <c r="Y25" i="2"/>
  <c r="X25" i="2"/>
  <c r="AA24" i="2"/>
  <c r="Z24" i="2"/>
  <c r="Y24" i="2"/>
  <c r="X24" i="2"/>
  <c r="AA31" i="2"/>
  <c r="Z31" i="2"/>
  <c r="AC31" i="2" s="1"/>
  <c r="Y31" i="2"/>
  <c r="X31" i="2"/>
  <c r="AA30" i="2"/>
  <c r="Z30" i="2"/>
  <c r="AC30" i="2" s="1"/>
  <c r="Y30" i="2"/>
  <c r="X30" i="2"/>
  <c r="AA29" i="2"/>
  <c r="Z29" i="2"/>
  <c r="Z28" i="2" s="1"/>
  <c r="Y29" i="2"/>
  <c r="X29" i="2"/>
  <c r="W39" i="2"/>
  <c r="V39" i="2"/>
  <c r="W33" i="2"/>
  <c r="V33" i="2"/>
  <c r="W28" i="2"/>
  <c r="V28" i="2"/>
  <c r="W23" i="2"/>
  <c r="V23" i="2"/>
  <c r="AA21" i="2"/>
  <c r="Z21" i="2"/>
  <c r="AC21" i="2" s="1"/>
  <c r="Y21" i="2"/>
  <c r="X21" i="2"/>
  <c r="AA20" i="2"/>
  <c r="Z20" i="2"/>
  <c r="AC20" i="2" s="1"/>
  <c r="Y20" i="2"/>
  <c r="X20" i="2"/>
  <c r="AA19" i="2"/>
  <c r="Z19" i="2"/>
  <c r="Y19" i="2"/>
  <c r="X19" i="2"/>
  <c r="W18" i="2"/>
  <c r="V18" i="2"/>
  <c r="AA15" i="2"/>
  <c r="Z15" i="2"/>
  <c r="Y15" i="2"/>
  <c r="X15" i="2"/>
  <c r="AA14" i="2"/>
  <c r="Z14" i="2"/>
  <c r="Y14" i="2"/>
  <c r="X14" i="2"/>
  <c r="W13" i="2"/>
  <c r="V13" i="2"/>
  <c r="AC19" i="2" l="1"/>
  <c r="AC18" i="2" s="1"/>
  <c r="Z18" i="2"/>
  <c r="AC24" i="2"/>
  <c r="AC23" i="2" s="1"/>
  <c r="Z23" i="2"/>
  <c r="AC34" i="2"/>
  <c r="AC33" i="2" s="1"/>
  <c r="Z33" i="2"/>
  <c r="AC40" i="2"/>
  <c r="AC39" i="2" s="1"/>
  <c r="Z39" i="2"/>
  <c r="Y117" i="2" s="1"/>
  <c r="AC44" i="3"/>
  <c r="AC43" i="3" s="1"/>
  <c r="Z43" i="3"/>
  <c r="AC12" i="7"/>
  <c r="AC29" i="2"/>
  <c r="AC28" i="2" s="1"/>
  <c r="AC22" i="3"/>
  <c r="AC36" i="3"/>
  <c r="AB118" i="2" l="1"/>
  <c r="H7" i="8" s="1"/>
  <c r="AB117" i="2"/>
  <c r="AB119" i="2" s="1"/>
  <c r="I7" i="8" s="1"/>
  <c r="P38" i="1"/>
  <c r="O38" i="1"/>
  <c r="M51" i="9"/>
  <c r="K51" i="9"/>
  <c r="G51" i="9"/>
  <c r="P30" i="2" l="1"/>
  <c r="P25" i="2" l="1"/>
  <c r="P41" i="2" l="1"/>
  <c r="P16" i="3" l="1"/>
  <c r="P30" i="3" l="1"/>
  <c r="P23" i="3" l="1"/>
  <c r="P13" i="5" l="1"/>
  <c r="P13" i="7" l="1"/>
  <c r="G43" i="3" l="1"/>
  <c r="G129" i="3" s="1"/>
  <c r="P44" i="3"/>
  <c r="P43" i="3" s="1"/>
  <c r="K43" i="3" l="1"/>
  <c r="P134" i="3"/>
  <c r="G180" i="3" l="1"/>
  <c r="P36" i="3"/>
  <c r="P35" i="3" s="1"/>
  <c r="K16" i="4" l="1"/>
  <c r="P13" i="4"/>
  <c r="P12" i="4"/>
  <c r="P35" i="2" l="1"/>
  <c r="P24" i="2" l="1"/>
  <c r="P23" i="2" s="1"/>
  <c r="P20" i="2" l="1"/>
  <c r="P19" i="2"/>
  <c r="P18" i="2" s="1"/>
  <c r="P12" i="7" l="1"/>
  <c r="E12" i="8" s="1"/>
  <c r="G12" i="8" s="1"/>
  <c r="K11" i="7"/>
  <c r="P12" i="5"/>
  <c r="E10" i="8" s="1"/>
  <c r="K11" i="5"/>
  <c r="K44" i="5" l="1"/>
  <c r="C10" i="8" s="1"/>
  <c r="G10" i="8" s="1"/>
  <c r="D12" i="8"/>
  <c r="F12" i="8" s="1"/>
  <c r="D20" i="8"/>
  <c r="E9" i="8"/>
  <c r="D9" i="8"/>
  <c r="K35" i="3"/>
  <c r="P29" i="3"/>
  <c r="P28" i="3" s="1"/>
  <c r="K28" i="3"/>
  <c r="P22" i="3"/>
  <c r="P21" i="3" s="1"/>
  <c r="K21" i="3"/>
  <c r="K129" i="3" s="1"/>
  <c r="P15" i="3"/>
  <c r="P133" i="3"/>
  <c r="P13" i="2"/>
  <c r="G18" i="2"/>
  <c r="G103" i="2" s="1"/>
  <c r="P40" i="2"/>
  <c r="P39" i="2" s="1"/>
  <c r="K39" i="2"/>
  <c r="P34" i="2"/>
  <c r="P33" i="2" s="1"/>
  <c r="K34" i="2"/>
  <c r="K33" i="2"/>
  <c r="P29" i="2"/>
  <c r="P28" i="2" s="1"/>
  <c r="K28" i="2"/>
  <c r="K23" i="2"/>
  <c r="K13" i="2"/>
  <c r="P103" i="2" l="1"/>
  <c r="P118" i="2" s="1"/>
  <c r="P132" i="3"/>
  <c r="P14" i="3"/>
  <c r="G119" i="2"/>
  <c r="B7" i="8" s="1"/>
  <c r="G118" i="2"/>
  <c r="B20" i="8" s="1"/>
  <c r="K180" i="3"/>
  <c r="K18" i="2"/>
  <c r="G132" i="3"/>
  <c r="I17" i="8"/>
  <c r="H17" i="8"/>
  <c r="I15" i="8"/>
  <c r="H15" i="8"/>
  <c r="P38" i="6"/>
  <c r="O38" i="6"/>
  <c r="M38" i="6"/>
  <c r="K38" i="6"/>
  <c r="G38" i="6"/>
  <c r="M44" i="5"/>
  <c r="M179" i="3"/>
  <c r="M129" i="3"/>
  <c r="M103" i="2"/>
  <c r="P109" i="2"/>
  <c r="P117" i="2" s="1"/>
  <c r="O109" i="2"/>
  <c r="O117" i="2" s="1"/>
  <c r="M109" i="2"/>
  <c r="M117" i="2" s="1"/>
  <c r="K109" i="2"/>
  <c r="K117" i="2" s="1"/>
  <c r="M38" i="1"/>
  <c r="K38" i="1"/>
  <c r="C6" i="8" s="1"/>
  <c r="G6" i="8" s="1"/>
  <c r="P179" i="3" l="1"/>
  <c r="G171" i="3"/>
  <c r="G181" i="3" s="1"/>
  <c r="B8" i="8" s="1"/>
  <c r="F8" i="8" s="1"/>
  <c r="P180" i="3"/>
  <c r="E20" i="8" s="1"/>
  <c r="K103" i="2"/>
  <c r="K118" i="2" s="1"/>
  <c r="G32" i="4"/>
  <c r="B9" i="8" s="1"/>
  <c r="F9" i="8" s="1"/>
  <c r="G179" i="3"/>
  <c r="K132" i="3"/>
  <c r="K171" i="3" s="1"/>
  <c r="D19" i="8"/>
  <c r="O119" i="2"/>
  <c r="D7" i="8" s="1"/>
  <c r="D15" i="8" s="1"/>
  <c r="P119" i="2"/>
  <c r="E7" i="8" s="1"/>
  <c r="M119" i="2"/>
  <c r="M118" i="2"/>
  <c r="M180" i="3"/>
  <c r="M181" i="3" s="1"/>
  <c r="E19" i="8" l="1"/>
  <c r="P181" i="3"/>
  <c r="E8" i="8" s="1"/>
  <c r="E15" i="8" s="1"/>
  <c r="K119" i="2"/>
  <c r="C7" i="8" s="1"/>
  <c r="G7" i="8" s="1"/>
  <c r="C20" i="8"/>
  <c r="K179" i="3"/>
  <c r="K181" i="3" s="1"/>
  <c r="C8" i="8" s="1"/>
  <c r="B19" i="8"/>
  <c r="K32" i="4"/>
  <c r="C9" i="8" s="1"/>
  <c r="G9" i="8" s="1"/>
  <c r="F7" i="8"/>
  <c r="F15" i="8" s="1"/>
  <c r="B15" i="8"/>
  <c r="E17" i="8"/>
  <c r="C19" i="8" l="1"/>
  <c r="C17" i="8" s="1"/>
  <c r="G8" i="8"/>
  <c r="G15" i="8" s="1"/>
  <c r="C15" i="8"/>
  <c r="B17" i="8"/>
  <c r="B22" i="8" s="1"/>
  <c r="E22" i="8"/>
  <c r="G20" i="8"/>
  <c r="F20" i="8"/>
  <c r="C22" i="8" l="1"/>
  <c r="G19" i="8"/>
  <c r="G17" i="8" s="1"/>
  <c r="G22" i="8" s="1"/>
  <c r="Y179" i="3" l="1"/>
  <c r="D17" i="8"/>
  <c r="F19" i="8" l="1"/>
  <c r="F17" i="8" s="1"/>
  <c r="F22" i="8" s="1"/>
  <c r="D22" i="8"/>
</calcChain>
</file>

<file path=xl/sharedStrings.xml><?xml version="1.0" encoding="utf-8"?>
<sst xmlns="http://schemas.openxmlformats.org/spreadsheetml/2006/main" count="984" uniqueCount="328">
  <si>
    <t>COMERCIAL SURIMPEX</t>
  </si>
  <si>
    <t>UEB: CARNICOS</t>
  </si>
  <si>
    <t>SEMANA TERMINADA EN:</t>
  </si>
  <si>
    <t>EJECUCIÓN DEL PLAN DE EXPORTACIONES POR PRODUCTOS</t>
  </si>
  <si>
    <t>PRODUCTO: POLLO</t>
  </si>
  <si>
    <t>UM VALOR: MIL USD</t>
  </si>
  <si>
    <t>DATOS SOBRE EL PRODUCTO</t>
  </si>
  <si>
    <t>BUQUEADO</t>
  </si>
  <si>
    <t>EXPORTADO</t>
  </si>
  <si>
    <t>TRANSITO</t>
  </si>
  <si>
    <t>OBSERVACIONES</t>
  </si>
  <si>
    <t>CTTO</t>
  </si>
  <si>
    <t>PRODUCTO</t>
  </si>
  <si>
    <t>VEND.</t>
  </si>
  <si>
    <t>PAÍS</t>
  </si>
  <si>
    <t>C/C</t>
  </si>
  <si>
    <t>PAGO</t>
  </si>
  <si>
    <t>CANT.</t>
  </si>
  <si>
    <t>FECHA</t>
  </si>
  <si>
    <t>FECHA BEM.</t>
  </si>
  <si>
    <t>PRECIO FOB</t>
  </si>
  <si>
    <t>PRCIO CFR/CIF</t>
  </si>
  <si>
    <t>VALOR S/C/C</t>
  </si>
  <si>
    <t>M/N</t>
  </si>
  <si>
    <t>VALOR</t>
  </si>
  <si>
    <t>FACTURA</t>
  </si>
  <si>
    <t>ETA CUBA</t>
  </si>
  <si>
    <t>OBSERVACIONES:</t>
  </si>
  <si>
    <t>ELABORADO POR:</t>
  </si>
  <si>
    <t>COMERCIAL SURIMPEX LDTA</t>
  </si>
  <si>
    <t>TOTAL:</t>
  </si>
  <si>
    <t>PRODUCTO: MDM</t>
  </si>
  <si>
    <t>SUB TOTAL</t>
  </si>
  <si>
    <t>TOTAL GERAL:</t>
  </si>
  <si>
    <t>BRASIL</t>
  </si>
  <si>
    <t>PRODUCTO: SALCHICHAS</t>
  </si>
  <si>
    <t>PRODUCTO: PESCADO</t>
  </si>
  <si>
    <t>PRODUCTO: CERDO</t>
  </si>
  <si>
    <t>PRODUCTO: CARNE DE RES</t>
  </si>
  <si>
    <t>PRODUCTO: HUEVO EM POLVO</t>
  </si>
  <si>
    <t>CONTRATADO</t>
  </si>
  <si>
    <t>PENDIENTE</t>
  </si>
  <si>
    <t>COMISIONES USD</t>
  </si>
  <si>
    <t>CANT. (TM)</t>
  </si>
  <si>
    <t>VALOR MUSD</t>
  </si>
  <si>
    <t>COBRADAS</t>
  </si>
  <si>
    <t>PENDENTES</t>
  </si>
  <si>
    <t>POLLO</t>
  </si>
  <si>
    <t>MDM</t>
  </si>
  <si>
    <t>SALCHICHAS</t>
  </si>
  <si>
    <t>PESCADO</t>
  </si>
  <si>
    <t>CERDO</t>
  </si>
  <si>
    <t>CARNE DE RES</t>
  </si>
  <si>
    <t>TOTALES</t>
  </si>
  <si>
    <t>TOTAL GENERAL</t>
  </si>
  <si>
    <t>TOTAL BRASIL</t>
  </si>
  <si>
    <t>TOTAL CHILE</t>
  </si>
  <si>
    <t>CHILE</t>
  </si>
  <si>
    <t>HUEVO EN POLVO</t>
  </si>
  <si>
    <t>Cuarto Trasero</t>
  </si>
  <si>
    <t>Seara</t>
  </si>
  <si>
    <t>Brasil</t>
  </si>
  <si>
    <t>CFR</t>
  </si>
  <si>
    <t>MDM DE POLLO</t>
  </si>
  <si>
    <t>BIG FRANGO</t>
  </si>
  <si>
    <t>FOB's</t>
  </si>
  <si>
    <t>PROEX ó TB</t>
  </si>
  <si>
    <t>Ago-Oct</t>
  </si>
  <si>
    <t>CTTO 2012 EXECUTADO 5.566,572 TM</t>
  </si>
  <si>
    <t>JBS AVES</t>
  </si>
  <si>
    <t>OCT</t>
  </si>
  <si>
    <t>CTTO 2012 EXECUTADO 514,993 FOB</t>
  </si>
  <si>
    <t>RATE: 1,3035</t>
  </si>
  <si>
    <t>RIVELLI</t>
  </si>
  <si>
    <t>PROEX Ó TB</t>
  </si>
  <si>
    <t>DIC-FEB</t>
  </si>
  <si>
    <t>FRANGOS CANÇÃO</t>
  </si>
  <si>
    <t>CAPE BELLE</t>
  </si>
  <si>
    <t>1114/2012</t>
  </si>
  <si>
    <t xml:space="preserve"> MDM DE POLLO</t>
  </si>
  <si>
    <t>GLOBOAVES</t>
  </si>
  <si>
    <t>DIC FEB</t>
  </si>
  <si>
    <t>ENMIENDA I</t>
  </si>
  <si>
    <t>FEB-MAR</t>
  </si>
  <si>
    <t>T0001D/12</t>
  </si>
  <si>
    <t>JBS</t>
  </si>
  <si>
    <t>003124/12</t>
  </si>
  <si>
    <t>FECHA EMB.</t>
  </si>
  <si>
    <t>SALCHICHA DE POLLO</t>
  </si>
  <si>
    <t>MTG</t>
  </si>
  <si>
    <t>CAD</t>
  </si>
  <si>
    <t>AGO-NOV</t>
  </si>
  <si>
    <t>ANGUILA</t>
  </si>
  <si>
    <t>CTTO 2012 EXECUTADO 155,910 TM</t>
  </si>
  <si>
    <t>PERRO CALIENTE</t>
  </si>
  <si>
    <t>TB</t>
  </si>
  <si>
    <t>DIC-MAY</t>
  </si>
  <si>
    <t>ODERICH</t>
  </si>
  <si>
    <t>FLAMENGO</t>
  </si>
  <si>
    <t>FOB</t>
  </si>
  <si>
    <t>340g</t>
  </si>
  <si>
    <t>3 Kg</t>
  </si>
  <si>
    <t>PIF PAF</t>
  </si>
  <si>
    <t>225g</t>
  </si>
  <si>
    <t>DIC-ABR</t>
  </si>
  <si>
    <t>TRÊS LÍRIOS</t>
  </si>
  <si>
    <t>PESCADO ENTERO CONGELADO</t>
  </si>
  <si>
    <t>ABR-JUN</t>
  </si>
  <si>
    <t>ELENI</t>
  </si>
  <si>
    <t>MANTECA DE CERDO</t>
  </si>
  <si>
    <t>ALIBEM</t>
  </si>
  <si>
    <t>CSAV HOUSTON</t>
  </si>
  <si>
    <t>HUEVO</t>
  </si>
  <si>
    <t>NATUROVOS</t>
  </si>
  <si>
    <t>DIC-MAR</t>
  </si>
  <si>
    <t>2012/344</t>
  </si>
  <si>
    <t>ILONA</t>
  </si>
  <si>
    <t>002899/12</t>
  </si>
  <si>
    <t>002959/12</t>
  </si>
  <si>
    <t>OK</t>
  </si>
  <si>
    <t>267/2012 (4195)</t>
  </si>
  <si>
    <t>02160/2012</t>
  </si>
  <si>
    <t>EJECUTADO</t>
  </si>
  <si>
    <t xml:space="preserve">CTTO 2012 - EXECUTADO </t>
  </si>
  <si>
    <t>DIC</t>
  </si>
  <si>
    <t>SORAYA</t>
  </si>
  <si>
    <t>851/2012-A</t>
  </si>
  <si>
    <t>SOMENTE POR TB (INFORMAÇÃO POR E-MAIL)</t>
  </si>
  <si>
    <t>ok</t>
  </si>
  <si>
    <t>0028</t>
  </si>
  <si>
    <t>HANJIN HELSINKI</t>
  </si>
  <si>
    <t>Pif Paf</t>
  </si>
  <si>
    <t>Fobs</t>
  </si>
  <si>
    <t>Proex o TB</t>
  </si>
  <si>
    <t>Ago - Nov</t>
  </si>
  <si>
    <t>Salchicha de Pollo - 225 gr</t>
  </si>
  <si>
    <t>Cap Spencer</t>
  </si>
  <si>
    <t>CTTO 2012 - EXECUTADO 175,419 TM</t>
  </si>
  <si>
    <t>2013/022</t>
  </si>
  <si>
    <t>MIRAMARIN</t>
  </si>
  <si>
    <t>00064/2013</t>
  </si>
  <si>
    <t>LIBRA</t>
  </si>
  <si>
    <t>T0001G/12</t>
  </si>
  <si>
    <t>CTTO CANCELADO</t>
  </si>
  <si>
    <t>000401/13</t>
  </si>
  <si>
    <t>000402/13</t>
  </si>
  <si>
    <t>003/2013(4219)</t>
  </si>
  <si>
    <t>12/2013</t>
  </si>
  <si>
    <t>HÍGADO DE POLLO</t>
  </si>
  <si>
    <t>MOLLEJA DE POLLO</t>
  </si>
  <si>
    <t>VÍSCERAS</t>
  </si>
  <si>
    <t>PRODUCTO: VÍSCERAS</t>
  </si>
  <si>
    <t xml:space="preserve">MDM - CARNICOS </t>
  </si>
  <si>
    <t>PROVEEDOR</t>
  </si>
  <si>
    <t>MN</t>
  </si>
  <si>
    <t>FECHA SAL.</t>
  </si>
  <si>
    <t>COMISIÓN</t>
  </si>
  <si>
    <t>T. COMISIÓN</t>
  </si>
  <si>
    <t>SITUAC.</t>
  </si>
  <si>
    <t>NF</t>
  </si>
  <si>
    <t>CONOSUR</t>
  </si>
  <si>
    <t xml:space="preserve">SALCHICHAS- CARNICOS </t>
  </si>
  <si>
    <t xml:space="preserve">PESCADOS CARNICOS </t>
  </si>
  <si>
    <t xml:space="preserve">CERDO CARNICOS </t>
  </si>
  <si>
    <t>conserva</t>
  </si>
  <si>
    <t>JUREL ENTERO /CONSERVA</t>
  </si>
  <si>
    <t>CONGELADO - 2,00 /TM</t>
  </si>
  <si>
    <t>MAERSK KOWLOON</t>
  </si>
  <si>
    <t>0060</t>
  </si>
  <si>
    <t>PROEX Ó CAD</t>
  </si>
  <si>
    <t>ABR-JUL</t>
  </si>
  <si>
    <t>COPACABANA</t>
  </si>
  <si>
    <t>2013/049</t>
  </si>
  <si>
    <t>851/2012-B</t>
  </si>
  <si>
    <t>851/2012-C</t>
  </si>
  <si>
    <t>ABR</t>
  </si>
  <si>
    <t>00220/2013</t>
  </si>
  <si>
    <t>Perro Caliente</t>
  </si>
  <si>
    <t>Chile</t>
  </si>
  <si>
    <t>Sep - Dic</t>
  </si>
  <si>
    <t>HANJIN GOTHENBURG</t>
  </si>
  <si>
    <t>ctto 2012</t>
  </si>
  <si>
    <t>0134</t>
  </si>
  <si>
    <t>MAR-AGO</t>
  </si>
  <si>
    <t>0135</t>
  </si>
  <si>
    <t>0136</t>
  </si>
  <si>
    <t>0137</t>
  </si>
  <si>
    <t>FRANGOBELLO</t>
  </si>
  <si>
    <t>0138</t>
  </si>
  <si>
    <t>0139</t>
  </si>
  <si>
    <t>Salchicha de pollo</t>
  </si>
  <si>
    <t>JBS Aves</t>
  </si>
  <si>
    <t>Proex ó TB</t>
  </si>
  <si>
    <t>0141</t>
  </si>
  <si>
    <t>Salchicha de Pollo</t>
  </si>
  <si>
    <t>Abr- Ago</t>
  </si>
  <si>
    <t>Mar-Ago</t>
  </si>
  <si>
    <t>3 kg</t>
  </si>
  <si>
    <t>0140</t>
  </si>
  <si>
    <t>Oderich</t>
  </si>
  <si>
    <t>0142</t>
  </si>
  <si>
    <t>0151</t>
  </si>
  <si>
    <t>Mar-Jul</t>
  </si>
  <si>
    <t>0152</t>
  </si>
  <si>
    <t>PROEX</t>
  </si>
  <si>
    <t>0119</t>
  </si>
  <si>
    <t>FRIO ANTARTIC</t>
  </si>
  <si>
    <t>024/2013 (4243)(</t>
  </si>
  <si>
    <t>T0001J/12</t>
  </si>
  <si>
    <t>139/2013</t>
  </si>
  <si>
    <t>000947/13</t>
  </si>
  <si>
    <t>000949/13</t>
  </si>
  <si>
    <t>340 gr</t>
  </si>
  <si>
    <t>MAERSK KUANTAN</t>
  </si>
  <si>
    <t>2013/069</t>
  </si>
  <si>
    <t>ALIANÇA MANAUS</t>
  </si>
  <si>
    <t>T.3.918,46</t>
  </si>
  <si>
    <t>2013/064</t>
  </si>
  <si>
    <t>0216</t>
  </si>
  <si>
    <t>ABR-DIC</t>
  </si>
  <si>
    <t>1-5 Septiembre</t>
  </si>
  <si>
    <t>1-5 Octubre</t>
  </si>
  <si>
    <t>1-5 Noviembre</t>
  </si>
  <si>
    <t>851/2012-D</t>
  </si>
  <si>
    <t>.</t>
  </si>
  <si>
    <t>RIV-038/2013 (4265)</t>
  </si>
  <si>
    <t>229/2013</t>
  </si>
  <si>
    <t>001604/13</t>
  </si>
  <si>
    <t>T0002A/13</t>
  </si>
  <si>
    <t>75/2013</t>
  </si>
  <si>
    <t>001602/13</t>
  </si>
  <si>
    <t>179/2013-A</t>
  </si>
  <si>
    <t>180/2013-A</t>
  </si>
  <si>
    <t>ER BERLIN</t>
  </si>
  <si>
    <t>00399/2013</t>
  </si>
  <si>
    <t>2013/074</t>
  </si>
  <si>
    <t>0228</t>
  </si>
  <si>
    <t>PROEX ó CAD</t>
  </si>
  <si>
    <t>jul-nov</t>
  </si>
  <si>
    <t>0229</t>
  </si>
  <si>
    <t xml:space="preserve">Chile </t>
  </si>
  <si>
    <t>JUL-DIC</t>
  </si>
  <si>
    <t>MSC PILAR</t>
  </si>
  <si>
    <t>MSC ELA</t>
  </si>
  <si>
    <t>HANSA ATLANTIC</t>
  </si>
  <si>
    <t>XIAMEN CHINA</t>
  </si>
  <si>
    <t>MAERSK KELSO</t>
  </si>
  <si>
    <t>FRIO ATLANTIC</t>
  </si>
  <si>
    <t>346/2013</t>
  </si>
  <si>
    <t>76/2013</t>
  </si>
  <si>
    <t>RIV-053/2013 (4277)</t>
  </si>
  <si>
    <t>2013/121</t>
  </si>
  <si>
    <t>T0002B/13</t>
  </si>
  <si>
    <t>180/2013-B</t>
  </si>
  <si>
    <t>179/2013-B</t>
  </si>
  <si>
    <t>002085/13</t>
  </si>
  <si>
    <t>FRIO ATLNTIC</t>
  </si>
  <si>
    <t>002079/13</t>
  </si>
  <si>
    <t>NAVEGANTES EXPRESS</t>
  </si>
  <si>
    <t>00529/2013</t>
  </si>
  <si>
    <t>MSC SARAH</t>
  </si>
  <si>
    <t>MSC ROMA</t>
  </si>
  <si>
    <t>851/2012-E</t>
  </si>
  <si>
    <t>ITALIAN REEFER</t>
  </si>
  <si>
    <t>T0002C/13</t>
  </si>
  <si>
    <t>RIV-074/2013 (4319)</t>
  </si>
  <si>
    <t>77/2013</t>
  </si>
  <si>
    <t>2013/129</t>
  </si>
  <si>
    <t>002871/13</t>
  </si>
  <si>
    <t>002872/13</t>
  </si>
  <si>
    <t>180/2013-C</t>
  </si>
  <si>
    <t>179/2013-C</t>
  </si>
  <si>
    <t>NOVIEMBRE</t>
  </si>
  <si>
    <t>SEPTIEMBRE</t>
  </si>
  <si>
    <t>OCTUBRE</t>
  </si>
  <si>
    <t>DICIEMBRE</t>
  </si>
  <si>
    <t xml:space="preserve">003/13 </t>
  </si>
  <si>
    <t>003/13</t>
  </si>
  <si>
    <t>RDO CONCERT</t>
  </si>
  <si>
    <t>26/05/213</t>
  </si>
  <si>
    <t>T. 3.722,537</t>
  </si>
  <si>
    <t>ENMIENDA II</t>
  </si>
  <si>
    <t>RECIFE</t>
  </si>
  <si>
    <t>SEP-NOV</t>
  </si>
  <si>
    <t>INDIAN REEFER</t>
  </si>
  <si>
    <t>78/2013</t>
  </si>
  <si>
    <t>RIV0972013 (4343)</t>
  </si>
  <si>
    <t>2013/140</t>
  </si>
  <si>
    <t>179/2013-D</t>
  </si>
  <si>
    <t>604/2013</t>
  </si>
  <si>
    <t>0357</t>
  </si>
  <si>
    <t>15-20 SEPTIEMBRE</t>
  </si>
  <si>
    <t>15-20 OCTUBRE</t>
  </si>
  <si>
    <t>15-20 NOVIEMBRE</t>
  </si>
  <si>
    <t>0358</t>
  </si>
  <si>
    <t>340 g</t>
  </si>
  <si>
    <t>0355</t>
  </si>
  <si>
    <t>225 g</t>
  </si>
  <si>
    <t>0356</t>
  </si>
  <si>
    <t>00731/2013</t>
  </si>
  <si>
    <t>003483/13</t>
  </si>
  <si>
    <t>003484/13</t>
  </si>
  <si>
    <t>003485/13</t>
  </si>
  <si>
    <t>MSC ORIANE</t>
  </si>
  <si>
    <t>327/2013-A</t>
  </si>
  <si>
    <t>328/2013-A</t>
  </si>
  <si>
    <t>MAERSK KENSINGTON</t>
  </si>
  <si>
    <t>TOTAL GEN.</t>
  </si>
  <si>
    <t>RIV-118/2013(4371)</t>
  </si>
  <si>
    <t>T0002E/13</t>
  </si>
  <si>
    <t>732/2013</t>
  </si>
  <si>
    <t>179/2013-E</t>
  </si>
  <si>
    <t>180/2013-D</t>
  </si>
  <si>
    <t>79/2013</t>
  </si>
  <si>
    <t>003975/13</t>
  </si>
  <si>
    <t>003974/13</t>
  </si>
  <si>
    <t>00855/2013</t>
  </si>
  <si>
    <t>SANTA PHILIPPA</t>
  </si>
  <si>
    <t>00911/2013</t>
  </si>
  <si>
    <t>INDIAN REEFER 12/08</t>
  </si>
  <si>
    <t>MONTEVIDEO EXPRESS 13/08</t>
  </si>
  <si>
    <t>ALIANÇA MANAUS 19/08</t>
  </si>
  <si>
    <t>0470</t>
  </si>
  <si>
    <t>Oct-Dic</t>
  </si>
  <si>
    <t>1-15 Octubre</t>
  </si>
  <si>
    <t>1-15 Noviembre</t>
  </si>
  <si>
    <t>1-15 Diciembre</t>
  </si>
  <si>
    <t>AGUARDANDO 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</si>
</sst>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\ _P_t_s_-;\-* #,##0.00\ _P_t_s_-;_-* &quot;-&quot;??\ _P_t_s_-;_-@_-"/>
    <numFmt numFmtId="165" formatCode="[$$-409]#,##0.000"/>
    <numFmt numFmtId="166" formatCode="d/m/yy;@"/>
    <numFmt numFmtId="167" formatCode="&quot;R$ &quot;#,##0.000"/>
    <numFmt numFmtId="168" formatCode="0.000"/>
    <numFmt numFmtId="169" formatCode="dd/mm/yy;@"/>
    <numFmt numFmtId="170" formatCode="[$$-409]#,##0.00"/>
    <numFmt numFmtId="171" formatCode="d/m/yy"/>
    <numFmt numFmtId="172" formatCode="[$$-1004]#,##0.00"/>
    <numFmt numFmtId="173" formatCode="[$$-1004]#,##0.000"/>
    <numFmt numFmtId="174" formatCode="#,##0.000"/>
    <numFmt numFmtId="175" formatCode="[$$-340A]\ #,##0.00"/>
    <numFmt numFmtId="176" formatCode="[$$-2C0A]\ #,##0.00"/>
    <numFmt numFmtId="177" formatCode="d/mm/yy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 tint="-0.34998626667073579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indexed="22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 tint="-0.499984740745262"/>
      <name val="Arial"/>
      <family val="2"/>
    </font>
    <font>
      <b/>
      <sz val="13"/>
      <color rgb="FFFF0000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indexed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569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0" borderId="0" xfId="0" applyFont="1"/>
    <xf numFmtId="0" fontId="0" fillId="0" borderId="13" xfId="0" applyBorder="1"/>
    <xf numFmtId="0" fontId="0" fillId="0" borderId="23" xfId="0" applyBorder="1"/>
    <xf numFmtId="0" fontId="1" fillId="0" borderId="2" xfId="0" applyFont="1" applyBorder="1"/>
    <xf numFmtId="0" fontId="1" fillId="0" borderId="5" xfId="0" applyFont="1" applyBorder="1"/>
    <xf numFmtId="0" fontId="0" fillId="0" borderId="1" xfId="0" applyBorder="1"/>
    <xf numFmtId="0" fontId="0" fillId="2" borderId="23" xfId="0" applyFill="1" applyBorder="1"/>
    <xf numFmtId="0" fontId="1" fillId="2" borderId="23" xfId="0" applyFont="1" applyFill="1" applyBorder="1"/>
    <xf numFmtId="0" fontId="1" fillId="3" borderId="23" xfId="0" applyFont="1" applyFill="1" applyBorder="1"/>
    <xf numFmtId="0" fontId="0" fillId="3" borderId="23" xfId="0" applyFill="1" applyBorder="1"/>
    <xf numFmtId="0" fontId="0" fillId="0" borderId="23" xfId="0" applyBorder="1" applyAlignment="1">
      <alignment horizontal="center"/>
    </xf>
    <xf numFmtId="0" fontId="1" fillId="2" borderId="26" xfId="0" applyFont="1" applyFill="1" applyBorder="1"/>
    <xf numFmtId="0" fontId="0" fillId="2" borderId="34" xfId="0" applyFill="1" applyBorder="1"/>
    <xf numFmtId="0" fontId="0" fillId="2" borderId="38" xfId="0" applyFill="1" applyBorder="1"/>
    <xf numFmtId="0" fontId="0" fillId="2" borderId="35" xfId="0" applyFill="1" applyBorder="1"/>
    <xf numFmtId="0" fontId="0" fillId="2" borderId="36" xfId="0" applyFill="1" applyBorder="1"/>
    <xf numFmtId="0" fontId="1" fillId="2" borderId="1" xfId="0" applyFont="1" applyFill="1" applyBorder="1"/>
    <xf numFmtId="0" fontId="1" fillId="2" borderId="16" xfId="0" applyFont="1" applyFill="1" applyBorder="1"/>
    <xf numFmtId="0" fontId="1" fillId="2" borderId="10" xfId="0" applyFont="1" applyFill="1" applyBorder="1"/>
    <xf numFmtId="0" fontId="0" fillId="2" borderId="18" xfId="0" applyFill="1" applyBorder="1"/>
    <xf numFmtId="0" fontId="0" fillId="2" borderId="14" xfId="0" applyFill="1" applyBorder="1"/>
    <xf numFmtId="0" fontId="1" fillId="3" borderId="1" xfId="0" applyFont="1" applyFill="1" applyBorder="1"/>
    <xf numFmtId="0" fontId="1" fillId="3" borderId="11" xfId="0" applyFont="1" applyFill="1" applyBorder="1"/>
    <xf numFmtId="0" fontId="0" fillId="2" borderId="20" xfId="0" applyFill="1" applyBorder="1"/>
    <xf numFmtId="0" fontId="1" fillId="2" borderId="22" xfId="0" applyFont="1" applyFill="1" applyBorder="1"/>
    <xf numFmtId="0" fontId="0" fillId="0" borderId="26" xfId="0" applyBorder="1"/>
    <xf numFmtId="0" fontId="1" fillId="0" borderId="26" xfId="0" applyFont="1" applyBorder="1"/>
    <xf numFmtId="0" fontId="1" fillId="2" borderId="20" xfId="0" applyFont="1" applyFill="1" applyBorder="1"/>
    <xf numFmtId="0" fontId="1" fillId="2" borderId="15" xfId="0" applyFont="1" applyFill="1" applyBorder="1"/>
    <xf numFmtId="166" fontId="0" fillId="0" borderId="13" xfId="0" applyNumberFormat="1" applyBorder="1"/>
    <xf numFmtId="166" fontId="0" fillId="0" borderId="23" xfId="0" applyNumberFormat="1" applyBorder="1"/>
    <xf numFmtId="166" fontId="0" fillId="0" borderId="26" xfId="0" applyNumberFormat="1" applyBorder="1"/>
    <xf numFmtId="165" fontId="0" fillId="0" borderId="13" xfId="0" applyNumberFormat="1" applyBorder="1"/>
    <xf numFmtId="165" fontId="0" fillId="0" borderId="23" xfId="0" applyNumberFormat="1" applyBorder="1"/>
    <xf numFmtId="165" fontId="0" fillId="0" borderId="26" xfId="0" applyNumberFormat="1" applyBorder="1"/>
    <xf numFmtId="165" fontId="1" fillId="3" borderId="1" xfId="0" applyNumberFormat="1" applyFont="1" applyFill="1" applyBorder="1"/>
    <xf numFmtId="165" fontId="1" fillId="3" borderId="11" xfId="0" applyNumberFormat="1" applyFont="1" applyFill="1" applyBorder="1"/>
    <xf numFmtId="165" fontId="1" fillId="3" borderId="21" xfId="0" applyNumberFormat="1" applyFont="1" applyFill="1" applyBorder="1"/>
    <xf numFmtId="165" fontId="1" fillId="3" borderId="6" xfId="0" applyNumberFormat="1" applyFont="1" applyFill="1" applyBorder="1"/>
    <xf numFmtId="165" fontId="0" fillId="3" borderId="23" xfId="0" applyNumberFormat="1" applyFill="1" applyBorder="1"/>
    <xf numFmtId="0" fontId="1" fillId="0" borderId="1" xfId="0" applyFont="1" applyBorder="1"/>
    <xf numFmtId="0" fontId="0" fillId="0" borderId="27" xfId="0" applyBorder="1"/>
    <xf numFmtId="0" fontId="1" fillId="0" borderId="30" xfId="0" applyFont="1" applyBorder="1"/>
    <xf numFmtId="165" fontId="0" fillId="0" borderId="25" xfId="0" applyNumberFormat="1" applyBorder="1"/>
    <xf numFmtId="165" fontId="0" fillId="0" borderId="29" xfId="0" applyNumberFormat="1" applyBorder="1"/>
    <xf numFmtId="165" fontId="0" fillId="0" borderId="32" xfId="0" applyNumberFormat="1" applyBorder="1"/>
    <xf numFmtId="165" fontId="0" fillId="0" borderId="24" xfId="0" applyNumberFormat="1" applyBorder="1"/>
    <xf numFmtId="165" fontId="0" fillId="0" borderId="31" xfId="0" applyNumberFormat="1" applyBorder="1"/>
    <xf numFmtId="0" fontId="0" fillId="0" borderId="39" xfId="0" applyBorder="1"/>
    <xf numFmtId="0" fontId="1" fillId="2" borderId="1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67" fontId="0" fillId="0" borderId="1" xfId="0" applyNumberFormat="1" applyBorder="1"/>
    <xf numFmtId="167" fontId="0" fillId="0" borderId="0" xfId="0" applyNumberFormat="1"/>
    <xf numFmtId="0" fontId="3" fillId="0" borderId="19" xfId="0" applyFont="1" applyBorder="1"/>
    <xf numFmtId="0" fontId="1" fillId="3" borderId="23" xfId="0" applyFont="1" applyFill="1" applyBorder="1"/>
    <xf numFmtId="165" fontId="1" fillId="3" borderId="23" xfId="0" applyNumberFormat="1" applyFont="1" applyFill="1" applyBorder="1"/>
    <xf numFmtId="165" fontId="0" fillId="0" borderId="13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166" fontId="0" fillId="0" borderId="41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center"/>
    </xf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2" fontId="0" fillId="0" borderId="13" xfId="0" applyNumberFormat="1" applyBorder="1"/>
    <xf numFmtId="2" fontId="0" fillId="0" borderId="23" xfId="0" applyNumberFormat="1" applyBorder="1"/>
    <xf numFmtId="2" fontId="3" fillId="6" borderId="13" xfId="0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168" fontId="0" fillId="0" borderId="13" xfId="0" applyNumberFormat="1" applyBorder="1"/>
    <xf numFmtId="168" fontId="0" fillId="0" borderId="23" xfId="0" applyNumberFormat="1" applyBorder="1"/>
    <xf numFmtId="168" fontId="0" fillId="0" borderId="1" xfId="0" applyNumberFormat="1" applyBorder="1" applyAlignment="1">
      <alignment horizontal="center"/>
    </xf>
    <xf numFmtId="168" fontId="0" fillId="0" borderId="26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168" fontId="0" fillId="0" borderId="23" xfId="0" applyNumberFormat="1" applyBorder="1" applyAlignment="1">
      <alignment horizontal="center"/>
    </xf>
    <xf numFmtId="2" fontId="1" fillId="3" borderId="1" xfId="0" applyNumberFormat="1" applyFont="1" applyFill="1" applyBorder="1"/>
    <xf numFmtId="168" fontId="1" fillId="0" borderId="1" xfId="0" applyNumberFormat="1" applyFont="1" applyBorder="1" applyAlignment="1">
      <alignment horizontal="center"/>
    </xf>
    <xf numFmtId="165" fontId="1" fillId="0" borderId="21" xfId="0" applyNumberFormat="1" applyFont="1" applyBorder="1" applyAlignment="1">
      <alignment horizontal="center"/>
    </xf>
    <xf numFmtId="166" fontId="0" fillId="0" borderId="10" xfId="0" applyNumberFormat="1" applyBorder="1"/>
    <xf numFmtId="0" fontId="0" fillId="0" borderId="42" xfId="0" applyBorder="1"/>
    <xf numFmtId="165" fontId="0" fillId="0" borderId="42" xfId="0" applyNumberFormat="1" applyBorder="1"/>
    <xf numFmtId="0" fontId="0" fillId="0" borderId="26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68" fontId="0" fillId="0" borderId="26" xfId="0" applyNumberFormat="1" applyFont="1" applyBorder="1" applyAlignment="1">
      <alignment horizontal="center"/>
    </xf>
    <xf numFmtId="165" fontId="0" fillId="0" borderId="26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8" fontId="0" fillId="0" borderId="13" xfId="0" applyNumberFormat="1" applyFont="1" applyBorder="1" applyAlignment="1">
      <alignment horizontal="center"/>
    </xf>
    <xf numFmtId="165" fontId="0" fillId="0" borderId="1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42" xfId="0" applyNumberFormat="1" applyBorder="1" applyAlignment="1">
      <alignment horizontal="center"/>
    </xf>
    <xf numFmtId="168" fontId="1" fillId="3" borderId="1" xfId="0" applyNumberFormat="1" applyFont="1" applyFill="1" applyBorder="1"/>
    <xf numFmtId="0" fontId="4" fillId="0" borderId="13" xfId="0" applyFont="1" applyBorder="1" applyAlignment="1">
      <alignment horizontal="center"/>
    </xf>
    <xf numFmtId="168" fontId="4" fillId="0" borderId="13" xfId="0" applyNumberFormat="1" applyFont="1" applyBorder="1" applyAlignment="1">
      <alignment horizontal="center"/>
    </xf>
    <xf numFmtId="168" fontId="1" fillId="0" borderId="2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0" xfId="0" applyBorder="1"/>
    <xf numFmtId="166" fontId="0" fillId="0" borderId="41" xfId="0" applyNumberFormat="1" applyBorder="1"/>
    <xf numFmtId="168" fontId="0" fillId="3" borderId="23" xfId="0" applyNumberFormat="1" applyFill="1" applyBorder="1"/>
    <xf numFmtId="168" fontId="0" fillId="0" borderId="40" xfId="0" applyNumberFormat="1" applyBorder="1" applyAlignment="1">
      <alignment horizontal="center"/>
    </xf>
    <xf numFmtId="165" fontId="4" fillId="0" borderId="13" xfId="0" applyNumberFormat="1" applyFon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67" fontId="0" fillId="0" borderId="13" xfId="0" applyNumberFormat="1" applyBorder="1"/>
    <xf numFmtId="0" fontId="6" fillId="3" borderId="13" xfId="0" applyFont="1" applyFill="1" applyBorder="1" applyAlignment="1">
      <alignment horizontal="center"/>
    </xf>
    <xf numFmtId="168" fontId="6" fillId="3" borderId="13" xfId="0" applyNumberFormat="1" applyFont="1" applyFill="1" applyBorder="1" applyAlignment="1">
      <alignment horizontal="center"/>
    </xf>
    <xf numFmtId="168" fontId="6" fillId="3" borderId="26" xfId="0" applyNumberFormat="1" applyFont="1" applyFill="1" applyBorder="1" applyAlignment="1">
      <alignment horizontal="center"/>
    </xf>
    <xf numFmtId="165" fontId="6" fillId="3" borderId="26" xfId="0" applyNumberFormat="1" applyFont="1" applyFill="1" applyBorder="1" applyAlignment="1">
      <alignment horizontal="center"/>
    </xf>
    <xf numFmtId="166" fontId="6" fillId="3" borderId="13" xfId="0" applyNumberFormat="1" applyFont="1" applyFill="1" applyBorder="1" applyAlignment="1">
      <alignment horizontal="center"/>
    </xf>
    <xf numFmtId="0" fontId="0" fillId="3" borderId="28" xfId="0" applyFill="1" applyBorder="1"/>
    <xf numFmtId="165" fontId="0" fillId="3" borderId="25" xfId="0" applyNumberFormat="1" applyFill="1" applyBorder="1"/>
    <xf numFmtId="0" fontId="0" fillId="3" borderId="27" xfId="0" applyFill="1" applyBorder="1"/>
    <xf numFmtId="165" fontId="0" fillId="3" borderId="13" xfId="0" applyNumberFormat="1" applyFill="1" applyBorder="1"/>
    <xf numFmtId="165" fontId="0" fillId="0" borderId="0" xfId="0" applyNumberFormat="1"/>
    <xf numFmtId="165" fontId="0" fillId="0" borderId="1" xfId="0" applyNumberFormat="1" applyBorder="1"/>
    <xf numFmtId="165" fontId="0" fillId="0" borderId="20" xfId="0" applyNumberFormat="1" applyBorder="1"/>
    <xf numFmtId="165" fontId="1" fillId="5" borderId="1" xfId="0" applyNumberFormat="1" applyFont="1" applyFill="1" applyBorder="1"/>
    <xf numFmtId="0" fontId="6" fillId="0" borderId="13" xfId="0" applyFont="1" applyBorder="1" applyAlignment="1">
      <alignment horizontal="center"/>
    </xf>
    <xf numFmtId="168" fontId="6" fillId="0" borderId="13" xfId="0" applyNumberFormat="1" applyFont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168" fontId="3" fillId="3" borderId="13" xfId="0" applyNumberFormat="1" applyFont="1" applyFill="1" applyBorder="1" applyAlignment="1">
      <alignment horizontal="center"/>
    </xf>
    <xf numFmtId="0" fontId="3" fillId="3" borderId="13" xfId="0" applyFont="1" applyFill="1" applyBorder="1"/>
    <xf numFmtId="0" fontId="3" fillId="3" borderId="26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169" fontId="2" fillId="0" borderId="23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70" fontId="2" fillId="0" borderId="13" xfId="0" applyNumberFormat="1" applyFont="1" applyBorder="1"/>
    <xf numFmtId="0" fontId="2" fillId="0" borderId="13" xfId="0" applyFont="1" applyBorder="1"/>
    <xf numFmtId="165" fontId="2" fillId="0" borderId="13" xfId="0" applyNumberFormat="1" applyFont="1" applyBorder="1"/>
    <xf numFmtId="0" fontId="7" fillId="0" borderId="13" xfId="0" applyFont="1" applyBorder="1" applyAlignment="1">
      <alignment horizontal="center"/>
    </xf>
    <xf numFmtId="0" fontId="8" fillId="0" borderId="13" xfId="0" applyFont="1" applyBorder="1"/>
    <xf numFmtId="0" fontId="2" fillId="0" borderId="0" xfId="0" applyFont="1" applyBorder="1" applyAlignment="1">
      <alignment horizontal="center"/>
    </xf>
    <xf numFmtId="168" fontId="2" fillId="3" borderId="23" xfId="0" applyNumberFormat="1" applyFont="1" applyFill="1" applyBorder="1" applyAlignment="1">
      <alignment horizontal="center"/>
    </xf>
    <xf numFmtId="171" fontId="2" fillId="3" borderId="13" xfId="0" applyNumberFormat="1" applyFont="1" applyFill="1" applyBorder="1" applyAlignment="1">
      <alignment horizontal="right"/>
    </xf>
    <xf numFmtId="0" fontId="2" fillId="3" borderId="13" xfId="0" applyFont="1" applyFill="1" applyBorder="1" applyAlignment="1">
      <alignment horizontal="center"/>
    </xf>
    <xf numFmtId="168" fontId="1" fillId="0" borderId="1" xfId="0" applyNumberFormat="1" applyFont="1" applyBorder="1"/>
    <xf numFmtId="165" fontId="1" fillId="0" borderId="21" xfId="0" applyNumberFormat="1" applyFont="1" applyBorder="1"/>
    <xf numFmtId="165" fontId="6" fillId="3" borderId="13" xfId="0" applyNumberFormat="1" applyFont="1" applyFill="1" applyBorder="1" applyAlignment="1">
      <alignment horizontal="center"/>
    </xf>
    <xf numFmtId="0" fontId="0" fillId="0" borderId="43" xfId="0" applyBorder="1"/>
    <xf numFmtId="0" fontId="0" fillId="0" borderId="25" xfId="0" applyBorder="1"/>
    <xf numFmtId="0" fontId="2" fillId="0" borderId="27" xfId="0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169" fontId="2" fillId="0" borderId="13" xfId="0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2" fillId="0" borderId="33" xfId="0" applyFont="1" applyBorder="1" applyAlignment="1">
      <alignment horizontal="right"/>
    </xf>
    <xf numFmtId="0" fontId="2" fillId="0" borderId="23" xfId="0" applyFont="1" applyBorder="1" applyAlignment="1">
      <alignment horizontal="left"/>
    </xf>
    <xf numFmtId="0" fontId="10" fillId="3" borderId="27" xfId="0" applyFont="1" applyFill="1" applyBorder="1" applyAlignment="1">
      <alignment horizontal="center"/>
    </xf>
    <xf numFmtId="169" fontId="2" fillId="3" borderId="13" xfId="0" applyNumberFormat="1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169" fontId="11" fillId="3" borderId="13" xfId="0" applyNumberFormat="1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right"/>
    </xf>
    <xf numFmtId="0" fontId="10" fillId="3" borderId="13" xfId="0" applyFont="1" applyFill="1" applyBorder="1" applyAlignment="1">
      <alignment horizontal="center"/>
    </xf>
    <xf numFmtId="0" fontId="13" fillId="3" borderId="13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right"/>
    </xf>
    <xf numFmtId="0" fontId="10" fillId="0" borderId="27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168" fontId="1" fillId="3" borderId="23" xfId="0" applyNumberFormat="1" applyFont="1" applyFill="1" applyBorder="1"/>
    <xf numFmtId="0" fontId="1" fillId="2" borderId="18" xfId="0" applyFont="1" applyFill="1" applyBorder="1"/>
    <xf numFmtId="0" fontId="1" fillId="2" borderId="14" xfId="0" applyFont="1" applyFill="1" applyBorder="1"/>
    <xf numFmtId="168" fontId="3" fillId="6" borderId="13" xfId="0" applyNumberFormat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8" fillId="7" borderId="25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14" fillId="6" borderId="19" xfId="0" applyFont="1" applyFill="1" applyBorder="1" applyAlignment="1">
      <alignment horizontal="center"/>
    </xf>
    <xf numFmtId="0" fontId="14" fillId="6" borderId="21" xfId="0" applyFont="1" applyFill="1" applyBorder="1" applyAlignment="1">
      <alignment horizontal="center"/>
    </xf>
    <xf numFmtId="168" fontId="3" fillId="6" borderId="1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14" fillId="6" borderId="20" xfId="0" applyFont="1" applyFill="1" applyBorder="1" applyAlignment="1">
      <alignment horizontal="center"/>
    </xf>
    <xf numFmtId="0" fontId="0" fillId="0" borderId="18" xfId="0" applyBorder="1"/>
    <xf numFmtId="0" fontId="0" fillId="0" borderId="16" xfId="0" applyBorder="1"/>
    <xf numFmtId="0" fontId="0" fillId="3" borderId="0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0" borderId="32" xfId="0" applyBorder="1"/>
    <xf numFmtId="0" fontId="0" fillId="0" borderId="2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3" borderId="3" xfId="0" applyFill="1" applyBorder="1"/>
    <xf numFmtId="0" fontId="0" fillId="3" borderId="8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4" fillId="6" borderId="19" xfId="0" applyFont="1" applyFill="1" applyBorder="1" applyAlignment="1">
      <alignment horizontal="left"/>
    </xf>
    <xf numFmtId="166" fontId="0" fillId="3" borderId="3" xfId="0" applyNumberFormat="1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2" fontId="0" fillId="3" borderId="3" xfId="0" applyNumberFormat="1" applyFill="1" applyBorder="1" applyAlignment="1">
      <alignment horizontal="center"/>
    </xf>
    <xf numFmtId="172" fontId="0" fillId="3" borderId="0" xfId="0" applyNumberFormat="1" applyFill="1" applyBorder="1" applyAlignment="1">
      <alignment horizontal="center"/>
    </xf>
    <xf numFmtId="172" fontId="0" fillId="3" borderId="8" xfId="0" applyNumberFormat="1" applyFill="1" applyBorder="1" applyAlignment="1">
      <alignment horizontal="center"/>
    </xf>
    <xf numFmtId="172" fontId="3" fillId="6" borderId="1" xfId="0" applyNumberFormat="1" applyFont="1" applyFill="1" applyBorder="1" applyAlignment="1">
      <alignment horizontal="center"/>
    </xf>
    <xf numFmtId="172" fontId="0" fillId="0" borderId="26" xfId="0" applyNumberFormat="1" applyBorder="1" applyAlignment="1">
      <alignment horizontal="center"/>
    </xf>
    <xf numFmtId="172" fontId="0" fillId="0" borderId="13" xfId="0" applyNumberFormat="1" applyBorder="1" applyAlignment="1">
      <alignment horizontal="center"/>
    </xf>
    <xf numFmtId="172" fontId="0" fillId="0" borderId="23" xfId="0" applyNumberFormat="1" applyBorder="1" applyAlignment="1">
      <alignment horizontal="center"/>
    </xf>
    <xf numFmtId="0" fontId="15" fillId="6" borderId="19" xfId="0" applyFont="1" applyFill="1" applyBorder="1" applyAlignment="1">
      <alignment horizontal="center"/>
    </xf>
    <xf numFmtId="172" fontId="4" fillId="6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15" fillId="6" borderId="20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172" fontId="0" fillId="3" borderId="13" xfId="0" applyNumberForma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72" fontId="0" fillId="3" borderId="24" xfId="0" applyNumberFormat="1" applyFill="1" applyBorder="1" applyAlignment="1">
      <alignment horizontal="center"/>
    </xf>
    <xf numFmtId="0" fontId="0" fillId="0" borderId="31" xfId="0" applyBorder="1" applyAlignment="1">
      <alignment horizontal="center"/>
    </xf>
    <xf numFmtId="166" fontId="0" fillId="3" borderId="13" xfId="0" applyNumberFormat="1" applyFill="1" applyBorder="1" applyAlignment="1">
      <alignment horizontal="center"/>
    </xf>
    <xf numFmtId="172" fontId="0" fillId="3" borderId="52" xfId="0" applyNumberFormat="1" applyFill="1" applyBorder="1" applyAlignment="1">
      <alignment horizontal="center"/>
    </xf>
    <xf numFmtId="172" fontId="0" fillId="3" borderId="26" xfId="0" applyNumberForma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172" fontId="0" fillId="3" borderId="40" xfId="0" applyNumberFormat="1" applyFill="1" applyBorder="1" applyAlignment="1">
      <alignment horizontal="center"/>
    </xf>
    <xf numFmtId="172" fontId="0" fillId="3" borderId="23" xfId="0" applyNumberForma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3" borderId="53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49" fontId="14" fillId="6" borderId="19" xfId="0" applyNumberFormat="1" applyFont="1" applyFill="1" applyBorder="1" applyAlignment="1">
      <alignment horizontal="center"/>
    </xf>
    <xf numFmtId="0" fontId="3" fillId="3" borderId="40" xfId="0" applyFont="1" applyFill="1" applyBorder="1"/>
    <xf numFmtId="0" fontId="17" fillId="3" borderId="2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4" fillId="3" borderId="0" xfId="0" applyFont="1" applyFill="1" applyBorder="1"/>
    <xf numFmtId="0" fontId="3" fillId="6" borderId="19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168" fontId="3" fillId="6" borderId="12" xfId="0" applyNumberFormat="1" applyFont="1" applyFill="1" applyBorder="1" applyAlignment="1">
      <alignment horizontal="center"/>
    </xf>
    <xf numFmtId="172" fontId="3" fillId="6" borderId="12" xfId="0" applyNumberFormat="1" applyFont="1" applyFill="1" applyBorder="1" applyAlignment="1">
      <alignment horizontal="center"/>
    </xf>
    <xf numFmtId="165" fontId="18" fillId="0" borderId="13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0" fontId="17" fillId="3" borderId="0" xfId="0" applyFont="1" applyFill="1" applyBorder="1" applyAlignment="1">
      <alignment horizontal="right"/>
    </xf>
    <xf numFmtId="17" fontId="3" fillId="0" borderId="13" xfId="0" applyNumberFormat="1" applyFont="1" applyBorder="1" applyAlignment="1">
      <alignment horizontal="center"/>
    </xf>
    <xf numFmtId="0" fontId="0" fillId="8" borderId="27" xfId="0" applyFill="1" applyBorder="1" applyAlignment="1">
      <alignment horizontal="center"/>
    </xf>
    <xf numFmtId="166" fontId="0" fillId="8" borderId="13" xfId="0" applyNumberForma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172" fontId="0" fillId="8" borderId="13" xfId="0" applyNumberFormat="1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13" xfId="0" applyFill="1" applyBorder="1"/>
    <xf numFmtId="0" fontId="0" fillId="8" borderId="32" xfId="0" applyFill="1" applyBorder="1"/>
    <xf numFmtId="14" fontId="0" fillId="8" borderId="13" xfId="0" applyNumberForma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168" fontId="4" fillId="3" borderId="13" xfId="0" applyNumberFormat="1" applyFont="1" applyFill="1" applyBorder="1" applyAlignment="1">
      <alignment horizontal="center"/>
    </xf>
    <xf numFmtId="174" fontId="2" fillId="0" borderId="23" xfId="0" applyNumberFormat="1" applyFont="1" applyBorder="1" applyAlignment="1">
      <alignment horizontal="center"/>
    </xf>
    <xf numFmtId="0" fontId="0" fillId="9" borderId="27" xfId="0" applyFill="1" applyBorder="1" applyAlignment="1">
      <alignment horizontal="center"/>
    </xf>
    <xf numFmtId="166" fontId="0" fillId="9" borderId="13" xfId="0" applyNumberFormat="1" applyFill="1" applyBorder="1" applyAlignment="1">
      <alignment horizontal="center"/>
    </xf>
    <xf numFmtId="168" fontId="0" fillId="9" borderId="26" xfId="0" applyNumberFormat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172" fontId="0" fillId="9" borderId="13" xfId="0" applyNumberFormat="1" applyFill="1" applyBorder="1" applyAlignment="1">
      <alignment horizontal="center"/>
    </xf>
    <xf numFmtId="172" fontId="0" fillId="9" borderId="26" xfId="0" applyNumberFormat="1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170" fontId="2" fillId="0" borderId="13" xfId="0" applyNumberFormat="1" applyFont="1" applyBorder="1" applyAlignment="1">
      <alignment horizontal="right"/>
    </xf>
    <xf numFmtId="175" fontId="2" fillId="0" borderId="13" xfId="0" applyNumberFormat="1" applyFont="1" applyBorder="1" applyAlignment="1">
      <alignment horizontal="right"/>
    </xf>
    <xf numFmtId="165" fontId="2" fillId="0" borderId="23" xfId="0" applyNumberFormat="1" applyFont="1" applyBorder="1" applyAlignment="1">
      <alignment horizontal="right"/>
    </xf>
    <xf numFmtId="174" fontId="2" fillId="0" borderId="13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171" fontId="2" fillId="0" borderId="41" xfId="0" applyNumberFormat="1" applyFont="1" applyBorder="1" applyAlignment="1">
      <alignment horizontal="center"/>
    </xf>
    <xf numFmtId="17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49" fontId="0" fillId="0" borderId="13" xfId="0" applyNumberFormat="1" applyBorder="1"/>
    <xf numFmtId="0" fontId="6" fillId="0" borderId="13" xfId="0" applyFont="1" applyBorder="1"/>
    <xf numFmtId="49" fontId="0" fillId="0" borderId="13" xfId="0" applyNumberFormat="1" applyFont="1" applyBorder="1"/>
    <xf numFmtId="2" fontId="6" fillId="0" borderId="13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71" fontId="2" fillId="3" borderId="41" xfId="0" applyNumberFormat="1" applyFont="1" applyFill="1" applyBorder="1" applyAlignment="1">
      <alignment horizontal="right"/>
    </xf>
    <xf numFmtId="168" fontId="2" fillId="3" borderId="42" xfId="0" applyNumberFormat="1" applyFont="1" applyFill="1" applyBorder="1" applyAlignment="1">
      <alignment horizontal="center"/>
    </xf>
    <xf numFmtId="168" fontId="8" fillId="3" borderId="1" xfId="0" applyNumberFormat="1" applyFont="1" applyFill="1" applyBorder="1" applyAlignment="1">
      <alignment horizontal="center"/>
    </xf>
    <xf numFmtId="0" fontId="0" fillId="0" borderId="13" xfId="0" applyFont="1" applyBorder="1"/>
    <xf numFmtId="168" fontId="0" fillId="0" borderId="26" xfId="0" applyNumberFormat="1" applyBorder="1"/>
    <xf numFmtId="0" fontId="0" fillId="0" borderId="23" xfId="0" applyBorder="1" applyAlignment="1">
      <alignment horizontal="center"/>
    </xf>
    <xf numFmtId="168" fontId="0" fillId="0" borderId="25" xfId="0" applyNumberFormat="1" applyBorder="1"/>
    <xf numFmtId="2" fontId="0" fillId="0" borderId="40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8" fontId="1" fillId="2" borderId="1" xfId="0" applyNumberFormat="1" applyFont="1" applyFill="1" applyBorder="1"/>
    <xf numFmtId="165" fontId="1" fillId="0" borderId="1" xfId="0" applyNumberFormat="1" applyFont="1" applyBorder="1"/>
    <xf numFmtId="165" fontId="2" fillId="0" borderId="23" xfId="0" applyNumberFormat="1" applyFont="1" applyBorder="1" applyAlignment="1">
      <alignment horizontal="center"/>
    </xf>
    <xf numFmtId="174" fontId="1" fillId="3" borderId="1" xfId="0" applyNumberFormat="1" applyFont="1" applyFill="1" applyBorder="1"/>
    <xf numFmtId="2" fontId="0" fillId="3" borderId="13" xfId="0" applyNumberFormat="1" applyFill="1" applyBorder="1" applyAlignment="1">
      <alignment horizontal="center"/>
    </xf>
    <xf numFmtId="0" fontId="14" fillId="6" borderId="13" xfId="0" applyFont="1" applyFill="1" applyBorder="1" applyAlignment="1">
      <alignment horizontal="center"/>
    </xf>
    <xf numFmtId="168" fontId="1" fillId="3" borderId="11" xfId="0" applyNumberFormat="1" applyFont="1" applyFill="1" applyBorder="1"/>
    <xf numFmtId="0" fontId="0" fillId="0" borderId="13" xfId="0" applyBorder="1" applyAlignment="1">
      <alignment horizontal="center" vertical="center"/>
    </xf>
    <xf numFmtId="168" fontId="15" fillId="6" borderId="13" xfId="0" applyNumberFormat="1" applyFont="1" applyFill="1" applyBorder="1"/>
    <xf numFmtId="171" fontId="2" fillId="3" borderId="23" xfId="0" applyNumberFormat="1" applyFont="1" applyFill="1" applyBorder="1" applyAlignment="1">
      <alignment horizontal="right"/>
    </xf>
    <xf numFmtId="168" fontId="3" fillId="3" borderId="26" xfId="0" applyNumberFormat="1" applyFont="1" applyFill="1" applyBorder="1" applyAlignment="1">
      <alignment horizontal="center"/>
    </xf>
    <xf numFmtId="171" fontId="0" fillId="3" borderId="13" xfId="0" applyNumberFormat="1" applyFill="1" applyBorder="1" applyAlignment="1">
      <alignment horizontal="center"/>
    </xf>
    <xf numFmtId="168" fontId="0" fillId="3" borderId="26" xfId="0" applyNumberFormat="1" applyFill="1" applyBorder="1" applyAlignment="1">
      <alignment horizontal="center"/>
    </xf>
    <xf numFmtId="0" fontId="0" fillId="3" borderId="13" xfId="0" applyNumberFormat="1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0" xfId="0" applyFill="1"/>
    <xf numFmtId="0" fontId="0" fillId="3" borderId="26" xfId="0" applyNumberFormat="1" applyFill="1" applyBorder="1" applyAlignment="1">
      <alignment horizontal="center"/>
    </xf>
    <xf numFmtId="0" fontId="0" fillId="3" borderId="26" xfId="0" applyFill="1" applyBorder="1"/>
    <xf numFmtId="165" fontId="0" fillId="3" borderId="26" xfId="0" applyNumberFormat="1" applyFill="1" applyBorder="1" applyAlignment="1">
      <alignment horizontal="center"/>
    </xf>
    <xf numFmtId="166" fontId="0" fillId="3" borderId="26" xfId="0" applyNumberFormat="1" applyFill="1" applyBorder="1"/>
    <xf numFmtId="0" fontId="0" fillId="9" borderId="13" xfId="0" applyFill="1" applyBorder="1"/>
    <xf numFmtId="0" fontId="0" fillId="9" borderId="32" xfId="0" applyFill="1" applyBorder="1"/>
    <xf numFmtId="0" fontId="0" fillId="9" borderId="26" xfId="0" applyFill="1" applyBorder="1" applyAlignment="1">
      <alignment horizontal="center"/>
    </xf>
    <xf numFmtId="0" fontId="0" fillId="9" borderId="13" xfId="0" applyNumberFormat="1" applyFill="1" applyBorder="1" applyAlignment="1">
      <alignment horizontal="center"/>
    </xf>
    <xf numFmtId="165" fontId="3" fillId="3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49" fontId="3" fillId="3" borderId="13" xfId="0" applyNumberFormat="1" applyFont="1" applyFill="1" applyBorder="1" applyAlignment="1">
      <alignment horizontal="center"/>
    </xf>
    <xf numFmtId="16" fontId="3" fillId="3" borderId="13" xfId="0" applyNumberFormat="1" applyFont="1" applyFill="1" applyBorder="1" applyAlignment="1">
      <alignment horizontal="center"/>
    </xf>
    <xf numFmtId="168" fontId="0" fillId="0" borderId="42" xfId="0" applyNumberFormat="1" applyBorder="1"/>
    <xf numFmtId="49" fontId="0" fillId="0" borderId="26" xfId="0" applyNumberFormat="1" applyFont="1" applyBorder="1" applyAlignment="1">
      <alignment horizontal="center"/>
    </xf>
    <xf numFmtId="165" fontId="0" fillId="3" borderId="26" xfId="0" applyNumberFormat="1" applyFont="1" applyFill="1" applyBorder="1" applyAlignment="1">
      <alignment horizontal="center"/>
    </xf>
    <xf numFmtId="49" fontId="3" fillId="6" borderId="19" xfId="0" applyNumberFormat="1" applyFont="1" applyFill="1" applyBorder="1" applyAlignment="1">
      <alignment horizontal="center"/>
    </xf>
    <xf numFmtId="49" fontId="15" fillId="6" borderId="19" xfId="0" applyNumberFormat="1" applyFont="1" applyFill="1" applyBorder="1"/>
    <xf numFmtId="49" fontId="15" fillId="6" borderId="19" xfId="0" applyNumberFormat="1" applyFont="1" applyFill="1" applyBorder="1" applyAlignment="1">
      <alignment horizontal="center"/>
    </xf>
    <xf numFmtId="0" fontId="15" fillId="6" borderId="21" xfId="0" applyFont="1" applyFill="1" applyBorder="1" applyAlignment="1">
      <alignment horizontal="center"/>
    </xf>
    <xf numFmtId="0" fontId="25" fillId="6" borderId="20" xfId="0" applyFont="1" applyFill="1" applyBorder="1" applyAlignment="1"/>
    <xf numFmtId="0" fontId="22" fillId="3" borderId="13" xfId="0" applyFont="1" applyFill="1" applyBorder="1" applyAlignment="1">
      <alignment horizontal="right"/>
    </xf>
    <xf numFmtId="168" fontId="23" fillId="3" borderId="26" xfId="0" applyNumberFormat="1" applyFont="1" applyFill="1" applyBorder="1"/>
    <xf numFmtId="168" fontId="0" fillId="0" borderId="42" xfId="0" applyNumberFormat="1" applyBorder="1" applyAlignment="1">
      <alignment horizontal="center"/>
    </xf>
    <xf numFmtId="165" fontId="24" fillId="3" borderId="13" xfId="0" applyNumberFormat="1" applyFont="1" applyFill="1" applyBorder="1" applyAlignment="1">
      <alignment horizontal="center"/>
    </xf>
    <xf numFmtId="165" fontId="0" fillId="3" borderId="13" xfId="0" applyNumberFormat="1" applyFill="1" applyBorder="1" applyAlignment="1"/>
    <xf numFmtId="165" fontId="3" fillId="3" borderId="13" xfId="0" applyNumberFormat="1" applyFont="1" applyFill="1" applyBorder="1" applyAlignment="1">
      <alignment horizontal="right"/>
    </xf>
    <xf numFmtId="168" fontId="15" fillId="3" borderId="13" xfId="0" applyNumberFormat="1" applyFont="1" applyFill="1" applyBorder="1"/>
    <xf numFmtId="0" fontId="21" fillId="3" borderId="13" xfId="0" applyFont="1" applyFill="1" applyBorder="1" applyAlignment="1">
      <alignment horizontal="center"/>
    </xf>
    <xf numFmtId="168" fontId="0" fillId="0" borderId="52" xfId="0" applyNumberFormat="1" applyFont="1" applyBorder="1" applyAlignment="1">
      <alignment horizontal="center"/>
    </xf>
    <xf numFmtId="165" fontId="0" fillId="0" borderId="52" xfId="0" applyNumberFormat="1" applyFont="1" applyBorder="1" applyAlignment="1">
      <alignment horizontal="center"/>
    </xf>
    <xf numFmtId="0" fontId="15" fillId="6" borderId="20" xfId="0" applyFont="1" applyFill="1" applyBorder="1"/>
    <xf numFmtId="0" fontId="0" fillId="0" borderId="54" xfId="0" applyBorder="1"/>
    <xf numFmtId="0" fontId="0" fillId="3" borderId="13" xfId="0" applyFill="1" applyBorder="1"/>
    <xf numFmtId="166" fontId="0" fillId="0" borderId="40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172" fontId="0" fillId="0" borderId="40" xfId="0" applyNumberFormat="1" applyBorder="1" applyAlignment="1">
      <alignment horizontal="center"/>
    </xf>
    <xf numFmtId="0" fontId="0" fillId="0" borderId="41" xfId="0" applyBorder="1"/>
    <xf numFmtId="2" fontId="3" fillId="6" borderId="1" xfId="0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8" fontId="0" fillId="3" borderId="13" xfId="0" applyNumberFormat="1" applyFill="1" applyBorder="1" applyAlignment="1">
      <alignment horizontal="center"/>
    </xf>
    <xf numFmtId="0" fontId="0" fillId="3" borderId="41" xfId="0" applyNumberFormat="1" applyFill="1" applyBorder="1" applyAlignment="1">
      <alignment horizontal="center"/>
    </xf>
    <xf numFmtId="168" fontId="0" fillId="3" borderId="42" xfId="0" applyNumberFormat="1" applyFill="1" applyBorder="1" applyAlignment="1">
      <alignment horizontal="center"/>
    </xf>
    <xf numFmtId="172" fontId="0" fillId="3" borderId="42" xfId="0" applyNumberFormat="1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9" fontId="0" fillId="3" borderId="13" xfId="3" applyFont="1" applyFill="1" applyBorder="1" applyAlignment="1">
      <alignment horizontal="center"/>
    </xf>
    <xf numFmtId="168" fontId="3" fillId="6" borderId="26" xfId="0" applyNumberFormat="1" applyFont="1" applyFill="1" applyBorder="1" applyAlignment="1">
      <alignment horizontal="center"/>
    </xf>
    <xf numFmtId="166" fontId="0" fillId="3" borderId="26" xfId="0" applyNumberFormat="1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7" fontId="14" fillId="3" borderId="13" xfId="0" applyNumberFormat="1" applyFont="1" applyFill="1" applyBorder="1" applyAlignment="1">
      <alignment horizontal="center"/>
    </xf>
    <xf numFmtId="168" fontId="14" fillId="3" borderId="13" xfId="0" applyNumberFormat="1" applyFont="1" applyFill="1" applyBorder="1" applyAlignment="1">
      <alignment horizontal="center"/>
    </xf>
    <xf numFmtId="14" fontId="0" fillId="9" borderId="13" xfId="0" applyNumberFormat="1" applyFill="1" applyBorder="1" applyAlignment="1">
      <alignment horizontal="center"/>
    </xf>
    <xf numFmtId="9" fontId="0" fillId="9" borderId="13" xfId="3" applyFont="1" applyFill="1" applyBorder="1" applyAlignment="1">
      <alignment horizontal="center"/>
    </xf>
    <xf numFmtId="0" fontId="14" fillId="3" borderId="13" xfId="0" applyFont="1" applyFill="1" applyBorder="1" applyAlignment="1">
      <alignment horizontal="right"/>
    </xf>
    <xf numFmtId="165" fontId="4" fillId="3" borderId="13" xfId="0" applyNumberFormat="1" applyFont="1" applyFill="1" applyBorder="1" applyAlignment="1">
      <alignment horizontal="center"/>
    </xf>
    <xf numFmtId="0" fontId="26" fillId="3" borderId="13" xfId="0" applyFont="1" applyFill="1" applyBorder="1" applyAlignment="1">
      <alignment horizontal="right"/>
    </xf>
    <xf numFmtId="174" fontId="0" fillId="9" borderId="26" xfId="0" applyNumberFormat="1" applyFill="1" applyBorder="1" applyAlignment="1">
      <alignment horizontal="center"/>
    </xf>
    <xf numFmtId="165" fontId="3" fillId="3" borderId="26" xfId="0" applyNumberFormat="1" applyFont="1" applyFill="1" applyBorder="1" applyAlignment="1">
      <alignment horizontal="center"/>
    </xf>
    <xf numFmtId="165" fontId="3" fillId="3" borderId="26" xfId="0" applyNumberFormat="1" applyFont="1" applyFill="1" applyBorder="1" applyAlignment="1">
      <alignment horizontal="right"/>
    </xf>
    <xf numFmtId="0" fontId="3" fillId="3" borderId="26" xfId="0" applyFont="1" applyFill="1" applyBorder="1"/>
    <xf numFmtId="168" fontId="3" fillId="3" borderId="26" xfId="0" applyNumberFormat="1" applyFont="1" applyFill="1" applyBorder="1"/>
    <xf numFmtId="166" fontId="0" fillId="0" borderId="26" xfId="0" applyNumberFormat="1" applyBorder="1" applyAlignment="1">
      <alignment horizontal="right"/>
    </xf>
    <xf numFmtId="4" fontId="0" fillId="0" borderId="40" xfId="0" applyNumberFormat="1" applyBorder="1"/>
    <xf numFmtId="173" fontId="0" fillId="9" borderId="26" xfId="0" applyNumberForma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172" fontId="6" fillId="3" borderId="0" xfId="0" applyNumberFormat="1" applyFont="1" applyFill="1" applyBorder="1" applyAlignment="1">
      <alignment horizontal="center"/>
    </xf>
    <xf numFmtId="165" fontId="2" fillId="3" borderId="13" xfId="0" applyNumberFormat="1" applyFont="1" applyFill="1" applyBorder="1" applyAlignment="1">
      <alignment horizontal="center"/>
    </xf>
    <xf numFmtId="0" fontId="21" fillId="3" borderId="13" xfId="0" applyFont="1" applyFill="1" applyBorder="1" applyAlignment="1">
      <alignment horizontal="right"/>
    </xf>
    <xf numFmtId="165" fontId="2" fillId="3" borderId="42" xfId="0" applyNumberFormat="1" applyFont="1" applyFill="1" applyBorder="1" applyAlignment="1">
      <alignment horizontal="center"/>
    </xf>
    <xf numFmtId="0" fontId="3" fillId="6" borderId="13" xfId="0" applyFont="1" applyFill="1" applyBorder="1"/>
    <xf numFmtId="168" fontId="3" fillId="6" borderId="13" xfId="0" applyNumberFormat="1" applyFont="1" applyFill="1" applyBorder="1"/>
    <xf numFmtId="0" fontId="6" fillId="3" borderId="40" xfId="0" applyFont="1" applyFill="1" applyBorder="1" applyAlignment="1">
      <alignment horizontal="left"/>
    </xf>
    <xf numFmtId="166" fontId="6" fillId="3" borderId="41" xfId="0" applyNumberFormat="1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168" fontId="6" fillId="3" borderId="23" xfId="0" applyNumberFormat="1" applyFont="1" applyFill="1" applyBorder="1" applyAlignment="1">
      <alignment horizontal="center"/>
    </xf>
    <xf numFmtId="165" fontId="6" fillId="3" borderId="23" xfId="0" applyNumberFormat="1" applyFont="1" applyFill="1" applyBorder="1" applyAlignment="1">
      <alignment horizontal="center"/>
    </xf>
    <xf numFmtId="166" fontId="0" fillId="0" borderId="14" xfId="0" applyNumberFormat="1" applyBorder="1"/>
    <xf numFmtId="16" fontId="3" fillId="6" borderId="26" xfId="0" applyNumberFormat="1" applyFont="1" applyFill="1" applyBorder="1" applyAlignment="1">
      <alignment horizontal="center"/>
    </xf>
    <xf numFmtId="49" fontId="3" fillId="3" borderId="26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172" fontId="1" fillId="3" borderId="40" xfId="0" applyNumberFormat="1" applyFont="1" applyFill="1" applyBorder="1" applyAlignment="1">
      <alignment horizontal="center"/>
    </xf>
    <xf numFmtId="166" fontId="0" fillId="3" borderId="40" xfId="0" applyNumberFormat="1" applyFill="1" applyBorder="1" applyAlignment="1">
      <alignment horizontal="center"/>
    </xf>
    <xf numFmtId="168" fontId="3" fillId="6" borderId="1" xfId="0" applyNumberFormat="1" applyFont="1" applyFill="1" applyBorder="1"/>
    <xf numFmtId="172" fontId="4" fillId="3" borderId="13" xfId="0" applyNumberFormat="1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6" fillId="0" borderId="24" xfId="0" applyFont="1" applyFill="1" applyBorder="1" applyAlignment="1">
      <alignment horizontal="right"/>
    </xf>
    <xf numFmtId="2" fontId="27" fillId="0" borderId="1" xfId="0" applyNumberFormat="1" applyFont="1" applyFill="1" applyBorder="1"/>
    <xf numFmtId="0" fontId="16" fillId="0" borderId="1" xfId="0" applyFont="1" applyFill="1" applyBorder="1" applyAlignment="1">
      <alignment horizontal="center"/>
    </xf>
    <xf numFmtId="176" fontId="27" fillId="0" borderId="1" xfId="0" applyNumberFormat="1" applyFont="1" applyFill="1" applyBorder="1"/>
    <xf numFmtId="0" fontId="16" fillId="10" borderId="1" xfId="0" applyFont="1" applyFill="1" applyBorder="1"/>
    <xf numFmtId="176" fontId="16" fillId="10" borderId="1" xfId="0" applyNumberFormat="1" applyFont="1" applyFill="1" applyBorder="1"/>
    <xf numFmtId="0" fontId="16" fillId="11" borderId="11" xfId="0" applyFont="1" applyFill="1" applyBorder="1"/>
    <xf numFmtId="176" fontId="16" fillId="11" borderId="11" xfId="0" applyNumberFormat="1" applyFont="1" applyFill="1" applyBorder="1"/>
    <xf numFmtId="168" fontId="14" fillId="6" borderId="1" xfId="0" applyNumberFormat="1" applyFont="1" applyFill="1" applyBorder="1" applyAlignment="1">
      <alignment horizontal="center"/>
    </xf>
    <xf numFmtId="174" fontId="3" fillId="6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9" borderId="26" xfId="0" applyNumberFormat="1" applyFill="1" applyBorder="1" applyAlignment="1">
      <alignment horizontal="center"/>
    </xf>
    <xf numFmtId="2" fontId="0" fillId="9" borderId="13" xfId="0" applyNumberFormat="1" applyFill="1" applyBorder="1" applyAlignment="1">
      <alignment horizontal="center"/>
    </xf>
    <xf numFmtId="2" fontId="0" fillId="8" borderId="13" xfId="0" applyNumberFormat="1" applyFill="1" applyBorder="1" applyAlignment="1">
      <alignment horizontal="center"/>
    </xf>
    <xf numFmtId="2" fontId="16" fillId="0" borderId="1" xfId="0" applyNumberFormat="1" applyFont="1" applyFill="1" applyBorder="1" applyAlignment="1">
      <alignment horizontal="center"/>
    </xf>
    <xf numFmtId="166" fontId="3" fillId="3" borderId="13" xfId="0" applyNumberFormat="1" applyFont="1" applyFill="1" applyBorder="1" applyAlignment="1">
      <alignment horizontal="center"/>
    </xf>
    <xf numFmtId="2" fontId="0" fillId="8" borderId="26" xfId="0" applyNumberFormat="1" applyFill="1" applyBorder="1" applyAlignment="1">
      <alignment horizontal="center"/>
    </xf>
    <xf numFmtId="172" fontId="0" fillId="8" borderId="26" xfId="0" applyNumberFormat="1" applyFill="1" applyBorder="1" applyAlignment="1">
      <alignment horizontal="center"/>
    </xf>
    <xf numFmtId="14" fontId="0" fillId="3" borderId="13" xfId="0" applyNumberFormat="1" applyFill="1" applyBorder="1" applyAlignment="1">
      <alignment horizontal="center"/>
    </xf>
    <xf numFmtId="168" fontId="0" fillId="8" borderId="26" xfId="0" applyNumberFormat="1" applyFill="1" applyBorder="1" applyAlignment="1">
      <alignment horizontal="center"/>
    </xf>
    <xf numFmtId="0" fontId="0" fillId="8" borderId="13" xfId="0" applyNumberFormat="1" applyFill="1" applyBorder="1" applyAlignment="1">
      <alignment horizontal="center"/>
    </xf>
    <xf numFmtId="168" fontId="0" fillId="8" borderId="13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3" borderId="3" xfId="0" applyNumberFormat="1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14" fontId="0" fillId="3" borderId="52" xfId="0" applyNumberFormat="1" applyFill="1" applyBorder="1" applyAlignment="1">
      <alignment horizontal="center"/>
    </xf>
    <xf numFmtId="14" fontId="0" fillId="3" borderId="40" xfId="0" applyNumberFormat="1" applyFill="1" applyBorder="1" applyAlignment="1">
      <alignment horizontal="center"/>
    </xf>
    <xf numFmtId="14" fontId="0" fillId="3" borderId="26" xfId="0" applyNumberFormat="1" applyFill="1" applyBorder="1" applyAlignment="1">
      <alignment horizontal="center"/>
    </xf>
    <xf numFmtId="14" fontId="27" fillId="0" borderId="1" xfId="0" applyNumberFormat="1" applyFont="1" applyFill="1" applyBorder="1"/>
    <xf numFmtId="14" fontId="0" fillId="3" borderId="24" xfId="0" applyNumberFormat="1" applyFill="1" applyBorder="1" applyAlignment="1">
      <alignment horizontal="center"/>
    </xf>
    <xf numFmtId="170" fontId="0" fillId="8" borderId="13" xfId="3" applyNumberFormat="1" applyFont="1" applyFill="1" applyBorder="1" applyAlignment="1">
      <alignment horizontal="center"/>
    </xf>
    <xf numFmtId="0" fontId="6" fillId="8" borderId="13" xfId="0" applyFont="1" applyFill="1" applyBorder="1" applyAlignment="1">
      <alignment horizontal="center"/>
    </xf>
    <xf numFmtId="166" fontId="6" fillId="8" borderId="13" xfId="0" applyNumberFormat="1" applyFont="1" applyFill="1" applyBorder="1" applyAlignment="1">
      <alignment horizontal="center"/>
    </xf>
    <xf numFmtId="168" fontId="6" fillId="8" borderId="26" xfId="0" applyNumberFormat="1" applyFont="1" applyFill="1" applyBorder="1" applyAlignment="1">
      <alignment horizontal="center"/>
    </xf>
    <xf numFmtId="170" fontId="6" fillId="8" borderId="13" xfId="0" applyNumberFormat="1" applyFont="1" applyFill="1" applyBorder="1" applyAlignment="1">
      <alignment horizontal="center"/>
    </xf>
    <xf numFmtId="172" fontId="6" fillId="8" borderId="26" xfId="0" applyNumberFormat="1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166" fontId="6" fillId="8" borderId="23" xfId="0" applyNumberFormat="1" applyFont="1" applyFill="1" applyBorder="1" applyAlignment="1">
      <alignment horizontal="center"/>
    </xf>
    <xf numFmtId="170" fontId="6" fillId="8" borderId="23" xfId="0" applyNumberFormat="1" applyFont="1" applyFill="1" applyBorder="1" applyAlignment="1">
      <alignment horizontal="center"/>
    </xf>
    <xf numFmtId="172" fontId="6" fillId="8" borderId="23" xfId="0" applyNumberFormat="1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14" fontId="0" fillId="9" borderId="23" xfId="0" applyNumberFormat="1" applyFill="1" applyBorder="1" applyAlignment="1">
      <alignment horizontal="center"/>
    </xf>
    <xf numFmtId="168" fontId="0" fillId="9" borderId="42" xfId="0" applyNumberFormat="1" applyFill="1" applyBorder="1" applyAlignment="1">
      <alignment horizontal="center"/>
    </xf>
    <xf numFmtId="0" fontId="0" fillId="9" borderId="23" xfId="0" applyNumberFormat="1" applyFill="1" applyBorder="1" applyAlignment="1">
      <alignment horizontal="center"/>
    </xf>
    <xf numFmtId="172" fontId="0" fillId="9" borderId="23" xfId="0" applyNumberFormat="1" applyFill="1" applyBorder="1" applyAlignment="1">
      <alignment horizontal="center"/>
    </xf>
    <xf numFmtId="172" fontId="0" fillId="9" borderId="42" xfId="0" applyNumberFormat="1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168" fontId="0" fillId="9" borderId="13" xfId="0" applyNumberFormat="1" applyFill="1" applyBorder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177" fontId="2" fillId="3" borderId="23" xfId="0" applyNumberFormat="1" applyFont="1" applyFill="1" applyBorder="1" applyAlignment="1">
      <alignment horizontal="right"/>
    </xf>
    <xf numFmtId="0" fontId="0" fillId="0" borderId="53" xfId="0" applyFill="1" applyBorder="1" applyAlignment="1">
      <alignment horizontal="center"/>
    </xf>
    <xf numFmtId="0" fontId="21" fillId="6" borderId="13" xfId="0" applyFont="1" applyFill="1" applyBorder="1" applyAlignment="1">
      <alignment horizontal="right"/>
    </xf>
    <xf numFmtId="49" fontId="0" fillId="3" borderId="13" xfId="0" applyNumberFormat="1" applyFill="1" applyBorder="1"/>
    <xf numFmtId="0" fontId="6" fillId="3" borderId="13" xfId="0" applyFont="1" applyFill="1" applyBorder="1"/>
    <xf numFmtId="2" fontId="6" fillId="3" borderId="13" xfId="0" applyNumberFormat="1" applyFont="1" applyFill="1" applyBorder="1" applyAlignment="1">
      <alignment horizontal="center"/>
    </xf>
    <xf numFmtId="168" fontId="0" fillId="3" borderId="13" xfId="0" applyNumberFormat="1" applyFill="1" applyBorder="1"/>
    <xf numFmtId="0" fontId="0" fillId="3" borderId="40" xfId="0" applyFill="1" applyBorder="1"/>
    <xf numFmtId="168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6" fontId="0" fillId="3" borderId="41" xfId="0" applyNumberFormat="1" applyFill="1" applyBorder="1"/>
    <xf numFmtId="168" fontId="0" fillId="3" borderId="26" xfId="0" applyNumberFormat="1" applyFill="1" applyBorder="1"/>
    <xf numFmtId="165" fontId="0" fillId="3" borderId="26" xfId="0" applyNumberFormat="1" applyFill="1" applyBorder="1"/>
    <xf numFmtId="166" fontId="0" fillId="3" borderId="13" xfId="0" applyNumberFormat="1" applyFill="1" applyBorder="1"/>
    <xf numFmtId="0" fontId="0" fillId="3" borderId="13" xfId="0" applyFont="1" applyFill="1" applyBorder="1" applyAlignment="1">
      <alignment horizontal="center"/>
    </xf>
    <xf numFmtId="168" fontId="0" fillId="3" borderId="13" xfId="0" applyNumberFormat="1" applyFont="1" applyFill="1" applyBorder="1" applyAlignment="1">
      <alignment horizontal="center"/>
    </xf>
    <xf numFmtId="165" fontId="0" fillId="3" borderId="13" xfId="0" applyNumberFormat="1" applyFont="1" applyFill="1" applyBorder="1" applyAlignment="1">
      <alignment horizontal="center"/>
    </xf>
    <xf numFmtId="166" fontId="0" fillId="3" borderId="14" xfId="0" applyNumberFormat="1" applyFill="1" applyBorder="1"/>
    <xf numFmtId="49" fontId="0" fillId="0" borderId="13" xfId="0" applyNumberFormat="1" applyFont="1" applyBorder="1" applyAlignment="1">
      <alignment horizontal="center"/>
    </xf>
    <xf numFmtId="168" fontId="0" fillId="0" borderId="1" xfId="0" applyNumberFormat="1" applyBorder="1"/>
    <xf numFmtId="165" fontId="4" fillId="6" borderId="26" xfId="0" applyNumberFormat="1" applyFont="1" applyFill="1" applyBorder="1" applyAlignment="1">
      <alignment horizontal="center"/>
    </xf>
    <xf numFmtId="165" fontId="3" fillId="6" borderId="26" xfId="0" applyNumberFormat="1" applyFont="1" applyFill="1" applyBorder="1" applyAlignment="1">
      <alignment horizontal="center"/>
    </xf>
    <xf numFmtId="165" fontId="3" fillId="6" borderId="26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7" xfId="0" applyBorder="1" applyAlignment="1">
      <alignment horizontal="center"/>
    </xf>
    <xf numFmtId="0" fontId="8" fillId="10" borderId="19" xfId="0" applyFont="1" applyFill="1" applyBorder="1" applyAlignment="1">
      <alignment horizontal="center"/>
    </xf>
    <xf numFmtId="0" fontId="8" fillId="10" borderId="20" xfId="0" applyFont="1" applyFill="1" applyBorder="1" applyAlignment="1">
      <alignment horizontal="center"/>
    </xf>
    <xf numFmtId="0" fontId="8" fillId="10" borderId="21" xfId="0" applyFont="1" applyFill="1" applyBorder="1" applyAlignment="1">
      <alignment horizontal="center"/>
    </xf>
    <xf numFmtId="0" fontId="2" fillId="11" borderId="19" xfId="0" applyFont="1" applyFill="1" applyBorder="1" applyAlignment="1">
      <alignment horizontal="center"/>
    </xf>
    <xf numFmtId="0" fontId="2" fillId="11" borderId="20" xfId="0" applyFont="1" applyFill="1" applyBorder="1" applyAlignment="1">
      <alignment horizontal="center"/>
    </xf>
    <xf numFmtId="0" fontId="2" fillId="11" borderId="2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8" fillId="7" borderId="4" xfId="0" applyFont="1" applyFill="1" applyBorder="1" applyAlignment="1">
      <alignment horizontal="left"/>
    </xf>
    <xf numFmtId="0" fontId="8" fillId="7" borderId="12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8" fillId="7" borderId="44" xfId="0" applyFont="1" applyFill="1" applyBorder="1" applyAlignment="1">
      <alignment horizontal="center"/>
    </xf>
    <xf numFmtId="0" fontId="8" fillId="7" borderId="47" xfId="0" applyFont="1" applyFill="1" applyBorder="1" applyAlignment="1">
      <alignment horizontal="center"/>
    </xf>
    <xf numFmtId="166" fontId="8" fillId="7" borderId="45" xfId="0" applyNumberFormat="1" applyFont="1" applyFill="1" applyBorder="1" applyAlignment="1">
      <alignment horizontal="center"/>
    </xf>
    <xf numFmtId="166" fontId="8" fillId="7" borderId="48" xfId="0" applyNumberFormat="1" applyFont="1" applyFill="1" applyBorder="1" applyAlignment="1">
      <alignment horizontal="center"/>
    </xf>
    <xf numFmtId="2" fontId="8" fillId="7" borderId="45" xfId="0" applyNumberFormat="1" applyFont="1" applyFill="1" applyBorder="1" applyAlignment="1">
      <alignment horizontal="center"/>
    </xf>
    <xf numFmtId="2" fontId="8" fillId="7" borderId="48" xfId="0" applyNumberFormat="1" applyFont="1" applyFill="1" applyBorder="1" applyAlignment="1">
      <alignment horizontal="center"/>
    </xf>
    <xf numFmtId="0" fontId="8" fillId="7" borderId="45" xfId="0" applyFont="1" applyFill="1" applyBorder="1" applyAlignment="1">
      <alignment horizontal="center"/>
    </xf>
    <xf numFmtId="0" fontId="8" fillId="7" borderId="48" xfId="0" applyFont="1" applyFill="1" applyBorder="1" applyAlignment="1">
      <alignment horizontal="center"/>
    </xf>
    <xf numFmtId="172" fontId="8" fillId="7" borderId="45" xfId="0" applyNumberFormat="1" applyFont="1" applyFill="1" applyBorder="1" applyAlignment="1">
      <alignment horizontal="center"/>
    </xf>
    <xf numFmtId="172" fontId="8" fillId="7" borderId="48" xfId="0" applyNumberFormat="1" applyFont="1" applyFill="1" applyBorder="1" applyAlignment="1">
      <alignment horizontal="center"/>
    </xf>
    <xf numFmtId="0" fontId="8" fillId="7" borderId="46" xfId="0" applyFont="1" applyFill="1" applyBorder="1" applyAlignment="1">
      <alignment horizontal="center"/>
    </xf>
    <xf numFmtId="0" fontId="8" fillId="7" borderId="49" xfId="0" applyFont="1" applyFill="1" applyBorder="1" applyAlignment="1">
      <alignment horizontal="center"/>
    </xf>
    <xf numFmtId="0" fontId="8" fillId="7" borderId="50" xfId="0" applyFont="1" applyFill="1" applyBorder="1" applyAlignment="1">
      <alignment horizontal="center"/>
    </xf>
    <xf numFmtId="14" fontId="8" fillId="7" borderId="45" xfId="0" applyNumberFormat="1" applyFont="1" applyFill="1" applyBorder="1" applyAlignment="1">
      <alignment horizontal="center"/>
    </xf>
    <xf numFmtId="14" fontId="8" fillId="7" borderId="42" xfId="0" applyNumberFormat="1" applyFont="1" applyFill="1" applyBorder="1" applyAlignment="1">
      <alignment horizontal="center"/>
    </xf>
    <xf numFmtId="0" fontId="8" fillId="7" borderId="42" xfId="0" applyFont="1" applyFill="1" applyBorder="1" applyAlignment="1">
      <alignment horizontal="center"/>
    </xf>
    <xf numFmtId="172" fontId="8" fillId="7" borderId="42" xfId="0" applyNumberFormat="1" applyFont="1" applyFill="1" applyBorder="1" applyAlignment="1">
      <alignment horizontal="center"/>
    </xf>
    <xf numFmtId="0" fontId="8" fillId="7" borderId="51" xfId="0" applyFont="1" applyFill="1" applyBorder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16" fillId="7" borderId="11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16" fillId="7" borderId="17" xfId="0" applyFont="1" applyFill="1" applyBorder="1" applyAlignment="1">
      <alignment horizontal="center"/>
    </xf>
    <xf numFmtId="166" fontId="8" fillId="7" borderId="42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Porcentagem" xfId="3" builtinId="5"/>
    <cellStyle name="Vírgula 2" xfId="2"/>
  </cellStyles>
  <dxfs count="0"/>
  <tableStyles count="0" defaultTableStyle="TableStyleMedium2" defaultPivotStyle="PivotStyleLight16"/>
  <colors>
    <mruColors>
      <color rgb="FF00FF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4"/>
  <sheetViews>
    <sheetView view="pageBreakPreview" topLeftCell="A40" zoomScale="67" zoomScaleNormal="59" zoomScaleSheetLayoutView="67" workbookViewId="0">
      <selection activeCell="K50" sqref="K50:L50"/>
    </sheetView>
  </sheetViews>
  <sheetFormatPr defaultRowHeight="15" x14ac:dyDescent="0.25"/>
  <cols>
    <col min="2" max="2" width="19.5703125" customWidth="1"/>
    <col min="3" max="3" width="24.140625" customWidth="1"/>
    <col min="4" max="4" width="10.85546875" customWidth="1"/>
    <col min="5" max="5" width="9.85546875" customWidth="1"/>
    <col min="6" max="6" width="16.7109375" customWidth="1"/>
    <col min="7" max="7" width="13.42578125" customWidth="1"/>
    <col min="8" max="8" width="12.140625" customWidth="1"/>
    <col min="9" max="9" width="12.7109375" customWidth="1"/>
    <col min="10" max="10" width="13.85546875" customWidth="1"/>
    <col min="11" max="11" width="15.7109375" customWidth="1"/>
    <col min="12" max="12" width="27.140625" customWidth="1"/>
    <col min="13" max="13" width="14" customWidth="1"/>
    <col min="14" max="14" width="19.28515625" customWidth="1"/>
    <col min="15" max="15" width="15.28515625" customWidth="1"/>
    <col min="16" max="16" width="17.85546875" customWidth="1"/>
    <col min="17" max="17" width="12" bestFit="1" customWidth="1"/>
    <col min="18" max="18" width="20.7109375" customWidth="1"/>
    <col min="20" max="20" width="12" customWidth="1"/>
    <col min="21" max="21" width="13.7109375" customWidth="1"/>
    <col min="22" max="22" width="14.85546875" customWidth="1"/>
    <col min="23" max="23" width="28.140625" customWidth="1"/>
    <col min="24" max="24" width="18.42578125" style="126" customWidth="1"/>
    <col min="25" max="25" width="15.85546875" style="201" customWidth="1"/>
    <col min="26" max="26" width="13.140625" style="434" customWidth="1"/>
    <col min="27" max="27" width="21.42578125" style="126" customWidth="1"/>
    <col min="28" max="28" width="15.5703125" style="227" customWidth="1"/>
    <col min="29" max="29" width="15.28515625" style="227" customWidth="1"/>
    <col min="30" max="30" width="14.7109375" customWidth="1"/>
    <col min="31" max="31" width="9.7109375" customWidth="1"/>
  </cols>
  <sheetData>
    <row r="1" spans="1:32" x14ac:dyDescent="0.25">
      <c r="A1" s="1"/>
      <c r="B1" s="2"/>
      <c r="C1" s="2"/>
      <c r="D1" s="2"/>
      <c r="E1" s="2"/>
      <c r="F1" s="18" t="s">
        <v>0</v>
      </c>
      <c r="G1" s="18"/>
      <c r="H1" s="2"/>
      <c r="I1" s="2"/>
      <c r="J1" s="2"/>
      <c r="K1" s="3"/>
      <c r="L1" s="1"/>
      <c r="M1" s="2"/>
      <c r="N1" s="18" t="s">
        <v>3</v>
      </c>
      <c r="O1" s="2"/>
      <c r="P1" s="2"/>
      <c r="Q1" s="2"/>
      <c r="R1" s="2"/>
      <c r="S1" s="2"/>
      <c r="T1" s="2"/>
      <c r="U1" s="3"/>
    </row>
    <row r="2" spans="1:32" x14ac:dyDescent="0.25">
      <c r="A2" s="19" t="s">
        <v>1</v>
      </c>
      <c r="B2" s="5"/>
      <c r="C2" s="5"/>
      <c r="D2" s="5"/>
      <c r="E2" s="5"/>
      <c r="F2" s="5"/>
      <c r="G2" s="5"/>
      <c r="H2" s="5"/>
      <c r="I2" s="5"/>
      <c r="J2" s="5"/>
      <c r="K2" s="6"/>
      <c r="L2" s="4"/>
      <c r="M2" s="5"/>
      <c r="N2" s="5"/>
      <c r="O2" s="5"/>
      <c r="P2" s="5"/>
      <c r="Q2" s="5"/>
      <c r="R2" s="5"/>
      <c r="S2" s="5"/>
      <c r="T2" s="5"/>
      <c r="U2" s="6"/>
    </row>
    <row r="3" spans="1:32" x14ac:dyDescent="0.25">
      <c r="A3" s="19" t="s">
        <v>2</v>
      </c>
      <c r="B3" s="5"/>
      <c r="C3" s="5"/>
      <c r="D3" s="5"/>
      <c r="E3" s="5"/>
      <c r="F3" s="5"/>
      <c r="G3" s="5"/>
      <c r="H3" s="5"/>
      <c r="I3" s="5"/>
      <c r="J3" s="5"/>
      <c r="K3" s="6"/>
      <c r="L3" s="19" t="s">
        <v>31</v>
      </c>
      <c r="M3" s="5"/>
      <c r="N3" s="5"/>
      <c r="O3" s="5"/>
      <c r="P3" s="5"/>
      <c r="Q3" s="5"/>
      <c r="R3" s="5"/>
      <c r="S3" s="5"/>
      <c r="T3" s="5"/>
      <c r="U3" s="6"/>
    </row>
    <row r="4" spans="1:3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6"/>
      <c r="L4" s="4"/>
      <c r="M4" s="5"/>
      <c r="N4" s="5"/>
      <c r="O4" s="5"/>
      <c r="P4" s="5"/>
      <c r="Q4" s="5"/>
      <c r="R4" s="5"/>
      <c r="S4" s="5"/>
      <c r="T4" s="5"/>
      <c r="U4" s="6"/>
    </row>
    <row r="5" spans="1:3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6"/>
      <c r="L5" s="4"/>
      <c r="M5" s="5"/>
      <c r="N5" s="5"/>
      <c r="O5" s="5"/>
      <c r="P5" s="5"/>
      <c r="Q5" s="5"/>
      <c r="R5" s="20" t="s">
        <v>5</v>
      </c>
      <c r="S5" s="5"/>
      <c r="T5" s="5"/>
      <c r="U5" s="6"/>
    </row>
    <row r="6" spans="1:32" ht="15.75" thickBot="1" x14ac:dyDescent="0.3">
      <c r="A6" s="7"/>
      <c r="B6" s="8"/>
      <c r="C6" s="8"/>
      <c r="D6" s="8"/>
      <c r="E6" s="8"/>
      <c r="F6" s="8"/>
      <c r="G6" s="8"/>
      <c r="H6" s="8"/>
      <c r="I6" s="8"/>
      <c r="J6" s="8"/>
      <c r="K6" s="9"/>
      <c r="L6" s="7"/>
      <c r="M6" s="8"/>
      <c r="N6" s="8"/>
      <c r="O6" s="8"/>
      <c r="P6" s="8"/>
      <c r="Q6" s="8"/>
      <c r="R6" s="8"/>
      <c r="S6" s="8"/>
      <c r="T6" s="8"/>
      <c r="U6" s="9"/>
    </row>
    <row r="7" spans="1:32" ht="15.75" thickBot="1" x14ac:dyDescent="0.3">
      <c r="A7" s="512" t="s">
        <v>6</v>
      </c>
      <c r="B7" s="513"/>
      <c r="C7" s="513"/>
      <c r="D7" s="513"/>
      <c r="E7" s="513"/>
      <c r="F7" s="513"/>
      <c r="G7" s="513"/>
      <c r="H7" s="513"/>
      <c r="I7" s="513"/>
      <c r="J7" s="513"/>
      <c r="K7" s="514"/>
      <c r="L7" s="512" t="s">
        <v>7</v>
      </c>
      <c r="M7" s="515"/>
      <c r="N7" s="512" t="s">
        <v>8</v>
      </c>
      <c r="O7" s="516"/>
      <c r="P7" s="516"/>
      <c r="Q7" s="515"/>
      <c r="R7" s="512" t="s">
        <v>9</v>
      </c>
      <c r="S7" s="516"/>
      <c r="T7" s="504" t="s">
        <v>10</v>
      </c>
      <c r="U7" s="505"/>
      <c r="V7" s="529" t="s">
        <v>152</v>
      </c>
      <c r="W7" s="530"/>
      <c r="X7" s="530"/>
      <c r="Y7" s="530"/>
      <c r="Z7" s="530"/>
      <c r="AA7" s="530"/>
      <c r="AB7" s="530"/>
      <c r="AC7" s="530"/>
      <c r="AD7" s="530"/>
      <c r="AE7" s="530"/>
      <c r="AF7" s="531"/>
    </row>
    <row r="8" spans="1:32" x14ac:dyDescent="0.25">
      <c r="A8" s="508" t="s">
        <v>11</v>
      </c>
      <c r="B8" s="508" t="s">
        <v>12</v>
      </c>
      <c r="C8" s="508" t="s">
        <v>13</v>
      </c>
      <c r="D8" s="508" t="s">
        <v>14</v>
      </c>
      <c r="E8" s="508" t="s">
        <v>15</v>
      </c>
      <c r="F8" s="508" t="s">
        <v>16</v>
      </c>
      <c r="G8" s="508" t="s">
        <v>17</v>
      </c>
      <c r="H8" s="510" t="s">
        <v>87</v>
      </c>
      <c r="I8" s="510" t="s">
        <v>20</v>
      </c>
      <c r="J8" s="510" t="s">
        <v>21</v>
      </c>
      <c r="K8" s="510" t="s">
        <v>22</v>
      </c>
      <c r="L8" s="508" t="s">
        <v>23</v>
      </c>
      <c r="M8" s="508" t="s">
        <v>17</v>
      </c>
      <c r="N8" s="508" t="s">
        <v>23</v>
      </c>
      <c r="O8" s="508" t="s">
        <v>17</v>
      </c>
      <c r="P8" s="508" t="s">
        <v>24</v>
      </c>
      <c r="Q8" s="508" t="s">
        <v>18</v>
      </c>
      <c r="R8" s="508" t="s">
        <v>25</v>
      </c>
      <c r="S8" s="510" t="s">
        <v>26</v>
      </c>
      <c r="T8" s="506"/>
      <c r="U8" s="507"/>
      <c r="V8" s="532" t="s">
        <v>11</v>
      </c>
      <c r="W8" s="532" t="s">
        <v>153</v>
      </c>
      <c r="X8" s="534" t="s">
        <v>154</v>
      </c>
      <c r="Y8" s="536" t="s">
        <v>155</v>
      </c>
      <c r="Z8" s="538" t="s">
        <v>17</v>
      </c>
      <c r="AA8" s="540" t="s">
        <v>25</v>
      </c>
      <c r="AB8" s="542" t="s">
        <v>156</v>
      </c>
      <c r="AC8" s="542" t="s">
        <v>157</v>
      </c>
      <c r="AD8" s="196" t="s">
        <v>25</v>
      </c>
      <c r="AE8" s="540" t="s">
        <v>158</v>
      </c>
      <c r="AF8" s="544" t="s">
        <v>159</v>
      </c>
    </row>
    <row r="9" spans="1:32" ht="15.75" thickBot="1" x14ac:dyDescent="0.3">
      <c r="A9" s="509"/>
      <c r="B9" s="509"/>
      <c r="C9" s="509"/>
      <c r="D9" s="509"/>
      <c r="E9" s="509"/>
      <c r="F9" s="509"/>
      <c r="G9" s="509"/>
      <c r="H9" s="511"/>
      <c r="I9" s="511"/>
      <c r="J9" s="511"/>
      <c r="K9" s="511"/>
      <c r="L9" s="509"/>
      <c r="M9" s="509"/>
      <c r="N9" s="509"/>
      <c r="O9" s="509"/>
      <c r="P9" s="509"/>
      <c r="Q9" s="509"/>
      <c r="R9" s="509"/>
      <c r="S9" s="511"/>
      <c r="T9" s="506"/>
      <c r="U9" s="507"/>
      <c r="V9" s="533"/>
      <c r="W9" s="533"/>
      <c r="X9" s="535"/>
      <c r="Y9" s="537"/>
      <c r="Z9" s="539"/>
      <c r="AA9" s="541"/>
      <c r="AB9" s="543"/>
      <c r="AC9" s="543"/>
      <c r="AD9" s="197" t="s">
        <v>160</v>
      </c>
      <c r="AE9" s="541"/>
      <c r="AF9" s="545"/>
    </row>
    <row r="10" spans="1:32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53"/>
      <c r="L10" s="22"/>
      <c r="M10" s="22"/>
      <c r="N10" s="22"/>
      <c r="O10" s="101"/>
      <c r="P10" s="53"/>
      <c r="Q10" s="50"/>
      <c r="R10" s="22"/>
      <c r="S10" s="22"/>
      <c r="T10" s="22"/>
      <c r="U10" s="127"/>
      <c r="V10" s="206"/>
      <c r="W10" s="215"/>
      <c r="X10" s="237"/>
      <c r="Y10" s="220"/>
      <c r="Z10" s="435"/>
      <c r="AA10" s="223"/>
      <c r="AB10" s="228"/>
      <c r="AC10" s="228"/>
      <c r="AD10" s="215"/>
      <c r="AE10" s="215"/>
      <c r="AF10" s="207"/>
    </row>
    <row r="11" spans="1:32" x14ac:dyDescent="0.25">
      <c r="A11" s="22"/>
      <c r="B11" s="93" t="s">
        <v>34</v>
      </c>
      <c r="C11" s="22"/>
      <c r="D11" s="22"/>
      <c r="E11" s="22"/>
      <c r="F11" s="22"/>
      <c r="G11" s="22"/>
      <c r="H11" s="22"/>
      <c r="I11" s="22"/>
      <c r="J11" s="22"/>
      <c r="K11" s="53"/>
      <c r="L11" s="22"/>
      <c r="M11" s="22"/>
      <c r="N11" s="22"/>
      <c r="O11" s="101"/>
      <c r="P11" s="53"/>
      <c r="Q11" s="50"/>
      <c r="R11" s="22"/>
      <c r="S11" s="22"/>
      <c r="T11" s="22"/>
      <c r="U11" s="127"/>
      <c r="V11" s="208"/>
      <c r="W11" s="205"/>
      <c r="X11" s="217"/>
      <c r="Y11" s="221"/>
      <c r="Z11" s="436"/>
      <c r="AA11" s="224"/>
      <c r="AB11" s="229"/>
      <c r="AC11" s="229"/>
      <c r="AD11" s="205"/>
      <c r="AE11" s="205"/>
      <c r="AF11" s="209"/>
    </row>
    <row r="12" spans="1:32" ht="15.75" thickBot="1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53"/>
      <c r="L12" s="22"/>
      <c r="M12" s="22"/>
      <c r="N12" s="22"/>
      <c r="O12" s="102"/>
      <c r="P12" s="54"/>
      <c r="Q12" s="50"/>
      <c r="R12" s="22"/>
      <c r="S12" s="22"/>
      <c r="T12" s="22"/>
      <c r="U12" s="127"/>
      <c r="V12" s="208"/>
      <c r="W12" s="205"/>
      <c r="X12" s="217"/>
      <c r="Y12" s="221"/>
      <c r="Z12" s="436"/>
      <c r="AA12" s="224"/>
      <c r="AB12" s="229"/>
      <c r="AC12" s="229"/>
      <c r="AD12" s="205"/>
      <c r="AE12" s="205"/>
      <c r="AF12" s="209"/>
    </row>
    <row r="13" spans="1:32" ht="16.5" thickBot="1" x14ac:dyDescent="0.3">
      <c r="A13" s="72">
        <v>9509</v>
      </c>
      <c r="B13" s="72" t="s">
        <v>63</v>
      </c>
      <c r="C13" s="72" t="s">
        <v>64</v>
      </c>
      <c r="D13" s="72" t="s">
        <v>34</v>
      </c>
      <c r="E13" s="72" t="s">
        <v>65</v>
      </c>
      <c r="F13" s="72" t="s">
        <v>66</v>
      </c>
      <c r="G13" s="288">
        <v>2233.4279999999999</v>
      </c>
      <c r="H13" s="72" t="s">
        <v>67</v>
      </c>
      <c r="I13" s="82">
        <v>400</v>
      </c>
      <c r="J13" s="72"/>
      <c r="K13" s="82">
        <f>I13*G13/1000</f>
        <v>893.37119999999993</v>
      </c>
      <c r="L13" s="72"/>
      <c r="M13" s="72"/>
      <c r="N13" s="85"/>
      <c r="O13" s="108">
        <f>SUM(O14:O16)</f>
        <v>0</v>
      </c>
      <c r="P13" s="109">
        <f>SUM(P14:P16)</f>
        <v>0</v>
      </c>
      <c r="Q13" s="86"/>
      <c r="R13" s="72"/>
      <c r="S13" s="72"/>
      <c r="T13" s="72"/>
      <c r="U13" s="85"/>
      <c r="V13" s="198">
        <f>A13</f>
        <v>9509</v>
      </c>
      <c r="W13" s="202" t="str">
        <f>C13</f>
        <v>BIG FRANGO</v>
      </c>
      <c r="X13" s="217"/>
      <c r="Y13" s="221"/>
      <c r="Z13" s="437"/>
      <c r="AA13" s="224"/>
      <c r="AB13" s="229"/>
      <c r="AC13" s="236"/>
      <c r="AD13" s="205"/>
      <c r="AE13" s="205"/>
      <c r="AF13" s="209"/>
    </row>
    <row r="14" spans="1:32" x14ac:dyDescent="0.25">
      <c r="A14" s="72" t="s">
        <v>128</v>
      </c>
      <c r="B14" s="94"/>
      <c r="C14" s="94" t="s">
        <v>68</v>
      </c>
      <c r="D14" s="72"/>
      <c r="E14" s="72"/>
      <c r="F14" s="72"/>
      <c r="G14" s="288">
        <v>-2233.4279999999999</v>
      </c>
      <c r="H14" s="72"/>
      <c r="I14" s="82"/>
      <c r="J14" s="72"/>
      <c r="K14" s="82">
        <f>I13*G14/1000</f>
        <v>-893.37119999999993</v>
      </c>
      <c r="L14" s="72"/>
      <c r="M14" s="72"/>
      <c r="N14" s="72"/>
      <c r="O14" s="104"/>
      <c r="P14" s="87"/>
      <c r="Q14" s="83"/>
      <c r="R14" s="72"/>
      <c r="S14" s="72"/>
      <c r="T14" s="72"/>
      <c r="U14" s="85"/>
      <c r="V14" s="208"/>
      <c r="W14" s="205"/>
      <c r="X14" s="213">
        <f>N14</f>
        <v>0</v>
      </c>
      <c r="Y14" s="83">
        <f>Q14</f>
        <v>0</v>
      </c>
      <c r="Z14" s="438">
        <f>O14</f>
        <v>0</v>
      </c>
      <c r="AA14" s="72">
        <f>R14</f>
        <v>0</v>
      </c>
      <c r="AB14" s="233"/>
      <c r="AC14" s="232"/>
      <c r="AD14" s="22"/>
      <c r="AE14" s="22"/>
      <c r="AF14" s="212"/>
    </row>
    <row r="15" spans="1:32" x14ac:dyDescent="0.25">
      <c r="A15" s="72"/>
      <c r="B15" s="72"/>
      <c r="C15" s="90" t="s">
        <v>143</v>
      </c>
      <c r="D15" s="72"/>
      <c r="E15" s="72"/>
      <c r="F15" s="72"/>
      <c r="G15" s="72"/>
      <c r="H15" s="72"/>
      <c r="I15" s="82"/>
      <c r="J15" s="72"/>
      <c r="K15" s="82"/>
      <c r="L15" s="72"/>
      <c r="M15" s="72"/>
      <c r="N15" s="72"/>
      <c r="O15" s="105"/>
      <c r="P15" s="82"/>
      <c r="Q15" s="83"/>
      <c r="R15" s="72"/>
      <c r="S15" s="72"/>
      <c r="T15" s="72"/>
      <c r="U15" s="85"/>
      <c r="V15" s="208"/>
      <c r="W15" s="205"/>
      <c r="X15" s="213">
        <f>N15</f>
        <v>0</v>
      </c>
      <c r="Y15" s="83">
        <f>Q15</f>
        <v>0</v>
      </c>
      <c r="Z15" s="84">
        <f>O15</f>
        <v>0</v>
      </c>
      <c r="AA15" s="72">
        <f>R15</f>
        <v>0</v>
      </c>
      <c r="AB15" s="233"/>
      <c r="AC15" s="233"/>
      <c r="AD15" s="22"/>
      <c r="AE15" s="22"/>
      <c r="AF15" s="212"/>
    </row>
    <row r="16" spans="1:32" x14ac:dyDescent="0.25">
      <c r="A16" s="72"/>
      <c r="B16" s="72"/>
      <c r="C16" s="72"/>
      <c r="D16" s="72"/>
      <c r="E16" s="72"/>
      <c r="F16" s="72"/>
      <c r="G16" s="72"/>
      <c r="H16" s="72"/>
      <c r="I16" s="82"/>
      <c r="J16" s="72"/>
      <c r="K16" s="82"/>
      <c r="L16" s="72"/>
      <c r="M16" s="72"/>
      <c r="N16" s="72"/>
      <c r="O16" s="105"/>
      <c r="P16" s="82"/>
      <c r="Q16" s="83"/>
      <c r="R16" s="72"/>
      <c r="S16" s="72"/>
      <c r="T16" s="72"/>
      <c r="U16" s="85"/>
      <c r="V16" s="208"/>
      <c r="W16" s="205"/>
      <c r="X16" s="213"/>
      <c r="Y16" s="83"/>
      <c r="Z16" s="84"/>
      <c r="AA16" s="72"/>
      <c r="AB16" s="233"/>
      <c r="AC16" s="233"/>
      <c r="AD16" s="22"/>
      <c r="AE16" s="22"/>
      <c r="AF16" s="212"/>
    </row>
    <row r="17" spans="1:32" ht="15.75" thickBot="1" x14ac:dyDescent="0.3">
      <c r="A17" s="72"/>
      <c r="B17" s="72"/>
      <c r="C17" s="72"/>
      <c r="D17" s="72"/>
      <c r="E17" s="72"/>
      <c r="F17" s="72"/>
      <c r="G17" s="72"/>
      <c r="H17" s="72"/>
      <c r="I17" s="82"/>
      <c r="J17" s="72"/>
      <c r="K17" s="82"/>
      <c r="L17" s="72"/>
      <c r="M17" s="72"/>
      <c r="N17" s="72"/>
      <c r="O17" s="106"/>
      <c r="P17" s="95"/>
      <c r="Q17" s="83"/>
      <c r="R17" s="72"/>
      <c r="S17" s="72"/>
      <c r="T17" s="72"/>
      <c r="U17" s="85"/>
      <c r="V17" s="208"/>
      <c r="W17" s="205"/>
      <c r="X17" s="213"/>
      <c r="Y17" s="83"/>
      <c r="Z17" s="439"/>
      <c r="AA17" s="72"/>
      <c r="AB17" s="233"/>
      <c r="AC17" s="234"/>
      <c r="AD17" s="22"/>
      <c r="AE17" s="22"/>
      <c r="AF17" s="212"/>
    </row>
    <row r="18" spans="1:32" ht="16.5" thickBot="1" x14ac:dyDescent="0.3">
      <c r="A18" s="72">
        <v>9610</v>
      </c>
      <c r="B18" s="72" t="s">
        <v>63</v>
      </c>
      <c r="C18" s="72" t="s">
        <v>69</v>
      </c>
      <c r="D18" s="72" t="s">
        <v>34</v>
      </c>
      <c r="E18" s="72" t="s">
        <v>62</v>
      </c>
      <c r="F18" s="72" t="s">
        <v>66</v>
      </c>
      <c r="G18" s="84">
        <f>O18</f>
        <v>102.85599999999999</v>
      </c>
      <c r="H18" s="72" t="s">
        <v>70</v>
      </c>
      <c r="I18" s="82"/>
      <c r="J18" s="82">
        <v>1124.5</v>
      </c>
      <c r="K18" s="82">
        <f>J18*G18/1000</f>
        <v>115.66157200000001</v>
      </c>
      <c r="L18" s="72"/>
      <c r="M18" s="72"/>
      <c r="N18" s="85"/>
      <c r="O18" s="108">
        <f>SUM(O19:O21)</f>
        <v>102.85599999999999</v>
      </c>
      <c r="P18" s="109">
        <f>SUM(P19:P21)</f>
        <v>115.66157199999998</v>
      </c>
      <c r="Q18" s="86"/>
      <c r="R18" s="72"/>
      <c r="S18" s="72"/>
      <c r="T18" s="72"/>
      <c r="U18" s="85"/>
      <c r="V18" s="198">
        <f>A18</f>
        <v>9610</v>
      </c>
      <c r="W18" s="202" t="str">
        <f>C18</f>
        <v>JBS AVES</v>
      </c>
      <c r="X18" s="217"/>
      <c r="Y18" s="221"/>
      <c r="Z18" s="373">
        <f>SUM(Z19:Z20)</f>
        <v>102.85599999999999</v>
      </c>
      <c r="AA18" s="224"/>
      <c r="AB18" s="229"/>
      <c r="AC18" s="231">
        <f>SUM(AC19:AC20)</f>
        <v>1028.56</v>
      </c>
      <c r="AD18" s="205"/>
      <c r="AE18" s="205"/>
      <c r="AF18" s="209"/>
    </row>
    <row r="19" spans="1:32" x14ac:dyDescent="0.25">
      <c r="A19" s="72" t="s">
        <v>119</v>
      </c>
      <c r="B19" s="94"/>
      <c r="C19" s="94" t="s">
        <v>71</v>
      </c>
      <c r="D19" s="72"/>
      <c r="E19" s="72"/>
      <c r="F19" s="72"/>
      <c r="G19" s="94" t="s">
        <v>72</v>
      </c>
      <c r="H19" s="72"/>
      <c r="I19" s="82"/>
      <c r="J19" s="72"/>
      <c r="K19" s="82"/>
      <c r="L19" s="72"/>
      <c r="M19" s="72"/>
      <c r="N19" s="72" t="s">
        <v>116</v>
      </c>
      <c r="O19" s="104">
        <v>77.141999999999996</v>
      </c>
      <c r="P19" s="87">
        <f>O19*J18/1000</f>
        <v>86.746178999999984</v>
      </c>
      <c r="Q19" s="83">
        <v>41265</v>
      </c>
      <c r="R19" s="72" t="s">
        <v>117</v>
      </c>
      <c r="S19" s="72"/>
      <c r="T19" s="72"/>
      <c r="U19" s="85"/>
      <c r="V19" s="208"/>
      <c r="W19" s="205"/>
      <c r="X19" s="289" t="str">
        <f>N19</f>
        <v>ILONA</v>
      </c>
      <c r="Y19" s="290">
        <f>Q19</f>
        <v>41265</v>
      </c>
      <c r="Z19" s="440">
        <f>O19</f>
        <v>77.141999999999996</v>
      </c>
      <c r="AA19" s="292" t="str">
        <f>R19</f>
        <v>002899/12</v>
      </c>
      <c r="AB19" s="293">
        <v>10</v>
      </c>
      <c r="AC19" s="294">
        <f>Z19*AB19</f>
        <v>771.42</v>
      </c>
      <c r="AD19" s="292"/>
      <c r="AE19" s="292"/>
      <c r="AF19" s="295">
        <v>653</v>
      </c>
    </row>
    <row r="20" spans="1:32" x14ac:dyDescent="0.25">
      <c r="A20" s="72"/>
      <c r="B20" s="72"/>
      <c r="C20" s="72"/>
      <c r="D20" s="72"/>
      <c r="E20" s="72"/>
      <c r="F20" s="72"/>
      <c r="G20" s="72"/>
      <c r="H20" s="72"/>
      <c r="I20" s="82"/>
      <c r="J20" s="82"/>
      <c r="K20" s="82"/>
      <c r="L20" s="72"/>
      <c r="M20" s="72"/>
      <c r="N20" s="72" t="s">
        <v>116</v>
      </c>
      <c r="O20" s="105">
        <v>25.713999999999999</v>
      </c>
      <c r="P20" s="82">
        <f>O20*J18/1000</f>
        <v>28.915393000000002</v>
      </c>
      <c r="Q20" s="83">
        <v>41265</v>
      </c>
      <c r="R20" s="72" t="s">
        <v>118</v>
      </c>
      <c r="S20" s="72"/>
      <c r="T20" s="72"/>
      <c r="U20" s="85"/>
      <c r="V20" s="208"/>
      <c r="W20" s="205"/>
      <c r="X20" s="289" t="str">
        <f t="shared" ref="X20:X21" si="0">N20</f>
        <v>ILONA</v>
      </c>
      <c r="Y20" s="290">
        <f t="shared" ref="Y20:Y21" si="1">Q20</f>
        <v>41265</v>
      </c>
      <c r="Z20" s="441">
        <f t="shared" ref="Z20:Z21" si="2">O20</f>
        <v>25.713999999999999</v>
      </c>
      <c r="AA20" s="292" t="str">
        <f t="shared" ref="AA20:AA21" si="3">R20</f>
        <v>002959/12</v>
      </c>
      <c r="AB20" s="293">
        <v>10</v>
      </c>
      <c r="AC20" s="293">
        <f t="shared" ref="AC20:AC21" si="4">Z20*AB20</f>
        <v>257.14</v>
      </c>
      <c r="AD20" s="292"/>
      <c r="AE20" s="292"/>
      <c r="AF20" s="295">
        <v>653</v>
      </c>
    </row>
    <row r="21" spans="1:32" x14ac:dyDescent="0.25">
      <c r="A21" s="72"/>
      <c r="B21" s="72"/>
      <c r="C21" s="72"/>
      <c r="D21" s="72"/>
      <c r="E21" s="72"/>
      <c r="F21" s="72"/>
      <c r="G21" s="72"/>
      <c r="H21" s="72"/>
      <c r="I21" s="82"/>
      <c r="J21" s="82"/>
      <c r="K21" s="82"/>
      <c r="L21" s="72"/>
      <c r="M21" s="72"/>
      <c r="N21" s="72"/>
      <c r="O21" s="105"/>
      <c r="P21" s="82"/>
      <c r="Q21" s="83"/>
      <c r="R21" s="72"/>
      <c r="S21" s="72"/>
      <c r="T21" s="72"/>
      <c r="U21" s="85"/>
      <c r="V21" s="208"/>
      <c r="W21" s="205"/>
      <c r="X21" s="213">
        <f t="shared" si="0"/>
        <v>0</v>
      </c>
      <c r="Y21" s="83">
        <f t="shared" si="1"/>
        <v>0</v>
      </c>
      <c r="Z21" s="84">
        <f t="shared" si="2"/>
        <v>0</v>
      </c>
      <c r="AA21" s="72">
        <f t="shared" si="3"/>
        <v>0</v>
      </c>
      <c r="AB21" s="233">
        <v>10</v>
      </c>
      <c r="AC21" s="233">
        <f t="shared" si="4"/>
        <v>0</v>
      </c>
      <c r="AD21" s="72"/>
      <c r="AE21" s="72"/>
      <c r="AF21" s="214"/>
    </row>
    <row r="22" spans="1:32" ht="15.75" thickBot="1" x14ac:dyDescent="0.3">
      <c r="A22" s="72"/>
      <c r="B22" s="72"/>
      <c r="C22" s="72"/>
      <c r="D22" s="72"/>
      <c r="E22" s="72"/>
      <c r="F22" s="72"/>
      <c r="G22" s="72"/>
      <c r="H22" s="72"/>
      <c r="I22" s="82"/>
      <c r="J22" s="82"/>
      <c r="K22" s="82"/>
      <c r="L22" s="72"/>
      <c r="M22" s="72"/>
      <c r="N22" s="72"/>
      <c r="O22" s="106"/>
      <c r="P22" s="95"/>
      <c r="Q22" s="83"/>
      <c r="R22" s="72"/>
      <c r="S22" s="72"/>
      <c r="T22" s="72"/>
      <c r="U22" s="85"/>
      <c r="V22" s="208"/>
      <c r="W22" s="205"/>
      <c r="X22" s="213"/>
      <c r="Y22" s="83"/>
      <c r="Z22" s="439"/>
      <c r="AA22" s="72"/>
      <c r="AB22" s="233"/>
      <c r="AC22" s="234"/>
      <c r="AD22" s="72"/>
      <c r="AE22" s="72"/>
      <c r="AF22" s="214"/>
    </row>
    <row r="23" spans="1:32" ht="16.5" thickBot="1" x14ac:dyDescent="0.3">
      <c r="A23" s="72">
        <v>9690</v>
      </c>
      <c r="B23" s="72" t="s">
        <v>63</v>
      </c>
      <c r="C23" s="72" t="s">
        <v>73</v>
      </c>
      <c r="D23" s="72" t="s">
        <v>34</v>
      </c>
      <c r="E23" s="72" t="s">
        <v>65</v>
      </c>
      <c r="F23" s="72" t="s">
        <v>74</v>
      </c>
      <c r="G23" s="84">
        <f>O23</f>
        <v>1111.374</v>
      </c>
      <c r="H23" s="72" t="s">
        <v>75</v>
      </c>
      <c r="I23" s="82">
        <v>950</v>
      </c>
      <c r="J23" s="82"/>
      <c r="K23" s="82">
        <f>I23*G23/1000</f>
        <v>1055.8053</v>
      </c>
      <c r="L23" s="99"/>
      <c r="M23" s="100"/>
      <c r="N23" s="85"/>
      <c r="O23" s="108">
        <f>SUM(O24:O26)</f>
        <v>1111.374</v>
      </c>
      <c r="P23" s="109">
        <f>SUM(P24:P26)</f>
        <v>1055.8053</v>
      </c>
      <c r="Q23" s="86"/>
      <c r="R23" s="72"/>
      <c r="S23" s="72"/>
      <c r="T23" s="72"/>
      <c r="U23" s="85"/>
      <c r="V23" s="198">
        <f>A23</f>
        <v>9690</v>
      </c>
      <c r="W23" s="202" t="str">
        <f>C23</f>
        <v>RIVELLI</v>
      </c>
      <c r="X23" s="217"/>
      <c r="Y23" s="221"/>
      <c r="Z23" s="373">
        <f>SUM(Z24:Z26)</f>
        <v>1111.374</v>
      </c>
      <c r="AA23" s="224"/>
      <c r="AB23" s="229"/>
      <c r="AC23" s="231">
        <f>SUM(AC24:AC26)</f>
        <v>11113.74</v>
      </c>
      <c r="AD23" s="205"/>
      <c r="AE23" s="205"/>
      <c r="AF23" s="209"/>
    </row>
    <row r="24" spans="1:32" x14ac:dyDescent="0.25">
      <c r="A24" s="72" t="s">
        <v>119</v>
      </c>
      <c r="B24" s="72"/>
      <c r="C24" s="72"/>
      <c r="D24" s="72"/>
      <c r="E24" s="72"/>
      <c r="F24" s="72"/>
      <c r="G24" s="84"/>
      <c r="H24" s="72"/>
      <c r="I24" s="82"/>
      <c r="J24" s="82"/>
      <c r="K24" s="82"/>
      <c r="L24" s="99"/>
      <c r="M24" s="100"/>
      <c r="N24" s="72" t="s">
        <v>77</v>
      </c>
      <c r="O24" s="104">
        <v>300.06</v>
      </c>
      <c r="P24" s="87">
        <f>O24*I23/1000</f>
        <v>285.05700000000002</v>
      </c>
      <c r="Q24" s="83">
        <v>41263</v>
      </c>
      <c r="R24" s="72" t="s">
        <v>120</v>
      </c>
      <c r="S24" s="72"/>
      <c r="T24" s="72"/>
      <c r="U24" s="85"/>
      <c r="V24" s="208"/>
      <c r="W24" s="205"/>
      <c r="X24" s="289" t="str">
        <f>N24</f>
        <v>CAPE BELLE</v>
      </c>
      <c r="Y24" s="290">
        <f>Q24</f>
        <v>41263</v>
      </c>
      <c r="Z24" s="440">
        <f>O24</f>
        <v>300.06</v>
      </c>
      <c r="AA24" s="292" t="str">
        <f>R24</f>
        <v>267/2012 (4195)</v>
      </c>
      <c r="AB24" s="293">
        <v>10</v>
      </c>
      <c r="AC24" s="294">
        <f>Z24*AB24</f>
        <v>3000.6</v>
      </c>
      <c r="AD24" s="339"/>
      <c r="AE24" s="339"/>
      <c r="AF24" s="340">
        <v>642</v>
      </c>
    </row>
    <row r="25" spans="1:32" x14ac:dyDescent="0.25">
      <c r="A25" s="72"/>
      <c r="B25" s="72"/>
      <c r="C25" s="72"/>
      <c r="D25" s="72"/>
      <c r="E25" s="72"/>
      <c r="F25" s="72"/>
      <c r="G25" s="84"/>
      <c r="H25" s="72"/>
      <c r="I25" s="82"/>
      <c r="J25" s="82"/>
      <c r="K25" s="82"/>
      <c r="L25" s="99"/>
      <c r="M25" s="100"/>
      <c r="N25" s="72" t="s">
        <v>141</v>
      </c>
      <c r="O25" s="105">
        <v>411.96600000000001</v>
      </c>
      <c r="P25" s="82">
        <f>O25*I23/1000</f>
        <v>391.36770000000001</v>
      </c>
      <c r="Q25" s="83">
        <v>41298</v>
      </c>
      <c r="R25" s="72" t="s">
        <v>146</v>
      </c>
      <c r="S25" s="72"/>
      <c r="T25" s="72"/>
      <c r="U25" s="85"/>
      <c r="V25" s="208"/>
      <c r="W25" s="205"/>
      <c r="X25" s="289" t="str">
        <f t="shared" ref="X25" si="5">N25</f>
        <v>LIBRA</v>
      </c>
      <c r="Y25" s="290">
        <f t="shared" ref="Y25:Y26" si="6">Q25</f>
        <v>41298</v>
      </c>
      <c r="Z25" s="441">
        <f t="shared" ref="Z25:Z26" si="7">O25</f>
        <v>411.96600000000001</v>
      </c>
      <c r="AA25" s="292" t="str">
        <f t="shared" ref="AA25:AA26" si="8">R25</f>
        <v>003/2013(4219)</v>
      </c>
      <c r="AB25" s="293">
        <v>10</v>
      </c>
      <c r="AC25" s="293">
        <f t="shared" ref="AC25:AC26" si="9">Z25*AB25</f>
        <v>4119.66</v>
      </c>
      <c r="AD25" s="339"/>
      <c r="AE25" s="339"/>
      <c r="AF25" s="340">
        <v>642</v>
      </c>
    </row>
    <row r="26" spans="1:32" x14ac:dyDescent="0.25">
      <c r="A26" s="72"/>
      <c r="B26" s="72"/>
      <c r="C26" s="72"/>
      <c r="D26" s="72"/>
      <c r="E26" s="72"/>
      <c r="F26" s="72"/>
      <c r="G26" s="84"/>
      <c r="H26" s="72"/>
      <c r="I26" s="82"/>
      <c r="J26" s="82"/>
      <c r="K26" s="82"/>
      <c r="L26" s="99"/>
      <c r="M26" s="100"/>
      <c r="N26" s="72" t="s">
        <v>206</v>
      </c>
      <c r="O26" s="105">
        <v>399.34800000000001</v>
      </c>
      <c r="P26" s="82">
        <f>O26*I23/1000</f>
        <v>379.38060000000002</v>
      </c>
      <c r="Q26" s="83">
        <v>41335</v>
      </c>
      <c r="R26" s="72" t="s">
        <v>207</v>
      </c>
      <c r="S26" s="72"/>
      <c r="T26" s="72"/>
      <c r="U26" s="85"/>
      <c r="V26" s="208"/>
      <c r="W26" s="205"/>
      <c r="X26" s="289" t="str">
        <f>N26</f>
        <v>FRIO ANTARTIC</v>
      </c>
      <c r="Y26" s="290">
        <f t="shared" si="6"/>
        <v>41335</v>
      </c>
      <c r="Z26" s="441">
        <f t="shared" si="7"/>
        <v>399.34800000000001</v>
      </c>
      <c r="AA26" s="292" t="str">
        <f t="shared" si="8"/>
        <v>024/2013 (4243)(</v>
      </c>
      <c r="AB26" s="293">
        <v>10</v>
      </c>
      <c r="AC26" s="293">
        <f t="shared" si="9"/>
        <v>3993.48</v>
      </c>
      <c r="AD26" s="339"/>
      <c r="AE26" s="339"/>
      <c r="AF26" s="340">
        <v>656</v>
      </c>
    </row>
    <row r="27" spans="1:32" ht="15.75" thickBot="1" x14ac:dyDescent="0.3">
      <c r="A27" s="72"/>
      <c r="B27" s="72"/>
      <c r="C27" s="72"/>
      <c r="D27" s="72"/>
      <c r="E27" s="72"/>
      <c r="F27" s="72"/>
      <c r="G27" s="84"/>
      <c r="H27" s="72"/>
      <c r="I27" s="82"/>
      <c r="J27" s="82"/>
      <c r="K27" s="82"/>
      <c r="L27" s="245"/>
      <c r="M27" s="323"/>
      <c r="N27" s="72"/>
      <c r="O27" s="106"/>
      <c r="P27" s="95"/>
      <c r="Q27" s="83"/>
      <c r="R27" s="72"/>
      <c r="S27" s="72"/>
      <c r="T27" s="72"/>
      <c r="U27" s="85"/>
      <c r="V27" s="208"/>
      <c r="W27" s="205"/>
      <c r="X27" s="213"/>
      <c r="Y27" s="83"/>
      <c r="Z27" s="439"/>
      <c r="AA27" s="72"/>
      <c r="AB27" s="233"/>
      <c r="AC27" s="234"/>
      <c r="AD27" s="22"/>
      <c r="AE27" s="22"/>
      <c r="AF27" s="212"/>
    </row>
    <row r="28" spans="1:32" ht="16.5" thickBot="1" x14ac:dyDescent="0.3">
      <c r="A28" s="72">
        <v>9688</v>
      </c>
      <c r="B28" s="72" t="s">
        <v>63</v>
      </c>
      <c r="C28" s="72" t="s">
        <v>76</v>
      </c>
      <c r="D28" s="72" t="s">
        <v>34</v>
      </c>
      <c r="E28" s="72" t="s">
        <v>65</v>
      </c>
      <c r="F28" s="72" t="s">
        <v>74</v>
      </c>
      <c r="G28" s="84">
        <f>O28</f>
        <v>2144.1799999999998</v>
      </c>
      <c r="H28" s="72" t="s">
        <v>75</v>
      </c>
      <c r="I28" s="82">
        <v>950</v>
      </c>
      <c r="J28" s="82"/>
      <c r="K28" s="82">
        <f>I28*G28/1000</f>
        <v>2036.9709999999998</v>
      </c>
      <c r="L28" s="72"/>
      <c r="M28" s="84"/>
      <c r="N28" s="85"/>
      <c r="O28" s="108">
        <f>SUM(O29:O31)</f>
        <v>2144.1799999999998</v>
      </c>
      <c r="P28" s="109">
        <f>SUM(P29:P31)</f>
        <v>2036.971</v>
      </c>
      <c r="Q28" s="86"/>
      <c r="R28" s="72"/>
      <c r="S28" s="72"/>
      <c r="T28" s="72"/>
      <c r="U28" s="85"/>
      <c r="V28" s="219">
        <f>A28</f>
        <v>9688</v>
      </c>
      <c r="W28" s="355" t="str">
        <f>C28</f>
        <v>FRANGOS CANÇÃO</v>
      </c>
      <c r="X28" s="217"/>
      <c r="Y28" s="221"/>
      <c r="Z28" s="373">
        <f>SUM(Z29:Z31)</f>
        <v>2144.1799999999998</v>
      </c>
      <c r="AA28" s="224"/>
      <c r="AB28" s="229"/>
      <c r="AC28" s="231">
        <f>SUM(AC29:AC31)</f>
        <v>21441.8</v>
      </c>
      <c r="AD28" s="205"/>
      <c r="AE28" s="205"/>
      <c r="AF28" s="209"/>
    </row>
    <row r="29" spans="1:32" x14ac:dyDescent="0.25">
      <c r="A29" s="72" t="s">
        <v>119</v>
      </c>
      <c r="B29" s="72"/>
      <c r="C29" s="72"/>
      <c r="D29" s="72"/>
      <c r="E29" s="72"/>
      <c r="F29" s="72"/>
      <c r="G29" s="84"/>
      <c r="H29" s="72"/>
      <c r="I29" s="82"/>
      <c r="J29" s="82"/>
      <c r="K29" s="82"/>
      <c r="L29" s="72"/>
      <c r="M29" s="84"/>
      <c r="N29" s="72" t="s">
        <v>77</v>
      </c>
      <c r="O29" s="104">
        <v>1025</v>
      </c>
      <c r="P29" s="87">
        <f>O29*I28/1000</f>
        <v>973.75</v>
      </c>
      <c r="Q29" s="83">
        <v>41263</v>
      </c>
      <c r="R29" s="72" t="s">
        <v>78</v>
      </c>
      <c r="S29" s="72"/>
      <c r="T29" s="72"/>
      <c r="U29" s="85"/>
      <c r="V29" s="208"/>
      <c r="W29" s="205"/>
      <c r="X29" s="289" t="str">
        <f>N29</f>
        <v>CAPE BELLE</v>
      </c>
      <c r="Y29" s="290">
        <f>Q29</f>
        <v>41263</v>
      </c>
      <c r="Z29" s="440">
        <f>O29</f>
        <v>1025</v>
      </c>
      <c r="AA29" s="292" t="str">
        <f>R29</f>
        <v>1114/2012</v>
      </c>
      <c r="AB29" s="293">
        <v>10</v>
      </c>
      <c r="AC29" s="294">
        <f>Z29*AB29</f>
        <v>10250</v>
      </c>
      <c r="AD29" s="339"/>
      <c r="AE29" s="339"/>
      <c r="AF29" s="340">
        <v>645</v>
      </c>
    </row>
    <row r="30" spans="1:32" x14ac:dyDescent="0.25">
      <c r="A30" s="72"/>
      <c r="B30" s="72"/>
      <c r="C30" s="72"/>
      <c r="D30" s="72"/>
      <c r="E30" s="72"/>
      <c r="F30" s="72"/>
      <c r="G30" s="84"/>
      <c r="H30" s="72"/>
      <c r="I30" s="82"/>
      <c r="J30" s="82"/>
      <c r="K30" s="82"/>
      <c r="L30" s="99"/>
      <c r="M30" s="100"/>
      <c r="N30" s="72" t="s">
        <v>141</v>
      </c>
      <c r="O30" s="105">
        <v>439.6</v>
      </c>
      <c r="P30" s="82">
        <f>O30*I28/1000</f>
        <v>417.62</v>
      </c>
      <c r="Q30" s="83">
        <v>41298</v>
      </c>
      <c r="R30" s="150" t="s">
        <v>147</v>
      </c>
      <c r="S30" s="72"/>
      <c r="T30" s="72"/>
      <c r="U30" s="85"/>
      <c r="V30" s="208"/>
      <c r="W30" s="205"/>
      <c r="X30" s="289" t="str">
        <f t="shared" ref="X30:X31" si="10">N30</f>
        <v>LIBRA</v>
      </c>
      <c r="Y30" s="290">
        <f t="shared" ref="Y30:Y31" si="11">Q30</f>
        <v>41298</v>
      </c>
      <c r="Z30" s="441">
        <f t="shared" ref="Z30:Z31" si="12">O30</f>
        <v>439.6</v>
      </c>
      <c r="AA30" s="292" t="str">
        <f t="shared" ref="AA30:AA31" si="13">R30</f>
        <v>12/2013</v>
      </c>
      <c r="AB30" s="293">
        <v>10</v>
      </c>
      <c r="AC30" s="293">
        <f t="shared" ref="AC30:AC31" si="14">Z30*AB30</f>
        <v>4396</v>
      </c>
      <c r="AD30" s="339"/>
      <c r="AE30" s="339"/>
      <c r="AF30" s="340">
        <v>645</v>
      </c>
    </row>
    <row r="31" spans="1:32" x14ac:dyDescent="0.25">
      <c r="A31" s="72"/>
      <c r="B31" s="72"/>
      <c r="C31" s="72"/>
      <c r="D31" s="72"/>
      <c r="E31" s="72"/>
      <c r="F31" s="72"/>
      <c r="G31" s="84"/>
      <c r="H31" s="72"/>
      <c r="I31" s="82"/>
      <c r="J31" s="82"/>
      <c r="K31" s="82"/>
      <c r="L31" s="99"/>
      <c r="M31" s="100"/>
      <c r="N31" s="72" t="s">
        <v>206</v>
      </c>
      <c r="O31" s="105">
        <v>679.58</v>
      </c>
      <c r="P31" s="82">
        <f>O31*I28/1000</f>
        <v>645.601</v>
      </c>
      <c r="Q31" s="83">
        <v>41335</v>
      </c>
      <c r="R31" s="72" t="s">
        <v>209</v>
      </c>
      <c r="S31" s="72"/>
      <c r="T31" s="72"/>
      <c r="U31" s="85"/>
      <c r="V31" s="208"/>
      <c r="W31" s="205"/>
      <c r="X31" s="289" t="str">
        <f t="shared" si="10"/>
        <v>FRIO ANTARTIC</v>
      </c>
      <c r="Y31" s="290">
        <f t="shared" si="11"/>
        <v>41335</v>
      </c>
      <c r="Z31" s="441">
        <f t="shared" si="12"/>
        <v>679.58</v>
      </c>
      <c r="AA31" s="292" t="str">
        <f t="shared" si="13"/>
        <v>139/2013</v>
      </c>
      <c r="AB31" s="293">
        <v>10</v>
      </c>
      <c r="AC31" s="293">
        <f t="shared" si="14"/>
        <v>6795.8</v>
      </c>
      <c r="AD31" s="339"/>
      <c r="AE31" s="339"/>
      <c r="AF31" s="340">
        <v>645</v>
      </c>
    </row>
    <row r="32" spans="1:32" ht="15.75" thickBot="1" x14ac:dyDescent="0.3">
      <c r="A32" s="72"/>
      <c r="B32" s="72"/>
      <c r="C32" s="72"/>
      <c r="D32" s="72"/>
      <c r="E32" s="72"/>
      <c r="F32" s="72"/>
      <c r="G32" s="84"/>
      <c r="H32" s="72"/>
      <c r="I32" s="82"/>
      <c r="J32" s="82"/>
      <c r="K32" s="82"/>
      <c r="L32" s="72"/>
      <c r="M32" s="84"/>
      <c r="N32" s="72"/>
      <c r="O32" s="106"/>
      <c r="P32" s="95"/>
      <c r="Q32" s="83"/>
      <c r="R32" s="72"/>
      <c r="S32" s="72"/>
      <c r="T32" s="72"/>
      <c r="U32" s="85"/>
      <c r="V32" s="208"/>
      <c r="W32" s="205"/>
      <c r="X32" s="213"/>
      <c r="Y32" s="83"/>
      <c r="Z32" s="439"/>
      <c r="AA32" s="72"/>
      <c r="AB32" s="233"/>
      <c r="AC32" s="234"/>
      <c r="AD32" s="22"/>
      <c r="AE32" s="22"/>
      <c r="AF32" s="212"/>
    </row>
    <row r="33" spans="1:32" ht="16.5" thickBot="1" x14ac:dyDescent="0.3">
      <c r="A33" s="72">
        <v>9691</v>
      </c>
      <c r="B33" s="72" t="s">
        <v>79</v>
      </c>
      <c r="C33" s="72" t="s">
        <v>80</v>
      </c>
      <c r="D33" s="72" t="s">
        <v>34</v>
      </c>
      <c r="E33" s="72" t="s">
        <v>65</v>
      </c>
      <c r="F33" s="72" t="s">
        <v>74</v>
      </c>
      <c r="G33" s="84">
        <v>2970</v>
      </c>
      <c r="H33" s="72" t="s">
        <v>81</v>
      </c>
      <c r="I33" s="82">
        <v>950</v>
      </c>
      <c r="J33" s="82"/>
      <c r="K33" s="82">
        <f>I33*G33/1000</f>
        <v>2821.5</v>
      </c>
      <c r="L33" s="72"/>
      <c r="M33" s="84"/>
      <c r="N33" s="85"/>
      <c r="O33" s="108">
        <f>SUM(O34:O36)</f>
        <v>3918.46</v>
      </c>
      <c r="P33" s="109">
        <f>SUM(P34:P36)</f>
        <v>3722.5370000000003</v>
      </c>
      <c r="Q33" s="86"/>
      <c r="R33" s="72"/>
      <c r="S33" s="72"/>
      <c r="T33" s="72"/>
      <c r="U33" s="85"/>
      <c r="V33" s="198">
        <f>A33</f>
        <v>9691</v>
      </c>
      <c r="W33" s="202" t="str">
        <f>C33</f>
        <v>GLOBOAVES</v>
      </c>
      <c r="X33" s="217"/>
      <c r="Y33" s="221"/>
      <c r="Z33" s="373">
        <f>SUM(Z34:Z36)</f>
        <v>3918.46</v>
      </c>
      <c r="AA33" s="224"/>
      <c r="AB33" s="229"/>
      <c r="AC33" s="231">
        <f>SUM(AC34:AC36)</f>
        <v>39184.599999999991</v>
      </c>
      <c r="AD33" s="205"/>
      <c r="AE33" s="205"/>
      <c r="AF33" s="209"/>
    </row>
    <row r="34" spans="1:32" x14ac:dyDescent="0.25">
      <c r="A34" s="72" t="s">
        <v>119</v>
      </c>
      <c r="B34" s="72"/>
      <c r="C34" s="72" t="s">
        <v>82</v>
      </c>
      <c r="D34" s="72"/>
      <c r="E34" s="72" t="s">
        <v>65</v>
      </c>
      <c r="F34" s="72" t="s">
        <v>74</v>
      </c>
      <c r="G34" s="84">
        <v>948.46</v>
      </c>
      <c r="H34" s="72" t="s">
        <v>83</v>
      </c>
      <c r="I34" s="82">
        <v>950</v>
      </c>
      <c r="J34" s="82"/>
      <c r="K34" s="82">
        <f>I34*G34/1000</f>
        <v>901.03700000000003</v>
      </c>
      <c r="L34" s="72"/>
      <c r="M34" s="84"/>
      <c r="N34" s="72" t="s">
        <v>77</v>
      </c>
      <c r="O34" s="104">
        <v>1055.06</v>
      </c>
      <c r="P34" s="87">
        <f>O34*I33/1000</f>
        <v>1002.307</v>
      </c>
      <c r="Q34" s="83">
        <v>41263</v>
      </c>
      <c r="R34" s="72" t="s">
        <v>84</v>
      </c>
      <c r="S34" s="72"/>
      <c r="T34" s="72"/>
      <c r="U34" s="85"/>
      <c r="V34" s="208"/>
      <c r="W34" s="205"/>
      <c r="X34" s="289" t="str">
        <f>N34</f>
        <v>CAPE BELLE</v>
      </c>
      <c r="Y34" s="290">
        <f>Q34</f>
        <v>41263</v>
      </c>
      <c r="Z34" s="440">
        <f>O34</f>
        <v>1055.06</v>
      </c>
      <c r="AA34" s="292" t="str">
        <f>R34</f>
        <v>T0001D/12</v>
      </c>
      <c r="AB34" s="293">
        <v>10</v>
      </c>
      <c r="AC34" s="294">
        <f>Z34*AB34</f>
        <v>10550.599999999999</v>
      </c>
      <c r="AD34" s="339"/>
      <c r="AE34" s="339"/>
      <c r="AF34" s="340">
        <v>647</v>
      </c>
    </row>
    <row r="35" spans="1:32" x14ac:dyDescent="0.25">
      <c r="A35" s="72"/>
      <c r="B35" s="72"/>
      <c r="C35" s="72"/>
      <c r="D35" s="72"/>
      <c r="E35" s="72"/>
      <c r="F35" s="72"/>
      <c r="G35" s="84" t="s">
        <v>216</v>
      </c>
      <c r="H35" s="72"/>
      <c r="I35" s="82"/>
      <c r="J35" s="82"/>
      <c r="K35" s="82" t="s">
        <v>280</v>
      </c>
      <c r="L35" s="99"/>
      <c r="M35" s="100"/>
      <c r="N35" s="134" t="s">
        <v>141</v>
      </c>
      <c r="O35" s="135">
        <v>1489.82</v>
      </c>
      <c r="P35" s="169">
        <f>O35*I34/1000</f>
        <v>1415.329</v>
      </c>
      <c r="Q35" s="138">
        <v>41298</v>
      </c>
      <c r="R35" s="134" t="s">
        <v>142</v>
      </c>
      <c r="S35" s="134"/>
      <c r="T35" s="72"/>
      <c r="U35" s="85"/>
      <c r="V35" s="208"/>
      <c r="W35" s="205"/>
      <c r="X35" s="289" t="str">
        <f t="shared" ref="X35:X36" si="15">N35</f>
        <v>LIBRA</v>
      </c>
      <c r="Y35" s="290">
        <f t="shared" ref="Y35:Y36" si="16">Q35</f>
        <v>41298</v>
      </c>
      <c r="Z35" s="441">
        <f t="shared" ref="Z35:Z36" si="17">O35</f>
        <v>1489.82</v>
      </c>
      <c r="AA35" s="292" t="str">
        <f t="shared" ref="AA35:AA36" si="18">R35</f>
        <v>T0001G/12</v>
      </c>
      <c r="AB35" s="293">
        <v>10</v>
      </c>
      <c r="AC35" s="293">
        <f t="shared" ref="AC35:AC36" si="19">Z35*AB35</f>
        <v>14898.199999999999</v>
      </c>
      <c r="AD35" s="339"/>
      <c r="AE35" s="339"/>
      <c r="AF35" s="340">
        <v>647</v>
      </c>
    </row>
    <row r="36" spans="1:32" x14ac:dyDescent="0.25">
      <c r="A36" s="72"/>
      <c r="B36" s="72"/>
      <c r="C36" s="72"/>
      <c r="D36" s="72"/>
      <c r="E36" s="72"/>
      <c r="F36" s="72"/>
      <c r="G36" s="84"/>
      <c r="H36" s="72"/>
      <c r="I36" s="82"/>
      <c r="J36" s="82"/>
      <c r="K36" s="82"/>
      <c r="L36" s="99"/>
      <c r="M36" s="100"/>
      <c r="N36" s="72" t="s">
        <v>206</v>
      </c>
      <c r="O36" s="105">
        <v>1373.58</v>
      </c>
      <c r="P36" s="82">
        <f>O36*I34/1000</f>
        <v>1304.9010000000001</v>
      </c>
      <c r="Q36" s="83">
        <v>41335</v>
      </c>
      <c r="R36" s="72" t="s">
        <v>208</v>
      </c>
      <c r="S36" s="72"/>
      <c r="T36" s="72"/>
      <c r="U36" s="85"/>
      <c r="V36" s="208"/>
      <c r="W36" s="205"/>
      <c r="X36" s="278" t="str">
        <f t="shared" si="15"/>
        <v>FRIO ANTARTIC</v>
      </c>
      <c r="Y36" s="279">
        <f t="shared" si="16"/>
        <v>41335</v>
      </c>
      <c r="Z36" s="442">
        <f t="shared" si="17"/>
        <v>1373.58</v>
      </c>
      <c r="AA36" s="280" t="str">
        <f t="shared" si="18"/>
        <v>T0001J/12</v>
      </c>
      <c r="AB36" s="281">
        <v>10</v>
      </c>
      <c r="AC36" s="281">
        <f t="shared" si="19"/>
        <v>13735.8</v>
      </c>
      <c r="AD36" s="283"/>
      <c r="AE36" s="283"/>
      <c r="AF36" s="284"/>
    </row>
    <row r="37" spans="1:32" x14ac:dyDescent="0.25">
      <c r="A37" s="72"/>
      <c r="B37" s="72"/>
      <c r="C37" s="72"/>
      <c r="D37" s="72"/>
      <c r="E37" s="72"/>
      <c r="F37" s="72"/>
      <c r="G37" s="84"/>
      <c r="H37" s="72"/>
      <c r="I37" s="82"/>
      <c r="J37" s="82"/>
      <c r="K37" s="82"/>
      <c r="L37" s="72"/>
      <c r="M37" s="84"/>
      <c r="N37" s="72"/>
      <c r="O37" s="105"/>
      <c r="P37" s="82"/>
      <c r="Q37" s="83"/>
      <c r="R37" s="72"/>
      <c r="S37" s="72"/>
      <c r="T37" s="72"/>
      <c r="U37" s="85"/>
      <c r="V37" s="208"/>
      <c r="W37" s="205"/>
      <c r="X37" s="213"/>
      <c r="Y37" s="83"/>
      <c r="Z37" s="84"/>
      <c r="AA37" s="72"/>
      <c r="AB37" s="233"/>
      <c r="AC37" s="233"/>
      <c r="AD37" s="22"/>
      <c r="AE37" s="22"/>
      <c r="AF37" s="212"/>
    </row>
    <row r="38" spans="1:32" ht="15.75" thickBot="1" x14ac:dyDescent="0.3">
      <c r="A38" s="72"/>
      <c r="B38" s="72"/>
      <c r="C38" s="72"/>
      <c r="D38" s="72"/>
      <c r="E38" s="72"/>
      <c r="F38" s="72"/>
      <c r="G38" s="84"/>
      <c r="H38" s="72"/>
      <c r="I38" s="82"/>
      <c r="J38" s="82"/>
      <c r="K38" s="82"/>
      <c r="L38" s="72"/>
      <c r="M38" s="84"/>
      <c r="N38" s="72"/>
      <c r="O38" s="106"/>
      <c r="P38" s="95"/>
      <c r="Q38" s="83"/>
      <c r="R38" s="72"/>
      <c r="S38" s="72"/>
      <c r="T38" s="72"/>
      <c r="U38" s="85"/>
      <c r="V38" s="208"/>
      <c r="W38" s="205"/>
      <c r="X38" s="213"/>
      <c r="Y38" s="83"/>
      <c r="Z38" s="439"/>
      <c r="AA38" s="72"/>
      <c r="AB38" s="233"/>
      <c r="AC38" s="234"/>
      <c r="AD38" s="22"/>
      <c r="AE38" s="22"/>
      <c r="AF38" s="212"/>
    </row>
    <row r="39" spans="1:32" ht="16.5" thickBot="1" x14ac:dyDescent="0.3">
      <c r="A39" s="72">
        <v>9689</v>
      </c>
      <c r="B39" s="72" t="s">
        <v>63</v>
      </c>
      <c r="C39" s="72" t="s">
        <v>85</v>
      </c>
      <c r="D39" s="72" t="s">
        <v>34</v>
      </c>
      <c r="E39" s="72" t="s">
        <v>65</v>
      </c>
      <c r="F39" s="72" t="s">
        <v>74</v>
      </c>
      <c r="G39" s="84">
        <f>O39</f>
        <v>902.81899999999996</v>
      </c>
      <c r="H39" s="72" t="s">
        <v>75</v>
      </c>
      <c r="I39" s="82">
        <v>950</v>
      </c>
      <c r="J39" s="82"/>
      <c r="K39" s="82">
        <f>I39*G39/1000</f>
        <v>857.67804999999998</v>
      </c>
      <c r="L39" s="72"/>
      <c r="M39" s="84"/>
      <c r="N39" s="85"/>
      <c r="O39" s="108">
        <f>SUM(O40:O42)</f>
        <v>902.81899999999996</v>
      </c>
      <c r="P39" s="304">
        <f>SUM(P40:P42)</f>
        <v>857.67804999999998</v>
      </c>
      <c r="Q39" s="86"/>
      <c r="R39" s="72"/>
      <c r="S39" s="72"/>
      <c r="T39" s="72"/>
      <c r="U39" s="85"/>
      <c r="V39" s="198">
        <f>A39</f>
        <v>9689</v>
      </c>
      <c r="W39" s="202" t="str">
        <f>C39</f>
        <v>JBS</v>
      </c>
      <c r="X39" s="217"/>
      <c r="Y39" s="221"/>
      <c r="Z39" s="373">
        <f>SUM(Z40:Z42)</f>
        <v>902.81899999999996</v>
      </c>
      <c r="AA39" s="224"/>
      <c r="AB39" s="229"/>
      <c r="AC39" s="231">
        <f>SUM(AC40:AC42)</f>
        <v>9028.19</v>
      </c>
      <c r="AD39" s="205"/>
      <c r="AE39" s="205"/>
      <c r="AF39" s="209"/>
    </row>
    <row r="40" spans="1:32" x14ac:dyDescent="0.25">
      <c r="A40" s="72" t="s">
        <v>119</v>
      </c>
      <c r="B40" s="72"/>
      <c r="C40" s="72"/>
      <c r="D40" s="72"/>
      <c r="E40" s="72"/>
      <c r="F40" s="72"/>
      <c r="G40" s="84"/>
      <c r="H40" s="72"/>
      <c r="I40" s="82"/>
      <c r="J40" s="82"/>
      <c r="K40" s="82"/>
      <c r="L40" s="72"/>
      <c r="M40" s="84"/>
      <c r="N40" s="72" t="s">
        <v>77</v>
      </c>
      <c r="O40" s="104">
        <v>294.86</v>
      </c>
      <c r="P40" s="87">
        <f>O40*I39/1000</f>
        <v>280.11700000000002</v>
      </c>
      <c r="Q40" s="83">
        <v>41263</v>
      </c>
      <c r="R40" s="72" t="s">
        <v>86</v>
      </c>
      <c r="S40" s="72"/>
      <c r="T40" s="72"/>
      <c r="U40" s="85"/>
      <c r="V40" s="208"/>
      <c r="W40" s="205"/>
      <c r="X40" s="289" t="str">
        <f>N40</f>
        <v>CAPE BELLE</v>
      </c>
      <c r="Y40" s="290">
        <f>Q40</f>
        <v>41263</v>
      </c>
      <c r="Z40" s="440">
        <f>O40</f>
        <v>294.86</v>
      </c>
      <c r="AA40" s="292" t="str">
        <f>R40</f>
        <v>003124/12</v>
      </c>
      <c r="AB40" s="293">
        <v>10</v>
      </c>
      <c r="AC40" s="400">
        <f>Z40*AB40</f>
        <v>2948.6000000000004</v>
      </c>
      <c r="AD40" s="339"/>
      <c r="AE40" s="339"/>
      <c r="AF40" s="340">
        <v>653</v>
      </c>
    </row>
    <row r="41" spans="1:32" x14ac:dyDescent="0.25">
      <c r="A41" s="72"/>
      <c r="B41" s="72"/>
      <c r="C41" s="72"/>
      <c r="D41" s="72"/>
      <c r="E41" s="72"/>
      <c r="F41" s="72"/>
      <c r="G41" s="84"/>
      <c r="H41" s="72"/>
      <c r="I41" s="82"/>
      <c r="J41" s="82"/>
      <c r="K41" s="82"/>
      <c r="L41" s="99"/>
      <c r="M41" s="100"/>
      <c r="N41" s="72" t="s">
        <v>141</v>
      </c>
      <c r="O41" s="105">
        <v>299.09199999999998</v>
      </c>
      <c r="P41" s="82">
        <f>O41*I39/1000</f>
        <v>284.13739999999996</v>
      </c>
      <c r="Q41" s="83">
        <v>41298</v>
      </c>
      <c r="R41" s="72" t="s">
        <v>145</v>
      </c>
      <c r="S41" s="72"/>
      <c r="T41" s="72"/>
      <c r="U41" s="85"/>
      <c r="V41" s="208"/>
      <c r="W41" s="205"/>
      <c r="X41" s="289" t="str">
        <f t="shared" ref="X41:X42" si="20">N41</f>
        <v>LIBRA</v>
      </c>
      <c r="Y41" s="290">
        <f t="shared" ref="Y41:Y42" si="21">Q41</f>
        <v>41298</v>
      </c>
      <c r="Z41" s="441">
        <f t="shared" ref="Z41:Z42" si="22">O41</f>
        <v>299.09199999999998</v>
      </c>
      <c r="AA41" s="292" t="str">
        <f t="shared" ref="AA41:AA42" si="23">R41</f>
        <v>000402/13</v>
      </c>
      <c r="AB41" s="293">
        <v>10</v>
      </c>
      <c r="AC41" s="293">
        <f t="shared" ref="AC41:AC42" si="24">Z41*AB41</f>
        <v>2990.92</v>
      </c>
      <c r="AD41" s="339"/>
      <c r="AE41" s="339"/>
      <c r="AF41" s="340">
        <v>653</v>
      </c>
    </row>
    <row r="42" spans="1:32" x14ac:dyDescent="0.25">
      <c r="A42" s="72"/>
      <c r="B42" s="72"/>
      <c r="C42" s="72"/>
      <c r="D42" s="72"/>
      <c r="E42" s="72"/>
      <c r="F42" s="72"/>
      <c r="G42" s="84"/>
      <c r="H42" s="72"/>
      <c r="I42" s="82"/>
      <c r="J42" s="82"/>
      <c r="K42" s="82"/>
      <c r="L42" s="99"/>
      <c r="M42" s="100"/>
      <c r="N42" s="72" t="s">
        <v>206</v>
      </c>
      <c r="O42" s="105">
        <v>308.86700000000002</v>
      </c>
      <c r="P42" s="82">
        <f>O42*I39/1000</f>
        <v>293.42365000000001</v>
      </c>
      <c r="Q42" s="83">
        <v>41335</v>
      </c>
      <c r="R42" s="72" t="s">
        <v>211</v>
      </c>
      <c r="S42" s="72"/>
      <c r="T42" s="72"/>
      <c r="U42" s="85"/>
      <c r="V42" s="208"/>
      <c r="W42" s="205"/>
      <c r="X42" s="289" t="str">
        <f t="shared" si="20"/>
        <v>FRIO ANTARTIC</v>
      </c>
      <c r="Y42" s="290">
        <f t="shared" si="21"/>
        <v>41335</v>
      </c>
      <c r="Z42" s="441">
        <f t="shared" si="22"/>
        <v>308.86700000000002</v>
      </c>
      <c r="AA42" s="292" t="str">
        <f t="shared" si="23"/>
        <v>000949/13</v>
      </c>
      <c r="AB42" s="293">
        <v>10</v>
      </c>
      <c r="AC42" s="293">
        <f t="shared" si="24"/>
        <v>3088.67</v>
      </c>
      <c r="AD42" s="339"/>
      <c r="AE42" s="339"/>
      <c r="AF42" s="340">
        <v>653</v>
      </c>
    </row>
    <row r="43" spans="1:32" ht="15.75" thickBot="1" x14ac:dyDescent="0.3">
      <c r="A43" s="72"/>
      <c r="B43" s="72"/>
      <c r="C43" s="72"/>
      <c r="D43" s="72"/>
      <c r="E43" s="72"/>
      <c r="F43" s="72"/>
      <c r="G43" s="84"/>
      <c r="H43" s="72"/>
      <c r="I43" s="82"/>
      <c r="J43" s="82"/>
      <c r="K43" s="82"/>
      <c r="L43" s="72"/>
      <c r="M43" s="84"/>
      <c r="N43" s="72"/>
      <c r="O43" s="106"/>
      <c r="P43" s="95"/>
      <c r="Q43" s="83"/>
      <c r="R43" s="72"/>
      <c r="S43" s="72"/>
      <c r="T43" s="72"/>
      <c r="U43" s="85"/>
      <c r="V43" s="208"/>
      <c r="W43" s="205"/>
      <c r="X43" s="213"/>
      <c r="Y43" s="83"/>
      <c r="Z43" s="439"/>
      <c r="AA43" s="72"/>
      <c r="AB43" s="233"/>
      <c r="AC43" s="234"/>
      <c r="AD43" s="22"/>
      <c r="AE43" s="22"/>
      <c r="AF43" s="212"/>
    </row>
    <row r="44" spans="1:32" ht="16.5" thickBot="1" x14ac:dyDescent="0.3">
      <c r="A44" s="150" t="s">
        <v>182</v>
      </c>
      <c r="B44" s="72" t="s">
        <v>63</v>
      </c>
      <c r="C44" s="72" t="s">
        <v>85</v>
      </c>
      <c r="D44" s="72" t="s">
        <v>34</v>
      </c>
      <c r="E44" s="72" t="s">
        <v>65</v>
      </c>
      <c r="F44" s="72" t="s">
        <v>74</v>
      </c>
      <c r="G44" s="84">
        <v>5700</v>
      </c>
      <c r="H44" s="72" t="s">
        <v>183</v>
      </c>
      <c r="I44" s="82">
        <v>890</v>
      </c>
      <c r="J44" s="82"/>
      <c r="K44" s="82">
        <f>I44*G44/1000</f>
        <v>5073</v>
      </c>
      <c r="L44" s="72"/>
      <c r="M44" s="84"/>
      <c r="N44" s="85"/>
      <c r="O44" s="108">
        <f>SUM(O45:O50)</f>
        <v>3913.902</v>
      </c>
      <c r="P44" s="304">
        <f>SUM(P45:P50)</f>
        <v>3483.3727800000001</v>
      </c>
      <c r="Q44" s="86"/>
      <c r="R44" s="72"/>
      <c r="S44" s="72"/>
      <c r="T44" s="72"/>
      <c r="U44" s="85"/>
      <c r="V44" s="262" t="str">
        <f>A44</f>
        <v>0134</v>
      </c>
      <c r="W44" s="202" t="str">
        <f>C44</f>
        <v>JBS</v>
      </c>
      <c r="X44" s="72"/>
      <c r="Y44" s="369"/>
      <c r="Z44" s="373">
        <f>SUM(Z45:Z48)</f>
        <v>3913.902</v>
      </c>
      <c r="AA44" s="370"/>
      <c r="AB44" s="371"/>
      <c r="AC44" s="231">
        <f>SUM(AC45:AC48)</f>
        <v>39139.020000000004</v>
      </c>
      <c r="AD44" s="372"/>
      <c r="AE44" s="22"/>
      <c r="AF44" s="22"/>
    </row>
    <row r="45" spans="1:32" ht="15.75" x14ac:dyDescent="0.25">
      <c r="A45" s="72"/>
      <c r="B45" s="72"/>
      <c r="C45" s="72"/>
      <c r="D45" s="72"/>
      <c r="E45" s="72"/>
      <c r="F45" s="72" t="s">
        <v>82</v>
      </c>
      <c r="G45" s="84">
        <v>1620</v>
      </c>
      <c r="H45" s="72" t="s">
        <v>283</v>
      </c>
      <c r="I45" s="82">
        <v>890</v>
      </c>
      <c r="J45" s="82"/>
      <c r="K45" s="169">
        <f>I45*G45/1000</f>
        <v>1441.8</v>
      </c>
      <c r="L45" s="345"/>
      <c r="M45" s="100"/>
      <c r="N45" s="72" t="s">
        <v>77</v>
      </c>
      <c r="O45" s="104">
        <v>978.48299999999995</v>
      </c>
      <c r="P45" s="87">
        <f>O45*I44/1000</f>
        <v>870.84987000000001</v>
      </c>
      <c r="Q45" s="83">
        <v>41366</v>
      </c>
      <c r="R45" s="72" t="s">
        <v>227</v>
      </c>
      <c r="S45" s="72"/>
      <c r="T45" s="72"/>
      <c r="U45" s="85"/>
      <c r="V45" s="205"/>
      <c r="W45" s="205"/>
      <c r="X45" s="280" t="str">
        <f>N45</f>
        <v>CAPE BELLE</v>
      </c>
      <c r="Y45" s="279">
        <f>Q45</f>
        <v>41366</v>
      </c>
      <c r="Z45" s="445">
        <f>O45</f>
        <v>978.48299999999995</v>
      </c>
      <c r="AA45" s="280" t="str">
        <f>R45</f>
        <v>001604/13</v>
      </c>
      <c r="AB45" s="281">
        <v>10</v>
      </c>
      <c r="AC45" s="446">
        <f>Z45*AB45</f>
        <v>9784.83</v>
      </c>
      <c r="AD45" s="283"/>
      <c r="AE45" s="283"/>
      <c r="AF45" s="283"/>
    </row>
    <row r="46" spans="1:32" ht="15.75" x14ac:dyDescent="0.25">
      <c r="A46" s="72"/>
      <c r="B46" s="72"/>
      <c r="C46" s="72"/>
      <c r="D46" s="72"/>
      <c r="E46" s="72"/>
      <c r="F46" s="72"/>
      <c r="G46" s="84"/>
      <c r="H46" s="72"/>
      <c r="I46" s="82"/>
      <c r="J46" s="360"/>
      <c r="K46" s="361"/>
      <c r="L46" s="345"/>
      <c r="M46" s="100"/>
      <c r="N46" s="72" t="s">
        <v>247</v>
      </c>
      <c r="O46" s="105">
        <v>978.48299999999995</v>
      </c>
      <c r="P46" s="82">
        <f>I44*O46/1000</f>
        <v>870.84987000000001</v>
      </c>
      <c r="Q46" s="83">
        <v>41385</v>
      </c>
      <c r="R46" s="72" t="s">
        <v>255</v>
      </c>
      <c r="S46" s="72"/>
      <c r="T46" s="72"/>
      <c r="U46" s="85"/>
      <c r="V46" s="205"/>
      <c r="W46" s="205"/>
      <c r="X46" s="280" t="str">
        <f t="shared" ref="X46:X49" si="25">N46</f>
        <v>FRIO ATLANTIC</v>
      </c>
      <c r="Y46" s="279">
        <f t="shared" ref="Y46:Y48" si="26">Q46</f>
        <v>41385</v>
      </c>
      <c r="Z46" s="442">
        <f t="shared" ref="Z46:Z48" si="27">O46</f>
        <v>978.48299999999995</v>
      </c>
      <c r="AA46" s="280" t="str">
        <f t="shared" ref="AA46:AA48" si="28">R46</f>
        <v>002085/13</v>
      </c>
      <c r="AB46" s="281">
        <v>10</v>
      </c>
      <c r="AC46" s="281">
        <f t="shared" ref="AC46:AC48" si="29">Z46*AB46</f>
        <v>9784.83</v>
      </c>
      <c r="AD46" s="283"/>
      <c r="AE46" s="283"/>
      <c r="AF46" s="283"/>
    </row>
    <row r="47" spans="1:32" ht="15.75" x14ac:dyDescent="0.25">
      <c r="A47" s="72"/>
      <c r="B47" s="72"/>
      <c r="C47" s="72"/>
      <c r="D47" s="72"/>
      <c r="E47" s="72"/>
      <c r="F47" s="72"/>
      <c r="G47" s="84"/>
      <c r="H47" s="72"/>
      <c r="I47" s="82"/>
      <c r="J47" s="82"/>
      <c r="K47" s="343"/>
      <c r="L47" s="390"/>
      <c r="M47" s="100"/>
      <c r="N47" s="157" t="s">
        <v>263</v>
      </c>
      <c r="O47" s="105">
        <v>978.44600000000003</v>
      </c>
      <c r="P47" s="82">
        <f>O47*I44/1000</f>
        <v>870.81694000000005</v>
      </c>
      <c r="Q47" s="83">
        <v>41417</v>
      </c>
      <c r="R47" s="72" t="s">
        <v>268</v>
      </c>
      <c r="S47" s="72"/>
      <c r="T47" s="72"/>
      <c r="U47" s="85"/>
      <c r="V47" s="205"/>
      <c r="W47" s="205"/>
      <c r="X47" s="280" t="str">
        <f t="shared" si="25"/>
        <v>ITALIAN REEFER</v>
      </c>
      <c r="Y47" s="279">
        <f t="shared" si="26"/>
        <v>41417</v>
      </c>
      <c r="Z47" s="442">
        <f t="shared" si="27"/>
        <v>978.44600000000003</v>
      </c>
      <c r="AA47" s="280" t="str">
        <f t="shared" si="28"/>
        <v>002871/13</v>
      </c>
      <c r="AB47" s="281">
        <v>10</v>
      </c>
      <c r="AC47" s="281">
        <f t="shared" si="29"/>
        <v>9784.4600000000009</v>
      </c>
      <c r="AD47" s="283"/>
      <c r="AE47" s="283"/>
      <c r="AF47" s="283"/>
    </row>
    <row r="48" spans="1:32" ht="16.5" x14ac:dyDescent="0.25">
      <c r="A48" s="72"/>
      <c r="B48" s="72"/>
      <c r="C48" s="72"/>
      <c r="D48" s="72"/>
      <c r="E48" s="72"/>
      <c r="F48" s="72"/>
      <c r="G48" s="84"/>
      <c r="H48" s="72"/>
      <c r="I48" s="82"/>
      <c r="J48" s="82"/>
      <c r="K48" s="404"/>
      <c r="L48" s="405"/>
      <c r="M48" s="100"/>
      <c r="N48" s="72" t="s">
        <v>284</v>
      </c>
      <c r="O48" s="105">
        <v>978.49</v>
      </c>
      <c r="P48" s="82">
        <f>O48*I44/1000</f>
        <v>870.85609999999997</v>
      </c>
      <c r="Q48" s="83">
        <v>41450</v>
      </c>
      <c r="R48" s="72" t="s">
        <v>300</v>
      </c>
      <c r="S48" s="72"/>
      <c r="T48" s="72"/>
      <c r="U48" s="85"/>
      <c r="V48" s="205"/>
      <c r="W48" s="205"/>
      <c r="X48" s="280" t="str">
        <f t="shared" si="25"/>
        <v>INDIAN REEFER</v>
      </c>
      <c r="Y48" s="279">
        <f t="shared" si="26"/>
        <v>41450</v>
      </c>
      <c r="Z48" s="442">
        <f t="shared" si="27"/>
        <v>978.49</v>
      </c>
      <c r="AA48" s="280" t="str">
        <f t="shared" si="28"/>
        <v>003483/13</v>
      </c>
      <c r="AB48" s="281">
        <v>10</v>
      </c>
      <c r="AC48" s="281">
        <f t="shared" si="29"/>
        <v>9784.9</v>
      </c>
      <c r="AD48" s="283"/>
      <c r="AE48" s="283"/>
      <c r="AF48" s="283"/>
    </row>
    <row r="49" spans="1:32" ht="16.5" x14ac:dyDescent="0.25">
      <c r="A49" s="72"/>
      <c r="B49" s="72"/>
      <c r="C49" s="72"/>
      <c r="D49" s="72"/>
      <c r="E49" s="72"/>
      <c r="F49" s="72"/>
      <c r="G49" s="84"/>
      <c r="H49" s="72"/>
      <c r="I49" s="82"/>
      <c r="J49" s="82"/>
      <c r="K49" s="343"/>
      <c r="L49" s="363"/>
      <c r="M49" s="100"/>
      <c r="N49" s="72" t="s">
        <v>263</v>
      </c>
      <c r="O49" s="105"/>
      <c r="P49" s="82"/>
      <c r="Q49" s="83"/>
      <c r="R49" s="72"/>
      <c r="S49" s="72"/>
      <c r="T49" s="72"/>
      <c r="U49" s="85"/>
      <c r="V49" s="205"/>
      <c r="W49" s="205"/>
      <c r="X49" s="72" t="str">
        <f t="shared" si="25"/>
        <v>ITALIAN REEFER</v>
      </c>
      <c r="Y49" s="83"/>
      <c r="Z49" s="84"/>
      <c r="AA49" s="72"/>
      <c r="AB49" s="233"/>
      <c r="AC49" s="233"/>
      <c r="AD49" s="22"/>
      <c r="AE49" s="22"/>
      <c r="AF49" s="22"/>
    </row>
    <row r="50" spans="1:32" ht="16.5" x14ac:dyDescent="0.25">
      <c r="A50" s="72"/>
      <c r="B50" s="72"/>
      <c r="C50" s="72"/>
      <c r="D50" s="72"/>
      <c r="E50" s="72"/>
      <c r="F50" s="72"/>
      <c r="G50" s="84"/>
      <c r="H50" s="72"/>
      <c r="I50" s="82"/>
      <c r="J50" s="82"/>
      <c r="K50" s="404"/>
      <c r="L50" s="483" t="s">
        <v>319</v>
      </c>
      <c r="M50" s="98">
        <v>950</v>
      </c>
      <c r="N50" s="72"/>
      <c r="O50" s="105"/>
      <c r="P50" s="82"/>
      <c r="Q50" s="83"/>
      <c r="R50" s="72"/>
      <c r="S50" s="72"/>
      <c r="T50" s="72"/>
      <c r="U50" s="85"/>
      <c r="V50" s="205"/>
      <c r="W50" s="205"/>
      <c r="X50" s="72"/>
      <c r="Y50" s="83"/>
      <c r="Z50" s="84"/>
      <c r="AA50" s="72"/>
      <c r="AB50" s="233"/>
      <c r="AC50" s="233"/>
      <c r="AD50" s="22"/>
      <c r="AE50" s="22"/>
      <c r="AF50" s="22"/>
    </row>
    <row r="51" spans="1:32" ht="15.75" x14ac:dyDescent="0.25">
      <c r="A51" s="72"/>
      <c r="B51" s="72"/>
      <c r="C51" s="72"/>
      <c r="D51" s="72"/>
      <c r="E51" s="72"/>
      <c r="F51" s="72"/>
      <c r="G51" s="84"/>
      <c r="H51" s="72"/>
      <c r="I51" s="82"/>
      <c r="J51" s="82"/>
      <c r="K51" s="82"/>
      <c r="L51" s="324" t="s">
        <v>291</v>
      </c>
      <c r="M51" s="98">
        <v>720</v>
      </c>
      <c r="N51" s="72"/>
      <c r="O51" s="106"/>
      <c r="P51" s="95"/>
      <c r="Q51" s="83"/>
      <c r="R51" s="72"/>
      <c r="S51" s="72"/>
      <c r="T51" s="72"/>
      <c r="U51" s="85"/>
      <c r="V51" s="205"/>
      <c r="W51" s="205"/>
      <c r="X51" s="72"/>
      <c r="Y51" s="83"/>
      <c r="Z51" s="439"/>
      <c r="AA51" s="72"/>
      <c r="AB51" s="233"/>
      <c r="AC51" s="234"/>
      <c r="AD51" s="22"/>
      <c r="AE51" s="22"/>
      <c r="AF51" s="22"/>
    </row>
    <row r="52" spans="1:32" ht="15.75" x14ac:dyDescent="0.25">
      <c r="A52" s="72"/>
      <c r="B52" s="72"/>
      <c r="C52" s="72"/>
      <c r="D52" s="72"/>
      <c r="E52" s="72"/>
      <c r="F52" s="72"/>
      <c r="G52" s="84"/>
      <c r="H52" s="72"/>
      <c r="I52" s="82"/>
      <c r="J52" s="82"/>
      <c r="K52" s="82"/>
      <c r="L52" s="324" t="s">
        <v>292</v>
      </c>
      <c r="M52" s="98">
        <v>450</v>
      </c>
      <c r="N52" s="72"/>
      <c r="O52" s="106"/>
      <c r="P52" s="95"/>
      <c r="Q52" s="83"/>
      <c r="R52" s="72"/>
      <c r="S52" s="72"/>
      <c r="T52" s="72"/>
      <c r="U52" s="85"/>
      <c r="V52" s="205"/>
      <c r="W52" s="205"/>
      <c r="X52" s="72"/>
      <c r="Y52" s="83"/>
      <c r="Z52" s="439"/>
      <c r="AA52" s="72"/>
      <c r="AB52" s="233"/>
      <c r="AC52" s="234"/>
      <c r="AD52" s="22"/>
      <c r="AE52" s="22"/>
      <c r="AF52" s="22"/>
    </row>
    <row r="53" spans="1:32" ht="15.75" x14ac:dyDescent="0.25">
      <c r="A53" s="72"/>
      <c r="B53" s="72"/>
      <c r="C53" s="72"/>
      <c r="D53" s="72"/>
      <c r="E53" s="72"/>
      <c r="F53" s="72"/>
      <c r="G53" s="84"/>
      <c r="H53" s="72"/>
      <c r="I53" s="82"/>
      <c r="J53" s="82"/>
      <c r="K53" s="82"/>
      <c r="L53" s="324" t="s">
        <v>293</v>
      </c>
      <c r="M53" s="98">
        <v>450</v>
      </c>
      <c r="N53" s="72"/>
      <c r="O53" s="106"/>
      <c r="P53" s="95"/>
      <c r="Q53" s="83"/>
      <c r="R53" s="72"/>
      <c r="S53" s="72"/>
      <c r="T53" s="72"/>
      <c r="U53" s="85"/>
      <c r="V53" s="205"/>
      <c r="W53" s="205"/>
      <c r="X53" s="72"/>
      <c r="Y53" s="83"/>
      <c r="Z53" s="439"/>
      <c r="AA53" s="72"/>
      <c r="AB53" s="233"/>
      <c r="AC53" s="234"/>
      <c r="AD53" s="22"/>
      <c r="AE53" s="22"/>
      <c r="AF53" s="22"/>
    </row>
    <row r="54" spans="1:32" ht="15.75" thickBot="1" x14ac:dyDescent="0.3">
      <c r="A54" s="72"/>
      <c r="B54" s="72"/>
      <c r="C54" s="72"/>
      <c r="D54" s="72"/>
      <c r="E54" s="72"/>
      <c r="F54" s="72"/>
      <c r="G54" s="84"/>
      <c r="H54" s="72"/>
      <c r="I54" s="82"/>
      <c r="J54" s="82"/>
      <c r="K54" s="82"/>
      <c r="L54" s="72"/>
      <c r="M54" s="84"/>
      <c r="N54" s="72"/>
      <c r="O54" s="106"/>
      <c r="P54" s="95"/>
      <c r="Q54" s="83"/>
      <c r="R54" s="72"/>
      <c r="S54" s="72"/>
      <c r="T54" s="72"/>
      <c r="U54" s="85"/>
      <c r="V54" s="205"/>
      <c r="W54" s="205"/>
      <c r="X54" s="72"/>
      <c r="Y54" s="83"/>
      <c r="Z54" s="439"/>
      <c r="AA54" s="72"/>
      <c r="AB54" s="233"/>
      <c r="AC54" s="234"/>
      <c r="AD54" s="22"/>
      <c r="AE54" s="22"/>
      <c r="AF54" s="22"/>
    </row>
    <row r="55" spans="1:32" ht="16.5" thickBot="1" x14ac:dyDescent="0.3">
      <c r="A55" s="150" t="s">
        <v>184</v>
      </c>
      <c r="B55" s="72" t="s">
        <v>63</v>
      </c>
      <c r="C55" s="72" t="s">
        <v>73</v>
      </c>
      <c r="D55" s="72" t="s">
        <v>34</v>
      </c>
      <c r="E55" s="72" t="s">
        <v>65</v>
      </c>
      <c r="F55" s="72" t="s">
        <v>74</v>
      </c>
      <c r="G55" s="84">
        <v>3000</v>
      </c>
      <c r="H55" s="72" t="s">
        <v>183</v>
      </c>
      <c r="I55" s="82">
        <v>895</v>
      </c>
      <c r="J55" s="82"/>
      <c r="K55" s="82">
        <f>G55*I55/1000</f>
        <v>2685</v>
      </c>
      <c r="L55" s="72"/>
      <c r="M55" s="84"/>
      <c r="N55" s="85"/>
      <c r="O55" s="108">
        <f>SUM(O56:O61)</f>
        <v>2576.7359999999999</v>
      </c>
      <c r="P55" s="304">
        <f>SUM(P56:P61)</f>
        <v>2306.1787200000003</v>
      </c>
      <c r="Q55" s="86"/>
      <c r="R55" s="72"/>
      <c r="S55" s="72"/>
      <c r="T55" s="72"/>
      <c r="U55" s="85"/>
      <c r="V55" s="262" t="str">
        <f>A55</f>
        <v>0135</v>
      </c>
      <c r="W55" s="202" t="str">
        <f>C55</f>
        <v>RIVELLI</v>
      </c>
      <c r="X55" s="72"/>
      <c r="Y55" s="369"/>
      <c r="Z55" s="373">
        <f>SUM(Z56:Z59)</f>
        <v>2072.5920000000001</v>
      </c>
      <c r="AA55" s="370"/>
      <c r="AB55" s="371"/>
      <c r="AC55" s="231">
        <f>SUM(AC56:AC59)</f>
        <v>20725.920000000002</v>
      </c>
      <c r="AD55" s="372"/>
      <c r="AE55" s="22"/>
      <c r="AF55" s="22"/>
    </row>
    <row r="56" spans="1:32" ht="15.75" x14ac:dyDescent="0.25">
      <c r="A56" s="150"/>
      <c r="B56" s="72"/>
      <c r="C56" s="72"/>
      <c r="D56" s="72"/>
      <c r="E56" s="72"/>
      <c r="F56" s="72" t="s">
        <v>82</v>
      </c>
      <c r="G56" s="84">
        <v>868</v>
      </c>
      <c r="H56" s="72" t="s">
        <v>283</v>
      </c>
      <c r="I56" s="82">
        <v>895</v>
      </c>
      <c r="J56" s="82"/>
      <c r="K56" s="169">
        <f>I56*G56/1000</f>
        <v>776.86</v>
      </c>
      <c r="L56" s="345"/>
      <c r="M56" s="100"/>
      <c r="N56" s="72" t="s">
        <v>77</v>
      </c>
      <c r="O56" s="104">
        <v>504.14400000000001</v>
      </c>
      <c r="P56" s="87">
        <f>O56*I55/1000</f>
        <v>451.20888000000002</v>
      </c>
      <c r="Q56" s="83">
        <v>41366</v>
      </c>
      <c r="R56" s="72" t="s">
        <v>225</v>
      </c>
      <c r="S56" s="72"/>
      <c r="T56" s="72"/>
      <c r="U56" s="85"/>
      <c r="V56" s="205"/>
      <c r="W56" s="205"/>
      <c r="X56" s="292" t="str">
        <f>N56</f>
        <v>CAPE BELLE</v>
      </c>
      <c r="Y56" s="290">
        <f>Q56</f>
        <v>41366</v>
      </c>
      <c r="Z56" s="440">
        <f>O56</f>
        <v>504.14400000000001</v>
      </c>
      <c r="AA56" s="292" t="str">
        <f>R56</f>
        <v>RIV-038/2013 (4265)</v>
      </c>
      <c r="AB56" s="293">
        <v>10</v>
      </c>
      <c r="AC56" s="294">
        <f>Z56*AB56</f>
        <v>5041.4400000000005</v>
      </c>
      <c r="AD56" s="339"/>
      <c r="AE56" s="339"/>
      <c r="AF56" s="339">
        <v>656</v>
      </c>
    </row>
    <row r="57" spans="1:32" ht="15.75" x14ac:dyDescent="0.25">
      <c r="A57" s="150"/>
      <c r="B57" s="72"/>
      <c r="C57" s="72"/>
      <c r="D57" s="72"/>
      <c r="E57" s="72"/>
      <c r="F57" s="72"/>
      <c r="G57" s="84"/>
      <c r="H57" s="72"/>
      <c r="I57" s="82"/>
      <c r="J57" s="360"/>
      <c r="K57" s="361"/>
      <c r="L57" s="345"/>
      <c r="M57" s="100"/>
      <c r="N57" s="72" t="s">
        <v>247</v>
      </c>
      <c r="O57" s="104">
        <v>560.16</v>
      </c>
      <c r="P57" s="87">
        <f>O57*I55/1000</f>
        <v>501.34319999999997</v>
      </c>
      <c r="Q57" s="83">
        <v>41385</v>
      </c>
      <c r="R57" s="72" t="s">
        <v>250</v>
      </c>
      <c r="S57" s="72"/>
      <c r="T57" s="72"/>
      <c r="U57" s="85"/>
      <c r="V57" s="205"/>
      <c r="W57" s="205"/>
      <c r="X57" s="292" t="str">
        <f t="shared" ref="X57:X59" si="30">N57</f>
        <v>FRIO ATLANTIC</v>
      </c>
      <c r="Y57" s="290">
        <f t="shared" ref="Y57:Y59" si="31">Q57</f>
        <v>41385</v>
      </c>
      <c r="Z57" s="441">
        <f t="shared" ref="Z57:Z59" si="32">O57</f>
        <v>560.16</v>
      </c>
      <c r="AA57" s="292" t="str">
        <f t="shared" ref="AA57:AA59" si="33">R57</f>
        <v>RIV-053/2013 (4277)</v>
      </c>
      <c r="AB57" s="293">
        <v>10</v>
      </c>
      <c r="AC57" s="293">
        <f t="shared" ref="AC57:AC59" si="34">Z57*AB57</f>
        <v>5601.5999999999995</v>
      </c>
      <c r="AD57" s="339"/>
      <c r="AE57" s="339"/>
      <c r="AF57" s="339">
        <v>656</v>
      </c>
    </row>
    <row r="58" spans="1:32" ht="15.75" x14ac:dyDescent="0.25">
      <c r="A58" s="150"/>
      <c r="B58" s="72"/>
      <c r="C58" s="72"/>
      <c r="D58" s="72"/>
      <c r="E58" s="72"/>
      <c r="F58" s="72"/>
      <c r="G58" s="84"/>
      <c r="H58" s="72"/>
      <c r="I58" s="82"/>
      <c r="J58" s="82"/>
      <c r="K58" s="343"/>
      <c r="L58" s="390"/>
      <c r="M58" s="100"/>
      <c r="N58" s="72" t="s">
        <v>263</v>
      </c>
      <c r="O58" s="104">
        <v>504.14400000000001</v>
      </c>
      <c r="P58" s="87">
        <f>O58*I55/1000</f>
        <v>451.20888000000002</v>
      </c>
      <c r="Q58" s="83">
        <v>41417</v>
      </c>
      <c r="R58" s="72" t="s">
        <v>265</v>
      </c>
      <c r="S58" s="72"/>
      <c r="T58" s="72"/>
      <c r="U58" s="85"/>
      <c r="V58" s="205"/>
      <c r="W58" s="205"/>
      <c r="X58" s="280" t="str">
        <f t="shared" si="30"/>
        <v>ITALIAN REEFER</v>
      </c>
      <c r="Y58" s="279">
        <f t="shared" si="31"/>
        <v>41417</v>
      </c>
      <c r="Z58" s="442">
        <f t="shared" si="32"/>
        <v>504.14400000000001</v>
      </c>
      <c r="AA58" s="280" t="str">
        <f t="shared" si="33"/>
        <v>RIV-074/2013 (4319)</v>
      </c>
      <c r="AB58" s="281">
        <v>10</v>
      </c>
      <c r="AC58" s="281">
        <f t="shared" si="34"/>
        <v>5041.4400000000005</v>
      </c>
      <c r="AD58" s="283"/>
      <c r="AE58" s="283"/>
      <c r="AF58" s="283"/>
    </row>
    <row r="59" spans="1:32" ht="16.5" x14ac:dyDescent="0.25">
      <c r="A59" s="150"/>
      <c r="B59" s="72"/>
      <c r="C59" s="72"/>
      <c r="D59" s="72"/>
      <c r="E59" s="72"/>
      <c r="F59" s="72"/>
      <c r="G59" s="84"/>
      <c r="H59" s="72"/>
      <c r="I59" s="82"/>
      <c r="J59" s="82"/>
      <c r="K59" s="404"/>
      <c r="L59" s="405"/>
      <c r="M59" s="100"/>
      <c r="N59" s="72" t="s">
        <v>284</v>
      </c>
      <c r="O59" s="104">
        <v>504.14400000000001</v>
      </c>
      <c r="P59" s="87">
        <f>O59*I55/1000</f>
        <v>451.20888000000002</v>
      </c>
      <c r="Q59" s="83">
        <v>41450</v>
      </c>
      <c r="R59" s="72" t="s">
        <v>286</v>
      </c>
      <c r="S59" s="72"/>
      <c r="T59" s="72"/>
      <c r="U59" s="85"/>
      <c r="V59" s="205"/>
      <c r="W59" s="205"/>
      <c r="X59" s="280" t="str">
        <f t="shared" si="30"/>
        <v>INDIAN REEFER</v>
      </c>
      <c r="Y59" s="279">
        <f t="shared" si="31"/>
        <v>41450</v>
      </c>
      <c r="Z59" s="442">
        <f t="shared" si="32"/>
        <v>504.14400000000001</v>
      </c>
      <c r="AA59" s="280" t="str">
        <f t="shared" si="33"/>
        <v>RIV0972013 (4343)</v>
      </c>
      <c r="AB59" s="281">
        <v>10</v>
      </c>
      <c r="AC59" s="281">
        <f t="shared" si="34"/>
        <v>5041.4400000000005</v>
      </c>
      <c r="AD59" s="283"/>
      <c r="AE59" s="283"/>
      <c r="AF59" s="283"/>
    </row>
    <row r="60" spans="1:32" ht="16.5" x14ac:dyDescent="0.25">
      <c r="A60" s="150"/>
      <c r="B60" s="72"/>
      <c r="C60" s="72"/>
      <c r="D60" s="72"/>
      <c r="E60" s="72"/>
      <c r="F60" s="72"/>
      <c r="G60" s="84"/>
      <c r="H60" s="72"/>
      <c r="I60" s="82"/>
      <c r="J60" s="82"/>
      <c r="K60" s="343"/>
      <c r="L60" s="363"/>
      <c r="M60" s="100"/>
      <c r="N60" s="72" t="s">
        <v>263</v>
      </c>
      <c r="O60" s="104">
        <v>504.14400000000001</v>
      </c>
      <c r="P60" s="87">
        <f>O60*I55/1000</f>
        <v>451.20888000000002</v>
      </c>
      <c r="Q60" s="83">
        <v>41472</v>
      </c>
      <c r="R60" s="72" t="s">
        <v>308</v>
      </c>
      <c r="S60" s="72"/>
      <c r="T60" s="72"/>
      <c r="U60" s="85"/>
      <c r="V60" s="205"/>
      <c r="W60" s="205"/>
      <c r="X60" s="72"/>
      <c r="Y60" s="83"/>
      <c r="Z60" s="84"/>
      <c r="AA60" s="72"/>
      <c r="AB60" s="233"/>
      <c r="AC60" s="233"/>
      <c r="AD60" s="22"/>
      <c r="AE60" s="22"/>
      <c r="AF60" s="22"/>
    </row>
    <row r="61" spans="1:32" ht="16.5" x14ac:dyDescent="0.25">
      <c r="A61" s="150"/>
      <c r="B61" s="72"/>
      <c r="C61" s="72"/>
      <c r="D61" s="72"/>
      <c r="E61" s="72"/>
      <c r="F61" s="72"/>
      <c r="G61" s="84"/>
      <c r="H61" s="72"/>
      <c r="I61" s="82"/>
      <c r="J61" s="82"/>
      <c r="K61" s="404"/>
      <c r="L61" s="483" t="s">
        <v>319</v>
      </c>
      <c r="M61" s="98">
        <v>500</v>
      </c>
      <c r="N61" s="72"/>
      <c r="O61" s="105"/>
      <c r="P61" s="82"/>
      <c r="Q61" s="83"/>
      <c r="R61" s="72"/>
      <c r="S61" s="72"/>
      <c r="T61" s="72"/>
      <c r="U61" s="85"/>
      <c r="V61" s="205"/>
      <c r="W61" s="205"/>
      <c r="X61" s="72"/>
      <c r="Y61" s="83"/>
      <c r="Z61" s="84"/>
      <c r="AA61" s="72"/>
      <c r="AB61" s="233"/>
      <c r="AC61" s="233"/>
      <c r="AD61" s="22"/>
      <c r="AE61" s="22"/>
      <c r="AF61" s="22"/>
    </row>
    <row r="62" spans="1:32" ht="15.75" x14ac:dyDescent="0.25">
      <c r="A62" s="150"/>
      <c r="B62" s="72"/>
      <c r="C62" s="72"/>
      <c r="D62" s="72"/>
      <c r="E62" s="72"/>
      <c r="F62" s="72"/>
      <c r="G62" s="84"/>
      <c r="H62" s="72"/>
      <c r="I62" s="82"/>
      <c r="J62" s="82"/>
      <c r="K62" s="82"/>
      <c r="L62" s="324" t="s">
        <v>291</v>
      </c>
      <c r="M62" s="98">
        <v>299</v>
      </c>
      <c r="N62" s="72"/>
      <c r="O62" s="106"/>
      <c r="P62" s="95"/>
      <c r="Q62" s="83"/>
      <c r="R62" s="72"/>
      <c r="S62" s="72"/>
      <c r="T62" s="72"/>
      <c r="U62" s="85"/>
      <c r="V62" s="205"/>
      <c r="W62" s="205"/>
      <c r="X62" s="72"/>
      <c r="Y62" s="83"/>
      <c r="Z62" s="439"/>
      <c r="AA62" s="72"/>
      <c r="AB62" s="233"/>
      <c r="AC62" s="234"/>
      <c r="AD62" s="22"/>
      <c r="AE62" s="22"/>
      <c r="AF62" s="22"/>
    </row>
    <row r="63" spans="1:32" ht="15.75" x14ac:dyDescent="0.25">
      <c r="A63" s="150"/>
      <c r="B63" s="72"/>
      <c r="C63" s="72"/>
      <c r="D63" s="72"/>
      <c r="E63" s="72"/>
      <c r="F63" s="72"/>
      <c r="G63" s="84"/>
      <c r="H63" s="72"/>
      <c r="I63" s="82"/>
      <c r="J63" s="82"/>
      <c r="K63" s="82"/>
      <c r="L63" s="324" t="s">
        <v>292</v>
      </c>
      <c r="M63" s="98">
        <v>285</v>
      </c>
      <c r="N63" s="72"/>
      <c r="O63" s="106"/>
      <c r="P63" s="95"/>
      <c r="Q63" s="83"/>
      <c r="R63" s="72"/>
      <c r="S63" s="72"/>
      <c r="T63" s="72"/>
      <c r="U63" s="85"/>
      <c r="V63" s="205"/>
      <c r="W63" s="205"/>
      <c r="X63" s="72"/>
      <c r="Y63" s="83"/>
      <c r="Z63" s="439"/>
      <c r="AA63" s="72"/>
      <c r="AB63" s="233"/>
      <c r="AC63" s="234"/>
      <c r="AD63" s="22"/>
      <c r="AE63" s="22"/>
      <c r="AF63" s="22"/>
    </row>
    <row r="64" spans="1:32" ht="15.75" x14ac:dyDescent="0.25">
      <c r="A64" s="150"/>
      <c r="B64" s="72"/>
      <c r="C64" s="72"/>
      <c r="D64" s="72"/>
      <c r="E64" s="72"/>
      <c r="F64" s="72"/>
      <c r="G64" s="84"/>
      <c r="H64" s="72"/>
      <c r="I64" s="82"/>
      <c r="J64" s="82"/>
      <c r="K64" s="82"/>
      <c r="L64" s="324" t="s">
        <v>293</v>
      </c>
      <c r="M64" s="98">
        <v>284</v>
      </c>
      <c r="N64" s="72"/>
      <c r="O64" s="106"/>
      <c r="P64" s="95"/>
      <c r="Q64" s="83"/>
      <c r="R64" s="72"/>
      <c r="S64" s="72"/>
      <c r="T64" s="72"/>
      <c r="U64" s="85"/>
      <c r="V64" s="205"/>
      <c r="W64" s="205"/>
      <c r="X64" s="72"/>
      <c r="Y64" s="83"/>
      <c r="Z64" s="439"/>
      <c r="AA64" s="72"/>
      <c r="AB64" s="233"/>
      <c r="AC64" s="234"/>
      <c r="AD64" s="22"/>
      <c r="AE64" s="22"/>
      <c r="AF64" s="22"/>
    </row>
    <row r="65" spans="1:32" ht="15.75" thickBot="1" x14ac:dyDescent="0.3">
      <c r="A65" s="150"/>
      <c r="B65" s="72"/>
      <c r="C65" s="72"/>
      <c r="D65" s="72"/>
      <c r="E65" s="72"/>
      <c r="F65" s="72"/>
      <c r="G65" s="84"/>
      <c r="H65" s="72"/>
      <c r="I65" s="82"/>
      <c r="J65" s="82"/>
      <c r="K65" s="82"/>
      <c r="L65" s="72"/>
      <c r="M65" s="84"/>
      <c r="N65" s="72"/>
      <c r="O65" s="106"/>
      <c r="P65" s="95"/>
      <c r="Q65" s="83"/>
      <c r="R65" s="72"/>
      <c r="S65" s="72"/>
      <c r="T65" s="72"/>
      <c r="U65" s="85"/>
      <c r="V65" s="205"/>
      <c r="W65" s="205"/>
      <c r="X65" s="72"/>
      <c r="Y65" s="83"/>
      <c r="Z65" s="439"/>
      <c r="AA65" s="72"/>
      <c r="AB65" s="233"/>
      <c r="AC65" s="234"/>
      <c r="AD65" s="22"/>
      <c r="AE65" s="22"/>
      <c r="AF65" s="22"/>
    </row>
    <row r="66" spans="1:32" ht="16.5" thickBot="1" x14ac:dyDescent="0.3">
      <c r="A66" s="150" t="s">
        <v>185</v>
      </c>
      <c r="B66" s="72" t="s">
        <v>63</v>
      </c>
      <c r="C66" s="72" t="s">
        <v>80</v>
      </c>
      <c r="D66" s="72" t="s">
        <v>34</v>
      </c>
      <c r="E66" s="72" t="s">
        <v>65</v>
      </c>
      <c r="F66" s="72" t="s">
        <v>74</v>
      </c>
      <c r="G66" s="84">
        <v>2400</v>
      </c>
      <c r="H66" s="72" t="s">
        <v>183</v>
      </c>
      <c r="I66" s="82">
        <v>900</v>
      </c>
      <c r="J66" s="82"/>
      <c r="K66" s="82">
        <f>I66*G66/1000</f>
        <v>2160</v>
      </c>
      <c r="L66" s="72"/>
      <c r="M66" s="84"/>
      <c r="N66" s="85"/>
      <c r="O66" s="108">
        <f>SUM(O67:O72)</f>
        <v>2060</v>
      </c>
      <c r="P66" s="304">
        <f>SUM(P67:P72)</f>
        <v>1854</v>
      </c>
      <c r="Q66" s="86"/>
      <c r="R66" s="72"/>
      <c r="S66" s="72"/>
      <c r="T66" s="72"/>
      <c r="U66" s="85"/>
      <c r="V66" s="262" t="str">
        <f>A66</f>
        <v>0136</v>
      </c>
      <c r="W66" s="202" t="str">
        <f>C66</f>
        <v>GLOBOAVES</v>
      </c>
      <c r="X66" s="72"/>
      <c r="Y66" s="369"/>
      <c r="Z66" s="373">
        <f>SUM(Z67:Z70)</f>
        <v>1648</v>
      </c>
      <c r="AA66" s="370"/>
      <c r="AB66" s="371"/>
      <c r="AC66" s="231">
        <f>SUM(AC67:AC70)</f>
        <v>16480</v>
      </c>
      <c r="AD66" s="372"/>
      <c r="AE66" s="22"/>
      <c r="AF66" s="22"/>
    </row>
    <row r="67" spans="1:32" ht="15.75" x14ac:dyDescent="0.25">
      <c r="A67" s="150"/>
      <c r="B67" s="72"/>
      <c r="C67" s="72"/>
      <c r="D67" s="72"/>
      <c r="E67" s="72"/>
      <c r="F67" s="72" t="s">
        <v>82</v>
      </c>
      <c r="G67" s="84">
        <v>2600</v>
      </c>
      <c r="H67" s="72" t="s">
        <v>283</v>
      </c>
      <c r="I67" s="82">
        <v>850</v>
      </c>
      <c r="J67" s="82"/>
      <c r="K67" s="169">
        <f>I67*G67/1000</f>
        <v>2210</v>
      </c>
      <c r="L67" s="345"/>
      <c r="M67" s="100"/>
      <c r="N67" s="72" t="s">
        <v>77</v>
      </c>
      <c r="O67" s="104">
        <v>412</v>
      </c>
      <c r="P67" s="87">
        <f>O67*I66/1000</f>
        <v>370.8</v>
      </c>
      <c r="Q67" s="83">
        <v>41366</v>
      </c>
      <c r="R67" s="72" t="s">
        <v>228</v>
      </c>
      <c r="S67" s="72"/>
      <c r="T67" s="72"/>
      <c r="U67" s="85"/>
      <c r="V67" s="205"/>
      <c r="W67" s="205"/>
      <c r="X67" s="280" t="str">
        <f>N67</f>
        <v>CAPE BELLE</v>
      </c>
      <c r="Y67" s="279">
        <f>Q67</f>
        <v>41366</v>
      </c>
      <c r="Z67" s="445">
        <f>O67</f>
        <v>412</v>
      </c>
      <c r="AA67" s="280" t="str">
        <f>R67</f>
        <v>T0002A/13</v>
      </c>
      <c r="AB67" s="281">
        <v>10</v>
      </c>
      <c r="AC67" s="446">
        <f>Z67*AB67</f>
        <v>4120</v>
      </c>
      <c r="AD67" s="283"/>
      <c r="AE67" s="283"/>
      <c r="AF67" s="283"/>
    </row>
    <row r="68" spans="1:32" ht="15.75" x14ac:dyDescent="0.25">
      <c r="A68" s="150"/>
      <c r="B68" s="72"/>
      <c r="C68" s="72"/>
      <c r="D68" s="72"/>
      <c r="E68" s="72"/>
      <c r="F68" s="72"/>
      <c r="G68" s="84"/>
      <c r="H68" s="72"/>
      <c r="I68" s="82"/>
      <c r="J68" s="82"/>
      <c r="K68" s="359"/>
      <c r="L68" s="345"/>
      <c r="M68" s="100"/>
      <c r="N68" s="72" t="s">
        <v>247</v>
      </c>
      <c r="O68" s="104">
        <v>412</v>
      </c>
      <c r="P68" s="87">
        <f>O68*I66/1000</f>
        <v>370.8</v>
      </c>
      <c r="Q68" s="83">
        <v>41365</v>
      </c>
      <c r="R68" s="72" t="s">
        <v>252</v>
      </c>
      <c r="S68" s="72"/>
      <c r="T68" s="72"/>
      <c r="U68" s="85"/>
      <c r="V68" s="205"/>
      <c r="W68" s="205"/>
      <c r="X68" s="280" t="str">
        <f t="shared" ref="X68:X71" si="35">N68</f>
        <v>FRIO ATLANTIC</v>
      </c>
      <c r="Y68" s="279">
        <f t="shared" ref="Y68:Y71" si="36">Q68</f>
        <v>41365</v>
      </c>
      <c r="Z68" s="442">
        <f t="shared" ref="Z68:Z71" si="37">O68</f>
        <v>412</v>
      </c>
      <c r="AA68" s="280" t="str">
        <f t="shared" ref="AA68:AA71" si="38">R68</f>
        <v>T0002B/13</v>
      </c>
      <c r="AB68" s="281">
        <v>10</v>
      </c>
      <c r="AC68" s="281">
        <f t="shared" ref="AC68:AC70" si="39">Z68*AB68</f>
        <v>4120</v>
      </c>
      <c r="AD68" s="283"/>
      <c r="AE68" s="283"/>
      <c r="AF68" s="283"/>
    </row>
    <row r="69" spans="1:32" ht="15.75" x14ac:dyDescent="0.25">
      <c r="A69" s="150"/>
      <c r="B69" s="72"/>
      <c r="C69" s="72"/>
      <c r="D69" s="72"/>
      <c r="E69" s="72"/>
      <c r="F69" s="72"/>
      <c r="G69" s="84"/>
      <c r="H69" s="72"/>
      <c r="I69" s="82"/>
      <c r="J69" s="82"/>
      <c r="K69" s="343"/>
      <c r="L69" s="390"/>
      <c r="M69" s="100"/>
      <c r="N69" s="72" t="s">
        <v>263</v>
      </c>
      <c r="O69" s="104">
        <v>412</v>
      </c>
      <c r="P69" s="87">
        <f>O69*I66/1000</f>
        <v>370.8</v>
      </c>
      <c r="Q69" s="83">
        <v>41417</v>
      </c>
      <c r="R69" s="72" t="s">
        <v>264</v>
      </c>
      <c r="S69" s="72"/>
      <c r="T69" s="72"/>
      <c r="U69" s="85"/>
      <c r="V69" s="205"/>
      <c r="W69" s="205"/>
      <c r="X69" s="280" t="str">
        <f t="shared" si="35"/>
        <v>ITALIAN REEFER</v>
      </c>
      <c r="Y69" s="279">
        <f t="shared" si="36"/>
        <v>41417</v>
      </c>
      <c r="Z69" s="442">
        <f t="shared" si="37"/>
        <v>412</v>
      </c>
      <c r="AA69" s="280" t="str">
        <f t="shared" si="38"/>
        <v>T0002C/13</v>
      </c>
      <c r="AB69" s="281">
        <v>10</v>
      </c>
      <c r="AC69" s="281">
        <f t="shared" si="39"/>
        <v>4120</v>
      </c>
      <c r="AD69" s="283"/>
      <c r="AE69" s="283"/>
      <c r="AF69" s="283"/>
    </row>
    <row r="70" spans="1:32" ht="16.5" x14ac:dyDescent="0.25">
      <c r="A70" s="150"/>
      <c r="B70" s="72"/>
      <c r="C70" s="72"/>
      <c r="D70" s="72"/>
      <c r="E70" s="72"/>
      <c r="F70" s="72"/>
      <c r="G70" s="84"/>
      <c r="H70" s="72"/>
      <c r="I70" s="82"/>
      <c r="J70" s="82"/>
      <c r="K70" s="404"/>
      <c r="L70" s="405"/>
      <c r="M70" s="100"/>
      <c r="N70" s="72" t="s">
        <v>284</v>
      </c>
      <c r="O70" s="104">
        <v>412</v>
      </c>
      <c r="P70" s="87">
        <f>O70*I66/1000</f>
        <v>370.8</v>
      </c>
      <c r="Q70" s="83">
        <v>41450</v>
      </c>
      <c r="R70" s="72" t="s">
        <v>264</v>
      </c>
      <c r="S70" s="72"/>
      <c r="T70" s="72"/>
      <c r="U70" s="85"/>
      <c r="V70" s="205"/>
      <c r="W70" s="205"/>
      <c r="X70" s="280" t="str">
        <f t="shared" si="35"/>
        <v>INDIAN REEFER</v>
      </c>
      <c r="Y70" s="279">
        <f t="shared" si="36"/>
        <v>41450</v>
      </c>
      <c r="Z70" s="442">
        <f t="shared" si="37"/>
        <v>412</v>
      </c>
      <c r="AA70" s="280" t="str">
        <f t="shared" si="38"/>
        <v>T0002C/13</v>
      </c>
      <c r="AB70" s="281">
        <v>10</v>
      </c>
      <c r="AC70" s="281">
        <f t="shared" si="39"/>
        <v>4120</v>
      </c>
      <c r="AD70" s="283"/>
      <c r="AE70" s="283"/>
      <c r="AF70" s="283"/>
    </row>
    <row r="71" spans="1:32" ht="16.5" x14ac:dyDescent="0.25">
      <c r="A71" s="150"/>
      <c r="B71" s="72"/>
      <c r="C71" s="72"/>
      <c r="D71" s="72"/>
      <c r="E71" s="72"/>
      <c r="F71" s="72"/>
      <c r="G71" s="84"/>
      <c r="H71" s="72"/>
      <c r="I71" s="82"/>
      <c r="J71" s="82"/>
      <c r="K71" s="343"/>
      <c r="L71" s="363"/>
      <c r="M71" s="100"/>
      <c r="N71" s="72" t="s">
        <v>263</v>
      </c>
      <c r="O71" s="104">
        <v>412</v>
      </c>
      <c r="P71" s="87">
        <f>O71*I66/1000</f>
        <v>370.8</v>
      </c>
      <c r="Q71" s="83">
        <v>41472</v>
      </c>
      <c r="R71" s="117" t="s">
        <v>309</v>
      </c>
      <c r="S71" s="72"/>
      <c r="T71" s="72"/>
      <c r="U71" s="85"/>
      <c r="V71" s="205"/>
      <c r="W71" s="205"/>
      <c r="X71" s="72" t="str">
        <f t="shared" si="35"/>
        <v>ITALIAN REEFER</v>
      </c>
      <c r="Y71" s="83">
        <f t="shared" si="36"/>
        <v>41472</v>
      </c>
      <c r="Z71" s="84">
        <f t="shared" si="37"/>
        <v>412</v>
      </c>
      <c r="AA71" s="72" t="str">
        <f t="shared" si="38"/>
        <v>T0002E/13</v>
      </c>
      <c r="AB71" s="233"/>
      <c r="AC71" s="233"/>
      <c r="AD71" s="22"/>
      <c r="AE71" s="22"/>
      <c r="AF71" s="22"/>
    </row>
    <row r="72" spans="1:32" ht="16.5" x14ac:dyDescent="0.25">
      <c r="A72" s="150"/>
      <c r="B72" s="72"/>
      <c r="C72" s="72"/>
      <c r="D72" s="72"/>
      <c r="E72" s="72"/>
      <c r="F72" s="72"/>
      <c r="G72" s="84"/>
      <c r="H72" s="72"/>
      <c r="I72" s="82"/>
      <c r="J72" s="82"/>
      <c r="K72" s="404"/>
      <c r="L72" s="483" t="s">
        <v>319</v>
      </c>
      <c r="M72" s="98">
        <v>400</v>
      </c>
      <c r="N72" s="72"/>
      <c r="O72" s="105"/>
      <c r="P72" s="82"/>
      <c r="Q72" s="83"/>
      <c r="R72" s="72"/>
      <c r="S72" s="72"/>
      <c r="T72" s="72"/>
      <c r="U72" s="85"/>
      <c r="V72" s="205"/>
      <c r="W72" s="205"/>
      <c r="X72" s="72"/>
      <c r="Y72" s="83"/>
      <c r="Z72" s="84"/>
      <c r="AA72" s="72"/>
      <c r="AB72" s="233"/>
      <c r="AC72" s="233"/>
      <c r="AD72" s="22"/>
      <c r="AE72" s="22"/>
      <c r="AF72" s="22"/>
    </row>
    <row r="73" spans="1:32" ht="15.75" x14ac:dyDescent="0.25">
      <c r="A73" s="150"/>
      <c r="B73" s="72"/>
      <c r="C73" s="72"/>
      <c r="D73" s="72"/>
      <c r="E73" s="72"/>
      <c r="F73" s="72"/>
      <c r="G73" s="84"/>
      <c r="H73" s="72"/>
      <c r="I73" s="82"/>
      <c r="J73" s="82"/>
      <c r="K73" s="82"/>
      <c r="L73" s="324" t="s">
        <v>291</v>
      </c>
      <c r="M73" s="98">
        <v>1200</v>
      </c>
      <c r="N73" s="72"/>
      <c r="O73" s="106"/>
      <c r="P73" s="95"/>
      <c r="Q73" s="83"/>
      <c r="R73" s="72"/>
      <c r="S73" s="72"/>
      <c r="T73" s="72"/>
      <c r="U73" s="85"/>
      <c r="V73" s="205"/>
      <c r="W73" s="205"/>
      <c r="X73" s="72"/>
      <c r="Y73" s="83"/>
      <c r="Z73" s="439"/>
      <c r="AA73" s="72"/>
      <c r="AB73" s="233"/>
      <c r="AC73" s="234"/>
      <c r="AD73" s="22"/>
      <c r="AE73" s="22"/>
      <c r="AF73" s="22"/>
    </row>
    <row r="74" spans="1:32" ht="15.75" x14ac:dyDescent="0.25">
      <c r="A74" s="150"/>
      <c r="B74" s="72"/>
      <c r="C74" s="72"/>
      <c r="D74" s="72"/>
      <c r="E74" s="72"/>
      <c r="F74" s="72"/>
      <c r="G74" s="84"/>
      <c r="H74" s="72"/>
      <c r="I74" s="82"/>
      <c r="J74" s="82"/>
      <c r="K74" s="82"/>
      <c r="L74" s="324" t="s">
        <v>292</v>
      </c>
      <c r="M74" s="98">
        <v>700</v>
      </c>
      <c r="N74" s="72"/>
      <c r="O74" s="106"/>
      <c r="P74" s="95"/>
      <c r="Q74" s="83"/>
      <c r="R74" s="72"/>
      <c r="S74" s="72"/>
      <c r="T74" s="72"/>
      <c r="U74" s="85"/>
      <c r="V74" s="205"/>
      <c r="W74" s="205"/>
      <c r="X74" s="72"/>
      <c r="Y74" s="83"/>
      <c r="Z74" s="439"/>
      <c r="AA74" s="72"/>
      <c r="AB74" s="233"/>
      <c r="AC74" s="234"/>
      <c r="AD74" s="22"/>
      <c r="AE74" s="22"/>
      <c r="AF74" s="22"/>
    </row>
    <row r="75" spans="1:32" ht="15.75" x14ac:dyDescent="0.25">
      <c r="A75" s="150"/>
      <c r="B75" s="72"/>
      <c r="C75" s="72"/>
      <c r="D75" s="72"/>
      <c r="E75" s="72"/>
      <c r="F75" s="72"/>
      <c r="G75" s="84"/>
      <c r="H75" s="72"/>
      <c r="I75" s="82"/>
      <c r="J75" s="82"/>
      <c r="K75" s="82"/>
      <c r="L75" s="324" t="s">
        <v>293</v>
      </c>
      <c r="M75" s="98">
        <v>700</v>
      </c>
      <c r="N75" s="72"/>
      <c r="O75" s="106"/>
      <c r="P75" s="95"/>
      <c r="Q75" s="83"/>
      <c r="R75" s="72"/>
      <c r="S75" s="72"/>
      <c r="T75" s="72"/>
      <c r="U75" s="85"/>
      <c r="V75" s="205"/>
      <c r="W75" s="205"/>
      <c r="X75" s="72"/>
      <c r="Y75" s="83"/>
      <c r="Z75" s="439"/>
      <c r="AA75" s="72"/>
      <c r="AB75" s="233"/>
      <c r="AC75" s="234"/>
      <c r="AD75" s="22"/>
      <c r="AE75" s="22"/>
      <c r="AF75" s="22"/>
    </row>
    <row r="76" spans="1:32" ht="15.75" thickBot="1" x14ac:dyDescent="0.3">
      <c r="A76" s="150"/>
      <c r="B76" s="72"/>
      <c r="C76" s="72"/>
      <c r="D76" s="72"/>
      <c r="E76" s="72"/>
      <c r="F76" s="72"/>
      <c r="G76" s="84"/>
      <c r="H76" s="72"/>
      <c r="I76" s="82"/>
      <c r="J76" s="82"/>
      <c r="K76" s="82"/>
      <c r="L76" s="72"/>
      <c r="M76" s="84"/>
      <c r="N76" s="72"/>
      <c r="O76" s="106"/>
      <c r="P76" s="95"/>
      <c r="Q76" s="83"/>
      <c r="R76" s="72"/>
      <c r="S76" s="72"/>
      <c r="T76" s="72"/>
      <c r="U76" s="85"/>
      <c r="V76" s="205"/>
      <c r="W76" s="205"/>
      <c r="X76" s="72"/>
      <c r="Y76" s="83"/>
      <c r="Z76" s="439"/>
      <c r="AA76" s="72"/>
      <c r="AB76" s="233"/>
      <c r="AC76" s="234"/>
      <c r="AD76" s="22"/>
      <c r="AE76" s="22"/>
      <c r="AF76" s="22"/>
    </row>
    <row r="77" spans="1:32" ht="16.5" thickBot="1" x14ac:dyDescent="0.3">
      <c r="A77" s="150" t="s">
        <v>186</v>
      </c>
      <c r="B77" s="72" t="s">
        <v>63</v>
      </c>
      <c r="C77" s="72" t="s">
        <v>187</v>
      </c>
      <c r="D77" s="72" t="s">
        <v>34</v>
      </c>
      <c r="E77" s="72" t="s">
        <v>65</v>
      </c>
      <c r="F77" s="72" t="s">
        <v>74</v>
      </c>
      <c r="G77" s="84">
        <v>1332</v>
      </c>
      <c r="H77" s="72" t="s">
        <v>183</v>
      </c>
      <c r="I77" s="82">
        <v>900</v>
      </c>
      <c r="J77" s="82"/>
      <c r="K77" s="82">
        <f>I77*G77/1000</f>
        <v>1198.8</v>
      </c>
      <c r="L77" s="72"/>
      <c r="M77" s="84"/>
      <c r="N77" s="72"/>
      <c r="O77" s="108">
        <f>SUM(O78:O83)</f>
        <v>1102.8600000000001</v>
      </c>
      <c r="P77" s="304">
        <f>SUM(P78:P83)</f>
        <v>992.57399999999996</v>
      </c>
      <c r="Q77" s="86"/>
      <c r="R77" s="72"/>
      <c r="S77" s="72"/>
      <c r="T77" s="72"/>
      <c r="U77" s="85"/>
      <c r="V77" s="262" t="str">
        <f>A77</f>
        <v>0137</v>
      </c>
      <c r="W77" s="202" t="str">
        <f>C77</f>
        <v>FRANGOBELLO</v>
      </c>
      <c r="X77" s="72"/>
      <c r="Y77" s="369"/>
      <c r="Z77" s="373">
        <f>SUM(Z78:Z82)</f>
        <v>1102.8600000000001</v>
      </c>
      <c r="AA77" s="370"/>
      <c r="AB77" s="371"/>
      <c r="AC77" s="231">
        <f>SUM(AC78:AC83)</f>
        <v>11028.6</v>
      </c>
      <c r="AD77" s="372"/>
      <c r="AE77" s="22"/>
      <c r="AF77" s="22"/>
    </row>
    <row r="78" spans="1:32" ht="15.75" x14ac:dyDescent="0.25">
      <c r="A78" s="150"/>
      <c r="B78" s="72"/>
      <c r="C78" s="72"/>
      <c r="D78" s="72"/>
      <c r="E78" s="72"/>
      <c r="F78" s="72" t="s">
        <v>82</v>
      </c>
      <c r="G78" s="84">
        <v>590</v>
      </c>
      <c r="H78" s="72" t="s">
        <v>283</v>
      </c>
      <c r="I78" s="82">
        <v>900</v>
      </c>
      <c r="J78" s="82"/>
      <c r="K78" s="169">
        <f>I78*G78/1000</f>
        <v>531</v>
      </c>
      <c r="L78" s="345"/>
      <c r="M78" s="100"/>
      <c r="N78" s="72" t="s">
        <v>77</v>
      </c>
      <c r="O78" s="104">
        <v>196</v>
      </c>
      <c r="P78" s="87">
        <f>O78*I77/1000</f>
        <v>176.4</v>
      </c>
      <c r="Q78" s="83">
        <v>41366</v>
      </c>
      <c r="R78" s="72" t="s">
        <v>229</v>
      </c>
      <c r="S78" s="72"/>
      <c r="T78" s="72"/>
      <c r="U78" s="85"/>
      <c r="V78" s="205"/>
      <c r="W78" s="205"/>
      <c r="X78" s="280" t="str">
        <f>N78</f>
        <v>CAPE BELLE</v>
      </c>
      <c r="Y78" s="279">
        <f>Q78</f>
        <v>41366</v>
      </c>
      <c r="Z78" s="445">
        <f>O78</f>
        <v>196</v>
      </c>
      <c r="AA78" s="280" t="str">
        <f>R78</f>
        <v>75/2013</v>
      </c>
      <c r="AB78" s="281">
        <v>10</v>
      </c>
      <c r="AC78" s="446">
        <f>Z78*AB78</f>
        <v>1960</v>
      </c>
      <c r="AD78" s="283"/>
      <c r="AE78" s="283"/>
      <c r="AF78" s="283"/>
    </row>
    <row r="79" spans="1:32" ht="15.75" x14ac:dyDescent="0.25">
      <c r="A79" s="150"/>
      <c r="B79" s="72"/>
      <c r="C79" s="72"/>
      <c r="D79" s="72"/>
      <c r="E79" s="72"/>
      <c r="F79" s="72"/>
      <c r="G79" s="84"/>
      <c r="H79" s="72"/>
      <c r="I79" s="82"/>
      <c r="J79" s="82"/>
      <c r="K79" s="359"/>
      <c r="L79" s="345"/>
      <c r="M79" s="100"/>
      <c r="N79" s="72" t="s">
        <v>247</v>
      </c>
      <c r="O79" s="104">
        <v>206</v>
      </c>
      <c r="P79" s="87">
        <f>O79*I77/1000</f>
        <v>185.4</v>
      </c>
      <c r="Q79" s="83">
        <v>41385</v>
      </c>
      <c r="R79" s="72" t="s">
        <v>249</v>
      </c>
      <c r="S79" s="72"/>
      <c r="T79" s="72"/>
      <c r="U79" s="85"/>
      <c r="V79" s="205"/>
      <c r="W79" s="205"/>
      <c r="X79" s="280" t="str">
        <f>N79</f>
        <v>FRIO ATLANTIC</v>
      </c>
      <c r="Y79" s="279">
        <f t="shared" ref="Y79:Y80" si="40">Q79</f>
        <v>41385</v>
      </c>
      <c r="Z79" s="442">
        <f t="shared" ref="Z79:Z80" si="41">O79</f>
        <v>206</v>
      </c>
      <c r="AA79" s="280" t="str">
        <f t="shared" ref="AA79:AA80" si="42">R79</f>
        <v>76/2013</v>
      </c>
      <c r="AB79" s="281">
        <v>10</v>
      </c>
      <c r="AC79" s="281">
        <f t="shared" ref="AC79:AC80" si="43">Z79*AB79</f>
        <v>2060</v>
      </c>
      <c r="AD79" s="283"/>
      <c r="AE79" s="283"/>
      <c r="AF79" s="283"/>
    </row>
    <row r="80" spans="1:32" ht="15.75" x14ac:dyDescent="0.25">
      <c r="A80" s="150"/>
      <c r="B80" s="72"/>
      <c r="C80" s="72"/>
      <c r="D80" s="72"/>
      <c r="E80" s="72"/>
      <c r="F80" s="72"/>
      <c r="G80" s="84"/>
      <c r="H80" s="72"/>
      <c r="I80" s="82"/>
      <c r="J80" s="82"/>
      <c r="K80" s="343"/>
      <c r="L80" s="390"/>
      <c r="M80" s="100"/>
      <c r="N80" s="72" t="s">
        <v>263</v>
      </c>
      <c r="O80" s="104">
        <v>250</v>
      </c>
      <c r="P80" s="87">
        <f>O80*I77/1000</f>
        <v>225</v>
      </c>
      <c r="Q80" s="83">
        <v>41417</v>
      </c>
      <c r="R80" s="72" t="s">
        <v>266</v>
      </c>
      <c r="S80" s="72"/>
      <c r="T80" s="72"/>
      <c r="U80" s="85"/>
      <c r="V80" s="205"/>
      <c r="W80" s="205"/>
      <c r="X80" s="280" t="str">
        <f>N80</f>
        <v>ITALIAN REEFER</v>
      </c>
      <c r="Y80" s="279">
        <f t="shared" si="40"/>
        <v>41417</v>
      </c>
      <c r="Z80" s="442">
        <f t="shared" si="41"/>
        <v>250</v>
      </c>
      <c r="AA80" s="280" t="str">
        <f t="shared" si="42"/>
        <v>77/2013</v>
      </c>
      <c r="AB80" s="281">
        <v>10</v>
      </c>
      <c r="AC80" s="281">
        <f t="shared" si="43"/>
        <v>2500</v>
      </c>
      <c r="AD80" s="283"/>
      <c r="AE80" s="283"/>
      <c r="AF80" s="283"/>
    </row>
    <row r="81" spans="1:33" ht="16.5" x14ac:dyDescent="0.25">
      <c r="A81" s="150"/>
      <c r="B81" s="72"/>
      <c r="C81" s="72"/>
      <c r="D81" s="72"/>
      <c r="E81" s="72"/>
      <c r="F81" s="72"/>
      <c r="G81" s="84"/>
      <c r="H81" s="72"/>
      <c r="I81" s="82"/>
      <c r="J81" s="82"/>
      <c r="K81" s="404"/>
      <c r="L81" s="405"/>
      <c r="M81" s="100"/>
      <c r="N81" s="72" t="s">
        <v>284</v>
      </c>
      <c r="O81" s="104">
        <v>249</v>
      </c>
      <c r="P81" s="87">
        <f>O81*I77/1000</f>
        <v>224.1</v>
      </c>
      <c r="Q81" s="83">
        <v>41450</v>
      </c>
      <c r="R81" s="72" t="s">
        <v>285</v>
      </c>
      <c r="S81" s="72"/>
      <c r="T81" s="72"/>
      <c r="U81" s="85"/>
      <c r="V81" s="205"/>
      <c r="W81" s="205"/>
      <c r="X81" s="280" t="str">
        <f>N81</f>
        <v>INDIAN REEFER</v>
      </c>
      <c r="Y81" s="279">
        <f t="shared" ref="Y81:Y83" si="44">Q81</f>
        <v>41450</v>
      </c>
      <c r="Z81" s="442">
        <f t="shared" ref="Z81:Z83" si="45">O81</f>
        <v>249</v>
      </c>
      <c r="AA81" s="280" t="str">
        <f t="shared" ref="AA81:AA83" si="46">R81</f>
        <v>78/2013</v>
      </c>
      <c r="AB81" s="281">
        <v>10</v>
      </c>
      <c r="AC81" s="281">
        <f t="shared" ref="AC81:AC83" si="47">Z81*AB81</f>
        <v>2490</v>
      </c>
      <c r="AD81" s="283"/>
      <c r="AE81" s="283"/>
      <c r="AF81" s="283"/>
    </row>
    <row r="82" spans="1:33" ht="16.5" x14ac:dyDescent="0.25">
      <c r="A82" s="150"/>
      <c r="B82" s="72"/>
      <c r="C82" s="72"/>
      <c r="D82" s="72"/>
      <c r="E82" s="72"/>
      <c r="F82" s="72"/>
      <c r="G82" s="84"/>
      <c r="H82" s="72"/>
      <c r="I82" s="82"/>
      <c r="J82" s="82"/>
      <c r="K82" s="343"/>
      <c r="L82" s="363"/>
      <c r="M82" s="100"/>
      <c r="N82" s="482" t="s">
        <v>263</v>
      </c>
      <c r="O82" s="104">
        <v>201.86</v>
      </c>
      <c r="P82" s="87">
        <f>O82*I77/1000</f>
        <v>181.67400000000001</v>
      </c>
      <c r="Q82" s="83">
        <v>41472</v>
      </c>
      <c r="R82" s="72" t="s">
        <v>313</v>
      </c>
      <c r="S82" s="72"/>
      <c r="T82" s="72"/>
      <c r="U82" s="85"/>
      <c r="V82" s="205"/>
      <c r="W82" s="205"/>
      <c r="X82" s="72">
        <f t="shared" ref="X82:X83" si="48">N83</f>
        <v>0</v>
      </c>
      <c r="Y82" s="83">
        <f t="shared" si="44"/>
        <v>41472</v>
      </c>
      <c r="Z82" s="84">
        <f t="shared" si="45"/>
        <v>201.86</v>
      </c>
      <c r="AA82" s="72" t="str">
        <f t="shared" si="46"/>
        <v>79/2013</v>
      </c>
      <c r="AB82" s="233">
        <v>10</v>
      </c>
      <c r="AC82" s="233">
        <f t="shared" si="47"/>
        <v>2018.6000000000001</v>
      </c>
      <c r="AD82" s="22"/>
      <c r="AE82" s="22"/>
      <c r="AF82" s="22"/>
    </row>
    <row r="83" spans="1:33" ht="16.5" x14ac:dyDescent="0.25">
      <c r="A83" s="150"/>
      <c r="B83" s="72"/>
      <c r="C83" s="72"/>
      <c r="D83" s="72"/>
      <c r="E83" s="72"/>
      <c r="F83" s="72"/>
      <c r="G83" s="84"/>
      <c r="H83" s="72"/>
      <c r="I83" s="82"/>
      <c r="J83" s="82"/>
      <c r="K83" s="404"/>
      <c r="L83" s="483" t="s">
        <v>319</v>
      </c>
      <c r="M83" s="98">
        <v>204</v>
      </c>
      <c r="N83" s="72"/>
      <c r="O83" s="105"/>
      <c r="P83" s="82"/>
      <c r="Q83" s="83"/>
      <c r="R83" s="72"/>
      <c r="S83" s="72"/>
      <c r="T83" s="72"/>
      <c r="U83" s="85"/>
      <c r="V83" s="205"/>
      <c r="W83" s="205"/>
      <c r="X83" s="72">
        <f t="shared" si="48"/>
        <v>0</v>
      </c>
      <c r="Y83" s="83">
        <f t="shared" si="44"/>
        <v>0</v>
      </c>
      <c r="Z83" s="84">
        <f t="shared" si="45"/>
        <v>0</v>
      </c>
      <c r="AA83" s="72">
        <f t="shared" si="46"/>
        <v>0</v>
      </c>
      <c r="AB83" s="233">
        <v>10</v>
      </c>
      <c r="AC83" s="233">
        <f t="shared" si="47"/>
        <v>0</v>
      </c>
      <c r="AD83" s="22"/>
      <c r="AE83" s="22"/>
      <c r="AF83" s="22"/>
    </row>
    <row r="84" spans="1:33" ht="15.75" x14ac:dyDescent="0.25">
      <c r="A84" s="150"/>
      <c r="B84" s="72"/>
      <c r="C84" s="72"/>
      <c r="D84" s="72"/>
      <c r="E84" s="72"/>
      <c r="F84" s="72"/>
      <c r="G84" s="84"/>
      <c r="H84" s="72"/>
      <c r="I84" s="82"/>
      <c r="J84" s="82"/>
      <c r="K84" s="82"/>
      <c r="L84" s="324" t="s">
        <v>291</v>
      </c>
      <c r="M84" s="98">
        <v>200</v>
      </c>
      <c r="N84" s="72"/>
      <c r="O84" s="106"/>
      <c r="P84" s="95"/>
      <c r="Q84" s="83"/>
      <c r="R84" s="72"/>
      <c r="S84" s="72"/>
      <c r="T84" s="72"/>
      <c r="U84" s="85"/>
      <c r="V84" s="205"/>
      <c r="W84" s="205"/>
      <c r="X84" s="72"/>
      <c r="Y84" s="83"/>
      <c r="Z84" s="439"/>
      <c r="AA84" s="72"/>
      <c r="AB84" s="233"/>
      <c r="AC84" s="234"/>
      <c r="AD84" s="22"/>
      <c r="AE84" s="22"/>
      <c r="AF84" s="22"/>
    </row>
    <row r="85" spans="1:33" ht="15.75" x14ac:dyDescent="0.25">
      <c r="A85" s="150"/>
      <c r="B85" s="72"/>
      <c r="C85" s="72"/>
      <c r="D85" s="72"/>
      <c r="E85" s="72"/>
      <c r="F85" s="72"/>
      <c r="G85" s="84"/>
      <c r="H85" s="72"/>
      <c r="I85" s="82"/>
      <c r="J85" s="82"/>
      <c r="K85" s="82"/>
      <c r="L85" s="324" t="s">
        <v>292</v>
      </c>
      <c r="M85" s="98">
        <v>195</v>
      </c>
      <c r="N85" s="72"/>
      <c r="O85" s="106"/>
      <c r="P85" s="95"/>
      <c r="Q85" s="83"/>
      <c r="R85" s="72"/>
      <c r="S85" s="72"/>
      <c r="T85" s="72"/>
      <c r="U85" s="85"/>
      <c r="V85" s="205"/>
      <c r="W85" s="205"/>
      <c r="X85" s="72"/>
      <c r="Y85" s="83"/>
      <c r="Z85" s="439"/>
      <c r="AA85" s="72"/>
      <c r="AB85" s="233"/>
      <c r="AC85" s="234"/>
      <c r="AD85" s="22"/>
      <c r="AE85" s="22"/>
      <c r="AF85" s="22"/>
    </row>
    <row r="86" spans="1:33" ht="15.75" x14ac:dyDescent="0.25">
      <c r="A86" s="150"/>
      <c r="B86" s="72"/>
      <c r="C86" s="72"/>
      <c r="D86" s="72"/>
      <c r="E86" s="72"/>
      <c r="F86" s="72"/>
      <c r="G86" s="84"/>
      <c r="H86" s="72"/>
      <c r="I86" s="82"/>
      <c r="J86" s="82"/>
      <c r="K86" s="82"/>
      <c r="L86" s="324" t="s">
        <v>293</v>
      </c>
      <c r="M86" s="98">
        <v>195</v>
      </c>
      <c r="N86" s="72"/>
      <c r="O86" s="106"/>
      <c r="P86" s="95"/>
      <c r="Q86" s="83"/>
      <c r="R86" s="72"/>
      <c r="S86" s="72"/>
      <c r="T86" s="72"/>
      <c r="U86" s="85"/>
      <c r="V86" s="205"/>
      <c r="W86" s="205"/>
      <c r="X86" s="72"/>
      <c r="Y86" s="83"/>
      <c r="Z86" s="439"/>
      <c r="AA86" s="72"/>
      <c r="AB86" s="233"/>
      <c r="AC86" s="234"/>
      <c r="AD86" s="22"/>
      <c r="AE86" s="22"/>
      <c r="AF86" s="22"/>
    </row>
    <row r="87" spans="1:33" ht="15.75" thickBot="1" x14ac:dyDescent="0.3">
      <c r="A87" s="150"/>
      <c r="B87" s="72"/>
      <c r="C87" s="72"/>
      <c r="D87" s="72"/>
      <c r="E87" s="72"/>
      <c r="F87" s="72"/>
      <c r="G87" s="84"/>
      <c r="H87" s="72"/>
      <c r="I87" s="82"/>
      <c r="J87" s="82"/>
      <c r="K87" s="82"/>
      <c r="L87" s="72"/>
      <c r="M87" s="84"/>
      <c r="N87" s="72"/>
      <c r="O87" s="106"/>
      <c r="P87" s="95"/>
      <c r="Q87" s="83"/>
      <c r="R87" s="72"/>
      <c r="S87" s="72"/>
      <c r="T87" s="72"/>
      <c r="U87" s="85"/>
      <c r="V87" s="205"/>
      <c r="W87" s="205"/>
      <c r="X87" s="72"/>
      <c r="Y87" s="83"/>
      <c r="Z87" s="439"/>
      <c r="AA87" s="72"/>
      <c r="AB87" s="233"/>
      <c r="AC87" s="234"/>
      <c r="AD87" s="22"/>
      <c r="AE87" s="22"/>
      <c r="AF87" s="22"/>
    </row>
    <row r="88" spans="1:33" ht="19.5" thickBot="1" x14ac:dyDescent="0.35">
      <c r="A88" s="150" t="s">
        <v>188</v>
      </c>
      <c r="B88" s="72" t="s">
        <v>63</v>
      </c>
      <c r="C88" s="72" t="s">
        <v>76</v>
      </c>
      <c r="D88" s="72" t="s">
        <v>34</v>
      </c>
      <c r="E88" s="72" t="s">
        <v>65</v>
      </c>
      <c r="F88" s="72" t="s">
        <v>74</v>
      </c>
      <c r="G88" s="84">
        <v>2430</v>
      </c>
      <c r="H88" s="72" t="s">
        <v>183</v>
      </c>
      <c r="I88" s="82">
        <v>900</v>
      </c>
      <c r="J88" s="82"/>
      <c r="K88" s="82">
        <f>I88*G88/1000</f>
        <v>2187</v>
      </c>
      <c r="L88" s="72"/>
      <c r="M88" s="84"/>
      <c r="N88" s="72"/>
      <c r="O88" s="108">
        <f>SUM(O89:O94)</f>
        <v>2082.2350000000001</v>
      </c>
      <c r="P88" s="304">
        <f>SUM(P89:P94)</f>
        <v>1874.0115000000001</v>
      </c>
      <c r="Q88" s="86"/>
      <c r="R88" s="72"/>
      <c r="S88" s="72"/>
      <c r="T88" s="72"/>
      <c r="U88" s="85"/>
      <c r="V88" s="352" t="str">
        <f>A88</f>
        <v>0138</v>
      </c>
      <c r="W88" s="366" t="str">
        <f>C88</f>
        <v>FRANGOS CANÇÃO</v>
      </c>
      <c r="X88" s="72"/>
      <c r="Y88" s="369"/>
      <c r="Z88" s="373">
        <f>SUM(Z89:Z93)</f>
        <v>2082.2350000000001</v>
      </c>
      <c r="AA88" s="370"/>
      <c r="AB88" s="371"/>
      <c r="AC88" s="231">
        <f>SUM(AC89:AC93)</f>
        <v>20822.349999999999</v>
      </c>
      <c r="AD88" s="372"/>
      <c r="AE88" s="22"/>
      <c r="AF88" s="22"/>
    </row>
    <row r="89" spans="1:33" ht="15.75" x14ac:dyDescent="0.25">
      <c r="A89" s="150"/>
      <c r="B89" s="72"/>
      <c r="C89" s="72"/>
      <c r="D89" s="72"/>
      <c r="E89" s="72"/>
      <c r="F89" s="72"/>
      <c r="G89" s="84"/>
      <c r="H89" s="72"/>
      <c r="I89" s="82"/>
      <c r="J89" s="82"/>
      <c r="K89" s="343"/>
      <c r="L89" s="345"/>
      <c r="M89" s="100"/>
      <c r="N89" s="85"/>
      <c r="O89" s="104">
        <v>384.82</v>
      </c>
      <c r="P89" s="87">
        <f>O89*I88/1000</f>
        <v>346.33800000000002</v>
      </c>
      <c r="Q89" s="83">
        <v>41366</v>
      </c>
      <c r="R89" s="72" t="s">
        <v>226</v>
      </c>
      <c r="S89" s="72"/>
      <c r="T89" s="72"/>
      <c r="U89" s="85"/>
      <c r="V89" s="205"/>
      <c r="W89" s="205"/>
      <c r="X89" s="280" t="str">
        <f t="shared" ref="X89:X95" si="49">N90</f>
        <v>CAPE BELLE</v>
      </c>
      <c r="Y89" s="279">
        <f>Q89</f>
        <v>41366</v>
      </c>
      <c r="Z89" s="445">
        <f>O89</f>
        <v>384.82</v>
      </c>
      <c r="AA89" s="280" t="str">
        <f>R89</f>
        <v>229/2013</v>
      </c>
      <c r="AB89" s="281">
        <v>10</v>
      </c>
      <c r="AC89" s="446">
        <f>Z89*AB89</f>
        <v>3848.2</v>
      </c>
      <c r="AD89" s="283"/>
      <c r="AE89" s="283"/>
      <c r="AF89" s="283"/>
    </row>
    <row r="90" spans="1:33" ht="15.75" x14ac:dyDescent="0.25">
      <c r="A90" s="150"/>
      <c r="B90" s="72"/>
      <c r="C90" s="72"/>
      <c r="D90" s="72"/>
      <c r="E90" s="72"/>
      <c r="F90" s="72"/>
      <c r="G90" s="84"/>
      <c r="H90" s="72"/>
      <c r="I90" s="82"/>
      <c r="J90" s="82"/>
      <c r="K90" s="359"/>
      <c r="L90" s="345"/>
      <c r="M90" s="100"/>
      <c r="N90" s="72" t="s">
        <v>77</v>
      </c>
      <c r="O90" s="104">
        <v>437.74</v>
      </c>
      <c r="P90" s="87">
        <f>O90*I88/1000</f>
        <v>393.96600000000001</v>
      </c>
      <c r="Q90" s="83">
        <v>41385</v>
      </c>
      <c r="R90" s="72" t="s">
        <v>248</v>
      </c>
      <c r="S90" s="72"/>
      <c r="T90" s="72"/>
      <c r="U90" s="85"/>
      <c r="V90" s="205"/>
      <c r="W90" s="205"/>
      <c r="X90" s="280" t="str">
        <f t="shared" si="49"/>
        <v>FRIO ATLANTIC</v>
      </c>
      <c r="Y90" s="279">
        <f t="shared" ref="Y90:Y91" si="50">Q90</f>
        <v>41385</v>
      </c>
      <c r="Z90" s="442">
        <f t="shared" ref="Z90:Z91" si="51">O90</f>
        <v>437.74</v>
      </c>
      <c r="AA90" s="280" t="str">
        <f t="shared" ref="AA90:AA91" si="52">R90</f>
        <v>346/2013</v>
      </c>
      <c r="AB90" s="281">
        <v>10</v>
      </c>
      <c r="AC90" s="281">
        <f t="shared" ref="AC90:AC91" si="53">Z90*AB90</f>
        <v>4377.3999999999996</v>
      </c>
      <c r="AD90" s="283"/>
      <c r="AE90" s="283"/>
      <c r="AF90" s="283"/>
    </row>
    <row r="91" spans="1:33" ht="15.75" x14ac:dyDescent="0.25">
      <c r="A91" s="150"/>
      <c r="B91" s="72"/>
      <c r="C91" s="72"/>
      <c r="D91" s="72"/>
      <c r="E91" s="72"/>
      <c r="F91" s="72"/>
      <c r="G91" s="84"/>
      <c r="H91" s="72"/>
      <c r="I91" s="82"/>
      <c r="J91" s="82"/>
      <c r="K91" s="343"/>
      <c r="L91" s="390"/>
      <c r="M91" s="100"/>
      <c r="N91" s="72" t="s">
        <v>247</v>
      </c>
      <c r="O91" s="104">
        <v>437.74</v>
      </c>
      <c r="P91" s="87">
        <f>O91*I88/1000</f>
        <v>393.96600000000001</v>
      </c>
      <c r="Q91" s="83">
        <v>41417</v>
      </c>
      <c r="R91" s="72">
        <v>4792013</v>
      </c>
      <c r="S91" s="72"/>
      <c r="T91" s="72"/>
      <c r="U91" s="85"/>
      <c r="V91" s="205"/>
      <c r="W91" s="205"/>
      <c r="X91" s="280" t="str">
        <f t="shared" si="49"/>
        <v>ITALIAN REEFER</v>
      </c>
      <c r="Y91" s="279">
        <f t="shared" si="50"/>
        <v>41417</v>
      </c>
      <c r="Z91" s="442">
        <f t="shared" si="51"/>
        <v>437.74</v>
      </c>
      <c r="AA91" s="280">
        <f t="shared" si="52"/>
        <v>4792013</v>
      </c>
      <c r="AB91" s="281">
        <v>10</v>
      </c>
      <c r="AC91" s="281">
        <f t="shared" si="53"/>
        <v>4377.3999999999996</v>
      </c>
      <c r="AD91" s="283"/>
      <c r="AE91" s="283"/>
      <c r="AF91" s="283"/>
    </row>
    <row r="92" spans="1:33" ht="16.5" x14ac:dyDescent="0.25">
      <c r="A92" s="150"/>
      <c r="B92" s="72"/>
      <c r="C92" s="72"/>
      <c r="D92" s="72"/>
      <c r="E92" s="72"/>
      <c r="F92" s="72"/>
      <c r="G92" s="84"/>
      <c r="H92" s="72"/>
      <c r="I92" s="82"/>
      <c r="J92" s="82"/>
      <c r="K92" s="404"/>
      <c r="L92" s="405"/>
      <c r="M92" s="100"/>
      <c r="N92" s="72" t="s">
        <v>263</v>
      </c>
      <c r="O92" s="104">
        <v>410.02</v>
      </c>
      <c r="P92" s="87">
        <f>O92*I88/1000</f>
        <v>369.01799999999997</v>
      </c>
      <c r="Q92" s="83">
        <v>41450</v>
      </c>
      <c r="R92" s="72" t="s">
        <v>289</v>
      </c>
      <c r="S92" s="72"/>
      <c r="T92" s="72"/>
      <c r="U92" s="85"/>
      <c r="V92" s="205"/>
      <c r="W92" s="205"/>
      <c r="X92" s="280" t="str">
        <f t="shared" si="49"/>
        <v>INDIAN REEFER</v>
      </c>
      <c r="Y92" s="279">
        <f t="shared" ref="Y92:Y95" si="54">Q92</f>
        <v>41450</v>
      </c>
      <c r="Z92" s="442">
        <f t="shared" ref="Z92:Z95" si="55">O92</f>
        <v>410.02</v>
      </c>
      <c r="AA92" s="280" t="str">
        <f t="shared" ref="AA92:AA95" si="56">R92</f>
        <v>604/2013</v>
      </c>
      <c r="AB92" s="281">
        <v>10</v>
      </c>
      <c r="AC92" s="281">
        <f t="shared" ref="AC92:AC95" si="57">Z92*AB92</f>
        <v>4100.2</v>
      </c>
      <c r="AD92" s="283"/>
      <c r="AE92" s="283"/>
      <c r="AF92" s="283"/>
    </row>
    <row r="93" spans="1:33" ht="16.5" x14ac:dyDescent="0.25">
      <c r="A93" s="150"/>
      <c r="B93" s="72"/>
      <c r="C93" s="72"/>
      <c r="D93" s="72"/>
      <c r="E93" s="72"/>
      <c r="F93" s="72"/>
      <c r="G93" s="84"/>
      <c r="H93" s="72"/>
      <c r="I93" s="82"/>
      <c r="J93" s="82"/>
      <c r="K93" s="343"/>
      <c r="L93" s="363"/>
      <c r="M93" s="100"/>
      <c r="N93" s="72" t="s">
        <v>284</v>
      </c>
      <c r="O93" s="104">
        <v>411.91500000000002</v>
      </c>
      <c r="P93" s="87">
        <f>O93*I88/1000</f>
        <v>370.7235</v>
      </c>
      <c r="Q93" s="83">
        <v>41472</v>
      </c>
      <c r="R93" s="72" t="s">
        <v>310</v>
      </c>
      <c r="S93" s="72"/>
      <c r="T93" s="72"/>
      <c r="U93" s="85"/>
      <c r="V93" s="205"/>
      <c r="W93" s="205"/>
      <c r="X93" s="72">
        <f t="shared" si="49"/>
        <v>0</v>
      </c>
      <c r="Y93" s="83">
        <f t="shared" si="54"/>
        <v>41472</v>
      </c>
      <c r="Z93" s="84">
        <f t="shared" si="55"/>
        <v>411.91500000000002</v>
      </c>
      <c r="AA93" s="72" t="str">
        <f t="shared" si="56"/>
        <v>732/2013</v>
      </c>
      <c r="AB93" s="233">
        <v>10</v>
      </c>
      <c r="AC93" s="233">
        <f t="shared" si="57"/>
        <v>4119.1500000000005</v>
      </c>
      <c r="AD93" s="22"/>
      <c r="AE93" s="22"/>
      <c r="AF93" s="22"/>
    </row>
    <row r="94" spans="1:33" ht="16.5" x14ac:dyDescent="0.25">
      <c r="A94" s="150"/>
      <c r="B94" s="72"/>
      <c r="C94" s="72"/>
      <c r="D94" s="72"/>
      <c r="E94" s="72"/>
      <c r="F94" s="72"/>
      <c r="G94" s="84"/>
      <c r="H94" s="72"/>
      <c r="I94" s="82"/>
      <c r="J94" s="82"/>
      <c r="K94" s="404"/>
      <c r="L94" s="483" t="s">
        <v>319</v>
      </c>
      <c r="M94" s="98">
        <v>400</v>
      </c>
      <c r="N94" s="72"/>
      <c r="O94" s="72"/>
      <c r="P94" s="105"/>
      <c r="Q94" s="82"/>
      <c r="R94" s="83"/>
      <c r="S94" s="72"/>
      <c r="T94" s="72"/>
      <c r="U94" s="72"/>
      <c r="V94" s="85"/>
      <c r="W94" s="208"/>
      <c r="X94" s="368">
        <f t="shared" si="49"/>
        <v>0</v>
      </c>
      <c r="Y94" s="72">
        <f t="shared" si="54"/>
        <v>0</v>
      </c>
      <c r="Z94" s="84">
        <f t="shared" si="55"/>
        <v>0</v>
      </c>
      <c r="AA94" s="72">
        <f t="shared" si="56"/>
        <v>0</v>
      </c>
      <c r="AB94" s="72">
        <v>10</v>
      </c>
      <c r="AC94" s="233">
        <f t="shared" si="57"/>
        <v>0</v>
      </c>
      <c r="AD94" s="233"/>
      <c r="AE94" s="22"/>
      <c r="AF94" s="22"/>
      <c r="AG94" s="367"/>
    </row>
    <row r="95" spans="1:33" ht="15.75" thickBot="1" x14ac:dyDescent="0.3">
      <c r="A95" s="150"/>
      <c r="B95" s="72"/>
      <c r="C95" s="72"/>
      <c r="D95" s="72"/>
      <c r="E95" s="72"/>
      <c r="F95" s="72"/>
      <c r="G95" s="84"/>
      <c r="H95" s="72"/>
      <c r="I95" s="82"/>
      <c r="J95" s="82"/>
      <c r="K95" s="82"/>
      <c r="L95" s="72"/>
      <c r="M95" s="72"/>
      <c r="N95" s="84"/>
      <c r="O95" s="315"/>
      <c r="P95" s="106"/>
      <c r="Q95" s="82"/>
      <c r="R95" s="83"/>
      <c r="S95" s="72"/>
      <c r="T95" s="72"/>
      <c r="U95" s="72"/>
      <c r="V95" s="85"/>
      <c r="W95" s="208"/>
      <c r="X95" s="368">
        <f t="shared" si="49"/>
        <v>0</v>
      </c>
      <c r="Y95" s="72">
        <f t="shared" si="54"/>
        <v>0</v>
      </c>
      <c r="Z95" s="84">
        <f t="shared" si="55"/>
        <v>0</v>
      </c>
      <c r="AA95" s="72">
        <f t="shared" si="56"/>
        <v>0</v>
      </c>
      <c r="AB95" s="72">
        <v>10</v>
      </c>
      <c r="AC95" s="233">
        <f t="shared" si="57"/>
        <v>0</v>
      </c>
      <c r="AD95" s="233"/>
      <c r="AE95" s="22"/>
      <c r="AF95" s="22"/>
      <c r="AG95" s="367"/>
    </row>
    <row r="96" spans="1:33" ht="15.75" thickBot="1" x14ac:dyDescent="0.3">
      <c r="A96" s="150"/>
      <c r="B96" s="72"/>
      <c r="C96" s="72"/>
      <c r="D96" s="72"/>
      <c r="E96" s="72"/>
      <c r="F96" s="72"/>
      <c r="G96" s="84"/>
      <c r="H96" s="72"/>
      <c r="I96" s="82"/>
      <c r="J96" s="82"/>
      <c r="K96" s="82"/>
      <c r="L96" s="72"/>
      <c r="M96" s="72"/>
      <c r="N96" s="84"/>
      <c r="O96" s="89"/>
      <c r="P96" s="103"/>
      <c r="Q96" s="318"/>
      <c r="R96" s="83"/>
      <c r="S96" s="72"/>
      <c r="T96" s="72"/>
      <c r="U96" s="72"/>
      <c r="V96" s="85"/>
      <c r="W96" s="208"/>
      <c r="X96" s="368"/>
      <c r="Y96" s="72"/>
      <c r="Z96" s="84"/>
      <c r="AA96" s="72"/>
      <c r="AB96" s="72"/>
      <c r="AC96" s="233"/>
      <c r="AD96" s="233"/>
      <c r="AE96" s="22"/>
      <c r="AF96" s="22"/>
      <c r="AG96" s="367"/>
    </row>
    <row r="97" spans="1:33" x14ac:dyDescent="0.25">
      <c r="A97" s="150"/>
      <c r="B97" s="72"/>
      <c r="C97" s="72"/>
      <c r="D97" s="72"/>
      <c r="E97" s="72"/>
      <c r="F97" s="72"/>
      <c r="G97" s="84"/>
      <c r="H97" s="72"/>
      <c r="I97" s="82"/>
      <c r="J97" s="82"/>
      <c r="K97" s="82"/>
      <c r="L97" s="72"/>
      <c r="M97" s="72"/>
      <c r="N97" s="317"/>
      <c r="O97" s="71"/>
      <c r="P97" s="104"/>
      <c r="Q97" s="82"/>
      <c r="R97" s="83"/>
      <c r="S97" s="72"/>
      <c r="T97" s="72"/>
      <c r="U97" s="72"/>
      <c r="V97" s="85"/>
      <c r="W97" s="208"/>
      <c r="X97" s="368"/>
      <c r="Y97" s="72"/>
      <c r="Z97" s="84"/>
      <c r="AA97" s="72"/>
      <c r="AB97" s="72"/>
      <c r="AC97" s="233"/>
      <c r="AD97" s="233"/>
      <c r="AE97" s="22"/>
      <c r="AF97" s="22"/>
      <c r="AG97" s="367"/>
    </row>
    <row r="98" spans="1:33" x14ac:dyDescent="0.25">
      <c r="A98" s="150"/>
      <c r="B98" s="72"/>
      <c r="C98" s="72"/>
      <c r="D98" s="72"/>
      <c r="E98" s="72"/>
      <c r="F98" s="72"/>
      <c r="G98" s="84"/>
      <c r="H98" s="72"/>
      <c r="I98" s="82"/>
      <c r="J98" s="82"/>
      <c r="K98" s="82"/>
      <c r="L98" s="72"/>
      <c r="M98" s="84"/>
      <c r="N98" s="84"/>
      <c r="O98" s="105"/>
      <c r="P98" s="82"/>
      <c r="Q98" s="83"/>
      <c r="R98" s="72"/>
      <c r="S98" s="72"/>
      <c r="T98" s="72"/>
      <c r="U98" s="85"/>
      <c r="V98" s="208"/>
      <c r="W98" s="205"/>
      <c r="X98" s="72"/>
      <c r="Y98" s="83"/>
      <c r="Z98" s="84"/>
      <c r="AA98" s="72"/>
      <c r="AB98" s="233"/>
      <c r="AC98" s="233"/>
      <c r="AD98" s="22"/>
      <c r="AE98" s="22"/>
      <c r="AF98" s="22"/>
    </row>
    <row r="99" spans="1:33" x14ac:dyDescent="0.25">
      <c r="A99" s="150"/>
      <c r="B99" s="72"/>
      <c r="C99" s="72"/>
      <c r="D99" s="72"/>
      <c r="E99" s="72"/>
      <c r="F99" s="72"/>
      <c r="G99" s="84"/>
      <c r="H99" s="72"/>
      <c r="I99" s="82"/>
      <c r="J99" s="82"/>
      <c r="K99" s="82"/>
      <c r="L99" s="72"/>
      <c r="M99" s="84"/>
      <c r="N99" s="72"/>
      <c r="O99" s="105"/>
      <c r="P99" s="82"/>
      <c r="Q99" s="83"/>
      <c r="R99" s="72"/>
      <c r="S99" s="72"/>
      <c r="T99" s="72"/>
      <c r="U99" s="85"/>
      <c r="V99" s="208"/>
      <c r="W99" s="205"/>
      <c r="X99" s="72"/>
      <c r="Y99" s="83"/>
      <c r="Z99" s="84"/>
      <c r="AA99" s="72"/>
      <c r="AB99" s="233"/>
      <c r="AC99" s="233"/>
      <c r="AD99" s="22"/>
      <c r="AE99" s="22"/>
      <c r="AF99" s="22"/>
    </row>
    <row r="100" spans="1:33" x14ac:dyDescent="0.25">
      <c r="A100" s="150"/>
      <c r="B100" s="72"/>
      <c r="C100" s="72"/>
      <c r="D100" s="72"/>
      <c r="E100" s="72"/>
      <c r="F100" s="72"/>
      <c r="G100" s="84"/>
      <c r="H100" s="72"/>
      <c r="I100" s="82"/>
      <c r="J100" s="82"/>
      <c r="K100" s="82"/>
      <c r="L100" s="72"/>
      <c r="M100" s="84"/>
      <c r="N100" s="72"/>
      <c r="O100" s="105"/>
      <c r="P100" s="82"/>
      <c r="Q100" s="83"/>
      <c r="R100" s="72"/>
      <c r="S100" s="72"/>
      <c r="T100" s="72"/>
      <c r="U100" s="85"/>
      <c r="V100" s="208"/>
      <c r="W100" s="205"/>
      <c r="X100" s="72"/>
      <c r="Y100" s="83"/>
      <c r="Z100" s="84"/>
      <c r="AA100" s="72"/>
      <c r="AB100" s="233"/>
      <c r="AC100" s="233"/>
      <c r="AD100" s="22"/>
      <c r="AE100" s="22"/>
      <c r="AF100" s="22"/>
    </row>
    <row r="101" spans="1:33" x14ac:dyDescent="0.25">
      <c r="A101" s="305"/>
      <c r="B101" s="22"/>
      <c r="C101" s="22"/>
      <c r="D101" s="22"/>
      <c r="E101" s="22"/>
      <c r="F101" s="22"/>
      <c r="G101" s="96"/>
      <c r="H101" s="22"/>
      <c r="I101" s="53"/>
      <c r="J101" s="53"/>
      <c r="K101" s="53"/>
      <c r="L101" s="22"/>
      <c r="M101" s="96"/>
      <c r="N101" s="72"/>
      <c r="O101" s="101"/>
      <c r="P101" s="53"/>
      <c r="Q101" s="50"/>
      <c r="R101" s="22"/>
      <c r="S101" s="22"/>
      <c r="T101" s="22"/>
      <c r="U101" s="127"/>
      <c r="V101" s="208"/>
      <c r="W101" s="205"/>
      <c r="X101" s="72"/>
      <c r="Y101" s="83"/>
      <c r="Z101" s="84"/>
      <c r="AA101" s="72"/>
      <c r="AB101" s="233"/>
      <c r="AC101" s="233"/>
      <c r="AD101" s="22"/>
      <c r="AE101" s="22"/>
      <c r="AF101" s="22"/>
    </row>
    <row r="102" spans="1:33" ht="15.75" thickBot="1" x14ac:dyDescent="0.3">
      <c r="A102" s="23"/>
      <c r="B102" s="23"/>
      <c r="C102" s="23"/>
      <c r="D102" s="23"/>
      <c r="E102" s="23"/>
      <c r="F102" s="23"/>
      <c r="G102" s="97"/>
      <c r="H102" s="23"/>
      <c r="I102" s="54"/>
      <c r="J102" s="54"/>
      <c r="K102" s="54"/>
      <c r="L102" s="23"/>
      <c r="M102" s="97"/>
      <c r="N102" s="22"/>
      <c r="O102" s="102"/>
      <c r="P102" s="54"/>
      <c r="Q102" s="51"/>
      <c r="R102" s="23"/>
      <c r="S102" s="23"/>
      <c r="T102" s="23"/>
      <c r="U102" s="203"/>
      <c r="V102" s="208"/>
      <c r="W102" s="205"/>
      <c r="X102" s="72"/>
      <c r="Y102" s="83"/>
      <c r="Z102" s="84"/>
      <c r="AA102" s="72"/>
      <c r="AB102" s="233"/>
      <c r="AC102" s="233"/>
      <c r="AD102" s="22"/>
      <c r="AE102" s="22"/>
      <c r="AF102" s="22"/>
    </row>
    <row r="103" spans="1:33" ht="15.75" thickBot="1" x14ac:dyDescent="0.3">
      <c r="A103" s="33"/>
      <c r="B103" s="35"/>
      <c r="C103" s="37" t="s">
        <v>32</v>
      </c>
      <c r="D103" s="36"/>
      <c r="E103" s="34"/>
      <c r="F103" s="35"/>
      <c r="G103" s="37">
        <f>SUM(G10:G102)</f>
        <v>28719.688999999998</v>
      </c>
      <c r="H103" s="36"/>
      <c r="I103" s="34"/>
      <c r="J103" s="35"/>
      <c r="K103" s="56">
        <f>SUM(K10:K102)</f>
        <v>26052.112921999997</v>
      </c>
      <c r="L103" s="44"/>
      <c r="M103" s="107">
        <f>SUM(M10:M102)</f>
        <v>8132</v>
      </c>
      <c r="N103" s="23"/>
      <c r="O103" s="122">
        <f>O13+O18+O23+O28+O33+O39+O44+O55+O66+O77+O88+O96</f>
        <v>19915.422000000002</v>
      </c>
      <c r="P103" s="56">
        <f>P13+P18+P23+P28+P33+P39+P44+P55+P66+P77+P88+P96</f>
        <v>18298.789922</v>
      </c>
      <c r="Q103" s="36"/>
      <c r="R103" s="34"/>
      <c r="S103" s="34"/>
      <c r="T103" s="34"/>
      <c r="U103" s="35"/>
      <c r="V103" s="208"/>
      <c r="W103" s="205"/>
      <c r="X103" s="72"/>
      <c r="Y103" s="83"/>
      <c r="Z103" s="84"/>
      <c r="AA103" s="72"/>
      <c r="AB103" s="233"/>
      <c r="AC103" s="233"/>
      <c r="AD103" s="22"/>
      <c r="AE103" s="22"/>
      <c r="AF103" s="22"/>
    </row>
    <row r="104" spans="1:33" ht="15.75" thickBot="1" x14ac:dyDescent="0.3">
      <c r="A104" s="46"/>
      <c r="B104" s="47" t="s">
        <v>57</v>
      </c>
      <c r="C104" s="46"/>
      <c r="D104" s="46"/>
      <c r="E104" s="46"/>
      <c r="F104" s="46"/>
      <c r="G104" s="314"/>
      <c r="H104" s="46"/>
      <c r="I104" s="46"/>
      <c r="J104" s="46"/>
      <c r="K104" s="55"/>
      <c r="L104" s="46"/>
      <c r="M104" s="314"/>
      <c r="N104" s="44"/>
      <c r="O104" s="314"/>
      <c r="P104" s="55"/>
      <c r="Q104" s="52"/>
      <c r="R104" s="46"/>
      <c r="S104" s="46"/>
      <c r="T104" s="46"/>
      <c r="U104" s="204"/>
      <c r="V104" s="208"/>
      <c r="W104" s="205"/>
      <c r="X104" s="72"/>
      <c r="Y104" s="83"/>
      <c r="Z104" s="84"/>
      <c r="AA104" s="72"/>
      <c r="AB104" s="233"/>
      <c r="AC104" s="233"/>
      <c r="AD104" s="22"/>
      <c r="AE104" s="22"/>
      <c r="AF104" s="22"/>
    </row>
    <row r="105" spans="1:33" x14ac:dyDescent="0.25">
      <c r="A105" s="22"/>
      <c r="B105" s="22"/>
      <c r="C105" s="22"/>
      <c r="D105" s="22"/>
      <c r="E105" s="22"/>
      <c r="F105" s="22"/>
      <c r="G105" s="101"/>
      <c r="H105" s="22"/>
      <c r="I105" s="22"/>
      <c r="J105" s="22"/>
      <c r="K105" s="53"/>
      <c r="L105" s="22"/>
      <c r="M105" s="101"/>
      <c r="N105" s="46"/>
      <c r="O105" s="101"/>
      <c r="P105" s="53"/>
      <c r="Q105" s="50"/>
      <c r="R105" s="22"/>
      <c r="S105" s="22"/>
      <c r="T105" s="22"/>
      <c r="U105" s="127"/>
      <c r="V105" s="208"/>
      <c r="W105" s="205"/>
      <c r="X105" s="72"/>
      <c r="Y105" s="83"/>
      <c r="Z105" s="84"/>
      <c r="AA105" s="72"/>
      <c r="AB105" s="233"/>
      <c r="AC105" s="233"/>
      <c r="AD105" s="22"/>
      <c r="AE105" s="22"/>
      <c r="AF105" s="22"/>
    </row>
    <row r="106" spans="1:33" x14ac:dyDescent="0.25">
      <c r="A106" s="22"/>
      <c r="B106" s="22"/>
      <c r="C106" s="22"/>
      <c r="D106" s="22"/>
      <c r="E106" s="22"/>
      <c r="F106" s="22"/>
      <c r="G106" s="101"/>
      <c r="H106" s="22"/>
      <c r="I106" s="22"/>
      <c r="J106" s="22"/>
      <c r="K106" s="53"/>
      <c r="L106" s="22"/>
      <c r="M106" s="101"/>
      <c r="N106" s="22"/>
      <c r="O106" s="101"/>
      <c r="P106" s="53"/>
      <c r="Q106" s="50"/>
      <c r="R106" s="22"/>
      <c r="S106" s="22"/>
      <c r="T106" s="22"/>
      <c r="U106" s="127"/>
      <c r="V106" s="208"/>
      <c r="W106" s="205"/>
      <c r="X106" s="72"/>
      <c r="Y106" s="83"/>
      <c r="Z106" s="84"/>
      <c r="AA106" s="72"/>
      <c r="AB106" s="233"/>
      <c r="AC106" s="233"/>
      <c r="AD106" s="22"/>
      <c r="AE106" s="22"/>
      <c r="AF106" s="22"/>
    </row>
    <row r="107" spans="1:33" x14ac:dyDescent="0.25">
      <c r="A107" s="22"/>
      <c r="B107" s="22"/>
      <c r="C107" s="22"/>
      <c r="D107" s="22"/>
      <c r="E107" s="22"/>
      <c r="F107" s="22"/>
      <c r="G107" s="101"/>
      <c r="H107" s="22"/>
      <c r="I107" s="22"/>
      <c r="J107" s="22"/>
      <c r="K107" s="53"/>
      <c r="L107" s="22"/>
      <c r="M107" s="101"/>
      <c r="N107" s="22"/>
      <c r="O107" s="101"/>
      <c r="P107" s="53"/>
      <c r="Q107" s="50"/>
      <c r="R107" s="22"/>
      <c r="S107" s="22"/>
      <c r="T107" s="22"/>
      <c r="U107" s="127"/>
      <c r="V107" s="208"/>
      <c r="W107" s="205"/>
      <c r="X107" s="72"/>
      <c r="Y107" s="83"/>
      <c r="Z107" s="84"/>
      <c r="AA107" s="72"/>
      <c r="AB107" s="233"/>
      <c r="AC107" s="233"/>
      <c r="AD107" s="22"/>
      <c r="AE107" s="22"/>
      <c r="AF107" s="22"/>
    </row>
    <row r="108" spans="1:33" ht="15.75" thickBot="1" x14ac:dyDescent="0.3">
      <c r="A108" s="23"/>
      <c r="B108" s="23"/>
      <c r="C108" s="23"/>
      <c r="D108" s="23"/>
      <c r="E108" s="23"/>
      <c r="F108" s="23"/>
      <c r="G108" s="102"/>
      <c r="H108" s="23"/>
      <c r="I108" s="23"/>
      <c r="J108" s="23"/>
      <c r="K108" s="54"/>
      <c r="L108" s="23"/>
      <c r="M108" s="102"/>
      <c r="N108" s="22"/>
      <c r="O108" s="102"/>
      <c r="P108" s="54"/>
      <c r="Q108" s="51"/>
      <c r="R108" s="23"/>
      <c r="S108" s="23"/>
      <c r="T108" s="23"/>
      <c r="U108" s="203"/>
      <c r="V108" s="208"/>
      <c r="W108" s="205"/>
      <c r="X108" s="72"/>
      <c r="Y108" s="83"/>
      <c r="Z108" s="84"/>
      <c r="AA108" s="72"/>
      <c r="AB108" s="233"/>
      <c r="AC108" s="233"/>
      <c r="AD108" s="22"/>
      <c r="AE108" s="22"/>
      <c r="AF108" s="22"/>
    </row>
    <row r="109" spans="1:33" ht="15.75" thickBot="1" x14ac:dyDescent="0.3">
      <c r="A109" s="33"/>
      <c r="B109" s="35"/>
      <c r="C109" s="37" t="s">
        <v>32</v>
      </c>
      <c r="D109" s="36"/>
      <c r="E109" s="34"/>
      <c r="F109" s="35"/>
      <c r="G109" s="319">
        <f>SUM(G105:G108)</f>
        <v>0</v>
      </c>
      <c r="H109" s="36"/>
      <c r="I109" s="34"/>
      <c r="J109" s="35"/>
      <c r="K109" s="56">
        <f>SUM(K104:K108)</f>
        <v>0</v>
      </c>
      <c r="L109" s="48"/>
      <c r="M109" s="122">
        <f>SUM(M104:M108)</f>
        <v>0</v>
      </c>
      <c r="N109" s="23"/>
      <c r="O109" s="122">
        <f>SUM(O104:O108)</f>
        <v>0</v>
      </c>
      <c r="P109" s="56">
        <f>SUM(P104:P108)</f>
        <v>0</v>
      </c>
      <c r="Q109" s="36"/>
      <c r="R109" s="34"/>
      <c r="S109" s="34"/>
      <c r="T109" s="34"/>
      <c r="U109" s="35"/>
      <c r="V109" s="208"/>
      <c r="W109" s="205"/>
      <c r="X109" s="72"/>
      <c r="Y109" s="83"/>
      <c r="Z109" s="84"/>
      <c r="AA109" s="72"/>
      <c r="AB109" s="233"/>
      <c r="AC109" s="233"/>
      <c r="AD109" s="22"/>
      <c r="AE109" s="22"/>
      <c r="AF109" s="22"/>
    </row>
    <row r="110" spans="1:33" ht="15.75" thickBot="1" x14ac:dyDescent="0.3">
      <c r="A110" s="46"/>
      <c r="B110" s="46"/>
      <c r="C110" s="46"/>
      <c r="D110" s="46"/>
      <c r="E110" s="46"/>
      <c r="F110" s="46"/>
      <c r="G110" s="314"/>
      <c r="H110" s="46"/>
      <c r="I110" s="46"/>
      <c r="J110" s="46"/>
      <c r="K110" s="55"/>
      <c r="L110" s="46"/>
      <c r="M110" s="314"/>
      <c r="N110" s="48"/>
      <c r="O110" s="314"/>
      <c r="P110" s="55"/>
      <c r="Q110" s="52"/>
      <c r="R110" s="46"/>
      <c r="S110" s="46"/>
      <c r="T110" s="46"/>
      <c r="U110" s="204"/>
      <c r="V110" s="208"/>
      <c r="W110" s="205"/>
      <c r="X110" s="72"/>
      <c r="Y110" s="83"/>
      <c r="Z110" s="84"/>
      <c r="AA110" s="72"/>
      <c r="AB110" s="233"/>
      <c r="AC110" s="233"/>
      <c r="AD110" s="22"/>
      <c r="AE110" s="22"/>
      <c r="AF110" s="22"/>
    </row>
    <row r="111" spans="1:33" x14ac:dyDescent="0.25">
      <c r="A111" s="22"/>
      <c r="B111" s="22"/>
      <c r="C111" s="22"/>
      <c r="D111" s="22"/>
      <c r="E111" s="22"/>
      <c r="F111" s="22"/>
      <c r="G111" s="101"/>
      <c r="H111" s="22"/>
      <c r="I111" s="22"/>
      <c r="J111" s="22"/>
      <c r="K111" s="53"/>
      <c r="L111" s="22"/>
      <c r="M111" s="101"/>
      <c r="N111" s="46"/>
      <c r="O111" s="101"/>
      <c r="P111" s="53"/>
      <c r="Q111" s="50"/>
      <c r="R111" s="22"/>
      <c r="S111" s="22"/>
      <c r="T111" s="22"/>
      <c r="U111" s="127"/>
      <c r="V111" s="208"/>
      <c r="W111" s="205"/>
      <c r="X111" s="72"/>
      <c r="Y111" s="83"/>
      <c r="Z111" s="84"/>
      <c r="AA111" s="72"/>
      <c r="AB111" s="233"/>
      <c r="AC111" s="233"/>
      <c r="AD111" s="22"/>
      <c r="AE111" s="22"/>
      <c r="AF111" s="22"/>
    </row>
    <row r="112" spans="1:33" x14ac:dyDescent="0.25">
      <c r="A112" s="22"/>
      <c r="B112" s="22"/>
      <c r="C112" s="22"/>
      <c r="D112" s="22"/>
      <c r="E112" s="22"/>
      <c r="F112" s="22"/>
      <c r="G112" s="101"/>
      <c r="H112" s="22"/>
      <c r="I112" s="22"/>
      <c r="J112" s="22"/>
      <c r="K112" s="53"/>
      <c r="L112" s="22"/>
      <c r="M112" s="101"/>
      <c r="N112" s="22"/>
      <c r="O112" s="101"/>
      <c r="P112" s="53"/>
      <c r="Q112" s="50"/>
      <c r="R112" s="22"/>
      <c r="S112" s="22"/>
      <c r="T112" s="22"/>
      <c r="U112" s="127"/>
      <c r="V112" s="208"/>
      <c r="W112" s="205"/>
      <c r="X112" s="72"/>
      <c r="Y112" s="83"/>
      <c r="Z112" s="84"/>
      <c r="AA112" s="72"/>
      <c r="AB112" s="233"/>
      <c r="AC112" s="233"/>
      <c r="AD112" s="22"/>
      <c r="AE112" s="22"/>
      <c r="AF112" s="22"/>
    </row>
    <row r="113" spans="1:32" x14ac:dyDescent="0.25">
      <c r="A113" s="22"/>
      <c r="B113" s="22"/>
      <c r="C113" s="22"/>
      <c r="D113" s="22"/>
      <c r="E113" s="22"/>
      <c r="F113" s="22"/>
      <c r="G113" s="101"/>
      <c r="H113" s="22"/>
      <c r="I113" s="22"/>
      <c r="J113" s="22"/>
      <c r="K113" s="53"/>
      <c r="L113" s="22"/>
      <c r="M113" s="101"/>
      <c r="N113" s="22"/>
      <c r="O113" s="101"/>
      <c r="P113" s="53"/>
      <c r="Q113" s="50"/>
      <c r="R113" s="22"/>
      <c r="S113" s="22"/>
      <c r="T113" s="22"/>
      <c r="U113" s="127"/>
      <c r="V113" s="208"/>
      <c r="W113" s="205"/>
      <c r="X113" s="72"/>
      <c r="Y113" s="83"/>
      <c r="Z113" s="84"/>
      <c r="AA113" s="72"/>
      <c r="AB113" s="233"/>
      <c r="AC113" s="233"/>
      <c r="AD113" s="22"/>
      <c r="AE113" s="22"/>
      <c r="AF113" s="22"/>
    </row>
    <row r="114" spans="1:32" x14ac:dyDescent="0.25">
      <c r="A114" s="22"/>
      <c r="B114" s="22"/>
      <c r="C114" s="22"/>
      <c r="D114" s="22"/>
      <c r="E114" s="22"/>
      <c r="F114" s="22"/>
      <c r="G114" s="101"/>
      <c r="H114" s="22"/>
      <c r="I114" s="22"/>
      <c r="J114" s="22"/>
      <c r="K114" s="53"/>
      <c r="L114" s="22"/>
      <c r="M114" s="101"/>
      <c r="N114" s="22"/>
      <c r="O114" s="101"/>
      <c r="P114" s="53"/>
      <c r="Q114" s="50"/>
      <c r="R114" s="22"/>
      <c r="S114" s="22"/>
      <c r="T114" s="22"/>
      <c r="U114" s="127"/>
      <c r="V114" s="208"/>
      <c r="W114" s="205"/>
      <c r="X114" s="72"/>
      <c r="Y114" s="83"/>
      <c r="Z114" s="84"/>
      <c r="AA114" s="72"/>
      <c r="AB114" s="233"/>
      <c r="AC114" s="233"/>
      <c r="AD114" s="22"/>
      <c r="AE114" s="22"/>
      <c r="AF114" s="22"/>
    </row>
    <row r="115" spans="1:32" x14ac:dyDescent="0.25">
      <c r="A115" s="22"/>
      <c r="B115" s="22"/>
      <c r="C115" s="22"/>
      <c r="D115" s="22"/>
      <c r="E115" s="22"/>
      <c r="F115" s="22"/>
      <c r="G115" s="101"/>
      <c r="H115" s="22"/>
      <c r="I115" s="22"/>
      <c r="J115" s="22"/>
      <c r="K115" s="53"/>
      <c r="L115" s="22"/>
      <c r="M115" s="101"/>
      <c r="N115" s="22"/>
      <c r="O115" s="101"/>
      <c r="P115" s="53"/>
      <c r="Q115" s="50"/>
      <c r="R115" s="22"/>
      <c r="S115" s="22"/>
      <c r="T115" s="22"/>
      <c r="U115" s="127"/>
      <c r="V115" s="208"/>
      <c r="W115" s="205"/>
      <c r="X115" s="72"/>
      <c r="Y115" s="83"/>
      <c r="Z115" s="84"/>
      <c r="AA115" s="72"/>
      <c r="AB115" s="233"/>
      <c r="AC115" s="233"/>
      <c r="AD115" s="22"/>
      <c r="AE115" s="22"/>
      <c r="AF115" s="22"/>
    </row>
    <row r="116" spans="1:32" ht="15.75" thickBot="1" x14ac:dyDescent="0.3">
      <c r="A116" s="23"/>
      <c r="B116" s="23"/>
      <c r="C116" s="23"/>
      <c r="D116" s="23"/>
      <c r="E116" s="23"/>
      <c r="F116" s="23"/>
      <c r="G116" s="102"/>
      <c r="H116" s="23"/>
      <c r="I116" s="23"/>
      <c r="J116" s="23"/>
      <c r="K116" s="54"/>
      <c r="L116" s="23"/>
      <c r="M116" s="102"/>
      <c r="N116" s="22"/>
      <c r="O116" s="102"/>
      <c r="P116" s="54"/>
      <c r="Q116" s="51"/>
      <c r="R116" s="23"/>
      <c r="S116" s="23"/>
      <c r="T116" s="23"/>
      <c r="U116" s="203"/>
      <c r="V116" s="208"/>
      <c r="W116" s="205"/>
      <c r="X116" s="72"/>
      <c r="Y116" s="83"/>
      <c r="Z116" s="84"/>
      <c r="AA116" s="72"/>
      <c r="AB116" s="233"/>
      <c r="AC116" s="233"/>
      <c r="AD116" s="22"/>
      <c r="AE116" s="22"/>
      <c r="AF116" s="22"/>
    </row>
    <row r="117" spans="1:32" ht="16.5" thickBot="1" x14ac:dyDescent="0.3">
      <c r="A117" s="33"/>
      <c r="B117" s="35"/>
      <c r="C117" s="42" t="s">
        <v>57</v>
      </c>
      <c r="D117" s="36"/>
      <c r="E117" s="34"/>
      <c r="F117" s="35"/>
      <c r="G117" s="122">
        <f>G109</f>
        <v>0</v>
      </c>
      <c r="H117" s="36"/>
      <c r="I117" s="34"/>
      <c r="J117" s="35"/>
      <c r="K117" s="56">
        <f>K109</f>
        <v>0</v>
      </c>
      <c r="L117" s="48"/>
      <c r="M117" s="122">
        <f>M109</f>
        <v>0</v>
      </c>
      <c r="N117" s="23"/>
      <c r="O117" s="122">
        <f>O109</f>
        <v>0</v>
      </c>
      <c r="P117" s="58">
        <f>P109</f>
        <v>0</v>
      </c>
      <c r="Q117" s="36"/>
      <c r="R117" s="34"/>
      <c r="S117" s="34"/>
      <c r="T117" s="34"/>
      <c r="U117" s="35"/>
      <c r="V117" s="208"/>
      <c r="W117" s="205"/>
      <c r="X117" s="424" t="s">
        <v>307</v>
      </c>
      <c r="Y117" s="425">
        <f>Z88+Z77+Z66+Z55+Z44+Z39+Z33+Z28+Z23+Z18+Z13</f>
        <v>18999.277999999998</v>
      </c>
      <c r="Z117" s="443"/>
      <c r="AA117" s="426"/>
      <c r="AB117" s="427">
        <f>AC88+AC77+AC66+AC55+AC44+AC39+AC33+AC28+AC23+AC18+AC13</f>
        <v>189992.77999999997</v>
      </c>
      <c r="AC117" s="233"/>
      <c r="AD117" s="22"/>
      <c r="AE117" s="22"/>
      <c r="AF117" s="22"/>
    </row>
    <row r="118" spans="1:32" ht="16.5" thickBot="1" x14ac:dyDescent="0.3">
      <c r="A118" s="32"/>
      <c r="B118" s="38"/>
      <c r="C118" s="42" t="s">
        <v>34</v>
      </c>
      <c r="D118" s="39"/>
      <c r="E118" s="32"/>
      <c r="F118" s="38"/>
      <c r="G118" s="325">
        <f>G103</f>
        <v>28719.688999999998</v>
      </c>
      <c r="H118" s="39"/>
      <c r="I118" s="32"/>
      <c r="J118" s="38"/>
      <c r="K118" s="57">
        <f>K103</f>
        <v>26052.112921999997</v>
      </c>
      <c r="L118" s="45"/>
      <c r="M118" s="325">
        <f>M103</f>
        <v>8132</v>
      </c>
      <c r="N118" s="48"/>
      <c r="O118" s="122">
        <f>O103</f>
        <v>19915.422000000002</v>
      </c>
      <c r="P118" s="59">
        <f>P103</f>
        <v>18298.789922</v>
      </c>
      <c r="Q118" s="39"/>
      <c r="R118" s="32"/>
      <c r="S118" s="32"/>
      <c r="T118" s="32"/>
      <c r="U118" s="38"/>
      <c r="V118" s="208"/>
      <c r="W118" s="205"/>
      <c r="X118" s="428" t="s">
        <v>45</v>
      </c>
      <c r="Y118" s="523"/>
      <c r="Z118" s="524"/>
      <c r="AA118" s="525"/>
      <c r="AB118" s="429">
        <f>AC39+AC35+AC34+AC28+AC25+AC24+AC18</f>
        <v>64067.609999999993</v>
      </c>
      <c r="AC118" s="233"/>
      <c r="AD118" s="22"/>
      <c r="AE118" s="22"/>
      <c r="AF118" s="22"/>
    </row>
    <row r="119" spans="1:32" ht="16.5" thickBot="1" x14ac:dyDescent="0.3">
      <c r="A119" s="27"/>
      <c r="B119" s="40"/>
      <c r="C119" s="42" t="s">
        <v>33</v>
      </c>
      <c r="D119" s="41"/>
      <c r="E119" s="27"/>
      <c r="F119" s="40"/>
      <c r="G119" s="122">
        <f>G103+G109</f>
        <v>28719.688999999998</v>
      </c>
      <c r="H119" s="41"/>
      <c r="I119" s="27"/>
      <c r="J119" s="40"/>
      <c r="K119" s="56">
        <f>K117+K118</f>
        <v>26052.112921999997</v>
      </c>
      <c r="L119" s="49"/>
      <c r="M119" s="122">
        <f>M103+M109</f>
        <v>8132</v>
      </c>
      <c r="N119" s="45"/>
      <c r="O119" s="122">
        <f>O117+O118</f>
        <v>19915.422000000002</v>
      </c>
      <c r="P119" s="56">
        <f>P117+P118</f>
        <v>18298.789922</v>
      </c>
      <c r="Q119" s="41"/>
      <c r="R119" s="27"/>
      <c r="S119" s="27"/>
      <c r="T119" s="27"/>
      <c r="U119" s="40"/>
      <c r="V119" s="208"/>
      <c r="W119" s="205"/>
      <c r="X119" s="430" t="s">
        <v>41</v>
      </c>
      <c r="Y119" s="526"/>
      <c r="Z119" s="527"/>
      <c r="AA119" s="528"/>
      <c r="AB119" s="431">
        <f>AB117-AB118</f>
        <v>125925.16999999998</v>
      </c>
      <c r="AC119" s="233"/>
      <c r="AD119" s="22"/>
      <c r="AE119" s="22"/>
      <c r="AF119" s="22"/>
    </row>
    <row r="120" spans="1:32" ht="15.75" thickBot="1" x14ac:dyDescent="0.3">
      <c r="A120" s="24" t="s">
        <v>28</v>
      </c>
      <c r="B120" s="12"/>
      <c r="C120" s="12"/>
      <c r="D120" s="12"/>
      <c r="E120" s="12"/>
      <c r="F120" s="12"/>
      <c r="G120" s="12"/>
      <c r="H120" s="12"/>
      <c r="I120" s="517"/>
      <c r="J120" s="518"/>
      <c r="K120" s="519"/>
      <c r="L120" s="12"/>
      <c r="M120" s="12"/>
      <c r="N120" s="49"/>
      <c r="O120" s="12"/>
      <c r="P120" s="12"/>
      <c r="Q120" s="12"/>
      <c r="R120" s="12"/>
      <c r="S120" s="12"/>
      <c r="T120" s="12"/>
      <c r="U120" s="12"/>
      <c r="V120" s="208"/>
      <c r="W120" s="205"/>
      <c r="X120" s="72"/>
      <c r="Y120" s="83"/>
      <c r="Z120" s="84"/>
      <c r="AA120" s="72"/>
      <c r="AB120" s="233"/>
      <c r="AC120" s="233"/>
      <c r="AD120" s="22"/>
      <c r="AE120" s="22"/>
      <c r="AF120" s="22"/>
    </row>
    <row r="121" spans="1:32" ht="15.75" thickBot="1" x14ac:dyDescent="0.3">
      <c r="A121" s="25" t="s">
        <v>29</v>
      </c>
      <c r="B121" s="10"/>
      <c r="C121" s="10"/>
      <c r="D121" s="10"/>
      <c r="E121" s="10"/>
      <c r="F121" s="10"/>
      <c r="G121" s="10"/>
      <c r="H121" s="10"/>
      <c r="I121" s="520"/>
      <c r="J121" s="521"/>
      <c r="K121" s="522"/>
      <c r="L121" s="10"/>
      <c r="M121" s="10"/>
      <c r="N121" s="12"/>
      <c r="O121" s="10"/>
      <c r="P121" s="10"/>
      <c r="Q121" s="10"/>
      <c r="R121" s="10"/>
      <c r="S121" s="10"/>
      <c r="T121" s="10"/>
      <c r="U121" s="10"/>
      <c r="V121" s="208"/>
      <c r="W121" s="205"/>
      <c r="X121" s="72"/>
      <c r="Y121" s="83"/>
      <c r="Z121" s="84"/>
      <c r="AA121" s="72"/>
      <c r="AB121" s="233"/>
      <c r="AC121" s="233"/>
      <c r="AD121" s="22"/>
      <c r="AE121" s="22"/>
      <c r="AF121" s="22"/>
    </row>
    <row r="122" spans="1:32" ht="15.75" thickBot="1" x14ac:dyDescent="0.3">
      <c r="A122" s="15"/>
      <c r="B122" s="16"/>
      <c r="C122" s="16"/>
      <c r="D122" s="16"/>
      <c r="E122" s="16"/>
      <c r="F122" s="16"/>
      <c r="G122" s="16"/>
      <c r="H122" s="16"/>
      <c r="I122" s="26"/>
      <c r="J122" s="26"/>
      <c r="K122" s="26"/>
      <c r="L122" s="16"/>
      <c r="M122" s="16"/>
      <c r="N122" s="10"/>
      <c r="O122" s="16"/>
      <c r="P122" s="16"/>
      <c r="Q122" s="16"/>
      <c r="R122" s="16"/>
      <c r="S122" s="16"/>
      <c r="T122" s="16"/>
      <c r="U122" s="16"/>
      <c r="V122" s="210"/>
      <c r="W122" s="216"/>
      <c r="X122" s="72"/>
      <c r="Y122" s="83"/>
      <c r="Z122" s="84"/>
      <c r="AA122" s="72"/>
      <c r="AB122" s="233"/>
      <c r="AC122" s="233"/>
      <c r="AD122" s="22"/>
      <c r="AE122" s="22"/>
      <c r="AF122" s="22"/>
    </row>
    <row r="123" spans="1:32" ht="15.75" thickBot="1" x14ac:dyDescent="0.3">
      <c r="N123" s="16"/>
    </row>
    <row r="124" spans="1:32" x14ac:dyDescent="0.25">
      <c r="A124" s="21" t="s">
        <v>27</v>
      </c>
    </row>
  </sheetData>
  <mergeCells count="39">
    <mergeCell ref="Y118:AA118"/>
    <mergeCell ref="Y119:AA119"/>
    <mergeCell ref="V7:AF7"/>
    <mergeCell ref="V8:V9"/>
    <mergeCell ref="W8:W9"/>
    <mergeCell ref="X8:X9"/>
    <mergeCell ref="Y8:Y9"/>
    <mergeCell ref="Z8:Z9"/>
    <mergeCell ref="AA8:AA9"/>
    <mergeCell ref="AB8:AB9"/>
    <mergeCell ref="AC8:AC9"/>
    <mergeCell ref="AE8:AE9"/>
    <mergeCell ref="AF8:AF9"/>
    <mergeCell ref="R8:R9"/>
    <mergeCell ref="S8:S9"/>
    <mergeCell ref="I120:K120"/>
    <mergeCell ref="I121:K121"/>
    <mergeCell ref="L8:L9"/>
    <mergeCell ref="M8:M9"/>
    <mergeCell ref="N8:N9"/>
    <mergeCell ref="O8:O9"/>
    <mergeCell ref="P8:P9"/>
    <mergeCell ref="Q8:Q9"/>
    <mergeCell ref="T7:U9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A7:K7"/>
    <mergeCell ref="L7:M7"/>
    <mergeCell ref="N7:Q7"/>
    <mergeCell ref="R7:S7"/>
    <mergeCell ref="J8:J9"/>
    <mergeCell ref="K8:K9"/>
  </mergeCells>
  <pageMargins left="0.511811024" right="0.511811024" top="0.78740157499999996" bottom="0.78740157499999996" header="0.31496062000000002" footer="0.31496062000000002"/>
  <pageSetup paperSize="9" scale="28" orientation="portrait" r:id="rId1"/>
  <headerFooter>
    <oddHeader>&amp;CINFORME ALIMPORT - MDM - 2013</oddHeader>
  </headerFooter>
  <colBreaks count="1" manualBreakCount="1">
    <brk id="21" max="14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6"/>
  <sheetViews>
    <sheetView view="pageBreakPreview" topLeftCell="A115" zoomScale="67" zoomScaleNormal="70" zoomScaleSheetLayoutView="67" workbookViewId="0">
      <selection activeCell="K154" sqref="K154"/>
    </sheetView>
  </sheetViews>
  <sheetFormatPr defaultRowHeight="15" x14ac:dyDescent="0.25"/>
  <cols>
    <col min="2" max="2" width="21.85546875" customWidth="1"/>
    <col min="3" max="3" width="14.42578125" customWidth="1"/>
    <col min="6" max="6" width="15" customWidth="1"/>
    <col min="7" max="7" width="13.140625" customWidth="1"/>
    <col min="8" max="8" width="10.5703125" customWidth="1"/>
    <col min="9" max="9" width="12.85546875" customWidth="1"/>
    <col min="10" max="10" width="13.85546875" customWidth="1"/>
    <col min="11" max="11" width="16.5703125" customWidth="1"/>
    <col min="12" max="12" width="26.42578125" customWidth="1"/>
    <col min="13" max="13" width="14.140625" customWidth="1"/>
    <col min="14" max="14" width="23.7109375" customWidth="1"/>
    <col min="15" max="15" width="13.42578125" customWidth="1"/>
    <col min="16" max="16" width="16.5703125" customWidth="1"/>
    <col min="17" max="17" width="12.28515625" customWidth="1"/>
    <col min="18" max="18" width="13.85546875" customWidth="1"/>
    <col min="19" max="19" width="13.42578125" customWidth="1"/>
    <col min="20" max="20" width="12" customWidth="1"/>
    <col min="21" max="21" width="12.5703125" customWidth="1"/>
    <col min="22" max="22" width="10.140625" style="126" customWidth="1"/>
    <col min="23" max="23" width="19.42578125" style="126" customWidth="1"/>
    <col min="24" max="24" width="22.5703125" style="126" customWidth="1"/>
    <col min="25" max="25" width="14.28515625" style="451" customWidth="1"/>
    <col min="26" max="26" width="14.42578125" style="126" customWidth="1"/>
    <col min="27" max="27" width="15.42578125" style="126" customWidth="1"/>
    <col min="28" max="28" width="14.7109375" style="227" customWidth="1"/>
    <col min="29" max="29" width="14.85546875" style="227" customWidth="1"/>
    <col min="30" max="30" width="13.7109375" style="126" customWidth="1"/>
    <col min="31" max="31" width="13.28515625" style="126" customWidth="1"/>
    <col min="32" max="32" width="9.140625" style="126"/>
  </cols>
  <sheetData>
    <row r="1" spans="1:32" x14ac:dyDescent="0.25">
      <c r="A1" s="1"/>
      <c r="B1" s="2"/>
      <c r="C1" s="2"/>
      <c r="D1" s="2"/>
      <c r="E1" s="2"/>
      <c r="F1" s="18" t="s">
        <v>0</v>
      </c>
      <c r="G1" s="18"/>
      <c r="H1" s="2"/>
      <c r="I1" s="2"/>
      <c r="J1" s="2"/>
      <c r="K1" s="3"/>
      <c r="L1" s="1"/>
      <c r="M1" s="2"/>
      <c r="N1" s="18" t="s">
        <v>3</v>
      </c>
      <c r="O1" s="2"/>
      <c r="P1" s="2"/>
      <c r="Q1" s="2"/>
      <c r="R1" s="2"/>
      <c r="S1" s="2"/>
      <c r="T1" s="2"/>
      <c r="U1" s="3"/>
    </row>
    <row r="2" spans="1:32" x14ac:dyDescent="0.25">
      <c r="A2" s="19" t="s">
        <v>1</v>
      </c>
      <c r="B2" s="5"/>
      <c r="C2" s="5"/>
      <c r="D2" s="5"/>
      <c r="E2" s="5"/>
      <c r="F2" s="5"/>
      <c r="G2" s="5"/>
      <c r="H2" s="5"/>
      <c r="I2" s="5"/>
      <c r="J2" s="5"/>
      <c r="K2" s="6"/>
      <c r="L2" s="4"/>
      <c r="M2" s="5"/>
      <c r="N2" s="5"/>
      <c r="O2" s="5"/>
      <c r="P2" s="5"/>
      <c r="Q2" s="5"/>
      <c r="R2" s="5"/>
      <c r="S2" s="5"/>
      <c r="T2" s="5"/>
      <c r="U2" s="6"/>
    </row>
    <row r="3" spans="1:32" x14ac:dyDescent="0.25">
      <c r="A3" s="19" t="s">
        <v>2</v>
      </c>
      <c r="B3" s="5"/>
      <c r="C3" s="5"/>
      <c r="D3" s="5"/>
      <c r="E3" s="5"/>
      <c r="F3" s="5"/>
      <c r="G3" s="5"/>
      <c r="H3" s="5"/>
      <c r="I3" s="5"/>
      <c r="J3" s="5"/>
      <c r="K3" s="6"/>
      <c r="L3" s="19" t="s">
        <v>35</v>
      </c>
      <c r="M3" s="5"/>
      <c r="N3" s="5"/>
      <c r="O3" s="5"/>
      <c r="P3" s="5"/>
      <c r="Q3" s="5"/>
      <c r="R3" s="5"/>
      <c r="S3" s="5"/>
      <c r="T3" s="5"/>
      <c r="U3" s="6"/>
    </row>
    <row r="4" spans="1:3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6"/>
      <c r="L4" s="4"/>
      <c r="M4" s="5"/>
      <c r="N4" s="5"/>
      <c r="O4" s="5"/>
      <c r="P4" s="5"/>
      <c r="Q4" s="5"/>
      <c r="R4" s="5"/>
      <c r="S4" s="5"/>
      <c r="T4" s="5"/>
      <c r="U4" s="6"/>
    </row>
    <row r="5" spans="1:3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6"/>
      <c r="L5" s="4"/>
      <c r="M5" s="5"/>
      <c r="N5" s="5"/>
      <c r="O5" s="5"/>
      <c r="P5" s="5"/>
      <c r="Q5" s="5"/>
      <c r="R5" s="20" t="s">
        <v>5</v>
      </c>
      <c r="S5" s="5"/>
      <c r="T5" s="5"/>
      <c r="U5" s="6"/>
    </row>
    <row r="6" spans="1:32" ht="15.75" thickBot="1" x14ac:dyDescent="0.3">
      <c r="A6" s="7"/>
      <c r="B6" s="8"/>
      <c r="C6" s="8"/>
      <c r="D6" s="8"/>
      <c r="E6" s="8"/>
      <c r="F6" s="8"/>
      <c r="G6" s="8"/>
      <c r="H6" s="8"/>
      <c r="I6" s="8"/>
      <c r="J6" s="8"/>
      <c r="K6" s="9"/>
      <c r="L6" s="7"/>
      <c r="M6" s="8"/>
      <c r="N6" s="8"/>
      <c r="O6" s="8"/>
      <c r="P6" s="8"/>
      <c r="Q6" s="8"/>
      <c r="R6" s="8"/>
      <c r="S6" s="8"/>
      <c r="T6" s="8"/>
      <c r="U6" s="9"/>
    </row>
    <row r="7" spans="1:32" ht="15.75" thickBot="1" x14ac:dyDescent="0.3">
      <c r="A7" s="512" t="s">
        <v>6</v>
      </c>
      <c r="B7" s="513"/>
      <c r="C7" s="513"/>
      <c r="D7" s="513"/>
      <c r="E7" s="513"/>
      <c r="F7" s="513"/>
      <c r="G7" s="513"/>
      <c r="H7" s="513"/>
      <c r="I7" s="513"/>
      <c r="J7" s="513"/>
      <c r="K7" s="514"/>
      <c r="L7" s="512" t="s">
        <v>7</v>
      </c>
      <c r="M7" s="515"/>
      <c r="N7" s="512" t="s">
        <v>8</v>
      </c>
      <c r="O7" s="516"/>
      <c r="P7" s="516"/>
      <c r="Q7" s="515"/>
      <c r="R7" s="512" t="s">
        <v>9</v>
      </c>
      <c r="S7" s="516"/>
      <c r="T7" s="504" t="s">
        <v>10</v>
      </c>
      <c r="U7" s="505"/>
      <c r="V7" s="529" t="s">
        <v>161</v>
      </c>
      <c r="W7" s="530"/>
      <c r="X7" s="530"/>
      <c r="Y7" s="530"/>
      <c r="Z7" s="530"/>
      <c r="AA7" s="530"/>
      <c r="AB7" s="530"/>
      <c r="AC7" s="530"/>
      <c r="AD7" s="530"/>
      <c r="AE7" s="530"/>
      <c r="AF7" s="531"/>
    </row>
    <row r="8" spans="1:32" x14ac:dyDescent="0.25">
      <c r="A8" s="508" t="s">
        <v>11</v>
      </c>
      <c r="B8" s="508" t="s">
        <v>12</v>
      </c>
      <c r="C8" s="508" t="s">
        <v>13</v>
      </c>
      <c r="D8" s="508" t="s">
        <v>14</v>
      </c>
      <c r="E8" s="508" t="s">
        <v>15</v>
      </c>
      <c r="F8" s="508" t="s">
        <v>16</v>
      </c>
      <c r="G8" s="508" t="s">
        <v>17</v>
      </c>
      <c r="H8" s="510" t="s">
        <v>19</v>
      </c>
      <c r="I8" s="510" t="s">
        <v>20</v>
      </c>
      <c r="J8" s="510" t="s">
        <v>21</v>
      </c>
      <c r="K8" s="510" t="s">
        <v>22</v>
      </c>
      <c r="L8" s="508" t="s">
        <v>23</v>
      </c>
      <c r="M8" s="508" t="s">
        <v>17</v>
      </c>
      <c r="N8" s="508" t="s">
        <v>23</v>
      </c>
      <c r="O8" s="508" t="s">
        <v>17</v>
      </c>
      <c r="P8" s="508" t="s">
        <v>24</v>
      </c>
      <c r="Q8" s="508" t="s">
        <v>18</v>
      </c>
      <c r="R8" s="508" t="s">
        <v>25</v>
      </c>
      <c r="S8" s="510" t="s">
        <v>26</v>
      </c>
      <c r="T8" s="506"/>
      <c r="U8" s="507"/>
      <c r="V8" s="532" t="s">
        <v>11</v>
      </c>
      <c r="W8" s="532" t="s">
        <v>153</v>
      </c>
      <c r="X8" s="534" t="s">
        <v>154</v>
      </c>
      <c r="Y8" s="547" t="s">
        <v>155</v>
      </c>
      <c r="Z8" s="540" t="s">
        <v>17</v>
      </c>
      <c r="AA8" s="540" t="s">
        <v>25</v>
      </c>
      <c r="AB8" s="542" t="s">
        <v>156</v>
      </c>
      <c r="AC8" s="542" t="s">
        <v>157</v>
      </c>
      <c r="AD8" s="196" t="s">
        <v>25</v>
      </c>
      <c r="AE8" s="540" t="s">
        <v>158</v>
      </c>
      <c r="AF8" s="544" t="s">
        <v>159</v>
      </c>
    </row>
    <row r="9" spans="1:32" ht="15.75" thickBot="1" x14ac:dyDescent="0.3">
      <c r="A9" s="509"/>
      <c r="B9" s="509"/>
      <c r="C9" s="509"/>
      <c r="D9" s="509"/>
      <c r="E9" s="509"/>
      <c r="F9" s="509"/>
      <c r="G9" s="509"/>
      <c r="H9" s="511"/>
      <c r="I9" s="511"/>
      <c r="J9" s="511"/>
      <c r="K9" s="511"/>
      <c r="L9" s="509"/>
      <c r="M9" s="509"/>
      <c r="N9" s="509"/>
      <c r="O9" s="509"/>
      <c r="P9" s="509"/>
      <c r="Q9" s="509"/>
      <c r="R9" s="509"/>
      <c r="S9" s="511"/>
      <c r="T9" s="506"/>
      <c r="U9" s="507"/>
      <c r="V9" s="533"/>
      <c r="W9" s="533"/>
      <c r="X9" s="546"/>
      <c r="Y9" s="548"/>
      <c r="Z9" s="549"/>
      <c r="AA9" s="549"/>
      <c r="AB9" s="550"/>
      <c r="AC9" s="550"/>
      <c r="AD9" s="238" t="s">
        <v>160</v>
      </c>
      <c r="AE9" s="549"/>
      <c r="AF9" s="551"/>
    </row>
    <row r="10" spans="1:32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53"/>
      <c r="L10" s="22"/>
      <c r="M10" s="101"/>
      <c r="N10" s="22"/>
      <c r="O10" s="101"/>
      <c r="P10" s="53"/>
      <c r="Q10" s="50"/>
      <c r="R10" s="22"/>
      <c r="S10" s="22"/>
      <c r="T10" s="22"/>
      <c r="U10" s="127"/>
      <c r="V10" s="237"/>
      <c r="W10" s="223"/>
      <c r="X10" s="223"/>
      <c r="Y10" s="452"/>
      <c r="Z10" s="223"/>
      <c r="AA10" s="223"/>
      <c r="AB10" s="228"/>
      <c r="AC10" s="228"/>
      <c r="AD10" s="223"/>
      <c r="AE10" s="223"/>
      <c r="AF10" s="240"/>
    </row>
    <row r="11" spans="1:32" x14ac:dyDescent="0.25">
      <c r="A11" s="22"/>
      <c r="B11" s="92" t="s">
        <v>34</v>
      </c>
      <c r="C11" s="22"/>
      <c r="D11" s="22"/>
      <c r="E11" s="22"/>
      <c r="F11" s="22"/>
      <c r="G11" s="22"/>
      <c r="H11" s="22"/>
      <c r="I11" s="22"/>
      <c r="J11" s="22"/>
      <c r="K11" s="53"/>
      <c r="L11" s="22"/>
      <c r="M11" s="101"/>
      <c r="N11" s="22"/>
      <c r="O11" s="101"/>
      <c r="P11" s="53"/>
      <c r="Q11" s="50"/>
      <c r="R11" s="22"/>
      <c r="S11" s="22"/>
      <c r="T11" s="22"/>
      <c r="U11" s="127"/>
      <c r="V11" s="217"/>
      <c r="W11" s="224"/>
      <c r="X11" s="224"/>
      <c r="Y11" s="453"/>
      <c r="Z11" s="224"/>
      <c r="AA11" s="224"/>
      <c r="AB11" s="229"/>
      <c r="AC11" s="229"/>
      <c r="AD11" s="224"/>
      <c r="AE11" s="224"/>
      <c r="AF11" s="218"/>
    </row>
    <row r="12" spans="1:32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53"/>
      <c r="L12" s="22"/>
      <c r="M12" s="101"/>
      <c r="N12" s="22"/>
      <c r="O12" s="102"/>
      <c r="P12" s="54"/>
      <c r="Q12" s="50"/>
      <c r="R12" s="22"/>
      <c r="S12" s="22"/>
      <c r="T12" s="22"/>
      <c r="U12" s="127"/>
      <c r="V12" s="217"/>
      <c r="W12" s="224"/>
      <c r="X12" s="224"/>
      <c r="Y12" s="453"/>
      <c r="Z12" s="224"/>
      <c r="AA12" s="224"/>
      <c r="AB12" s="229"/>
      <c r="AC12" s="229"/>
      <c r="AD12" s="224"/>
      <c r="AE12" s="224"/>
      <c r="AF12" s="218"/>
    </row>
    <row r="13" spans="1:32" ht="15.75" thickBot="1" x14ac:dyDescent="0.3">
      <c r="A13" s="72"/>
      <c r="B13" s="72"/>
      <c r="C13" s="72"/>
      <c r="D13" s="72"/>
      <c r="E13" s="72"/>
      <c r="F13" s="72"/>
      <c r="G13" s="105"/>
      <c r="H13" s="72"/>
      <c r="I13" s="82"/>
      <c r="J13" s="82"/>
      <c r="K13" s="82"/>
      <c r="L13" s="72"/>
      <c r="M13" s="105"/>
      <c r="N13" s="72"/>
      <c r="O13" s="106"/>
      <c r="P13" s="95"/>
      <c r="Q13" s="83"/>
      <c r="R13" s="72"/>
      <c r="S13" s="22"/>
      <c r="T13" s="22"/>
      <c r="U13" s="127"/>
      <c r="V13" s="217"/>
      <c r="W13" s="224"/>
      <c r="X13" s="224"/>
      <c r="Y13" s="453"/>
      <c r="Z13" s="224"/>
      <c r="AA13" s="224"/>
      <c r="AB13" s="229"/>
      <c r="AC13" s="229"/>
      <c r="AD13" s="224"/>
      <c r="AE13" s="224"/>
      <c r="AF13" s="218"/>
    </row>
    <row r="14" spans="1:32" ht="19.5" thickBot="1" x14ac:dyDescent="0.35">
      <c r="A14" s="72">
        <v>9684</v>
      </c>
      <c r="B14" s="72" t="s">
        <v>88</v>
      </c>
      <c r="C14" s="72" t="s">
        <v>85</v>
      </c>
      <c r="D14" s="72" t="s">
        <v>34</v>
      </c>
      <c r="E14" s="72" t="s">
        <v>99</v>
      </c>
      <c r="F14" s="72" t="s">
        <v>74</v>
      </c>
      <c r="G14" s="105">
        <v>480</v>
      </c>
      <c r="H14" s="72" t="s">
        <v>75</v>
      </c>
      <c r="I14" s="82">
        <v>1750</v>
      </c>
      <c r="J14" s="82"/>
      <c r="K14" s="82">
        <f>I14*G14/1000</f>
        <v>840</v>
      </c>
      <c r="L14" s="72"/>
      <c r="M14" s="105"/>
      <c r="N14" s="85"/>
      <c r="O14" s="108">
        <f>SUM(O15:O17)</f>
        <v>540.50736000000006</v>
      </c>
      <c r="P14" s="109">
        <f>SUM(P15:P17)</f>
        <v>945.88788</v>
      </c>
      <c r="Q14" s="86"/>
      <c r="R14" s="72"/>
      <c r="S14" s="22"/>
      <c r="T14" s="22"/>
      <c r="U14" s="127"/>
      <c r="V14" s="235">
        <f>A14</f>
        <v>9684</v>
      </c>
      <c r="W14" s="239" t="str">
        <f>C14</f>
        <v>JBS</v>
      </c>
      <c r="X14" s="241"/>
      <c r="Y14" s="454"/>
      <c r="Z14" s="432">
        <f>SUM(Z15:Z17)</f>
        <v>540.50736000000006</v>
      </c>
      <c r="AA14" s="242"/>
      <c r="AB14" s="253"/>
      <c r="AC14" s="231">
        <f>SUM(AC15:AC17)</f>
        <v>5405.0735999999997</v>
      </c>
      <c r="AD14" s="242"/>
      <c r="AE14" s="243"/>
      <c r="AF14" s="195"/>
    </row>
    <row r="15" spans="1:32" x14ac:dyDescent="0.25">
      <c r="A15" s="72" t="s">
        <v>128</v>
      </c>
      <c r="B15" s="72" t="s">
        <v>100</v>
      </c>
      <c r="C15" s="72" t="s">
        <v>82</v>
      </c>
      <c r="D15" s="72"/>
      <c r="E15" s="72"/>
      <c r="F15" s="72"/>
      <c r="G15" s="105">
        <v>60.506999999999998</v>
      </c>
      <c r="H15" s="72"/>
      <c r="I15" s="82">
        <v>1750</v>
      </c>
      <c r="J15" s="82"/>
      <c r="K15" s="82">
        <v>105.88800000000001</v>
      </c>
      <c r="L15" s="72"/>
      <c r="M15" s="105"/>
      <c r="N15" s="72" t="s">
        <v>77</v>
      </c>
      <c r="O15" s="104">
        <v>164.62935999999999</v>
      </c>
      <c r="P15" s="87">
        <f>O15*I14/1000</f>
        <v>288.10138000000001</v>
      </c>
      <c r="Q15" s="83">
        <v>41263</v>
      </c>
      <c r="R15" s="72">
        <v>312612</v>
      </c>
      <c r="S15" s="22"/>
      <c r="T15" s="22"/>
      <c r="U15" s="127"/>
      <c r="V15" s="217"/>
      <c r="W15" s="224"/>
      <c r="X15" s="289" t="str">
        <f>N15</f>
        <v>CAPE BELLE</v>
      </c>
      <c r="Y15" s="388">
        <f>Q15</f>
        <v>41263</v>
      </c>
      <c r="Z15" s="291">
        <f>O15</f>
        <v>164.62935999999999</v>
      </c>
      <c r="AA15" s="292">
        <f>R15</f>
        <v>312612</v>
      </c>
      <c r="AB15" s="293">
        <v>10</v>
      </c>
      <c r="AC15" s="294">
        <f>Z15*AB15</f>
        <v>1646.2936</v>
      </c>
      <c r="AD15" s="292"/>
      <c r="AE15" s="292"/>
      <c r="AF15" s="295">
        <v>637</v>
      </c>
    </row>
    <row r="16" spans="1:32" x14ac:dyDescent="0.25">
      <c r="A16" s="72"/>
      <c r="B16" s="72"/>
      <c r="C16" s="72"/>
      <c r="D16" s="72"/>
      <c r="E16" s="72"/>
      <c r="F16" s="72"/>
      <c r="G16" s="105"/>
      <c r="H16" s="72"/>
      <c r="I16" s="82"/>
      <c r="J16" s="82"/>
      <c r="K16" s="82"/>
      <c r="L16" s="99"/>
      <c r="M16" s="100"/>
      <c r="N16" s="72" t="s">
        <v>141</v>
      </c>
      <c r="O16" s="105">
        <v>164.73400000000001</v>
      </c>
      <c r="P16" s="82">
        <f>O16*I14/1000</f>
        <v>288.28449999999998</v>
      </c>
      <c r="Q16" s="83">
        <v>41298</v>
      </c>
      <c r="R16" s="72" t="s">
        <v>144</v>
      </c>
      <c r="S16" s="22"/>
      <c r="T16" s="22"/>
      <c r="U16" s="127"/>
      <c r="V16" s="217"/>
      <c r="W16" s="224"/>
      <c r="X16" s="289" t="str">
        <f t="shared" ref="X16:X17" si="0">N16</f>
        <v>LIBRA</v>
      </c>
      <c r="Y16" s="388">
        <f t="shared" ref="Y16:Y17" si="1">Q16</f>
        <v>41298</v>
      </c>
      <c r="Z16" s="292">
        <f t="shared" ref="Z16:Z17" si="2">O16</f>
        <v>164.73400000000001</v>
      </c>
      <c r="AA16" s="292" t="str">
        <f t="shared" ref="AA16:AA17" si="3">R16</f>
        <v>000401/13</v>
      </c>
      <c r="AB16" s="293">
        <v>10</v>
      </c>
      <c r="AC16" s="293">
        <f t="shared" ref="AC16:AC17" si="4">Z16*AB16</f>
        <v>1647.3400000000001</v>
      </c>
      <c r="AD16" s="292"/>
      <c r="AE16" s="292"/>
      <c r="AF16" s="295">
        <v>653</v>
      </c>
    </row>
    <row r="17" spans="1:32" x14ac:dyDescent="0.25">
      <c r="A17" s="72"/>
      <c r="B17" s="72"/>
      <c r="C17" s="72"/>
      <c r="D17" s="72"/>
      <c r="E17" s="72"/>
      <c r="F17" s="72"/>
      <c r="G17" s="105"/>
      <c r="H17" s="72"/>
      <c r="I17" s="82"/>
      <c r="J17" s="82"/>
      <c r="K17" s="82"/>
      <c r="L17" s="99"/>
      <c r="M17" s="151"/>
      <c r="N17" s="72" t="s">
        <v>206</v>
      </c>
      <c r="O17" s="105">
        <v>211.14400000000001</v>
      </c>
      <c r="P17" s="82">
        <f>O17*I15/1000</f>
        <v>369.50200000000001</v>
      </c>
      <c r="Q17" s="83">
        <v>41335</v>
      </c>
      <c r="R17" s="72" t="s">
        <v>210</v>
      </c>
      <c r="S17" s="22"/>
      <c r="T17" s="22"/>
      <c r="U17" s="127"/>
      <c r="V17" s="217"/>
      <c r="W17" s="224"/>
      <c r="X17" s="289" t="str">
        <f t="shared" si="0"/>
        <v>FRIO ANTARTIC</v>
      </c>
      <c r="Y17" s="388">
        <f t="shared" si="1"/>
        <v>41335</v>
      </c>
      <c r="Z17" s="292">
        <f t="shared" si="2"/>
        <v>211.14400000000001</v>
      </c>
      <c r="AA17" s="292" t="str">
        <f t="shared" si="3"/>
        <v>000947/13</v>
      </c>
      <c r="AB17" s="293">
        <v>10</v>
      </c>
      <c r="AC17" s="293">
        <f t="shared" si="4"/>
        <v>2111.44</v>
      </c>
      <c r="AD17" s="292"/>
      <c r="AE17" s="292"/>
      <c r="AF17" s="295">
        <v>653</v>
      </c>
    </row>
    <row r="18" spans="1:32" x14ac:dyDescent="0.25">
      <c r="A18" s="72"/>
      <c r="B18" s="72"/>
      <c r="C18" s="72"/>
      <c r="D18" s="72"/>
      <c r="E18" s="72"/>
      <c r="F18" s="72"/>
      <c r="G18" s="105"/>
      <c r="H18" s="72"/>
      <c r="I18" s="82"/>
      <c r="J18" s="82"/>
      <c r="K18" s="82"/>
      <c r="L18" s="72"/>
      <c r="M18" s="105"/>
      <c r="N18" s="72"/>
      <c r="O18" s="105"/>
      <c r="P18" s="82"/>
      <c r="Q18" s="83"/>
      <c r="R18" s="72"/>
      <c r="S18" s="22"/>
      <c r="T18" s="22"/>
      <c r="U18" s="127"/>
      <c r="V18" s="217"/>
      <c r="W18" s="224"/>
      <c r="X18" s="244"/>
      <c r="Y18" s="447"/>
      <c r="Z18" s="245"/>
      <c r="AA18" s="245"/>
      <c r="AB18" s="247"/>
      <c r="AC18" s="247"/>
      <c r="AD18" s="245"/>
      <c r="AE18" s="245"/>
      <c r="AF18" s="214"/>
    </row>
    <row r="19" spans="1:32" x14ac:dyDescent="0.25">
      <c r="A19" s="72"/>
      <c r="B19" s="72"/>
      <c r="C19" s="72"/>
      <c r="D19" s="72"/>
      <c r="E19" s="72"/>
      <c r="F19" s="72"/>
      <c r="G19" s="105"/>
      <c r="H19" s="72"/>
      <c r="I19" s="82"/>
      <c r="J19" s="82"/>
      <c r="K19" s="82"/>
      <c r="L19" s="72"/>
      <c r="M19" s="105"/>
      <c r="N19" s="72"/>
      <c r="O19" s="105"/>
      <c r="P19" s="82"/>
      <c r="Q19" s="83"/>
      <c r="R19" s="72"/>
      <c r="S19" s="22"/>
      <c r="T19" s="22"/>
      <c r="U19" s="127"/>
      <c r="V19" s="217"/>
      <c r="W19" s="224"/>
      <c r="X19" s="244"/>
      <c r="Y19" s="447"/>
      <c r="Z19" s="245"/>
      <c r="AA19" s="245"/>
      <c r="AB19" s="247"/>
      <c r="AC19" s="247"/>
      <c r="AD19" s="245"/>
      <c r="AE19" s="245"/>
      <c r="AF19" s="214"/>
    </row>
    <row r="20" spans="1:32" ht="15.75" thickBot="1" x14ac:dyDescent="0.3">
      <c r="A20" s="72"/>
      <c r="B20" s="72"/>
      <c r="C20" s="72"/>
      <c r="D20" s="72"/>
      <c r="E20" s="72"/>
      <c r="F20" s="72"/>
      <c r="G20" s="105"/>
      <c r="H20" s="72"/>
      <c r="I20" s="82"/>
      <c r="J20" s="82"/>
      <c r="K20" s="82"/>
      <c r="L20" s="72"/>
      <c r="M20" s="105"/>
      <c r="N20" s="72"/>
      <c r="O20" s="106"/>
      <c r="P20" s="95"/>
      <c r="Q20" s="83"/>
      <c r="R20" s="72"/>
      <c r="S20" s="22"/>
      <c r="T20" s="22"/>
      <c r="U20" s="127"/>
      <c r="V20" s="217"/>
      <c r="W20" s="224"/>
      <c r="X20" s="244"/>
      <c r="Y20" s="447"/>
      <c r="Z20" s="256"/>
      <c r="AA20" s="245"/>
      <c r="AB20" s="247"/>
      <c r="AC20" s="258"/>
      <c r="AD20" s="245"/>
      <c r="AE20" s="245"/>
      <c r="AF20" s="214"/>
    </row>
    <row r="21" spans="1:32" ht="16.5" thickBot="1" x14ac:dyDescent="0.3">
      <c r="A21" s="72">
        <v>9685</v>
      </c>
      <c r="B21" s="72" t="s">
        <v>88</v>
      </c>
      <c r="C21" s="72" t="s">
        <v>102</v>
      </c>
      <c r="D21" s="72" t="s">
        <v>34</v>
      </c>
      <c r="E21" s="72" t="s">
        <v>99</v>
      </c>
      <c r="F21" s="72" t="s">
        <v>74</v>
      </c>
      <c r="G21" s="105">
        <f>O21</f>
        <v>602.50800000000004</v>
      </c>
      <c r="H21" s="72" t="s">
        <v>75</v>
      </c>
      <c r="I21" s="82">
        <v>1430</v>
      </c>
      <c r="J21" s="82"/>
      <c r="K21" s="82">
        <f>I21*G21/1000</f>
        <v>861.58644000000004</v>
      </c>
      <c r="L21" s="72"/>
      <c r="M21" s="105"/>
      <c r="N21" s="85"/>
      <c r="O21" s="108">
        <f>SUM(O22:O26)</f>
        <v>602.50800000000004</v>
      </c>
      <c r="P21" s="109">
        <f>SUM(P22:P26)</f>
        <v>861.58644000000004</v>
      </c>
      <c r="Q21" s="86"/>
      <c r="R21" s="72"/>
      <c r="S21" s="22"/>
      <c r="T21" s="22"/>
      <c r="U21" s="127"/>
      <c r="V21" s="198">
        <f>A21</f>
        <v>9685</v>
      </c>
      <c r="W21" s="202" t="str">
        <f>C21</f>
        <v>PIF PAF</v>
      </c>
      <c r="X21" s="244"/>
      <c r="Y21" s="455"/>
      <c r="Z21" s="200">
        <f>SUM(Z22:Z24)</f>
        <v>602.50800000000004</v>
      </c>
      <c r="AA21" s="255"/>
      <c r="AB21" s="257"/>
      <c r="AC21" s="231">
        <f>SUM(AC22:AC27)</f>
        <v>6025.08</v>
      </c>
      <c r="AD21" s="255"/>
      <c r="AE21" s="245"/>
      <c r="AF21" s="214"/>
    </row>
    <row r="22" spans="1:32" x14ac:dyDescent="0.25">
      <c r="A22" s="72" t="s">
        <v>119</v>
      </c>
      <c r="B22" s="72" t="s">
        <v>101</v>
      </c>
      <c r="C22" s="72"/>
      <c r="D22" s="72"/>
      <c r="E22" s="72"/>
      <c r="F22" s="72"/>
      <c r="G22" s="105"/>
      <c r="H22" s="72"/>
      <c r="I22" s="82"/>
      <c r="J22" s="82"/>
      <c r="K22" s="82"/>
      <c r="L22" s="72"/>
      <c r="M22" s="105"/>
      <c r="N22" s="72" t="s">
        <v>77</v>
      </c>
      <c r="O22" s="104">
        <v>205.99199999999999</v>
      </c>
      <c r="P22" s="87">
        <f>O22*I21/1000</f>
        <v>294.56855999999999</v>
      </c>
      <c r="Q22" s="83">
        <v>41263</v>
      </c>
      <c r="R22" s="72">
        <v>20001981</v>
      </c>
      <c r="S22" s="22"/>
      <c r="T22" s="22"/>
      <c r="U22" s="127"/>
      <c r="V22" s="217"/>
      <c r="W22" s="224"/>
      <c r="X22" s="289" t="str">
        <f>N22</f>
        <v>CAPE BELLE</v>
      </c>
      <c r="Y22" s="388">
        <f>Q22</f>
        <v>41263</v>
      </c>
      <c r="Z22" s="291">
        <f>O22</f>
        <v>205.99199999999999</v>
      </c>
      <c r="AA22" s="292">
        <f>R22</f>
        <v>20001981</v>
      </c>
      <c r="AB22" s="293">
        <v>10</v>
      </c>
      <c r="AC22" s="294">
        <f>Z22*AB22</f>
        <v>2059.92</v>
      </c>
      <c r="AD22" s="292"/>
      <c r="AE22" s="292"/>
      <c r="AF22" s="295">
        <v>643</v>
      </c>
    </row>
    <row r="23" spans="1:32" x14ac:dyDescent="0.25">
      <c r="A23" s="72"/>
      <c r="B23" s="72"/>
      <c r="C23" s="72"/>
      <c r="D23" s="72"/>
      <c r="E23" s="72"/>
      <c r="F23" s="72"/>
      <c r="G23" s="105"/>
      <c r="H23" s="72"/>
      <c r="I23" s="82"/>
      <c r="J23" s="82"/>
      <c r="K23" s="82"/>
      <c r="L23" s="99"/>
      <c r="M23" s="100"/>
      <c r="N23" s="72" t="s">
        <v>141</v>
      </c>
      <c r="O23" s="105">
        <v>205.99199999999999</v>
      </c>
      <c r="P23" s="82">
        <f>O23*I21/1000</f>
        <v>294.56855999999999</v>
      </c>
      <c r="Q23" s="83">
        <v>41298</v>
      </c>
      <c r="R23" s="72">
        <v>20001982</v>
      </c>
      <c r="S23" s="22"/>
      <c r="T23" s="22"/>
      <c r="U23" s="127"/>
      <c r="V23" s="217"/>
      <c r="W23" s="224"/>
      <c r="X23" s="289" t="str">
        <f t="shared" ref="X23:X25" si="5">N23</f>
        <v>LIBRA</v>
      </c>
      <c r="Y23" s="388">
        <f t="shared" ref="Y23:Y25" si="6">Q23</f>
        <v>41298</v>
      </c>
      <c r="Z23" s="292">
        <f t="shared" ref="Z23:Z25" si="7">O23</f>
        <v>205.99199999999999</v>
      </c>
      <c r="AA23" s="292">
        <f t="shared" ref="AA23:AA25" si="8">R23</f>
        <v>20001982</v>
      </c>
      <c r="AB23" s="293">
        <v>10</v>
      </c>
      <c r="AC23" s="293">
        <f t="shared" ref="AC23:AC25" si="9">Z23*AB23</f>
        <v>2059.92</v>
      </c>
      <c r="AD23" s="292"/>
      <c r="AE23" s="292"/>
      <c r="AF23" s="295">
        <v>650</v>
      </c>
    </row>
    <row r="24" spans="1:32" x14ac:dyDescent="0.25">
      <c r="A24" s="72"/>
      <c r="B24" s="72"/>
      <c r="C24" s="72"/>
      <c r="D24" s="72"/>
      <c r="E24" s="72"/>
      <c r="F24" s="72"/>
      <c r="G24" s="105"/>
      <c r="H24" s="72"/>
      <c r="I24" s="82"/>
      <c r="J24" s="82"/>
      <c r="K24" s="82"/>
      <c r="L24" s="99"/>
      <c r="M24" s="151"/>
      <c r="N24" s="72" t="s">
        <v>206</v>
      </c>
      <c r="O24" s="105">
        <v>190.524</v>
      </c>
      <c r="P24" s="82">
        <f>O24*I21/1000</f>
        <v>272.44932</v>
      </c>
      <c r="Q24" s="83">
        <v>41335</v>
      </c>
      <c r="R24" s="72">
        <v>20001983</v>
      </c>
      <c r="S24" s="22"/>
      <c r="T24" s="22"/>
      <c r="U24" s="127"/>
      <c r="V24" s="217"/>
      <c r="W24" s="224"/>
      <c r="X24" s="289" t="str">
        <f t="shared" si="5"/>
        <v>FRIO ANTARTIC</v>
      </c>
      <c r="Y24" s="388">
        <f t="shared" si="6"/>
        <v>41335</v>
      </c>
      <c r="Z24" s="292">
        <f t="shared" si="7"/>
        <v>190.524</v>
      </c>
      <c r="AA24" s="292">
        <f t="shared" si="8"/>
        <v>20001983</v>
      </c>
      <c r="AB24" s="293">
        <v>10</v>
      </c>
      <c r="AC24" s="293">
        <f t="shared" si="9"/>
        <v>1905.24</v>
      </c>
      <c r="AD24" s="292"/>
      <c r="AE24" s="292"/>
      <c r="AF24" s="295">
        <v>650</v>
      </c>
    </row>
    <row r="25" spans="1:32" x14ac:dyDescent="0.25">
      <c r="A25" s="72"/>
      <c r="B25" s="72"/>
      <c r="C25" s="72"/>
      <c r="D25" s="72"/>
      <c r="E25" s="72"/>
      <c r="F25" s="72"/>
      <c r="G25" s="105"/>
      <c r="H25" s="72"/>
      <c r="I25" s="82"/>
      <c r="J25" s="82"/>
      <c r="K25" s="82"/>
      <c r="L25" s="72"/>
      <c r="M25" s="105"/>
      <c r="N25" s="72"/>
      <c r="O25" s="105"/>
      <c r="P25" s="82"/>
      <c r="Q25" s="83"/>
      <c r="R25" s="72"/>
      <c r="S25" s="22"/>
      <c r="T25" s="22"/>
      <c r="U25" s="127"/>
      <c r="V25" s="217"/>
      <c r="W25" s="224"/>
      <c r="X25" s="244">
        <f t="shared" si="5"/>
        <v>0</v>
      </c>
      <c r="Y25" s="447">
        <f t="shared" si="6"/>
        <v>0</v>
      </c>
      <c r="Z25" s="245">
        <f t="shared" si="7"/>
        <v>0</v>
      </c>
      <c r="AA25" s="245">
        <f t="shared" si="8"/>
        <v>0</v>
      </c>
      <c r="AB25" s="247">
        <v>10</v>
      </c>
      <c r="AC25" s="247">
        <f t="shared" si="9"/>
        <v>0</v>
      </c>
      <c r="AD25" s="245"/>
      <c r="AE25" s="245"/>
      <c r="AF25" s="214"/>
    </row>
    <row r="26" spans="1:32" x14ac:dyDescent="0.25">
      <c r="A26" s="72"/>
      <c r="B26" s="72"/>
      <c r="C26" s="72"/>
      <c r="D26" s="72"/>
      <c r="E26" s="72"/>
      <c r="F26" s="72"/>
      <c r="G26" s="105"/>
      <c r="H26" s="72"/>
      <c r="I26" s="82"/>
      <c r="J26" s="82"/>
      <c r="K26" s="82"/>
      <c r="L26" s="72"/>
      <c r="M26" s="105"/>
      <c r="N26" s="72"/>
      <c r="O26" s="105"/>
      <c r="P26" s="82"/>
      <c r="Q26" s="83"/>
      <c r="R26" s="72"/>
      <c r="S26" s="22"/>
      <c r="T26" s="22"/>
      <c r="U26" s="127"/>
      <c r="V26" s="217"/>
      <c r="W26" s="224"/>
      <c r="X26" s="244"/>
      <c r="Y26" s="447"/>
      <c r="Z26" s="245"/>
      <c r="AA26" s="245"/>
      <c r="AB26" s="247"/>
      <c r="AC26" s="247"/>
      <c r="AD26" s="245"/>
      <c r="AE26" s="245"/>
      <c r="AF26" s="214"/>
    </row>
    <row r="27" spans="1:32" ht="15.75" thickBot="1" x14ac:dyDescent="0.3">
      <c r="A27" s="72"/>
      <c r="B27" s="72"/>
      <c r="C27" s="72"/>
      <c r="D27" s="72"/>
      <c r="E27" s="72"/>
      <c r="F27" s="72"/>
      <c r="G27" s="105"/>
      <c r="H27" s="72"/>
      <c r="I27" s="82"/>
      <c r="J27" s="82"/>
      <c r="K27" s="82"/>
      <c r="L27" s="72"/>
      <c r="M27" s="105"/>
      <c r="N27" s="72"/>
      <c r="O27" s="106"/>
      <c r="P27" s="95"/>
      <c r="Q27" s="83"/>
      <c r="R27" s="72"/>
      <c r="S27" s="22"/>
      <c r="T27" s="22"/>
      <c r="U27" s="127"/>
      <c r="V27" s="217"/>
      <c r="W27" s="224"/>
      <c r="X27" s="244"/>
      <c r="Y27" s="447"/>
      <c r="Z27" s="256"/>
      <c r="AA27" s="245"/>
      <c r="AB27" s="247"/>
      <c r="AC27" s="258"/>
      <c r="AD27" s="245"/>
      <c r="AE27" s="245"/>
      <c r="AF27" s="214"/>
    </row>
    <row r="28" spans="1:32" ht="16.5" thickBot="1" x14ac:dyDescent="0.3">
      <c r="A28" s="72">
        <v>9686</v>
      </c>
      <c r="B28" s="72" t="s">
        <v>88</v>
      </c>
      <c r="C28" s="72" t="s">
        <v>102</v>
      </c>
      <c r="D28" s="72" t="s">
        <v>34</v>
      </c>
      <c r="E28" s="72" t="s">
        <v>99</v>
      </c>
      <c r="F28" s="72" t="s">
        <v>74</v>
      </c>
      <c r="G28" s="105">
        <f>O28</f>
        <v>122.89099999999999</v>
      </c>
      <c r="H28" s="72" t="s">
        <v>75</v>
      </c>
      <c r="I28" s="82">
        <v>1700</v>
      </c>
      <c r="J28" s="82"/>
      <c r="K28" s="82">
        <f>I28*G28/1000</f>
        <v>208.91469999999998</v>
      </c>
      <c r="L28" s="72"/>
      <c r="M28" s="105"/>
      <c r="N28" s="85"/>
      <c r="O28" s="108">
        <f>SUM(O29:O33)</f>
        <v>122.89099999999999</v>
      </c>
      <c r="P28" s="125">
        <f>SUM(P29:P33)</f>
        <v>208.91469999999998</v>
      </c>
      <c r="Q28" s="86"/>
      <c r="R28" s="72"/>
      <c r="S28" s="22"/>
      <c r="T28" s="22"/>
      <c r="U28" s="127"/>
      <c r="V28" s="198">
        <f>A28</f>
        <v>9686</v>
      </c>
      <c r="W28" s="202" t="str">
        <f>C28</f>
        <v>PIF PAF</v>
      </c>
      <c r="X28" s="244"/>
      <c r="Y28" s="455"/>
      <c r="Z28" s="226">
        <f>SUM(Z29:Z31)</f>
        <v>122.89099999999999</v>
      </c>
      <c r="AA28" s="255"/>
      <c r="AB28" s="257"/>
      <c r="AC28" s="231">
        <f>SUM(AC29:AC33)</f>
        <v>1228.9099999999999</v>
      </c>
      <c r="AD28" s="255"/>
      <c r="AE28" s="245"/>
      <c r="AF28" s="214"/>
    </row>
    <row r="29" spans="1:32" x14ac:dyDescent="0.25">
      <c r="A29" s="72" t="s">
        <v>119</v>
      </c>
      <c r="B29" s="72" t="s">
        <v>103</v>
      </c>
      <c r="C29" s="72"/>
      <c r="D29" s="72"/>
      <c r="E29" s="72"/>
      <c r="F29" s="72"/>
      <c r="G29" s="105"/>
      <c r="H29" s="72"/>
      <c r="I29" s="82"/>
      <c r="J29" s="82"/>
      <c r="K29" s="82"/>
      <c r="L29" s="72"/>
      <c r="M29" s="105"/>
      <c r="N29" s="72" t="s">
        <v>77</v>
      </c>
      <c r="O29" s="126">
        <v>41.201999999999998</v>
      </c>
      <c r="P29" s="87">
        <f>O29*I28/1000</f>
        <v>70.043399999999991</v>
      </c>
      <c r="Q29" s="83">
        <v>41263</v>
      </c>
      <c r="R29" s="72">
        <v>20001984</v>
      </c>
      <c r="S29" s="22"/>
      <c r="T29" s="22"/>
      <c r="U29" s="127"/>
      <c r="V29" s="217"/>
      <c r="W29" s="224"/>
      <c r="X29" s="289" t="str">
        <f>N29</f>
        <v>CAPE BELLE</v>
      </c>
      <c r="Y29" s="388">
        <f>Q29</f>
        <v>41263</v>
      </c>
      <c r="Z29" s="341">
        <f>O29</f>
        <v>41.201999999999998</v>
      </c>
      <c r="AA29" s="292">
        <f>R29</f>
        <v>20001984</v>
      </c>
      <c r="AB29" s="293">
        <v>10</v>
      </c>
      <c r="AC29" s="294">
        <f>Z29*AB29</f>
        <v>412.02</v>
      </c>
      <c r="AD29" s="292"/>
      <c r="AE29" s="292"/>
      <c r="AF29" s="295">
        <v>643</v>
      </c>
    </row>
    <row r="30" spans="1:32" x14ac:dyDescent="0.25">
      <c r="A30" s="72"/>
      <c r="B30" s="72"/>
      <c r="C30" s="72"/>
      <c r="D30" s="72"/>
      <c r="E30" s="72"/>
      <c r="F30" s="72"/>
      <c r="G30" s="105"/>
      <c r="H30" s="72"/>
      <c r="I30" s="82"/>
      <c r="J30" s="82"/>
      <c r="K30" s="82"/>
      <c r="L30" s="99"/>
      <c r="M30" s="100"/>
      <c r="N30" s="72" t="s">
        <v>141</v>
      </c>
      <c r="O30" s="105">
        <v>41.189</v>
      </c>
      <c r="P30" s="82">
        <f>O30*I28/1000</f>
        <v>70.021299999999997</v>
      </c>
      <c r="Q30" s="83">
        <v>41298</v>
      </c>
      <c r="R30" s="72">
        <v>20001985</v>
      </c>
      <c r="S30" s="22"/>
      <c r="T30" s="22"/>
      <c r="U30" s="127"/>
      <c r="V30" s="217"/>
      <c r="W30" s="224"/>
      <c r="X30" s="289" t="str">
        <f t="shared" ref="X30:X33" si="10">N30</f>
        <v>LIBRA</v>
      </c>
      <c r="Y30" s="388">
        <f t="shared" ref="Y30:Y33" si="11">Q30</f>
        <v>41298</v>
      </c>
      <c r="Z30" s="292">
        <f t="shared" ref="Z30:Z33" si="12">O30</f>
        <v>41.189</v>
      </c>
      <c r="AA30" s="292">
        <f t="shared" ref="AA30:AA33" si="13">R30</f>
        <v>20001985</v>
      </c>
      <c r="AB30" s="293">
        <v>10</v>
      </c>
      <c r="AC30" s="293">
        <f t="shared" ref="AC30:AC33" si="14">Z30*AB30</f>
        <v>411.89</v>
      </c>
      <c r="AD30" s="292"/>
      <c r="AE30" s="292"/>
      <c r="AF30" s="295">
        <v>650</v>
      </c>
    </row>
    <row r="31" spans="1:32" x14ac:dyDescent="0.25">
      <c r="A31" s="72"/>
      <c r="B31" s="72"/>
      <c r="C31" s="72"/>
      <c r="D31" s="72"/>
      <c r="E31" s="72"/>
      <c r="F31" s="72"/>
      <c r="G31" s="105"/>
      <c r="H31" s="72"/>
      <c r="I31" s="82"/>
      <c r="J31" s="82"/>
      <c r="K31" s="82"/>
      <c r="L31" s="99"/>
      <c r="M31" s="151"/>
      <c r="N31" s="72" t="s">
        <v>206</v>
      </c>
      <c r="O31" s="105">
        <v>40.5</v>
      </c>
      <c r="P31" s="82">
        <f>O31*I28/1000</f>
        <v>68.849999999999994</v>
      </c>
      <c r="Q31" s="83">
        <v>41335</v>
      </c>
      <c r="R31" s="72">
        <v>20001686</v>
      </c>
      <c r="S31" s="22"/>
      <c r="T31" s="22"/>
      <c r="U31" s="127"/>
      <c r="V31" s="217"/>
      <c r="W31" s="224"/>
      <c r="X31" s="289" t="str">
        <f t="shared" si="10"/>
        <v>FRIO ANTARTIC</v>
      </c>
      <c r="Y31" s="388">
        <f t="shared" si="11"/>
        <v>41335</v>
      </c>
      <c r="Z31" s="292">
        <f t="shared" si="12"/>
        <v>40.5</v>
      </c>
      <c r="AA31" s="292">
        <f t="shared" si="13"/>
        <v>20001686</v>
      </c>
      <c r="AB31" s="293">
        <v>10</v>
      </c>
      <c r="AC31" s="293">
        <f t="shared" si="14"/>
        <v>405</v>
      </c>
      <c r="AD31" s="292"/>
      <c r="AE31" s="292"/>
      <c r="AF31" s="295">
        <v>650</v>
      </c>
    </row>
    <row r="32" spans="1:32" x14ac:dyDescent="0.25">
      <c r="A32" s="72"/>
      <c r="B32" s="72"/>
      <c r="C32" s="72"/>
      <c r="D32" s="72"/>
      <c r="E32" s="72"/>
      <c r="F32" s="72"/>
      <c r="G32" s="105"/>
      <c r="H32" s="72"/>
      <c r="I32" s="82"/>
      <c r="J32" s="82"/>
      <c r="K32" s="82"/>
      <c r="L32" s="72"/>
      <c r="M32" s="105"/>
      <c r="N32" s="72"/>
      <c r="O32" s="105"/>
      <c r="P32" s="82"/>
      <c r="Q32" s="83"/>
      <c r="R32" s="72"/>
      <c r="S32" s="22"/>
      <c r="T32" s="22"/>
      <c r="U32" s="127"/>
      <c r="V32" s="217"/>
      <c r="W32" s="224"/>
      <c r="X32" s="244">
        <f t="shared" si="10"/>
        <v>0</v>
      </c>
      <c r="Y32" s="447">
        <f t="shared" si="11"/>
        <v>0</v>
      </c>
      <c r="Z32" s="245">
        <f t="shared" si="12"/>
        <v>0</v>
      </c>
      <c r="AA32" s="245">
        <f t="shared" si="13"/>
        <v>0</v>
      </c>
      <c r="AB32" s="247">
        <v>10</v>
      </c>
      <c r="AC32" s="247">
        <f t="shared" si="14"/>
        <v>0</v>
      </c>
      <c r="AD32" s="245"/>
      <c r="AE32" s="245"/>
      <c r="AF32" s="214"/>
    </row>
    <row r="33" spans="1:33" x14ac:dyDescent="0.25">
      <c r="A33" s="72"/>
      <c r="B33" s="72"/>
      <c r="C33" s="72"/>
      <c r="D33" s="72"/>
      <c r="E33" s="72"/>
      <c r="F33" s="72"/>
      <c r="G33" s="105"/>
      <c r="H33" s="72"/>
      <c r="I33" s="82"/>
      <c r="J33" s="82"/>
      <c r="K33" s="82"/>
      <c r="L33" s="72"/>
      <c r="M33" s="105"/>
      <c r="N33" s="72"/>
      <c r="O33" s="105"/>
      <c r="P33" s="82"/>
      <c r="Q33" s="83"/>
      <c r="R33" s="72"/>
      <c r="S33" s="22"/>
      <c r="T33" s="22"/>
      <c r="U33" s="127"/>
      <c r="V33" s="217"/>
      <c r="W33" s="224"/>
      <c r="X33" s="244">
        <f t="shared" si="10"/>
        <v>0</v>
      </c>
      <c r="Y33" s="447">
        <f t="shared" si="11"/>
        <v>0</v>
      </c>
      <c r="Z33" s="245">
        <f t="shared" si="12"/>
        <v>0</v>
      </c>
      <c r="AA33" s="245">
        <f t="shared" si="13"/>
        <v>0</v>
      </c>
      <c r="AB33" s="247">
        <v>10</v>
      </c>
      <c r="AC33" s="247">
        <f t="shared" si="14"/>
        <v>0</v>
      </c>
      <c r="AD33" s="245"/>
      <c r="AE33" s="245"/>
      <c r="AF33" s="214"/>
    </row>
    <row r="34" spans="1:33" ht="15.75" thickBot="1" x14ac:dyDescent="0.3">
      <c r="A34" s="72"/>
      <c r="B34" s="72"/>
      <c r="C34" s="72"/>
      <c r="D34" s="72"/>
      <c r="E34" s="72"/>
      <c r="F34" s="72"/>
      <c r="G34" s="105"/>
      <c r="H34" s="72"/>
      <c r="I34" s="82"/>
      <c r="J34" s="82"/>
      <c r="K34" s="82"/>
      <c r="L34" s="72"/>
      <c r="M34" s="105"/>
      <c r="N34" s="72"/>
      <c r="O34" s="106"/>
      <c r="P34" s="95"/>
      <c r="Q34" s="83"/>
      <c r="R34" s="72"/>
      <c r="S34" s="22"/>
      <c r="T34" s="22"/>
      <c r="U34" s="127"/>
      <c r="V34" s="217"/>
      <c r="W34" s="224"/>
      <c r="X34" s="244"/>
      <c r="Y34" s="447"/>
      <c r="Z34" s="256"/>
      <c r="AA34" s="245"/>
      <c r="AB34" s="247"/>
      <c r="AC34" s="258"/>
      <c r="AD34" s="245"/>
      <c r="AE34" s="245"/>
      <c r="AF34" s="214"/>
    </row>
    <row r="35" spans="1:33" ht="16.5" thickBot="1" x14ac:dyDescent="0.3">
      <c r="A35" s="72">
        <v>9662</v>
      </c>
      <c r="B35" s="72" t="s">
        <v>94</v>
      </c>
      <c r="C35" s="72" t="s">
        <v>97</v>
      </c>
      <c r="D35" s="72" t="s">
        <v>34</v>
      </c>
      <c r="E35" s="72" t="s">
        <v>62</v>
      </c>
      <c r="F35" s="72" t="s">
        <v>74</v>
      </c>
      <c r="G35" s="105">
        <f>O35</f>
        <v>119.97</v>
      </c>
      <c r="H35" s="72" t="s">
        <v>104</v>
      </c>
      <c r="I35" s="82"/>
      <c r="J35" s="82">
        <v>1900</v>
      </c>
      <c r="K35" s="82">
        <f>J35*G35/1000</f>
        <v>227.94300000000001</v>
      </c>
      <c r="L35" s="72"/>
      <c r="M35" s="105"/>
      <c r="N35" s="85"/>
      <c r="O35" s="108">
        <f>SUM(O36:O41)</f>
        <v>119.97</v>
      </c>
      <c r="P35" s="109">
        <f>SUM(P36:P41)</f>
        <v>227.94299999999998</v>
      </c>
      <c r="Q35" s="86"/>
      <c r="R35" s="72"/>
      <c r="S35" s="22"/>
      <c r="T35" s="22"/>
      <c r="U35" s="127"/>
      <c r="V35" s="198">
        <f>A35</f>
        <v>9662</v>
      </c>
      <c r="W35" s="202" t="str">
        <f>C35</f>
        <v>ODERICH</v>
      </c>
      <c r="X35" s="244"/>
      <c r="Y35" s="455"/>
      <c r="Z35" s="200">
        <f>SUM(Z36:Z41)</f>
        <v>119.97</v>
      </c>
      <c r="AA35" s="255"/>
      <c r="AB35" s="257"/>
      <c r="AC35" s="231">
        <f>SUM(AC36:AC41)</f>
        <v>1199.7</v>
      </c>
      <c r="AD35" s="255"/>
      <c r="AE35" s="245"/>
      <c r="AF35" s="214"/>
    </row>
    <row r="36" spans="1:33" x14ac:dyDescent="0.25">
      <c r="A36" s="72" t="s">
        <v>128</v>
      </c>
      <c r="B36" s="72"/>
      <c r="C36" s="72"/>
      <c r="D36" s="72"/>
      <c r="E36" s="72"/>
      <c r="F36" s="72"/>
      <c r="G36" s="105"/>
      <c r="H36" s="72"/>
      <c r="I36" s="82"/>
      <c r="J36" s="82"/>
      <c r="K36" s="82"/>
      <c r="L36" s="72"/>
      <c r="M36" s="105"/>
      <c r="N36" s="72" t="s">
        <v>125</v>
      </c>
      <c r="O36" s="104">
        <v>23.994</v>
      </c>
      <c r="P36" s="87">
        <f>O36*J35/1000</f>
        <v>45.5886</v>
      </c>
      <c r="Q36" s="83">
        <v>41271</v>
      </c>
      <c r="R36" s="72" t="s">
        <v>126</v>
      </c>
      <c r="S36" s="22"/>
      <c r="T36" s="22"/>
      <c r="U36" s="127"/>
      <c r="V36" s="217"/>
      <c r="W36" s="224"/>
      <c r="X36" s="289" t="str">
        <f>N36</f>
        <v>SORAYA</v>
      </c>
      <c r="Y36" s="388">
        <f>Q36</f>
        <v>41271</v>
      </c>
      <c r="Z36" s="291">
        <f>O36</f>
        <v>23.994</v>
      </c>
      <c r="AA36" s="292" t="str">
        <f>R36</f>
        <v>851/2012-A</v>
      </c>
      <c r="AB36" s="293">
        <v>10</v>
      </c>
      <c r="AC36" s="294">
        <f>Z36*AB36</f>
        <v>239.94</v>
      </c>
      <c r="AD36" s="292"/>
      <c r="AE36" s="292"/>
      <c r="AF36" s="295">
        <v>651</v>
      </c>
    </row>
    <row r="37" spans="1:33" x14ac:dyDescent="0.25">
      <c r="A37" s="72"/>
      <c r="B37" s="72"/>
      <c r="C37" s="72"/>
      <c r="D37" s="72"/>
      <c r="E37" s="72"/>
      <c r="F37" s="72"/>
      <c r="G37" s="105"/>
      <c r="H37" s="72"/>
      <c r="I37" s="82"/>
      <c r="J37" s="82"/>
      <c r="K37" s="82"/>
      <c r="L37" s="99"/>
      <c r="M37" s="151"/>
      <c r="N37" s="72" t="s">
        <v>139</v>
      </c>
      <c r="O37" s="105">
        <v>23.994</v>
      </c>
      <c r="P37" s="82">
        <f>O37*J35/1000</f>
        <v>45.5886</v>
      </c>
      <c r="Q37" s="83">
        <v>41288</v>
      </c>
      <c r="R37" s="72" t="s">
        <v>173</v>
      </c>
      <c r="S37" s="22"/>
      <c r="T37" s="22"/>
      <c r="U37" s="127"/>
      <c r="V37" s="217"/>
      <c r="W37" s="224"/>
      <c r="X37" s="289" t="str">
        <f t="shared" ref="X37:X38" si="15">N37</f>
        <v>MIRAMARIN</v>
      </c>
      <c r="Y37" s="388">
        <f t="shared" ref="Y37:Y38" si="16">Q37</f>
        <v>41288</v>
      </c>
      <c r="Z37" s="292">
        <f t="shared" ref="Z37:Z38" si="17">O37</f>
        <v>23.994</v>
      </c>
      <c r="AA37" s="292" t="str">
        <f t="shared" ref="AA37:AA38" si="18">R37</f>
        <v>851/2012-B</v>
      </c>
      <c r="AB37" s="293">
        <v>10</v>
      </c>
      <c r="AC37" s="293">
        <f t="shared" ref="AC37:AC38" si="19">Z37*AB37</f>
        <v>239.94</v>
      </c>
      <c r="AD37" s="292"/>
      <c r="AE37" s="292"/>
      <c r="AF37" s="295">
        <v>651</v>
      </c>
    </row>
    <row r="38" spans="1:33" x14ac:dyDescent="0.25">
      <c r="A38" s="72"/>
      <c r="B38" s="72"/>
      <c r="C38" s="72"/>
      <c r="D38" s="72"/>
      <c r="E38" s="72"/>
      <c r="F38" s="72"/>
      <c r="G38" s="105"/>
      <c r="H38" s="72"/>
      <c r="I38" s="82"/>
      <c r="J38" s="82"/>
      <c r="K38" s="82"/>
      <c r="L38" s="99"/>
      <c r="M38" s="151"/>
      <c r="N38" s="72" t="s">
        <v>171</v>
      </c>
      <c r="O38" s="105">
        <v>23.994</v>
      </c>
      <c r="P38" s="82">
        <f>O38*J35/1000</f>
        <v>45.5886</v>
      </c>
      <c r="Q38" s="83">
        <v>41314</v>
      </c>
      <c r="R38" s="72" t="s">
        <v>174</v>
      </c>
      <c r="S38" s="22"/>
      <c r="T38" s="22"/>
      <c r="U38" s="127"/>
      <c r="V38" s="217"/>
      <c r="W38" s="224"/>
      <c r="X38" s="289" t="str">
        <f t="shared" si="15"/>
        <v>COPACABANA</v>
      </c>
      <c r="Y38" s="388">
        <f t="shared" si="16"/>
        <v>41314</v>
      </c>
      <c r="Z38" s="292">
        <f t="shared" si="17"/>
        <v>23.994</v>
      </c>
      <c r="AA38" s="292" t="str">
        <f t="shared" si="18"/>
        <v>851/2012-C</v>
      </c>
      <c r="AB38" s="293">
        <v>10</v>
      </c>
      <c r="AC38" s="293">
        <f t="shared" si="19"/>
        <v>239.94</v>
      </c>
      <c r="AD38" s="292"/>
      <c r="AE38" s="292"/>
      <c r="AF38" s="295">
        <v>651</v>
      </c>
    </row>
    <row r="39" spans="1:33" x14ac:dyDescent="0.25">
      <c r="A39" s="72"/>
      <c r="B39" s="72"/>
      <c r="C39" s="72"/>
      <c r="D39" s="72"/>
      <c r="E39" s="72"/>
      <c r="F39" s="72"/>
      <c r="G39" s="105"/>
      <c r="H39" s="72"/>
      <c r="I39" s="82"/>
      <c r="J39" s="82"/>
      <c r="K39" s="82"/>
      <c r="L39" s="99"/>
      <c r="M39" s="151"/>
      <c r="N39" s="72" t="s">
        <v>215</v>
      </c>
      <c r="O39" s="105">
        <v>23.994</v>
      </c>
      <c r="P39" s="82">
        <f>O39*J35/1000</f>
        <v>45.5886</v>
      </c>
      <c r="Q39" s="83">
        <v>41355</v>
      </c>
      <c r="R39" s="72" t="s">
        <v>223</v>
      </c>
      <c r="S39" s="22"/>
      <c r="T39" s="22"/>
      <c r="U39" s="127"/>
      <c r="V39" s="217"/>
      <c r="W39" s="224"/>
      <c r="X39" s="278" t="str">
        <f t="shared" ref="X39:X41" si="20">N39</f>
        <v>ALIANÇA MANAUS</v>
      </c>
      <c r="Y39" s="285">
        <f t="shared" ref="Y39:Y41" si="21">Q39</f>
        <v>41355</v>
      </c>
      <c r="Z39" s="280">
        <f t="shared" ref="Z39:Z41" si="22">O39</f>
        <v>23.994</v>
      </c>
      <c r="AA39" s="280" t="str">
        <f t="shared" ref="AA39:AA41" si="23">R39</f>
        <v>851/2012-D</v>
      </c>
      <c r="AB39" s="281">
        <v>10</v>
      </c>
      <c r="AC39" s="281">
        <f t="shared" ref="AC39:AC41" si="24">Z39*AB39</f>
        <v>239.94</v>
      </c>
      <c r="AD39" s="280"/>
      <c r="AE39" s="280"/>
      <c r="AF39" s="282"/>
    </row>
    <row r="40" spans="1:33" x14ac:dyDescent="0.25">
      <c r="A40" s="72"/>
      <c r="B40" s="72"/>
      <c r="C40" s="72"/>
      <c r="D40" s="72"/>
      <c r="E40" s="72"/>
      <c r="F40" s="72"/>
      <c r="G40" s="105"/>
      <c r="H40" s="72"/>
      <c r="I40" s="82"/>
      <c r="J40" s="82"/>
      <c r="K40" s="82"/>
      <c r="L40" s="99"/>
      <c r="M40" s="151"/>
      <c r="N40" s="72" t="s">
        <v>215</v>
      </c>
      <c r="O40" s="105">
        <v>23.994</v>
      </c>
      <c r="P40" s="82">
        <f>O40*J35/1000</f>
        <v>45.5886</v>
      </c>
      <c r="Q40" s="83">
        <v>41375</v>
      </c>
      <c r="R40" s="72" t="s">
        <v>262</v>
      </c>
      <c r="S40" s="22"/>
      <c r="T40" s="22"/>
      <c r="U40" s="127"/>
      <c r="V40" s="217"/>
      <c r="W40" s="224"/>
      <c r="X40" s="244" t="str">
        <f t="shared" si="20"/>
        <v>ALIANÇA MANAUS</v>
      </c>
      <c r="Y40" s="447">
        <f t="shared" si="21"/>
        <v>41375</v>
      </c>
      <c r="Z40" s="245">
        <f t="shared" si="22"/>
        <v>23.994</v>
      </c>
      <c r="AA40" s="245" t="str">
        <f t="shared" si="23"/>
        <v>851/2012-E</v>
      </c>
      <c r="AB40" s="247">
        <v>10</v>
      </c>
      <c r="AC40" s="247">
        <f t="shared" si="24"/>
        <v>239.94</v>
      </c>
      <c r="AD40" s="245"/>
      <c r="AE40" s="245"/>
      <c r="AF40" s="214"/>
    </row>
    <row r="41" spans="1:33" x14ac:dyDescent="0.25">
      <c r="A41" s="72"/>
      <c r="B41" s="72"/>
      <c r="C41" s="72"/>
      <c r="D41" s="72"/>
      <c r="E41" s="72"/>
      <c r="F41" s="72"/>
      <c r="G41" s="105"/>
      <c r="H41" s="72"/>
      <c r="I41" s="82"/>
      <c r="J41" s="82"/>
      <c r="K41" s="82"/>
      <c r="L41" s="72"/>
      <c r="M41" s="105"/>
      <c r="N41" s="72"/>
      <c r="O41" s="105"/>
      <c r="P41" s="82"/>
      <c r="Q41" s="83"/>
      <c r="R41" s="72"/>
      <c r="S41" s="22"/>
      <c r="T41" s="22"/>
      <c r="U41" s="127"/>
      <c r="V41" s="217"/>
      <c r="W41" s="224"/>
      <c r="X41" s="244">
        <f t="shared" si="20"/>
        <v>0</v>
      </c>
      <c r="Y41" s="447">
        <f t="shared" si="21"/>
        <v>0</v>
      </c>
      <c r="Z41" s="245">
        <f t="shared" si="22"/>
        <v>0</v>
      </c>
      <c r="AA41" s="245">
        <f t="shared" si="23"/>
        <v>0</v>
      </c>
      <c r="AB41" s="247">
        <v>10</v>
      </c>
      <c r="AC41" s="247">
        <f t="shared" si="24"/>
        <v>0</v>
      </c>
      <c r="AD41" s="245"/>
      <c r="AE41" s="245"/>
      <c r="AF41" s="214"/>
    </row>
    <row r="42" spans="1:33" ht="15.75" thickBot="1" x14ac:dyDescent="0.3">
      <c r="A42" s="22"/>
      <c r="B42" s="22"/>
      <c r="C42" s="22"/>
      <c r="D42" s="22"/>
      <c r="E42" s="22"/>
      <c r="F42" s="22"/>
      <c r="G42" s="101"/>
      <c r="H42" s="22"/>
      <c r="I42" s="53"/>
      <c r="J42" s="53"/>
      <c r="K42" s="53"/>
      <c r="L42" s="22"/>
      <c r="M42" s="101"/>
      <c r="N42" s="22"/>
      <c r="O42" s="106"/>
      <c r="P42" s="95"/>
      <c r="Q42" s="50"/>
      <c r="R42" s="22"/>
      <c r="S42" s="22"/>
      <c r="T42" s="22"/>
      <c r="U42" s="127"/>
      <c r="V42" s="217"/>
      <c r="W42" s="224"/>
      <c r="X42" s="244"/>
      <c r="Y42" s="447"/>
      <c r="Z42" s="256"/>
      <c r="AA42" s="245"/>
      <c r="AB42" s="247"/>
      <c r="AC42" s="258"/>
      <c r="AD42" s="245"/>
      <c r="AE42" s="245"/>
      <c r="AF42" s="214"/>
    </row>
    <row r="43" spans="1:33" ht="16.5" thickBot="1" x14ac:dyDescent="0.3">
      <c r="A43" s="326">
        <v>9510</v>
      </c>
      <c r="B43" s="154" t="s">
        <v>135</v>
      </c>
      <c r="C43" s="154" t="s">
        <v>131</v>
      </c>
      <c r="D43" s="155" t="s">
        <v>61</v>
      </c>
      <c r="E43" s="154" t="s">
        <v>132</v>
      </c>
      <c r="F43" s="154" t="s">
        <v>133</v>
      </c>
      <c r="G43" s="156">
        <f>O43</f>
        <v>25.001999999999999</v>
      </c>
      <c r="H43" s="157" t="s">
        <v>134</v>
      </c>
      <c r="I43" s="158">
        <v>1700</v>
      </c>
      <c r="J43" s="159"/>
      <c r="K43" s="160">
        <f>I43*G43/1000</f>
        <v>42.503399999999999</v>
      </c>
      <c r="L43" s="22"/>
      <c r="M43" s="101"/>
      <c r="N43" s="127"/>
      <c r="O43" s="108">
        <f>SUM(O44)</f>
        <v>25.001999999999999</v>
      </c>
      <c r="P43" s="109">
        <f>SUM(P44)</f>
        <v>42.503399999999999</v>
      </c>
      <c r="Q43" s="128"/>
      <c r="R43" s="22"/>
      <c r="S43" s="22"/>
      <c r="T43" s="22"/>
      <c r="U43" s="127"/>
      <c r="V43" s="198">
        <f>A43</f>
        <v>9510</v>
      </c>
      <c r="W43" s="202" t="str">
        <f>C43</f>
        <v>Pif Paf</v>
      </c>
      <c r="X43" s="244"/>
      <c r="Y43" s="455"/>
      <c r="Z43" s="200">
        <f>SUM(Z44:Z45)</f>
        <v>25.001999999999999</v>
      </c>
      <c r="AA43" s="255"/>
      <c r="AB43" s="257"/>
      <c r="AC43" s="231">
        <f>SUM(AC44:AC45)</f>
        <v>250.01999999999998</v>
      </c>
      <c r="AD43" s="255"/>
      <c r="AE43" s="245"/>
      <c r="AF43" s="214"/>
    </row>
    <row r="44" spans="1:33" x14ac:dyDescent="0.25">
      <c r="A44" s="92" t="s">
        <v>119</v>
      </c>
      <c r="B44" s="161"/>
      <c r="C44" s="161" t="s">
        <v>137</v>
      </c>
      <c r="D44" s="162"/>
      <c r="E44" s="162"/>
      <c r="F44" s="162"/>
      <c r="G44" s="162"/>
      <c r="H44" s="162"/>
      <c r="I44" s="162"/>
      <c r="J44" s="162"/>
      <c r="K44" s="162"/>
      <c r="L44" s="22"/>
      <c r="M44" s="101"/>
      <c r="N44" s="163" t="s">
        <v>136</v>
      </c>
      <c r="O44" s="164">
        <v>25.001999999999999</v>
      </c>
      <c r="P44" s="164">
        <f>O44*I43/1000</f>
        <v>42.503399999999999</v>
      </c>
      <c r="Q44" s="165">
        <v>41246</v>
      </c>
      <c r="R44" s="166">
        <v>20002013</v>
      </c>
      <c r="S44" s="22"/>
      <c r="T44" s="22"/>
      <c r="U44" s="127"/>
      <c r="V44" s="217"/>
      <c r="W44" s="224"/>
      <c r="X44" s="289" t="str">
        <f>N44</f>
        <v>Cap Spencer</v>
      </c>
      <c r="Y44" s="388">
        <f>Q44</f>
        <v>41246</v>
      </c>
      <c r="Z44" s="291">
        <f>O44</f>
        <v>25.001999999999999</v>
      </c>
      <c r="AA44" s="342">
        <f>R44</f>
        <v>20002013</v>
      </c>
      <c r="AB44" s="293">
        <v>10</v>
      </c>
      <c r="AC44" s="294">
        <f>Z44*AB44</f>
        <v>250.01999999999998</v>
      </c>
      <c r="AD44" s="292"/>
      <c r="AE44" s="292"/>
      <c r="AF44" s="295">
        <v>643</v>
      </c>
    </row>
    <row r="45" spans="1:33" ht="15.75" thickBot="1" x14ac:dyDescent="0.3">
      <c r="A45" s="92"/>
      <c r="B45" s="161"/>
      <c r="C45" s="161"/>
      <c r="D45" s="162"/>
      <c r="E45" s="162"/>
      <c r="F45" s="162"/>
      <c r="G45" s="162"/>
      <c r="H45" s="162"/>
      <c r="I45" s="162"/>
      <c r="J45" s="162"/>
      <c r="K45" s="162"/>
      <c r="L45" s="22"/>
      <c r="M45" s="101"/>
      <c r="N45" s="157"/>
      <c r="O45" s="164"/>
      <c r="P45" s="164"/>
      <c r="Q45" s="165"/>
      <c r="R45" s="166"/>
      <c r="S45" s="22"/>
      <c r="T45" s="22"/>
      <c r="U45" s="127"/>
      <c r="V45" s="217"/>
      <c r="W45" s="224"/>
      <c r="X45" s="244"/>
      <c r="Y45" s="447"/>
      <c r="Z45" s="377"/>
      <c r="AA45" s="332"/>
      <c r="AB45" s="247"/>
      <c r="AC45" s="378"/>
      <c r="AD45" s="245"/>
      <c r="AE45" s="245"/>
      <c r="AF45" s="333"/>
      <c r="AG45" s="334"/>
    </row>
    <row r="46" spans="1:33" ht="16.5" thickBot="1" x14ac:dyDescent="0.3">
      <c r="A46" s="307" t="s">
        <v>189</v>
      </c>
      <c r="B46" s="157" t="s">
        <v>190</v>
      </c>
      <c r="C46" s="157" t="s">
        <v>191</v>
      </c>
      <c r="D46" s="159" t="s">
        <v>61</v>
      </c>
      <c r="E46" s="159" t="s">
        <v>65</v>
      </c>
      <c r="F46" s="159" t="s">
        <v>192</v>
      </c>
      <c r="G46" s="156">
        <v>1130</v>
      </c>
      <c r="H46" s="159" t="s">
        <v>195</v>
      </c>
      <c r="I46" s="301">
        <v>1820</v>
      </c>
      <c r="J46" s="301"/>
      <c r="K46" s="301">
        <f>I46*G46/1000</f>
        <v>2056.6</v>
      </c>
      <c r="L46" s="306"/>
      <c r="M46" s="101"/>
      <c r="N46" s="309"/>
      <c r="O46" s="312">
        <f>SUM(O47:O51)</f>
        <v>911.50879999999995</v>
      </c>
      <c r="P46" s="312">
        <f>SUM(P47:P51)</f>
        <v>1658.9460160000001</v>
      </c>
      <c r="Q46" s="310"/>
      <c r="R46" s="166"/>
      <c r="S46" s="22"/>
      <c r="T46" s="22"/>
      <c r="U46" s="127"/>
      <c r="V46" s="262" t="str">
        <f>A46</f>
        <v>0139</v>
      </c>
      <c r="W46" s="199" t="str">
        <f>C46</f>
        <v>JBS Aves</v>
      </c>
      <c r="X46" s="244"/>
      <c r="Y46" s="455"/>
      <c r="Z46" s="200">
        <f>SUM(Z47:Z51)</f>
        <v>911.50879999999995</v>
      </c>
      <c r="AA46" s="376"/>
      <c r="AB46" s="257"/>
      <c r="AC46" s="231">
        <f>SUM(AC47:AC51)</f>
        <v>9115.0879999999997</v>
      </c>
      <c r="AD46" s="255"/>
      <c r="AE46" s="245"/>
      <c r="AF46" s="333"/>
      <c r="AG46" s="334"/>
    </row>
    <row r="47" spans="1:33" ht="18.75" x14ac:dyDescent="0.3">
      <c r="A47" s="307"/>
      <c r="B47" s="157" t="s">
        <v>103</v>
      </c>
      <c r="C47" s="157"/>
      <c r="D47" s="159"/>
      <c r="E47" s="159"/>
      <c r="F47" s="159"/>
      <c r="G47" s="156"/>
      <c r="H47" s="159"/>
      <c r="I47" s="301"/>
      <c r="J47" s="301"/>
      <c r="K47" s="359"/>
      <c r="L47" s="345"/>
      <c r="M47" s="362"/>
      <c r="N47" s="157" t="s">
        <v>256</v>
      </c>
      <c r="O47" s="311">
        <v>226.589</v>
      </c>
      <c r="P47" s="311">
        <f>O47*I46/1000</f>
        <v>412.39197999999999</v>
      </c>
      <c r="Q47" s="165">
        <v>41385</v>
      </c>
      <c r="R47" s="166" t="s">
        <v>257</v>
      </c>
      <c r="S47" s="22"/>
      <c r="T47" s="22"/>
      <c r="U47" s="127"/>
      <c r="V47" s="217"/>
      <c r="W47" s="224"/>
      <c r="X47" s="278" t="str">
        <f>N47</f>
        <v>FRIO ATLNTIC</v>
      </c>
      <c r="Y47" s="285">
        <f>Q47</f>
        <v>41385</v>
      </c>
      <c r="Z47" s="448">
        <f>O47</f>
        <v>226.589</v>
      </c>
      <c r="AA47" s="449" t="str">
        <f>R47</f>
        <v>002079/13</v>
      </c>
      <c r="AB47" s="281">
        <v>10</v>
      </c>
      <c r="AC47" s="446">
        <f>Z47*AB47</f>
        <v>2265.89</v>
      </c>
      <c r="AD47" s="280"/>
      <c r="AE47" s="280"/>
      <c r="AF47" s="282"/>
      <c r="AG47" s="334"/>
    </row>
    <row r="48" spans="1:33" ht="18.75" x14ac:dyDescent="0.3">
      <c r="A48" s="307"/>
      <c r="B48" s="157"/>
      <c r="C48" s="157"/>
      <c r="D48" s="159"/>
      <c r="E48" s="159"/>
      <c r="F48" s="159"/>
      <c r="G48" s="156"/>
      <c r="H48" s="159"/>
      <c r="I48" s="301"/>
      <c r="J48" s="301"/>
      <c r="K48" s="343"/>
      <c r="L48" s="390"/>
      <c r="M48" s="362"/>
      <c r="N48" s="157" t="s">
        <v>263</v>
      </c>
      <c r="O48" s="164">
        <v>221.43780000000001</v>
      </c>
      <c r="P48" s="164">
        <f>O48*I46/1000</f>
        <v>403.01679600000006</v>
      </c>
      <c r="Q48" s="165">
        <v>41417</v>
      </c>
      <c r="R48" s="166" t="s">
        <v>269</v>
      </c>
      <c r="S48" s="22"/>
      <c r="T48" s="22"/>
      <c r="U48" s="127"/>
      <c r="V48" s="217"/>
      <c r="W48" s="224"/>
      <c r="X48" s="278" t="str">
        <f t="shared" ref="X48:X51" si="25">N48</f>
        <v>ITALIAN REEFER</v>
      </c>
      <c r="Y48" s="285">
        <f t="shared" ref="Y48:Y51" si="26">Q48</f>
        <v>41417</v>
      </c>
      <c r="Z48" s="448">
        <f t="shared" ref="Z48:Z51" si="27">O48</f>
        <v>221.43780000000001</v>
      </c>
      <c r="AA48" s="449" t="str">
        <f t="shared" ref="AA48:AA51" si="28">R48</f>
        <v>002872/13</v>
      </c>
      <c r="AB48" s="281">
        <v>10</v>
      </c>
      <c r="AC48" s="446">
        <f t="shared" ref="AC48:AC51" si="29">Z48*AB48</f>
        <v>2214.3780000000002</v>
      </c>
      <c r="AD48" s="280"/>
      <c r="AE48" s="280"/>
      <c r="AF48" s="282"/>
      <c r="AG48" s="334"/>
    </row>
    <row r="49" spans="1:33" ht="18.75" x14ac:dyDescent="0.3">
      <c r="A49" s="307"/>
      <c r="B49" s="157"/>
      <c r="C49" s="157"/>
      <c r="D49" s="159"/>
      <c r="E49" s="159"/>
      <c r="F49" s="159"/>
      <c r="G49" s="156"/>
      <c r="H49" s="159"/>
      <c r="I49" s="301"/>
      <c r="J49" s="301"/>
      <c r="K49" s="404"/>
      <c r="L49" s="405"/>
      <c r="M49" s="362"/>
      <c r="N49" s="157" t="s">
        <v>284</v>
      </c>
      <c r="O49" s="164">
        <v>231.74100000000001</v>
      </c>
      <c r="P49" s="164">
        <f>O49*I46/1000</f>
        <v>421.76862000000006</v>
      </c>
      <c r="Q49" s="165">
        <v>41450</v>
      </c>
      <c r="R49" s="166" t="s">
        <v>301</v>
      </c>
      <c r="S49" s="22"/>
      <c r="T49" s="22"/>
      <c r="U49" s="127"/>
      <c r="V49" s="217"/>
      <c r="W49" s="224"/>
      <c r="X49" s="278" t="str">
        <f t="shared" si="25"/>
        <v>INDIAN REEFER</v>
      </c>
      <c r="Y49" s="285">
        <f t="shared" si="26"/>
        <v>41450</v>
      </c>
      <c r="Z49" s="448">
        <f t="shared" si="27"/>
        <v>231.74100000000001</v>
      </c>
      <c r="AA49" s="449" t="str">
        <f t="shared" si="28"/>
        <v>003484/13</v>
      </c>
      <c r="AB49" s="281">
        <v>10</v>
      </c>
      <c r="AC49" s="446">
        <f t="shared" si="29"/>
        <v>2317.4100000000003</v>
      </c>
      <c r="AD49" s="280"/>
      <c r="AE49" s="280"/>
      <c r="AF49" s="282"/>
      <c r="AG49" s="334"/>
    </row>
    <row r="50" spans="1:33" ht="18.75" x14ac:dyDescent="0.3">
      <c r="A50" s="307"/>
      <c r="B50" s="157"/>
      <c r="C50" s="157"/>
      <c r="D50" s="159"/>
      <c r="E50" s="159"/>
      <c r="F50" s="159"/>
      <c r="G50" s="156"/>
      <c r="H50" s="159"/>
      <c r="I50" s="301"/>
      <c r="J50" s="301"/>
      <c r="K50" s="343"/>
      <c r="L50" s="363"/>
      <c r="M50" s="362"/>
      <c r="N50" s="157" t="s">
        <v>263</v>
      </c>
      <c r="O50" s="164">
        <v>231.74100000000001</v>
      </c>
      <c r="P50" s="164">
        <f>O50*I46/1000</f>
        <v>421.76862000000006</v>
      </c>
      <c r="Q50" s="165">
        <v>41472</v>
      </c>
      <c r="R50" s="166" t="s">
        <v>314</v>
      </c>
      <c r="S50" s="22"/>
      <c r="T50" s="22"/>
      <c r="U50" s="127"/>
      <c r="V50" s="217"/>
      <c r="W50" s="224"/>
      <c r="X50" s="244" t="str">
        <f t="shared" si="25"/>
        <v>ITALIAN REEFER</v>
      </c>
      <c r="Y50" s="447">
        <f t="shared" si="26"/>
        <v>41472</v>
      </c>
      <c r="Z50" s="331">
        <f t="shared" si="27"/>
        <v>231.74100000000001</v>
      </c>
      <c r="AA50" s="332" t="str">
        <f t="shared" si="28"/>
        <v>003975/13</v>
      </c>
      <c r="AB50" s="247">
        <v>10</v>
      </c>
      <c r="AC50" s="254">
        <f t="shared" si="29"/>
        <v>2317.4100000000003</v>
      </c>
      <c r="AD50" s="245"/>
      <c r="AE50" s="245"/>
      <c r="AF50" s="333"/>
      <c r="AG50" s="334"/>
    </row>
    <row r="51" spans="1:33" ht="18.75" x14ac:dyDescent="0.3">
      <c r="A51" s="307"/>
      <c r="B51" s="157"/>
      <c r="C51" s="157"/>
      <c r="D51" s="159"/>
      <c r="E51" s="159"/>
      <c r="F51" s="159"/>
      <c r="G51" s="156"/>
      <c r="H51" s="159"/>
      <c r="I51" s="301"/>
      <c r="J51" s="301"/>
      <c r="K51" s="404"/>
      <c r="L51" s="483" t="s">
        <v>319</v>
      </c>
      <c r="M51" s="327">
        <v>245</v>
      </c>
      <c r="N51" s="157"/>
      <c r="O51" s="164"/>
      <c r="P51" s="164"/>
      <c r="Q51" s="165"/>
      <c r="R51" s="166"/>
      <c r="S51" s="22"/>
      <c r="T51" s="22"/>
      <c r="U51" s="127"/>
      <c r="V51" s="217"/>
      <c r="W51" s="224"/>
      <c r="X51" s="244">
        <f t="shared" si="25"/>
        <v>0</v>
      </c>
      <c r="Y51" s="447">
        <f t="shared" si="26"/>
        <v>0</v>
      </c>
      <c r="Z51" s="331">
        <f t="shared" si="27"/>
        <v>0</v>
      </c>
      <c r="AA51" s="332">
        <f t="shared" si="28"/>
        <v>0</v>
      </c>
      <c r="AB51" s="247">
        <v>10</v>
      </c>
      <c r="AC51" s="254">
        <f t="shared" si="29"/>
        <v>0</v>
      </c>
      <c r="AD51" s="245"/>
      <c r="AE51" s="245"/>
      <c r="AF51" s="333"/>
      <c r="AG51" s="334"/>
    </row>
    <row r="52" spans="1:33" ht="15.75" thickBot="1" x14ac:dyDescent="0.3">
      <c r="A52" s="307"/>
      <c r="B52" s="157"/>
      <c r="C52" s="157"/>
      <c r="D52" s="159"/>
      <c r="E52" s="159"/>
      <c r="F52" s="159"/>
      <c r="G52" s="156"/>
      <c r="H52" s="159"/>
      <c r="I52" s="301"/>
      <c r="J52" s="301"/>
      <c r="K52" s="301"/>
      <c r="L52" s="306"/>
      <c r="M52" s="101"/>
      <c r="N52" s="157"/>
      <c r="O52" s="164"/>
      <c r="P52" s="164"/>
      <c r="Q52" s="165"/>
      <c r="R52" s="166"/>
      <c r="S52" s="22"/>
      <c r="T52" s="22"/>
      <c r="U52" s="127"/>
      <c r="V52" s="217"/>
      <c r="W52" s="224"/>
      <c r="X52" s="244"/>
      <c r="Y52" s="447"/>
      <c r="Z52" s="377"/>
      <c r="AA52" s="332"/>
      <c r="AB52" s="247"/>
      <c r="AC52" s="378"/>
      <c r="AD52" s="245"/>
      <c r="AE52" s="245"/>
      <c r="AF52" s="333"/>
      <c r="AG52" s="334"/>
    </row>
    <row r="53" spans="1:33" ht="15.75" thickBot="1" x14ac:dyDescent="0.3">
      <c r="A53" s="307" t="s">
        <v>193</v>
      </c>
      <c r="B53" s="157" t="s">
        <v>194</v>
      </c>
      <c r="C53" s="157" t="s">
        <v>191</v>
      </c>
      <c r="D53" s="159" t="s">
        <v>61</v>
      </c>
      <c r="E53" s="159" t="s">
        <v>65</v>
      </c>
      <c r="F53" s="159" t="s">
        <v>192</v>
      </c>
      <c r="G53" s="156">
        <v>588</v>
      </c>
      <c r="H53" s="159" t="s">
        <v>196</v>
      </c>
      <c r="I53" s="301">
        <v>1690</v>
      </c>
      <c r="J53" s="301"/>
      <c r="K53" s="301">
        <f>I53*G53/1000</f>
        <v>993.72</v>
      </c>
      <c r="L53" s="306"/>
      <c r="M53" s="101"/>
      <c r="N53" s="309"/>
      <c r="O53" s="312">
        <f>SUM(O54:O59)</f>
        <v>518.07871999999998</v>
      </c>
      <c r="P53" s="312">
        <f>SUM(P54:P59)</f>
        <v>875.55303679999997</v>
      </c>
      <c r="Q53" s="310"/>
      <c r="R53" s="166"/>
      <c r="S53" s="22"/>
      <c r="T53" s="22"/>
      <c r="U53" s="127"/>
      <c r="V53" s="351" t="str">
        <f>A53</f>
        <v>0141</v>
      </c>
      <c r="W53" s="271" t="str">
        <f>C53</f>
        <v>JBS Aves</v>
      </c>
      <c r="X53" s="244"/>
      <c r="Y53" s="455"/>
      <c r="Z53" s="200">
        <f>SUM(Z54:Z58)</f>
        <v>518.07871999999998</v>
      </c>
      <c r="AA53" s="376"/>
      <c r="AB53" s="257"/>
      <c r="AC53" s="231">
        <f>SUM(AC54:AC58)</f>
        <v>5180.7871999999998</v>
      </c>
      <c r="AD53" s="255"/>
      <c r="AE53" s="245"/>
      <c r="AF53" s="333"/>
      <c r="AG53" s="334"/>
    </row>
    <row r="54" spans="1:33" ht="15.75" x14ac:dyDescent="0.25">
      <c r="A54" s="307"/>
      <c r="B54" s="157" t="s">
        <v>212</v>
      </c>
      <c r="C54" s="157"/>
      <c r="D54" s="159"/>
      <c r="E54" s="159"/>
      <c r="F54" s="159"/>
      <c r="G54" s="156"/>
      <c r="H54" s="159"/>
      <c r="I54" s="301"/>
      <c r="J54" s="301"/>
      <c r="K54" s="343"/>
      <c r="L54" s="345"/>
      <c r="M54" s="151"/>
      <c r="N54" s="157" t="s">
        <v>77</v>
      </c>
      <c r="O54" s="311">
        <v>422.298</v>
      </c>
      <c r="P54" s="311">
        <f>O54*I53/1000</f>
        <v>713.68362000000002</v>
      </c>
      <c r="Q54" s="165">
        <v>41366</v>
      </c>
      <c r="R54" s="166" t="s">
        <v>230</v>
      </c>
      <c r="S54" s="22"/>
      <c r="T54" s="22"/>
      <c r="U54" s="127"/>
      <c r="V54" s="217"/>
      <c r="W54" s="224"/>
      <c r="X54" s="278" t="str">
        <f>N54</f>
        <v>CAPE BELLE</v>
      </c>
      <c r="Y54" s="285">
        <f>Q54</f>
        <v>41366</v>
      </c>
      <c r="Z54" s="448">
        <f>O54</f>
        <v>422.298</v>
      </c>
      <c r="AA54" s="449" t="str">
        <f>R54</f>
        <v>001602/13</v>
      </c>
      <c r="AB54" s="281">
        <v>10</v>
      </c>
      <c r="AC54" s="446">
        <f>Z54*AB54</f>
        <v>4222.9799999999996</v>
      </c>
      <c r="AD54" s="280"/>
      <c r="AE54" s="280"/>
      <c r="AF54" s="282"/>
      <c r="AG54" s="334"/>
    </row>
    <row r="55" spans="1:33" ht="16.5" x14ac:dyDescent="0.25">
      <c r="A55" s="307"/>
      <c r="B55" s="157"/>
      <c r="C55" s="157"/>
      <c r="D55" s="159"/>
      <c r="E55" s="159"/>
      <c r="F55" s="159"/>
      <c r="G55" s="156"/>
      <c r="H55" s="159"/>
      <c r="I55" s="301"/>
      <c r="J55" s="301"/>
      <c r="K55" s="404"/>
      <c r="L55" s="405"/>
      <c r="M55" s="151"/>
      <c r="N55" s="157" t="s">
        <v>284</v>
      </c>
      <c r="O55" s="164">
        <v>59.738</v>
      </c>
      <c r="P55" s="164">
        <f>O55*I53/1000</f>
        <v>100.95722000000001</v>
      </c>
      <c r="Q55" s="165">
        <v>41450</v>
      </c>
      <c r="R55" s="166" t="s">
        <v>302</v>
      </c>
      <c r="S55" s="22"/>
      <c r="T55" s="22"/>
      <c r="U55" s="127"/>
      <c r="V55" s="217"/>
      <c r="W55" s="224"/>
      <c r="X55" s="278" t="str">
        <f t="shared" ref="X55:X58" si="30">N55</f>
        <v>INDIAN REEFER</v>
      </c>
      <c r="Y55" s="285">
        <f t="shared" ref="Y55:Y58" si="31">Q55</f>
        <v>41450</v>
      </c>
      <c r="Z55" s="448">
        <f t="shared" ref="Z55:Z58" si="32">O55</f>
        <v>59.738</v>
      </c>
      <c r="AA55" s="449" t="str">
        <f t="shared" ref="AA55:AA58" si="33">R55</f>
        <v>003485/13</v>
      </c>
      <c r="AB55" s="281">
        <v>10</v>
      </c>
      <c r="AC55" s="446">
        <f t="shared" ref="AC55:AC58" si="34">Z55*AB55</f>
        <v>597.38</v>
      </c>
      <c r="AD55" s="280"/>
      <c r="AE55" s="280"/>
      <c r="AF55" s="282"/>
      <c r="AG55" s="334"/>
    </row>
    <row r="56" spans="1:33" ht="16.5" x14ac:dyDescent="0.25">
      <c r="A56" s="307"/>
      <c r="B56" s="157"/>
      <c r="C56" s="157"/>
      <c r="D56" s="159"/>
      <c r="E56" s="159"/>
      <c r="F56" s="159"/>
      <c r="G56" s="156"/>
      <c r="H56" s="159"/>
      <c r="I56" s="301"/>
      <c r="J56" s="301"/>
      <c r="K56" s="343"/>
      <c r="L56" s="363"/>
      <c r="M56" s="151"/>
      <c r="N56" s="157" t="s">
        <v>263</v>
      </c>
      <c r="O56" s="164">
        <v>36.042720000000003</v>
      </c>
      <c r="P56" s="164">
        <f>O56*I53/1000</f>
        <v>60.912196800000004</v>
      </c>
      <c r="Q56" s="165">
        <v>41472</v>
      </c>
      <c r="R56" s="166" t="s">
        <v>315</v>
      </c>
      <c r="S56" s="22"/>
      <c r="T56" s="22"/>
      <c r="U56" s="127"/>
      <c r="V56" s="217"/>
      <c r="W56" s="224"/>
      <c r="X56" s="244" t="str">
        <f t="shared" si="30"/>
        <v>ITALIAN REEFER</v>
      </c>
      <c r="Y56" s="447">
        <f t="shared" si="31"/>
        <v>41472</v>
      </c>
      <c r="Z56" s="331">
        <f t="shared" si="32"/>
        <v>36.042720000000003</v>
      </c>
      <c r="AA56" s="332" t="str">
        <f t="shared" si="33"/>
        <v>003974/13</v>
      </c>
      <c r="AB56" s="247">
        <v>10</v>
      </c>
      <c r="AC56" s="254">
        <f t="shared" si="34"/>
        <v>360.42720000000003</v>
      </c>
      <c r="AD56" s="245"/>
      <c r="AE56" s="245"/>
      <c r="AF56" s="333"/>
      <c r="AG56" s="334"/>
    </row>
    <row r="57" spans="1:33" ht="16.5" x14ac:dyDescent="0.25">
      <c r="A57" s="307"/>
      <c r="B57" s="157"/>
      <c r="C57" s="157"/>
      <c r="D57" s="159"/>
      <c r="E57" s="159"/>
      <c r="F57" s="159"/>
      <c r="G57" s="156"/>
      <c r="H57" s="159"/>
      <c r="I57" s="301"/>
      <c r="J57" s="301"/>
      <c r="K57" s="404"/>
      <c r="L57" s="483" t="s">
        <v>319</v>
      </c>
      <c r="M57" s="194">
        <v>85</v>
      </c>
      <c r="N57" s="157"/>
      <c r="O57" s="164"/>
      <c r="P57" s="164"/>
      <c r="Q57" s="165"/>
      <c r="R57" s="166"/>
      <c r="S57" s="22"/>
      <c r="T57" s="22"/>
      <c r="U57" s="127"/>
      <c r="V57" s="217"/>
      <c r="W57" s="224"/>
      <c r="X57" s="244">
        <f t="shared" si="30"/>
        <v>0</v>
      </c>
      <c r="Y57" s="447">
        <f t="shared" si="31"/>
        <v>0</v>
      </c>
      <c r="Z57" s="331">
        <f t="shared" si="32"/>
        <v>0</v>
      </c>
      <c r="AA57" s="332">
        <f t="shared" si="33"/>
        <v>0</v>
      </c>
      <c r="AB57" s="247">
        <v>10</v>
      </c>
      <c r="AC57" s="254">
        <f t="shared" si="34"/>
        <v>0</v>
      </c>
      <c r="AD57" s="245"/>
      <c r="AE57" s="245"/>
      <c r="AF57" s="333"/>
      <c r="AG57" s="334"/>
    </row>
    <row r="58" spans="1:33" ht="16.5" x14ac:dyDescent="0.25">
      <c r="A58" s="307"/>
      <c r="B58" s="157"/>
      <c r="C58" s="157"/>
      <c r="D58" s="159"/>
      <c r="E58" s="159"/>
      <c r="F58" s="159"/>
      <c r="G58" s="156"/>
      <c r="H58" s="159"/>
      <c r="I58" s="301"/>
      <c r="J58" s="301"/>
      <c r="K58" s="301"/>
      <c r="L58" s="363"/>
      <c r="M58" s="151"/>
      <c r="N58" s="157"/>
      <c r="O58" s="164"/>
      <c r="P58" s="164"/>
      <c r="Q58" s="165"/>
      <c r="R58" s="166"/>
      <c r="S58" s="22"/>
      <c r="T58" s="22"/>
      <c r="U58" s="127"/>
      <c r="V58" s="217"/>
      <c r="W58" s="224"/>
      <c r="X58" s="244">
        <f t="shared" si="30"/>
        <v>0</v>
      </c>
      <c r="Y58" s="447">
        <f t="shared" si="31"/>
        <v>0</v>
      </c>
      <c r="Z58" s="331">
        <f t="shared" si="32"/>
        <v>0</v>
      </c>
      <c r="AA58" s="332">
        <f t="shared" si="33"/>
        <v>0</v>
      </c>
      <c r="AB58" s="247">
        <v>10</v>
      </c>
      <c r="AC58" s="254">
        <f t="shared" si="34"/>
        <v>0</v>
      </c>
      <c r="AD58" s="245"/>
      <c r="AE58" s="245"/>
      <c r="AF58" s="333"/>
      <c r="AG58" s="334"/>
    </row>
    <row r="59" spans="1:33" ht="16.5" x14ac:dyDescent="0.25">
      <c r="A59" s="307"/>
      <c r="B59" s="157"/>
      <c r="C59" s="157"/>
      <c r="D59" s="159"/>
      <c r="E59" s="159"/>
      <c r="F59" s="159"/>
      <c r="G59" s="156"/>
      <c r="H59" s="159"/>
      <c r="I59" s="301"/>
      <c r="J59" s="301"/>
      <c r="K59" s="301"/>
      <c r="L59" s="363"/>
      <c r="M59" s="151"/>
      <c r="N59" s="157"/>
      <c r="O59" s="164"/>
      <c r="P59" s="164"/>
      <c r="Q59" s="165"/>
      <c r="R59" s="166"/>
      <c r="S59" s="22"/>
      <c r="T59" s="22"/>
      <c r="U59" s="127"/>
      <c r="V59" s="217"/>
      <c r="W59" s="224"/>
      <c r="X59" s="244"/>
      <c r="Y59" s="447"/>
      <c r="Z59" s="331"/>
      <c r="AA59" s="332"/>
      <c r="AB59" s="247"/>
      <c r="AC59" s="254"/>
      <c r="AD59" s="245"/>
      <c r="AE59" s="245"/>
      <c r="AF59" s="333"/>
      <c r="AG59" s="334"/>
    </row>
    <row r="60" spans="1:33" ht="15.75" thickBot="1" x14ac:dyDescent="0.3">
      <c r="A60" s="307"/>
      <c r="B60" s="157"/>
      <c r="C60" s="157"/>
      <c r="D60" s="159"/>
      <c r="E60" s="159"/>
      <c r="F60" s="159"/>
      <c r="G60" s="156"/>
      <c r="H60" s="159"/>
      <c r="I60" s="301"/>
      <c r="J60" s="301"/>
      <c r="K60" s="301"/>
      <c r="L60" s="306"/>
      <c r="M60" s="101"/>
      <c r="N60" s="157"/>
      <c r="O60" s="164"/>
      <c r="P60" s="164"/>
      <c r="Q60" s="165"/>
      <c r="R60" s="166"/>
      <c r="S60" s="22"/>
      <c r="T60" s="22"/>
      <c r="U60" s="127"/>
      <c r="V60" s="217"/>
      <c r="W60" s="224"/>
      <c r="X60" s="244"/>
      <c r="Y60" s="447"/>
      <c r="Z60" s="377"/>
      <c r="AA60" s="332"/>
      <c r="AB60" s="247"/>
      <c r="AC60" s="378"/>
      <c r="AD60" s="245"/>
      <c r="AE60" s="245"/>
      <c r="AF60" s="333"/>
      <c r="AG60" s="334"/>
    </row>
    <row r="61" spans="1:33" ht="19.5" thickBot="1" x14ac:dyDescent="0.35">
      <c r="A61" s="307" t="s">
        <v>198</v>
      </c>
      <c r="B61" s="157" t="s">
        <v>194</v>
      </c>
      <c r="C61" s="157" t="s">
        <v>131</v>
      </c>
      <c r="D61" s="159" t="s">
        <v>61</v>
      </c>
      <c r="E61" s="159" t="s">
        <v>65</v>
      </c>
      <c r="F61" s="159" t="s">
        <v>192</v>
      </c>
      <c r="G61" s="156">
        <v>275</v>
      </c>
      <c r="H61" s="159" t="s">
        <v>196</v>
      </c>
      <c r="I61" s="301">
        <v>1800</v>
      </c>
      <c r="J61" s="301"/>
      <c r="K61" s="301">
        <f>I61*G61/1000</f>
        <v>495</v>
      </c>
      <c r="L61" s="306"/>
      <c r="M61" s="101"/>
      <c r="N61" s="309"/>
      <c r="O61" s="312">
        <f>SUM(O62:O67)</f>
        <v>224.18199999999999</v>
      </c>
      <c r="P61" s="312">
        <f>SUM(P62:P67)</f>
        <v>403.52760000000001</v>
      </c>
      <c r="Q61" s="310"/>
      <c r="R61" s="166"/>
      <c r="S61" s="22"/>
      <c r="T61" s="22"/>
      <c r="U61" s="127"/>
      <c r="V61" s="353" t="str">
        <f>A61</f>
        <v>0140</v>
      </c>
      <c r="W61" s="354" t="str">
        <f>C61</f>
        <v>Pif Paf</v>
      </c>
      <c r="X61" s="244"/>
      <c r="Y61" s="455"/>
      <c r="Z61" s="200">
        <f>SUM(Z62:Z66)</f>
        <v>224.18199999999999</v>
      </c>
      <c r="AA61" s="376"/>
      <c r="AB61" s="257"/>
      <c r="AC61" s="231">
        <f>SUM(AC62:AC66)</f>
        <v>2241.8200000000002</v>
      </c>
      <c r="AD61" s="255"/>
      <c r="AE61" s="245"/>
      <c r="AF61" s="333"/>
      <c r="AG61" s="334"/>
    </row>
    <row r="62" spans="1:33" ht="15.75" x14ac:dyDescent="0.25">
      <c r="A62" s="307"/>
      <c r="B62" s="157" t="s">
        <v>103</v>
      </c>
      <c r="C62" s="157"/>
      <c r="D62" s="159"/>
      <c r="E62" s="159"/>
      <c r="F62" s="159"/>
      <c r="G62" s="156"/>
      <c r="H62" s="159"/>
      <c r="I62" s="301"/>
      <c r="J62" s="301"/>
      <c r="K62" s="343"/>
      <c r="L62" s="345"/>
      <c r="M62" s="151"/>
      <c r="N62" s="157" t="s">
        <v>77</v>
      </c>
      <c r="O62" s="311">
        <v>25.448</v>
      </c>
      <c r="P62" s="311">
        <f>O62*I61/1000</f>
        <v>45.806400000000004</v>
      </c>
      <c r="Q62" s="165">
        <v>41366</v>
      </c>
      <c r="R62" s="166">
        <v>2002303</v>
      </c>
      <c r="S62" s="22"/>
      <c r="T62" s="22"/>
      <c r="U62" s="127"/>
      <c r="V62" s="217"/>
      <c r="W62" s="224"/>
      <c r="X62" s="471" t="str">
        <f>N62</f>
        <v>CAPE BELLE</v>
      </c>
      <c r="Y62" s="472">
        <f>Q62</f>
        <v>41366</v>
      </c>
      <c r="Z62" s="473">
        <f>O62</f>
        <v>25.448</v>
      </c>
      <c r="AA62" s="474">
        <f>R62</f>
        <v>2002303</v>
      </c>
      <c r="AB62" s="475">
        <v>10</v>
      </c>
      <c r="AC62" s="476">
        <f>Z62*AB62</f>
        <v>254.48000000000002</v>
      </c>
      <c r="AD62" s="477"/>
      <c r="AE62" s="477"/>
      <c r="AF62" s="478">
        <v>660</v>
      </c>
      <c r="AG62" s="334"/>
    </row>
    <row r="63" spans="1:33" ht="15.75" x14ac:dyDescent="0.25">
      <c r="A63" s="307"/>
      <c r="B63" s="157"/>
      <c r="C63" s="157"/>
      <c r="D63" s="159"/>
      <c r="E63" s="159"/>
      <c r="F63" s="159"/>
      <c r="G63" s="156"/>
      <c r="H63" s="159"/>
      <c r="I63" s="301"/>
      <c r="J63" s="360"/>
      <c r="K63" s="361"/>
      <c r="L63" s="345"/>
      <c r="M63" s="151"/>
      <c r="N63" s="157" t="s">
        <v>247</v>
      </c>
      <c r="O63" s="164">
        <v>46.832000000000001</v>
      </c>
      <c r="P63" s="164">
        <f>O63*I61/1000</f>
        <v>84.297600000000003</v>
      </c>
      <c r="Q63" s="165">
        <v>41385</v>
      </c>
      <c r="R63" s="166">
        <v>20002304</v>
      </c>
      <c r="S63" s="22"/>
      <c r="T63" s="22"/>
      <c r="U63" s="127"/>
      <c r="V63" s="217"/>
      <c r="W63" s="224"/>
      <c r="X63" s="292" t="str">
        <f>N63</f>
        <v>FRIO ATLANTIC</v>
      </c>
      <c r="Y63" s="388">
        <f>Q63</f>
        <v>41385</v>
      </c>
      <c r="Z63" s="479">
        <f>O63</f>
        <v>46.832000000000001</v>
      </c>
      <c r="AA63" s="342">
        <f>R63</f>
        <v>20002304</v>
      </c>
      <c r="AB63" s="293">
        <v>10</v>
      </c>
      <c r="AC63" s="293">
        <f>Z63*AB63</f>
        <v>468.32</v>
      </c>
      <c r="AD63" s="292"/>
      <c r="AE63" s="292"/>
      <c r="AF63" s="292">
        <v>660</v>
      </c>
      <c r="AG63" s="334"/>
    </row>
    <row r="64" spans="1:33" ht="15.75" x14ac:dyDescent="0.25">
      <c r="A64" s="307"/>
      <c r="B64" s="157"/>
      <c r="C64" s="157"/>
      <c r="D64" s="159"/>
      <c r="E64" s="159"/>
      <c r="F64" s="159"/>
      <c r="G64" s="156"/>
      <c r="H64" s="159"/>
      <c r="I64" s="301"/>
      <c r="J64" s="301"/>
      <c r="K64" s="391"/>
      <c r="L64" s="392"/>
      <c r="M64" s="287"/>
      <c r="N64" s="157" t="s">
        <v>263</v>
      </c>
      <c r="O64" s="164">
        <v>44.104500000000002</v>
      </c>
      <c r="P64" s="164">
        <f>O64*I61/1000</f>
        <v>79.388100000000009</v>
      </c>
      <c r="Q64" s="328">
        <v>41417</v>
      </c>
      <c r="R64" s="166">
        <v>20002305</v>
      </c>
      <c r="S64" s="22"/>
      <c r="T64" s="22"/>
      <c r="U64" s="127"/>
      <c r="V64" s="224"/>
      <c r="W64" s="224"/>
      <c r="X64" s="280" t="str">
        <f t="shared" ref="X64:X66" si="35">N64</f>
        <v>ITALIAN REEFER</v>
      </c>
      <c r="Y64" s="285">
        <f t="shared" ref="Y64:Y66" si="36">Q64</f>
        <v>41417</v>
      </c>
      <c r="Z64" s="450">
        <f t="shared" ref="Z64:Z66" si="37">O64</f>
        <v>44.104500000000002</v>
      </c>
      <c r="AA64" s="449">
        <f t="shared" ref="AA64:AA66" si="38">R64</f>
        <v>20002305</v>
      </c>
      <c r="AB64" s="281">
        <v>10</v>
      </c>
      <c r="AC64" s="281">
        <f t="shared" ref="AC64:AC66" si="39">Z64*AB64</f>
        <v>441.04500000000002</v>
      </c>
      <c r="AD64" s="280"/>
      <c r="AE64" s="280"/>
      <c r="AF64" s="280"/>
      <c r="AG64" s="334"/>
    </row>
    <row r="65" spans="1:33" ht="16.5" x14ac:dyDescent="0.25">
      <c r="A65" s="307"/>
      <c r="B65" s="157"/>
      <c r="C65" s="157"/>
      <c r="D65" s="159"/>
      <c r="E65" s="159"/>
      <c r="F65" s="159"/>
      <c r="G65" s="156"/>
      <c r="H65" s="159"/>
      <c r="I65" s="301"/>
      <c r="J65" s="301"/>
      <c r="K65" s="404"/>
      <c r="L65" s="405"/>
      <c r="M65" s="151"/>
      <c r="N65" s="157" t="s">
        <v>284</v>
      </c>
      <c r="O65" s="164">
        <v>63.612000000000002</v>
      </c>
      <c r="P65" s="164">
        <f>O65*I61/1000</f>
        <v>114.50160000000001</v>
      </c>
      <c r="Q65" s="328">
        <v>41450</v>
      </c>
      <c r="R65" s="166">
        <v>20002306</v>
      </c>
      <c r="S65" s="22"/>
      <c r="T65" s="22"/>
      <c r="U65" s="127"/>
      <c r="V65" s="224"/>
      <c r="W65" s="224"/>
      <c r="X65" s="280" t="str">
        <f t="shared" si="35"/>
        <v>INDIAN REEFER</v>
      </c>
      <c r="Y65" s="285">
        <f t="shared" si="36"/>
        <v>41450</v>
      </c>
      <c r="Z65" s="450">
        <f t="shared" si="37"/>
        <v>63.612000000000002</v>
      </c>
      <c r="AA65" s="449">
        <f t="shared" si="38"/>
        <v>20002306</v>
      </c>
      <c r="AB65" s="281">
        <v>10</v>
      </c>
      <c r="AC65" s="281">
        <f t="shared" si="39"/>
        <v>636.12</v>
      </c>
      <c r="AD65" s="280"/>
      <c r="AE65" s="280"/>
      <c r="AF65" s="280"/>
      <c r="AG65" s="334"/>
    </row>
    <row r="66" spans="1:33" ht="16.5" x14ac:dyDescent="0.25">
      <c r="A66" s="307"/>
      <c r="B66" s="157"/>
      <c r="C66" s="157"/>
      <c r="D66" s="159"/>
      <c r="E66" s="159"/>
      <c r="F66" s="159"/>
      <c r="G66" s="156"/>
      <c r="H66" s="159"/>
      <c r="I66" s="301"/>
      <c r="J66" s="301"/>
      <c r="K66" s="343"/>
      <c r="L66" s="363"/>
      <c r="M66" s="151"/>
      <c r="N66" s="105" t="s">
        <v>263</v>
      </c>
      <c r="O66" s="157">
        <v>44.185499999999998</v>
      </c>
      <c r="P66" s="164">
        <f>O66*I61/1000</f>
        <v>79.533899999999988</v>
      </c>
      <c r="Q66" s="481">
        <v>41472</v>
      </c>
      <c r="R66" s="480">
        <v>20002307</v>
      </c>
      <c r="S66" s="166"/>
      <c r="T66" s="22"/>
      <c r="U66" s="22"/>
      <c r="V66" s="85"/>
      <c r="W66" s="217"/>
      <c r="X66" s="368" t="str">
        <f t="shared" si="35"/>
        <v>ITALIAN REEFER</v>
      </c>
      <c r="Y66" s="447">
        <f t="shared" si="36"/>
        <v>41472</v>
      </c>
      <c r="Z66" s="330">
        <f t="shared" si="37"/>
        <v>44.185499999999998</v>
      </c>
      <c r="AA66" s="375">
        <f t="shared" si="38"/>
        <v>20002307</v>
      </c>
      <c r="AB66" s="332">
        <v>10</v>
      </c>
      <c r="AC66" s="247">
        <f t="shared" si="39"/>
        <v>441.85499999999996</v>
      </c>
      <c r="AD66" s="247"/>
      <c r="AE66" s="245"/>
      <c r="AF66" s="245"/>
      <c r="AG66" s="379"/>
    </row>
    <row r="67" spans="1:33" ht="16.5" x14ac:dyDescent="0.25">
      <c r="A67" s="307"/>
      <c r="B67" s="157"/>
      <c r="C67" s="157"/>
      <c r="D67" s="159"/>
      <c r="E67" s="159"/>
      <c r="F67" s="159"/>
      <c r="G67" s="156"/>
      <c r="H67" s="159"/>
      <c r="I67" s="301"/>
      <c r="J67" s="301"/>
      <c r="K67" s="404"/>
      <c r="L67" s="483" t="s">
        <v>319</v>
      </c>
      <c r="M67" s="194">
        <v>50</v>
      </c>
      <c r="N67" s="105"/>
      <c r="O67" s="157"/>
      <c r="P67" s="164"/>
      <c r="Q67" s="164"/>
      <c r="R67" s="165"/>
      <c r="S67" s="166"/>
      <c r="T67" s="22"/>
      <c r="U67" s="22"/>
      <c r="V67" s="85"/>
      <c r="W67" s="217"/>
      <c r="X67" s="368"/>
      <c r="Y67" s="447"/>
      <c r="Z67" s="330"/>
      <c r="AA67" s="375"/>
      <c r="AB67" s="332"/>
      <c r="AC67" s="247"/>
      <c r="AD67" s="247"/>
      <c r="AE67" s="245"/>
      <c r="AF67" s="245"/>
      <c r="AG67" s="379"/>
    </row>
    <row r="68" spans="1:33" ht="15.75" thickBot="1" x14ac:dyDescent="0.3">
      <c r="A68" s="307"/>
      <c r="B68" s="157"/>
      <c r="C68" s="157"/>
      <c r="D68" s="159"/>
      <c r="E68" s="159"/>
      <c r="F68" s="159"/>
      <c r="G68" s="156"/>
      <c r="H68" s="159"/>
      <c r="I68" s="301"/>
      <c r="J68" s="301"/>
      <c r="K68" s="301"/>
      <c r="L68" s="306"/>
      <c r="M68" s="101"/>
      <c r="N68" s="157"/>
      <c r="O68" s="164"/>
      <c r="P68" s="164"/>
      <c r="Q68" s="165"/>
      <c r="R68" s="166"/>
      <c r="S68" s="22"/>
      <c r="T68" s="22"/>
      <c r="U68" s="127"/>
      <c r="V68" s="217"/>
      <c r="W68" s="224"/>
      <c r="X68" s="380"/>
      <c r="Y68" s="456"/>
      <c r="Z68" s="377"/>
      <c r="AA68" s="335"/>
      <c r="AB68" s="254"/>
      <c r="AC68" s="378"/>
      <c r="AD68" s="246"/>
      <c r="AE68" s="246"/>
      <c r="AF68" s="381"/>
      <c r="AG68" s="334"/>
    </row>
    <row r="69" spans="1:33" ht="19.5" thickBot="1" x14ac:dyDescent="0.35">
      <c r="A69" s="307" t="s">
        <v>200</v>
      </c>
      <c r="B69" s="157" t="s">
        <v>194</v>
      </c>
      <c r="C69" s="157" t="s">
        <v>131</v>
      </c>
      <c r="D69" s="159" t="s">
        <v>61</v>
      </c>
      <c r="E69" s="159" t="s">
        <v>65</v>
      </c>
      <c r="F69" s="159" t="s">
        <v>192</v>
      </c>
      <c r="G69" s="156">
        <v>305</v>
      </c>
      <c r="H69" s="159" t="s">
        <v>196</v>
      </c>
      <c r="I69" s="301">
        <v>1500</v>
      </c>
      <c r="J69" s="301"/>
      <c r="K69" s="301">
        <f>I69*G69/1000</f>
        <v>457.5</v>
      </c>
      <c r="L69" s="306"/>
      <c r="M69" s="101"/>
      <c r="N69" s="309"/>
      <c r="O69" s="312">
        <f>SUM(O70:O75)</f>
        <v>250.82399999999998</v>
      </c>
      <c r="P69" s="312">
        <f>SUM(P70:P75)</f>
        <v>376.23600000000005</v>
      </c>
      <c r="Q69" s="310"/>
      <c r="R69" s="166"/>
      <c r="S69" s="22"/>
      <c r="T69" s="22"/>
      <c r="U69" s="127"/>
      <c r="V69" s="353" t="str">
        <f>A69</f>
        <v>0142</v>
      </c>
      <c r="W69" s="354" t="str">
        <f>C69</f>
        <v>Pif Paf</v>
      </c>
      <c r="X69" s="244"/>
      <c r="Y69" s="455"/>
      <c r="Z69" s="200">
        <f>SUM(Z70:Z75)</f>
        <v>250.82399999999998</v>
      </c>
      <c r="AA69" s="376"/>
      <c r="AB69" s="257"/>
      <c r="AC69" s="231">
        <f>SUM(AC70:AC75)</f>
        <v>2508.2399999999998</v>
      </c>
      <c r="AD69" s="255"/>
      <c r="AE69" s="245"/>
      <c r="AF69" s="333"/>
      <c r="AG69" s="334"/>
    </row>
    <row r="70" spans="1:33" ht="15.75" x14ac:dyDescent="0.25">
      <c r="A70" s="307"/>
      <c r="B70" s="157" t="s">
        <v>197</v>
      </c>
      <c r="C70" s="157"/>
      <c r="D70" s="159"/>
      <c r="E70" s="159"/>
      <c r="F70" s="159"/>
      <c r="G70" s="156"/>
      <c r="H70" s="159"/>
      <c r="I70" s="301"/>
      <c r="J70" s="301"/>
      <c r="K70" s="343"/>
      <c r="L70" s="345"/>
      <c r="M70" s="151"/>
      <c r="N70" s="157" t="s">
        <v>77</v>
      </c>
      <c r="O70" s="311">
        <v>51.491999999999997</v>
      </c>
      <c r="P70" s="311">
        <f>O70*I69/1000</f>
        <v>77.238</v>
      </c>
      <c r="Q70" s="165">
        <v>41366</v>
      </c>
      <c r="R70" s="166">
        <v>20002297</v>
      </c>
      <c r="S70" s="22"/>
      <c r="T70" s="22"/>
      <c r="U70" s="127"/>
      <c r="V70" s="217"/>
      <c r="W70" s="224"/>
      <c r="X70" s="289" t="str">
        <f>N70</f>
        <v>CAPE BELLE</v>
      </c>
      <c r="Y70" s="388">
        <f>Q70</f>
        <v>41366</v>
      </c>
      <c r="Z70" s="291">
        <f>O70</f>
        <v>51.491999999999997</v>
      </c>
      <c r="AA70" s="342">
        <f>R70</f>
        <v>20002297</v>
      </c>
      <c r="AB70" s="293">
        <v>10</v>
      </c>
      <c r="AC70" s="294">
        <f>Z70*AB70</f>
        <v>514.91999999999996</v>
      </c>
      <c r="AD70" s="292"/>
      <c r="AE70" s="292"/>
      <c r="AF70" s="295">
        <v>660</v>
      </c>
      <c r="AG70" s="334"/>
    </row>
    <row r="71" spans="1:33" ht="15.75" x14ac:dyDescent="0.25">
      <c r="A71" s="92"/>
      <c r="B71" s="157"/>
      <c r="C71" s="157"/>
      <c r="D71" s="159"/>
      <c r="E71" s="159"/>
      <c r="F71" s="159"/>
      <c r="G71" s="156"/>
      <c r="H71" s="159"/>
      <c r="I71" s="301"/>
      <c r="J71" s="360"/>
      <c r="K71" s="361"/>
      <c r="L71" s="345"/>
      <c r="M71" s="151"/>
      <c r="N71" s="157" t="s">
        <v>247</v>
      </c>
      <c r="O71" s="164">
        <v>72.096000000000004</v>
      </c>
      <c r="P71" s="164">
        <f>O71*I69/1000</f>
        <v>108.14400000000001</v>
      </c>
      <c r="Q71" s="165">
        <v>41385</v>
      </c>
      <c r="R71" s="166">
        <v>20002298</v>
      </c>
      <c r="S71" s="22"/>
      <c r="T71" s="22"/>
      <c r="U71" s="127"/>
      <c r="V71" s="217"/>
      <c r="W71" s="224"/>
      <c r="X71" s="289" t="str">
        <f t="shared" ref="X71:X72" si="40">N71</f>
        <v>FRIO ATLANTIC</v>
      </c>
      <c r="Y71" s="388">
        <f t="shared" ref="Y71:Y72" si="41">Q71</f>
        <v>41385</v>
      </c>
      <c r="Z71" s="291">
        <f t="shared" ref="Z71:Z72" si="42">O71</f>
        <v>72.096000000000004</v>
      </c>
      <c r="AA71" s="342">
        <f t="shared" ref="AA71:AA72" si="43">R71</f>
        <v>20002298</v>
      </c>
      <c r="AB71" s="293">
        <v>10</v>
      </c>
      <c r="AC71" s="294">
        <f t="shared" ref="AC71:AC72" si="44">Z71*AB71</f>
        <v>720.96</v>
      </c>
      <c r="AD71" s="292"/>
      <c r="AE71" s="292"/>
      <c r="AF71" s="295">
        <v>660</v>
      </c>
      <c r="AG71" s="334"/>
    </row>
    <row r="72" spans="1:33" ht="15.75" x14ac:dyDescent="0.25">
      <c r="A72" s="92"/>
      <c r="B72" s="157"/>
      <c r="C72" s="157"/>
      <c r="D72" s="159"/>
      <c r="E72" s="159"/>
      <c r="F72" s="159"/>
      <c r="G72" s="156"/>
      <c r="H72" s="159"/>
      <c r="I72" s="301"/>
      <c r="J72" s="301"/>
      <c r="K72" s="343"/>
      <c r="L72" s="390"/>
      <c r="M72" s="151"/>
      <c r="N72" s="157" t="s">
        <v>263</v>
      </c>
      <c r="O72" s="164">
        <v>35.088000000000001</v>
      </c>
      <c r="P72" s="164">
        <f>O72*I69/1000</f>
        <v>52.631999999999998</v>
      </c>
      <c r="Q72" s="165">
        <v>41417</v>
      </c>
      <c r="R72" s="166">
        <v>20002299</v>
      </c>
      <c r="S72" s="22"/>
      <c r="T72" s="22"/>
      <c r="U72" s="127"/>
      <c r="V72" s="217"/>
      <c r="W72" s="224"/>
      <c r="X72" s="278" t="str">
        <f t="shared" si="40"/>
        <v>ITALIAN REEFER</v>
      </c>
      <c r="Y72" s="285">
        <f t="shared" si="41"/>
        <v>41417</v>
      </c>
      <c r="Z72" s="448">
        <f t="shared" si="42"/>
        <v>35.088000000000001</v>
      </c>
      <c r="AA72" s="449">
        <f t="shared" si="43"/>
        <v>20002299</v>
      </c>
      <c r="AB72" s="281">
        <v>10</v>
      </c>
      <c r="AC72" s="446">
        <f t="shared" si="44"/>
        <v>350.88</v>
      </c>
      <c r="AD72" s="280"/>
      <c r="AE72" s="280"/>
      <c r="AF72" s="282"/>
      <c r="AG72" s="334"/>
    </row>
    <row r="73" spans="1:33" ht="16.5" x14ac:dyDescent="0.25">
      <c r="A73" s="92"/>
      <c r="B73" s="157"/>
      <c r="C73" s="157"/>
      <c r="D73" s="159"/>
      <c r="E73" s="159"/>
      <c r="F73" s="159"/>
      <c r="G73" s="156"/>
      <c r="H73" s="159"/>
      <c r="I73" s="301"/>
      <c r="J73" s="301"/>
      <c r="K73" s="404"/>
      <c r="L73" s="405"/>
      <c r="M73" s="151"/>
      <c r="N73" s="157" t="s">
        <v>284</v>
      </c>
      <c r="O73" s="164">
        <v>61.32</v>
      </c>
      <c r="P73" s="164">
        <f>O73*I69/1000</f>
        <v>91.98</v>
      </c>
      <c r="Q73" s="165">
        <v>41450</v>
      </c>
      <c r="R73" s="166">
        <v>20002300</v>
      </c>
      <c r="S73" s="22"/>
      <c r="T73" s="22"/>
      <c r="U73" s="127"/>
      <c r="V73" s="217"/>
      <c r="W73" s="224"/>
      <c r="X73" s="278" t="str">
        <f t="shared" ref="X73:X75" si="45">N73</f>
        <v>INDIAN REEFER</v>
      </c>
      <c r="Y73" s="285">
        <f t="shared" ref="Y73:Y75" si="46">Q73</f>
        <v>41450</v>
      </c>
      <c r="Z73" s="448">
        <f t="shared" ref="Z73:Z75" si="47">O73</f>
        <v>61.32</v>
      </c>
      <c r="AA73" s="449">
        <f t="shared" ref="AA73:AA75" si="48">R73</f>
        <v>20002300</v>
      </c>
      <c r="AB73" s="281">
        <v>10</v>
      </c>
      <c r="AC73" s="446">
        <f t="shared" ref="AC73:AC75" si="49">Z73*AB73</f>
        <v>613.20000000000005</v>
      </c>
      <c r="AD73" s="280"/>
      <c r="AE73" s="280"/>
      <c r="AF73" s="282"/>
      <c r="AG73" s="334"/>
    </row>
    <row r="74" spans="1:33" ht="16.5" x14ac:dyDescent="0.25">
      <c r="A74" s="92"/>
      <c r="B74" s="157"/>
      <c r="C74" s="157"/>
      <c r="D74" s="159"/>
      <c r="E74" s="159"/>
      <c r="F74" s="159"/>
      <c r="G74" s="156"/>
      <c r="H74" s="159"/>
      <c r="I74" s="301"/>
      <c r="J74" s="301"/>
      <c r="K74" s="343"/>
      <c r="L74" s="363"/>
      <c r="M74" s="151"/>
      <c r="N74" s="157" t="s">
        <v>263</v>
      </c>
      <c r="O74" s="164">
        <v>30.827999999999999</v>
      </c>
      <c r="P74" s="164">
        <f>O74*I69/1000</f>
        <v>46.241999999999997</v>
      </c>
      <c r="Q74" s="165">
        <v>41472</v>
      </c>
      <c r="R74" s="166">
        <v>20002301</v>
      </c>
      <c r="S74" s="22"/>
      <c r="T74" s="22"/>
      <c r="U74" s="127"/>
      <c r="V74" s="217"/>
      <c r="W74" s="224"/>
      <c r="X74" s="244" t="str">
        <f t="shared" si="45"/>
        <v>ITALIAN REEFER</v>
      </c>
      <c r="Y74" s="447">
        <f t="shared" si="46"/>
        <v>41472</v>
      </c>
      <c r="Z74" s="331">
        <f t="shared" si="47"/>
        <v>30.827999999999999</v>
      </c>
      <c r="AA74" s="332">
        <f t="shared" si="48"/>
        <v>20002301</v>
      </c>
      <c r="AB74" s="247">
        <v>10</v>
      </c>
      <c r="AC74" s="254">
        <f t="shared" si="49"/>
        <v>308.27999999999997</v>
      </c>
      <c r="AD74" s="245"/>
      <c r="AE74" s="245"/>
      <c r="AF74" s="333"/>
      <c r="AG74" s="334"/>
    </row>
    <row r="75" spans="1:33" ht="16.5" x14ac:dyDescent="0.25">
      <c r="A75" s="92"/>
      <c r="B75" s="157"/>
      <c r="C75" s="157"/>
      <c r="D75" s="159"/>
      <c r="E75" s="159"/>
      <c r="F75" s="159"/>
      <c r="G75" s="156"/>
      <c r="H75" s="159"/>
      <c r="I75" s="301"/>
      <c r="J75" s="301"/>
      <c r="K75" s="404"/>
      <c r="L75" s="483" t="s">
        <v>319</v>
      </c>
      <c r="M75" s="194">
        <v>60</v>
      </c>
      <c r="N75" s="157"/>
      <c r="O75" s="164"/>
      <c r="P75" s="164"/>
      <c r="Q75" s="165"/>
      <c r="R75" s="166"/>
      <c r="S75" s="22"/>
      <c r="T75" s="22"/>
      <c r="U75" s="127"/>
      <c r="V75" s="217"/>
      <c r="W75" s="224"/>
      <c r="X75" s="244">
        <f t="shared" si="45"/>
        <v>0</v>
      </c>
      <c r="Y75" s="447">
        <f t="shared" si="46"/>
        <v>0</v>
      </c>
      <c r="Z75" s="331">
        <f t="shared" si="47"/>
        <v>0</v>
      </c>
      <c r="AA75" s="332">
        <f t="shared" si="48"/>
        <v>0</v>
      </c>
      <c r="AB75" s="247">
        <v>10</v>
      </c>
      <c r="AC75" s="254">
        <f t="shared" si="49"/>
        <v>0</v>
      </c>
      <c r="AD75" s="245"/>
      <c r="AE75" s="245"/>
      <c r="AF75" s="333"/>
      <c r="AG75" s="334"/>
    </row>
    <row r="76" spans="1:33" ht="15.75" thickBot="1" x14ac:dyDescent="0.3">
      <c r="A76" s="92"/>
      <c r="B76" s="157"/>
      <c r="C76" s="157"/>
      <c r="D76" s="159"/>
      <c r="E76" s="159"/>
      <c r="F76" s="159"/>
      <c r="G76" s="156"/>
      <c r="H76" s="159"/>
      <c r="I76" s="301"/>
      <c r="J76" s="301"/>
      <c r="K76" s="301"/>
      <c r="L76" s="306"/>
      <c r="M76" s="101"/>
      <c r="N76" s="157"/>
      <c r="O76" s="164"/>
      <c r="P76" s="164"/>
      <c r="Q76" s="165"/>
      <c r="R76" s="166"/>
      <c r="S76" s="22"/>
      <c r="T76" s="22"/>
      <c r="U76" s="127"/>
      <c r="V76" s="217"/>
      <c r="W76" s="224"/>
      <c r="X76" s="244"/>
      <c r="Y76" s="447"/>
      <c r="Z76" s="377"/>
      <c r="AA76" s="332"/>
      <c r="AB76" s="247"/>
      <c r="AC76" s="378"/>
      <c r="AD76" s="245"/>
      <c r="AE76" s="245"/>
      <c r="AF76" s="333"/>
      <c r="AG76" s="334"/>
    </row>
    <row r="77" spans="1:33" ht="15.75" thickBot="1" x14ac:dyDescent="0.3">
      <c r="A77" s="307" t="s">
        <v>201</v>
      </c>
      <c r="B77" s="157" t="s">
        <v>194</v>
      </c>
      <c r="C77" s="157" t="s">
        <v>199</v>
      </c>
      <c r="D77" s="159" t="s">
        <v>61</v>
      </c>
      <c r="E77" s="159" t="s">
        <v>65</v>
      </c>
      <c r="F77" s="159" t="s">
        <v>192</v>
      </c>
      <c r="G77" s="156">
        <v>742</v>
      </c>
      <c r="H77" s="159" t="s">
        <v>196</v>
      </c>
      <c r="I77" s="301">
        <v>1690</v>
      </c>
      <c r="J77" s="301"/>
      <c r="K77" s="301">
        <f>I77*G77/1000</f>
        <v>1253.98</v>
      </c>
      <c r="L77" s="306"/>
      <c r="M77" s="101"/>
      <c r="N77" s="309"/>
      <c r="O77" s="312">
        <f>SUM(O78:O83)</f>
        <v>628.55552</v>
      </c>
      <c r="P77" s="312">
        <f>SUM(P78:P83)</f>
        <v>1062.2588287999999</v>
      </c>
      <c r="Q77" s="310"/>
      <c r="R77" s="166"/>
      <c r="S77" s="22"/>
      <c r="T77" s="22"/>
      <c r="U77" s="127"/>
      <c r="V77" s="351" t="str">
        <f>A77</f>
        <v>0151</v>
      </c>
      <c r="W77" s="271" t="str">
        <f>C77</f>
        <v>Oderich</v>
      </c>
      <c r="X77" s="244"/>
      <c r="Y77" s="455"/>
      <c r="Z77" s="200">
        <f>SUM(Z78:Z81)</f>
        <v>478.55840000000001</v>
      </c>
      <c r="AA77" s="376"/>
      <c r="AB77" s="257"/>
      <c r="AC77" s="231">
        <f>SUM(AC78:AC81)</f>
        <v>4785.5840000000007</v>
      </c>
      <c r="AD77" s="255"/>
      <c r="AE77" s="245"/>
      <c r="AF77" s="333"/>
      <c r="AG77" s="334"/>
    </row>
    <row r="78" spans="1:33" ht="15.75" x14ac:dyDescent="0.25">
      <c r="A78" s="307"/>
      <c r="B78" s="157" t="s">
        <v>100</v>
      </c>
      <c r="C78" s="157"/>
      <c r="D78" s="159"/>
      <c r="E78" s="159"/>
      <c r="F78" s="159"/>
      <c r="G78" s="156"/>
      <c r="H78" s="159"/>
      <c r="I78" s="301"/>
      <c r="J78" s="301"/>
      <c r="K78" s="343"/>
      <c r="L78" s="345"/>
      <c r="M78" s="151"/>
      <c r="N78" s="157" t="s">
        <v>77</v>
      </c>
      <c r="O78" s="311">
        <v>39.984000000000002</v>
      </c>
      <c r="P78" s="406">
        <f>O78*I77/1000</f>
        <v>67.572960000000009</v>
      </c>
      <c r="Q78" s="165">
        <v>41366</v>
      </c>
      <c r="R78" s="166" t="s">
        <v>231</v>
      </c>
      <c r="S78" s="22"/>
      <c r="T78" s="22"/>
      <c r="U78" s="127"/>
      <c r="V78" s="217"/>
      <c r="W78" s="224"/>
      <c r="X78" s="278" t="str">
        <f>N78</f>
        <v>CAPE BELLE</v>
      </c>
      <c r="Y78" s="285">
        <f>Q78</f>
        <v>41366</v>
      </c>
      <c r="Z78" s="448">
        <f>O78</f>
        <v>39.984000000000002</v>
      </c>
      <c r="AA78" s="449" t="str">
        <f>R78</f>
        <v>179/2013-A</v>
      </c>
      <c r="AB78" s="281">
        <v>10</v>
      </c>
      <c r="AC78" s="446">
        <f>Z78*AB78</f>
        <v>399.84000000000003</v>
      </c>
      <c r="AD78" s="280"/>
      <c r="AE78" s="280"/>
      <c r="AF78" s="282"/>
      <c r="AG78" s="334"/>
    </row>
    <row r="79" spans="1:33" ht="15.75" x14ac:dyDescent="0.25">
      <c r="A79" s="307"/>
      <c r="B79" s="306"/>
      <c r="C79" s="306"/>
      <c r="D79" s="306"/>
      <c r="E79" s="306"/>
      <c r="F79" s="306"/>
      <c r="G79" s="308"/>
      <c r="H79" s="306"/>
      <c r="I79" s="149"/>
      <c r="J79" s="149"/>
      <c r="K79" s="359"/>
      <c r="L79" s="345"/>
      <c r="M79" s="151"/>
      <c r="N79" s="22" t="s">
        <v>247</v>
      </c>
      <c r="O79" s="101">
        <v>179.99299999999999</v>
      </c>
      <c r="P79" s="82">
        <f>O79*I77/1000</f>
        <v>304.18816999999996</v>
      </c>
      <c r="Q79" s="50">
        <v>41385</v>
      </c>
      <c r="R79" s="22" t="s">
        <v>254</v>
      </c>
      <c r="S79" s="22"/>
      <c r="T79" s="22"/>
      <c r="U79" s="127"/>
      <c r="V79" s="217"/>
      <c r="W79" s="224"/>
      <c r="X79" s="278" t="str">
        <f t="shared" ref="X79:X80" si="50">N79</f>
        <v>FRIO ATLANTIC</v>
      </c>
      <c r="Y79" s="285">
        <f t="shared" ref="Y79:Y80" si="51">Q79</f>
        <v>41385</v>
      </c>
      <c r="Z79" s="280">
        <f t="shared" ref="Z79:Z80" si="52">O79</f>
        <v>179.99299999999999</v>
      </c>
      <c r="AA79" s="280" t="str">
        <f t="shared" ref="AA79:AA80" si="53">R79</f>
        <v>179/2013-B</v>
      </c>
      <c r="AB79" s="281">
        <v>10</v>
      </c>
      <c r="AC79" s="281">
        <f t="shared" ref="AC79:AC80" si="54">Z79*AB79</f>
        <v>1799.9299999999998</v>
      </c>
      <c r="AD79" s="280"/>
      <c r="AE79" s="280"/>
      <c r="AF79" s="282"/>
      <c r="AG79" s="334"/>
    </row>
    <row r="80" spans="1:33" ht="15.75" x14ac:dyDescent="0.25">
      <c r="A80" s="307"/>
      <c r="B80" s="306"/>
      <c r="C80" s="306"/>
      <c r="D80" s="306"/>
      <c r="E80" s="306"/>
      <c r="F80" s="306"/>
      <c r="G80" s="308"/>
      <c r="H80" s="306"/>
      <c r="I80" s="149"/>
      <c r="J80" s="149"/>
      <c r="K80" s="343"/>
      <c r="L80" s="390"/>
      <c r="M80" s="151"/>
      <c r="N80" s="22" t="s">
        <v>263</v>
      </c>
      <c r="O80" s="101">
        <v>132.999</v>
      </c>
      <c r="P80" s="82">
        <f>O80*I77/1000</f>
        <v>224.76830999999999</v>
      </c>
      <c r="Q80" s="50">
        <v>41417</v>
      </c>
      <c r="R80" s="22" t="s">
        <v>271</v>
      </c>
      <c r="S80" s="22"/>
      <c r="T80" s="22"/>
      <c r="U80" s="127"/>
      <c r="V80" s="217"/>
      <c r="W80" s="224"/>
      <c r="X80" s="278" t="str">
        <f t="shared" si="50"/>
        <v>ITALIAN REEFER</v>
      </c>
      <c r="Y80" s="285">
        <f t="shared" si="51"/>
        <v>41417</v>
      </c>
      <c r="Z80" s="280">
        <f t="shared" si="52"/>
        <v>132.999</v>
      </c>
      <c r="AA80" s="280" t="str">
        <f t="shared" si="53"/>
        <v>179/2013-C</v>
      </c>
      <c r="AB80" s="281">
        <v>10</v>
      </c>
      <c r="AC80" s="281">
        <f t="shared" si="54"/>
        <v>1329.99</v>
      </c>
      <c r="AD80" s="280"/>
      <c r="AE80" s="280"/>
      <c r="AF80" s="282"/>
    </row>
    <row r="81" spans="1:32" ht="16.5" x14ac:dyDescent="0.25">
      <c r="A81" s="307"/>
      <c r="B81" s="306"/>
      <c r="C81" s="306"/>
      <c r="D81" s="306"/>
      <c r="E81" s="306"/>
      <c r="F81" s="306"/>
      <c r="G81" s="308"/>
      <c r="H81" s="306"/>
      <c r="I81" s="149"/>
      <c r="J81" s="149"/>
      <c r="K81" s="404"/>
      <c r="L81" s="405"/>
      <c r="M81" s="151"/>
      <c r="N81" s="22" t="s">
        <v>284</v>
      </c>
      <c r="O81" s="101">
        <v>125.58240000000001</v>
      </c>
      <c r="P81" s="82">
        <f>O81*I77/1000</f>
        <v>212.23425600000002</v>
      </c>
      <c r="Q81" s="50">
        <v>41450</v>
      </c>
      <c r="R81" s="22" t="s">
        <v>288</v>
      </c>
      <c r="S81" s="22"/>
      <c r="T81" s="22"/>
      <c r="U81" s="127"/>
      <c r="V81" s="217"/>
      <c r="W81" s="224"/>
      <c r="X81" s="278" t="str">
        <f t="shared" ref="X81:X82" si="55">N81</f>
        <v>INDIAN REEFER</v>
      </c>
      <c r="Y81" s="285">
        <f t="shared" ref="Y81:Y82" si="56">Q81</f>
        <v>41450</v>
      </c>
      <c r="Z81" s="280">
        <f t="shared" ref="Z81:Z82" si="57">O81</f>
        <v>125.58240000000001</v>
      </c>
      <c r="AA81" s="280" t="str">
        <f t="shared" ref="AA81:AA82" si="58">R81</f>
        <v>179/2013-D</v>
      </c>
      <c r="AB81" s="281">
        <v>10</v>
      </c>
      <c r="AC81" s="281">
        <f t="shared" ref="AC81:AC82" si="59">Z81*AB81</f>
        <v>1255.8240000000001</v>
      </c>
      <c r="AD81" s="280"/>
      <c r="AE81" s="280"/>
      <c r="AF81" s="282"/>
    </row>
    <row r="82" spans="1:32" ht="16.5" x14ac:dyDescent="0.25">
      <c r="A82" s="307"/>
      <c r="B82" s="306"/>
      <c r="C82" s="306"/>
      <c r="D82" s="306"/>
      <c r="E82" s="306"/>
      <c r="F82" s="306"/>
      <c r="G82" s="308"/>
      <c r="H82" s="306"/>
      <c r="I82" s="149"/>
      <c r="J82" s="149"/>
      <c r="K82" s="343"/>
      <c r="L82" s="363"/>
      <c r="M82" s="151"/>
      <c r="N82" s="22" t="s">
        <v>263</v>
      </c>
      <c r="O82" s="101">
        <v>149.99712</v>
      </c>
      <c r="P82" s="53">
        <f>O82*I77/1000</f>
        <v>253.49513279999999</v>
      </c>
      <c r="Q82" s="50">
        <v>41472</v>
      </c>
      <c r="R82" s="22" t="s">
        <v>311</v>
      </c>
      <c r="S82" s="22"/>
      <c r="T82" s="22"/>
      <c r="U82" s="127"/>
      <c r="V82" s="217"/>
      <c r="W82" s="224"/>
      <c r="X82" s="244" t="str">
        <f t="shared" si="55"/>
        <v>ITALIAN REEFER</v>
      </c>
      <c r="Y82" s="447">
        <f t="shared" si="56"/>
        <v>41472</v>
      </c>
      <c r="Z82" s="245">
        <f t="shared" si="57"/>
        <v>149.99712</v>
      </c>
      <c r="AA82" s="245" t="str">
        <f t="shared" si="58"/>
        <v>179/2013-E</v>
      </c>
      <c r="AB82" s="247">
        <v>10</v>
      </c>
      <c r="AC82" s="247">
        <f t="shared" si="59"/>
        <v>1499.9712</v>
      </c>
      <c r="AD82" s="245"/>
      <c r="AE82" s="245"/>
      <c r="AF82" s="214"/>
    </row>
    <row r="83" spans="1:32" ht="16.5" x14ac:dyDescent="0.25">
      <c r="A83" s="307"/>
      <c r="B83" s="306"/>
      <c r="C83" s="306"/>
      <c r="D83" s="306"/>
      <c r="E83" s="306"/>
      <c r="F83" s="306"/>
      <c r="G83" s="308"/>
      <c r="H83" s="306"/>
      <c r="I83" s="149"/>
      <c r="J83" s="149"/>
      <c r="K83" s="404"/>
      <c r="L83" s="483" t="s">
        <v>319</v>
      </c>
      <c r="M83" s="194">
        <v>122</v>
      </c>
      <c r="N83" s="22"/>
      <c r="O83" s="101"/>
      <c r="P83" s="53"/>
      <c r="Q83" s="50"/>
      <c r="R83" s="22"/>
      <c r="S83" s="22"/>
      <c r="T83" s="22"/>
      <c r="U83" s="127"/>
      <c r="V83" s="217"/>
      <c r="W83" s="224"/>
      <c r="X83" s="244"/>
      <c r="Y83" s="447"/>
      <c r="Z83" s="245"/>
      <c r="AA83" s="245"/>
      <c r="AB83" s="247"/>
      <c r="AC83" s="247"/>
      <c r="AD83" s="245"/>
      <c r="AE83" s="245"/>
      <c r="AF83" s="214"/>
    </row>
    <row r="84" spans="1:32" ht="15.75" thickBot="1" x14ac:dyDescent="0.3">
      <c r="A84" s="307"/>
      <c r="B84" s="306"/>
      <c r="C84" s="306"/>
      <c r="D84" s="306"/>
      <c r="E84" s="306"/>
      <c r="F84" s="306"/>
      <c r="G84" s="308"/>
      <c r="H84" s="306"/>
      <c r="I84" s="149"/>
      <c r="J84" s="149"/>
      <c r="K84" s="149"/>
      <c r="L84" s="306"/>
      <c r="M84" s="105"/>
      <c r="N84" s="22"/>
      <c r="O84" s="102"/>
      <c r="P84" s="54"/>
      <c r="Q84" s="50"/>
      <c r="R84" s="22"/>
      <c r="S84" s="22"/>
      <c r="T84" s="22"/>
      <c r="U84" s="127"/>
      <c r="V84" s="217"/>
      <c r="W84" s="224"/>
      <c r="X84" s="244"/>
      <c r="Y84" s="447"/>
      <c r="Z84" s="256"/>
      <c r="AA84" s="245"/>
      <c r="AB84" s="247"/>
      <c r="AC84" s="258"/>
      <c r="AD84" s="245"/>
      <c r="AE84" s="245"/>
      <c r="AF84" s="214"/>
    </row>
    <row r="85" spans="1:32" ht="19.5" thickBot="1" x14ac:dyDescent="0.35">
      <c r="A85" s="307" t="s">
        <v>203</v>
      </c>
      <c r="B85" s="157" t="s">
        <v>194</v>
      </c>
      <c r="C85" s="157" t="s">
        <v>199</v>
      </c>
      <c r="D85" s="159" t="s">
        <v>61</v>
      </c>
      <c r="E85" s="159" t="s">
        <v>65</v>
      </c>
      <c r="F85" s="159" t="s">
        <v>192</v>
      </c>
      <c r="G85" s="308">
        <f>O85</f>
        <v>128.69999999999999</v>
      </c>
      <c r="H85" s="159" t="s">
        <v>202</v>
      </c>
      <c r="I85" s="149">
        <v>1500</v>
      </c>
      <c r="J85" s="149"/>
      <c r="K85" s="149">
        <f>I85*G85/1000</f>
        <v>193.04999999999998</v>
      </c>
      <c r="L85" s="306"/>
      <c r="M85" s="105"/>
      <c r="N85" s="127"/>
      <c r="O85" s="108">
        <f>SUM(O86:O89)</f>
        <v>128.69999999999999</v>
      </c>
      <c r="P85" s="304">
        <f>SUM(P86:P89)</f>
        <v>193.04999999999998</v>
      </c>
      <c r="Q85" s="128"/>
      <c r="R85" s="22"/>
      <c r="S85" s="22"/>
      <c r="T85" s="22"/>
      <c r="U85" s="127"/>
      <c r="V85" s="353" t="str">
        <f>A85</f>
        <v>0152</v>
      </c>
      <c r="W85" s="354" t="str">
        <f>C85</f>
        <v>Oderich</v>
      </c>
      <c r="X85" s="244"/>
      <c r="Y85" s="455"/>
      <c r="Z85" s="200">
        <f>SUM(Z86:Z88)</f>
        <v>95.867999999999995</v>
      </c>
      <c r="AA85" s="255"/>
      <c r="AB85" s="257"/>
      <c r="AC85" s="231">
        <f>SUM(AC86:AC89)</f>
        <v>1287</v>
      </c>
      <c r="AD85" s="255"/>
      <c r="AE85" s="245"/>
      <c r="AF85" s="214"/>
    </row>
    <row r="86" spans="1:32" ht="15.75" x14ac:dyDescent="0.25">
      <c r="A86" s="313" t="s">
        <v>119</v>
      </c>
      <c r="B86" s="157" t="s">
        <v>197</v>
      </c>
      <c r="C86" s="306"/>
      <c r="D86" s="306"/>
      <c r="E86" s="306"/>
      <c r="F86" s="306"/>
      <c r="G86" s="308"/>
      <c r="H86" s="306"/>
      <c r="I86" s="149"/>
      <c r="J86" s="149"/>
      <c r="K86" s="343"/>
      <c r="L86" s="345"/>
      <c r="M86" s="151"/>
      <c r="N86" s="22" t="s">
        <v>77</v>
      </c>
      <c r="O86" s="104">
        <v>34.991999999999997</v>
      </c>
      <c r="P86" s="87">
        <f>O86*I85/1000</f>
        <v>52.487999999999992</v>
      </c>
      <c r="Q86" s="50">
        <v>41366</v>
      </c>
      <c r="R86" s="22" t="s">
        <v>232</v>
      </c>
      <c r="S86" s="22"/>
      <c r="T86" s="22"/>
      <c r="U86" s="127"/>
      <c r="V86" s="217"/>
      <c r="W86" s="224"/>
      <c r="X86" s="278" t="str">
        <f>N86</f>
        <v>CAPE BELLE</v>
      </c>
      <c r="Y86" s="285">
        <f>Q86</f>
        <v>41366</v>
      </c>
      <c r="Z86" s="448">
        <f>O86</f>
        <v>34.991999999999997</v>
      </c>
      <c r="AA86" s="280" t="str">
        <f>R86</f>
        <v>180/2013-A</v>
      </c>
      <c r="AB86" s="281">
        <v>10</v>
      </c>
      <c r="AC86" s="446">
        <f>Z86*AB86</f>
        <v>349.91999999999996</v>
      </c>
      <c r="AD86" s="280"/>
      <c r="AE86" s="280"/>
      <c r="AF86" s="282"/>
    </row>
    <row r="87" spans="1:32" ht="15.75" x14ac:dyDescent="0.25">
      <c r="A87" s="22"/>
      <c r="B87" s="306"/>
      <c r="C87" s="306"/>
      <c r="D87" s="306"/>
      <c r="E87" s="306"/>
      <c r="F87" s="306"/>
      <c r="G87" s="308"/>
      <c r="H87" s="306"/>
      <c r="I87" s="149"/>
      <c r="J87" s="149"/>
      <c r="K87" s="359"/>
      <c r="L87" s="345"/>
      <c r="M87" s="151"/>
      <c r="N87" s="22" t="s">
        <v>247</v>
      </c>
      <c r="O87" s="105">
        <v>30.888000000000002</v>
      </c>
      <c r="P87" s="82">
        <f>O87*I85/1000</f>
        <v>46.332000000000001</v>
      </c>
      <c r="Q87" s="50">
        <v>41385</v>
      </c>
      <c r="R87" s="22" t="s">
        <v>253</v>
      </c>
      <c r="S87" s="22"/>
      <c r="T87" s="22"/>
      <c r="U87" s="127"/>
      <c r="V87" s="217"/>
      <c r="W87" s="224"/>
      <c r="X87" s="278" t="str">
        <f t="shared" ref="X87:X89" si="60">N87</f>
        <v>FRIO ATLANTIC</v>
      </c>
      <c r="Y87" s="285">
        <f>Q87</f>
        <v>41385</v>
      </c>
      <c r="Z87" s="280">
        <f t="shared" ref="Z87:Z89" si="61">O87</f>
        <v>30.888000000000002</v>
      </c>
      <c r="AA87" s="280" t="str">
        <f t="shared" ref="AA87:AA89" si="62">R87</f>
        <v>180/2013-B</v>
      </c>
      <c r="AB87" s="281">
        <v>10</v>
      </c>
      <c r="AC87" s="281">
        <f t="shared" ref="AC87:AC89" si="63">Z87*AB87</f>
        <v>308.88</v>
      </c>
      <c r="AD87" s="280"/>
      <c r="AE87" s="280"/>
      <c r="AF87" s="282"/>
    </row>
    <row r="88" spans="1:32" ht="15.75" x14ac:dyDescent="0.25">
      <c r="A88" s="22"/>
      <c r="B88" s="306"/>
      <c r="C88" s="306"/>
      <c r="D88" s="306"/>
      <c r="E88" s="306"/>
      <c r="F88" s="306"/>
      <c r="G88" s="308"/>
      <c r="H88" s="306"/>
      <c r="I88" s="149"/>
      <c r="J88" s="149"/>
      <c r="K88" s="343"/>
      <c r="L88" s="390"/>
      <c r="M88" s="151"/>
      <c r="N88" s="22" t="s">
        <v>263</v>
      </c>
      <c r="O88" s="105">
        <v>29.988</v>
      </c>
      <c r="P88" s="82">
        <f>O88*I85/1000</f>
        <v>44.981999999999999</v>
      </c>
      <c r="Q88" s="50">
        <v>41417</v>
      </c>
      <c r="R88" s="22" t="s">
        <v>270</v>
      </c>
      <c r="S88" s="22"/>
      <c r="T88" s="22"/>
      <c r="U88" s="127"/>
      <c r="V88" s="217"/>
      <c r="W88" s="224"/>
      <c r="X88" s="278" t="str">
        <f t="shared" si="60"/>
        <v>ITALIAN REEFER</v>
      </c>
      <c r="Y88" s="285">
        <f t="shared" ref="Y88:Y89" si="64">Q88</f>
        <v>41417</v>
      </c>
      <c r="Z88" s="280">
        <f t="shared" si="61"/>
        <v>29.988</v>
      </c>
      <c r="AA88" s="280" t="str">
        <f t="shared" si="62"/>
        <v>180/2013-C</v>
      </c>
      <c r="AB88" s="281">
        <v>10</v>
      </c>
      <c r="AC88" s="281">
        <f t="shared" si="63"/>
        <v>299.88</v>
      </c>
      <c r="AD88" s="280"/>
      <c r="AE88" s="280"/>
      <c r="AF88" s="282"/>
    </row>
    <row r="89" spans="1:32" ht="16.5" x14ac:dyDescent="0.25">
      <c r="A89" s="22"/>
      <c r="B89" s="306"/>
      <c r="C89" s="306"/>
      <c r="D89" s="306"/>
      <c r="E89" s="306"/>
      <c r="F89" s="306"/>
      <c r="G89" s="308"/>
      <c r="H89" s="306"/>
      <c r="I89" s="149"/>
      <c r="J89" s="149"/>
      <c r="K89" s="343"/>
      <c r="L89" s="363"/>
      <c r="M89" s="151"/>
      <c r="N89" s="22" t="s">
        <v>263</v>
      </c>
      <c r="O89" s="105">
        <v>32.832000000000001</v>
      </c>
      <c r="P89" s="82">
        <f>O89*I85/1000</f>
        <v>49.247999999999998</v>
      </c>
      <c r="Q89" s="50">
        <v>41472</v>
      </c>
      <c r="R89" s="22" t="s">
        <v>312</v>
      </c>
      <c r="S89" s="22"/>
      <c r="T89" s="22"/>
      <c r="U89" s="127"/>
      <c r="V89" s="217"/>
      <c r="W89" s="224"/>
      <c r="X89" s="244" t="str">
        <f t="shared" si="60"/>
        <v>ITALIAN REEFER</v>
      </c>
      <c r="Y89" s="447">
        <f t="shared" si="64"/>
        <v>41472</v>
      </c>
      <c r="Z89" s="245">
        <f t="shared" si="61"/>
        <v>32.832000000000001</v>
      </c>
      <c r="AA89" s="245" t="str">
        <f t="shared" si="62"/>
        <v>180/2013-D</v>
      </c>
      <c r="AB89" s="247">
        <v>10</v>
      </c>
      <c r="AC89" s="247">
        <f t="shared" si="63"/>
        <v>328.32</v>
      </c>
      <c r="AD89" s="245"/>
      <c r="AE89" s="245"/>
      <c r="AF89" s="214"/>
    </row>
    <row r="90" spans="1:32" ht="15.75" thickBot="1" x14ac:dyDescent="0.3">
      <c r="A90" s="22"/>
      <c r="B90" s="306"/>
      <c r="C90" s="306"/>
      <c r="D90" s="306"/>
      <c r="E90" s="306"/>
      <c r="F90" s="306"/>
      <c r="G90" s="308"/>
      <c r="H90" s="306"/>
      <c r="I90" s="149"/>
      <c r="J90" s="149"/>
      <c r="K90" s="149"/>
      <c r="L90" s="306" t="s">
        <v>224</v>
      </c>
      <c r="M90" s="101"/>
      <c r="N90" s="22"/>
      <c r="O90" s="102"/>
      <c r="P90" s="54"/>
      <c r="Q90" s="50"/>
      <c r="R90" s="22"/>
      <c r="S90" s="22"/>
      <c r="T90" s="22"/>
      <c r="U90" s="127"/>
      <c r="V90" s="217"/>
      <c r="W90" s="224"/>
      <c r="X90" s="244"/>
      <c r="Y90" s="447"/>
      <c r="Z90" s="245"/>
      <c r="AA90" s="245"/>
      <c r="AB90" s="247"/>
      <c r="AC90" s="247"/>
      <c r="AD90" s="245"/>
      <c r="AE90" s="245"/>
      <c r="AF90" s="214"/>
    </row>
    <row r="91" spans="1:32" ht="15.75" thickBot="1" x14ac:dyDescent="0.3">
      <c r="A91" s="305" t="s">
        <v>290</v>
      </c>
      <c r="B91" s="306" t="s">
        <v>194</v>
      </c>
      <c r="C91" s="306" t="s">
        <v>69</v>
      </c>
      <c r="D91" s="306" t="s">
        <v>61</v>
      </c>
      <c r="E91" s="306" t="s">
        <v>99</v>
      </c>
      <c r="F91" s="306" t="s">
        <v>74</v>
      </c>
      <c r="G91" s="308">
        <v>877</v>
      </c>
      <c r="H91" s="306" t="s">
        <v>283</v>
      </c>
      <c r="I91" s="149">
        <v>1800</v>
      </c>
      <c r="J91" s="149"/>
      <c r="K91" s="149">
        <f>I91*G91/1000</f>
        <v>1578.6</v>
      </c>
      <c r="L91" s="306"/>
      <c r="M91" s="101"/>
      <c r="N91" s="127"/>
      <c r="O91" s="167">
        <f>SUM(O92:O94)</f>
        <v>0</v>
      </c>
      <c r="P91" s="168">
        <f>SUM(P92:P94)</f>
        <v>0</v>
      </c>
      <c r="Q91" s="128"/>
      <c r="R91" s="22"/>
      <c r="S91" s="22"/>
      <c r="T91" s="22"/>
      <c r="U91" s="127"/>
      <c r="V91" s="217"/>
      <c r="W91" s="224"/>
      <c r="X91" s="244"/>
      <c r="Y91" s="447"/>
      <c r="Z91" s="245"/>
      <c r="AA91" s="245"/>
      <c r="AB91" s="247"/>
      <c r="AC91" s="247"/>
      <c r="AD91" s="245"/>
      <c r="AE91" s="245"/>
      <c r="AF91" s="214"/>
    </row>
    <row r="92" spans="1:32" x14ac:dyDescent="0.25">
      <c r="A92" s="305"/>
      <c r="B92" s="22" t="s">
        <v>103</v>
      </c>
      <c r="C92" s="22"/>
      <c r="D92" s="22"/>
      <c r="E92" s="22"/>
      <c r="F92" s="22"/>
      <c r="G92" s="84"/>
      <c r="H92" s="22"/>
      <c r="I92" s="82"/>
      <c r="J92" s="82"/>
      <c r="K92" s="82"/>
      <c r="L92" s="407" t="s">
        <v>291</v>
      </c>
      <c r="M92" s="408">
        <v>307</v>
      </c>
      <c r="N92" s="22"/>
      <c r="O92" s="314"/>
      <c r="P92" s="55"/>
      <c r="Q92" s="50"/>
      <c r="R92" s="22"/>
      <c r="S92" s="22"/>
      <c r="T92" s="22"/>
      <c r="U92" s="127"/>
      <c r="V92" s="217"/>
      <c r="W92" s="224"/>
      <c r="X92" s="244">
        <f t="shared" ref="X92:X128" si="65">N92</f>
        <v>0</v>
      </c>
      <c r="Y92" s="447">
        <f t="shared" ref="Y92:Y128" si="66">Q92</f>
        <v>0</v>
      </c>
      <c r="Z92" s="245">
        <f t="shared" ref="Z92:Z128" si="67">O92</f>
        <v>0</v>
      </c>
      <c r="AA92" s="245">
        <f t="shared" ref="AA92:AA128" si="68">Q92</f>
        <v>0</v>
      </c>
      <c r="AB92" s="247">
        <v>10</v>
      </c>
      <c r="AC92" s="247">
        <f t="shared" ref="AC92:AC128" si="69">Z92*AB92</f>
        <v>0</v>
      </c>
      <c r="AD92" s="245"/>
      <c r="AE92" s="245"/>
      <c r="AF92" s="214"/>
    </row>
    <row r="93" spans="1:32" x14ac:dyDescent="0.25">
      <c r="A93" s="305"/>
      <c r="B93" s="22"/>
      <c r="C93" s="22"/>
      <c r="D93" s="22"/>
      <c r="E93" s="22"/>
      <c r="F93" s="22"/>
      <c r="G93" s="84"/>
      <c r="H93" s="22"/>
      <c r="I93" s="82"/>
      <c r="J93" s="82"/>
      <c r="K93" s="82"/>
      <c r="L93" s="407" t="s">
        <v>292</v>
      </c>
      <c r="M93" s="408">
        <v>295</v>
      </c>
      <c r="N93" s="22"/>
      <c r="O93" s="314"/>
      <c r="P93" s="55"/>
      <c r="Q93" s="50"/>
      <c r="R93" s="22"/>
      <c r="S93" s="22"/>
      <c r="T93" s="22"/>
      <c r="U93" s="127"/>
      <c r="V93" s="217"/>
      <c r="W93" s="224"/>
      <c r="X93" s="244"/>
      <c r="Y93" s="447"/>
      <c r="Z93" s="245"/>
      <c r="AA93" s="245"/>
      <c r="AB93" s="247"/>
      <c r="AC93" s="247"/>
      <c r="AD93" s="245"/>
      <c r="AE93" s="245"/>
      <c r="AF93" s="214"/>
    </row>
    <row r="94" spans="1:32" x14ac:dyDescent="0.25">
      <c r="A94" s="305"/>
      <c r="B94" s="22"/>
      <c r="C94" s="22"/>
      <c r="D94" s="22"/>
      <c r="E94" s="22"/>
      <c r="F94" s="22"/>
      <c r="G94" s="84"/>
      <c r="H94" s="22"/>
      <c r="I94" s="82"/>
      <c r="J94" s="82"/>
      <c r="K94" s="82"/>
      <c r="L94" s="407" t="s">
        <v>293</v>
      </c>
      <c r="M94" s="408">
        <v>275</v>
      </c>
      <c r="N94" s="22"/>
      <c r="O94" s="314"/>
      <c r="P94" s="55"/>
      <c r="Q94" s="50"/>
      <c r="R94" s="22"/>
      <c r="S94" s="22"/>
      <c r="T94" s="22"/>
      <c r="U94" s="127"/>
      <c r="V94" s="217"/>
      <c r="W94" s="224"/>
      <c r="X94" s="244"/>
      <c r="Y94" s="447"/>
      <c r="Z94" s="245"/>
      <c r="AA94" s="245"/>
      <c r="AB94" s="247"/>
      <c r="AC94" s="247"/>
      <c r="AD94" s="245"/>
      <c r="AE94" s="245"/>
      <c r="AF94" s="214"/>
    </row>
    <row r="95" spans="1:32" ht="15.75" thickBot="1" x14ac:dyDescent="0.3">
      <c r="A95" s="305"/>
      <c r="B95" s="22"/>
      <c r="C95" s="22"/>
      <c r="D95" s="22"/>
      <c r="E95" s="22"/>
      <c r="F95" s="22"/>
      <c r="G95" s="84"/>
      <c r="H95" s="22"/>
      <c r="I95" s="82"/>
      <c r="J95" s="82"/>
      <c r="K95" s="82"/>
      <c r="L95" s="22"/>
      <c r="M95" s="101"/>
      <c r="N95" s="22"/>
      <c r="O95" s="314"/>
      <c r="P95" s="55"/>
      <c r="Q95" s="50"/>
      <c r="R95" s="22"/>
      <c r="S95" s="22"/>
      <c r="T95" s="22"/>
      <c r="U95" s="127"/>
      <c r="V95" s="217"/>
      <c r="W95" s="224"/>
      <c r="X95" s="244"/>
      <c r="Y95" s="447"/>
      <c r="Z95" s="245"/>
      <c r="AA95" s="245"/>
      <c r="AB95" s="247"/>
      <c r="AC95" s="247"/>
      <c r="AD95" s="245"/>
      <c r="AE95" s="245"/>
      <c r="AF95" s="214"/>
    </row>
    <row r="96" spans="1:32" ht="15.75" thickBot="1" x14ac:dyDescent="0.3">
      <c r="A96" s="305" t="s">
        <v>294</v>
      </c>
      <c r="B96" s="22" t="s">
        <v>194</v>
      </c>
      <c r="C96" s="22" t="s">
        <v>69</v>
      </c>
      <c r="D96" s="22" t="s">
        <v>61</v>
      </c>
      <c r="E96" s="22" t="s">
        <v>99</v>
      </c>
      <c r="F96" s="22" t="s">
        <v>192</v>
      </c>
      <c r="G96" s="84">
        <v>443</v>
      </c>
      <c r="H96" s="22" t="s">
        <v>283</v>
      </c>
      <c r="I96" s="82">
        <v>1660</v>
      </c>
      <c r="J96" s="82"/>
      <c r="K96" s="82">
        <f>I96*G96/1000</f>
        <v>735.38</v>
      </c>
      <c r="L96" s="22"/>
      <c r="M96" s="101"/>
      <c r="N96" s="127"/>
      <c r="O96" s="167">
        <f>SUM(O97:O99)</f>
        <v>0</v>
      </c>
      <c r="P96" s="320">
        <f>SUM(P97:P99)</f>
        <v>0</v>
      </c>
      <c r="Q96" s="128"/>
      <c r="R96" s="22"/>
      <c r="S96" s="22"/>
      <c r="T96" s="22"/>
      <c r="U96" s="127"/>
      <c r="V96" s="217"/>
      <c r="W96" s="224"/>
      <c r="X96" s="244"/>
      <c r="Y96" s="447"/>
      <c r="Z96" s="245"/>
      <c r="AA96" s="245"/>
      <c r="AB96" s="247"/>
      <c r="AC96" s="247"/>
      <c r="AD96" s="245"/>
      <c r="AE96" s="245"/>
      <c r="AF96" s="214"/>
    </row>
    <row r="97" spans="1:32" x14ac:dyDescent="0.25">
      <c r="A97" s="305"/>
      <c r="B97" s="22" t="s">
        <v>295</v>
      </c>
      <c r="C97" s="22"/>
      <c r="D97" s="22"/>
      <c r="E97" s="22"/>
      <c r="F97" s="22"/>
      <c r="G97" s="84"/>
      <c r="H97" s="22"/>
      <c r="I97" s="82"/>
      <c r="J97" s="82"/>
      <c r="K97" s="82"/>
      <c r="L97" s="407" t="s">
        <v>291</v>
      </c>
      <c r="M97" s="408">
        <v>153</v>
      </c>
      <c r="N97" s="22"/>
      <c r="O97" s="314"/>
      <c r="P97" s="55"/>
      <c r="Q97" s="50"/>
      <c r="R97" s="22"/>
      <c r="S97" s="22"/>
      <c r="T97" s="22"/>
      <c r="U97" s="127"/>
      <c r="V97" s="217"/>
      <c r="W97" s="224"/>
      <c r="X97" s="244"/>
      <c r="Y97" s="447"/>
      <c r="Z97" s="245"/>
      <c r="AA97" s="245"/>
      <c r="AB97" s="247"/>
      <c r="AC97" s="247"/>
      <c r="AD97" s="245"/>
      <c r="AE97" s="245"/>
      <c r="AF97" s="214"/>
    </row>
    <row r="98" spans="1:32" x14ac:dyDescent="0.25">
      <c r="A98" s="305"/>
      <c r="B98" s="22"/>
      <c r="C98" s="22"/>
      <c r="D98" s="22"/>
      <c r="E98" s="22"/>
      <c r="F98" s="22"/>
      <c r="G98" s="84"/>
      <c r="H98" s="22"/>
      <c r="I98" s="82"/>
      <c r="J98" s="82"/>
      <c r="K98" s="82"/>
      <c r="L98" s="407" t="s">
        <v>292</v>
      </c>
      <c r="M98" s="408">
        <v>150</v>
      </c>
      <c r="N98" s="22"/>
      <c r="O98" s="314"/>
      <c r="P98" s="55"/>
      <c r="Q98" s="50"/>
      <c r="R98" s="22"/>
      <c r="S98" s="22"/>
      <c r="T98" s="22"/>
      <c r="U98" s="127"/>
      <c r="V98" s="217"/>
      <c r="W98" s="224"/>
      <c r="X98" s="244"/>
      <c r="Y98" s="447"/>
      <c r="Z98" s="245"/>
      <c r="AA98" s="245"/>
      <c r="AB98" s="247"/>
      <c r="AC98" s="247"/>
      <c r="AD98" s="245"/>
      <c r="AE98" s="245"/>
      <c r="AF98" s="214"/>
    </row>
    <row r="99" spans="1:32" x14ac:dyDescent="0.25">
      <c r="A99" s="305"/>
      <c r="B99" s="22"/>
      <c r="C99" s="22"/>
      <c r="D99" s="22"/>
      <c r="E99" s="22"/>
      <c r="F99" s="22"/>
      <c r="G99" s="84"/>
      <c r="H99" s="22"/>
      <c r="I99" s="82"/>
      <c r="J99" s="82"/>
      <c r="K99" s="82"/>
      <c r="L99" s="407" t="s">
        <v>293</v>
      </c>
      <c r="M99" s="408">
        <v>140</v>
      </c>
      <c r="N99" s="22"/>
      <c r="O99" s="314"/>
      <c r="P99" s="55"/>
      <c r="Q99" s="50"/>
      <c r="R99" s="22"/>
      <c r="S99" s="22"/>
      <c r="T99" s="22"/>
      <c r="U99" s="127"/>
      <c r="V99" s="217"/>
      <c r="W99" s="224"/>
      <c r="X99" s="244"/>
      <c r="Y99" s="447"/>
      <c r="Z99" s="245"/>
      <c r="AA99" s="245"/>
      <c r="AB99" s="247"/>
      <c r="AC99" s="247"/>
      <c r="AD99" s="245"/>
      <c r="AE99" s="245"/>
      <c r="AF99" s="214"/>
    </row>
    <row r="100" spans="1:32" ht="15.75" thickBot="1" x14ac:dyDescent="0.3">
      <c r="A100" s="305"/>
      <c r="B100" s="22"/>
      <c r="C100" s="22"/>
      <c r="D100" s="22"/>
      <c r="E100" s="22"/>
      <c r="F100" s="22"/>
      <c r="G100" s="84"/>
      <c r="H100" s="22"/>
      <c r="I100" s="82"/>
      <c r="J100" s="82"/>
      <c r="K100" s="82"/>
      <c r="L100" s="22"/>
      <c r="M100" s="101"/>
      <c r="N100" s="22"/>
      <c r="O100" s="348"/>
      <c r="P100" s="112"/>
      <c r="Q100" s="50"/>
      <c r="R100" s="22"/>
      <c r="S100" s="22"/>
      <c r="T100" s="22"/>
      <c r="U100" s="127"/>
      <c r="V100" s="217"/>
      <c r="W100" s="224"/>
      <c r="X100" s="244"/>
      <c r="Y100" s="447"/>
      <c r="Z100" s="245"/>
      <c r="AA100" s="245"/>
      <c r="AB100" s="247"/>
      <c r="AC100" s="247"/>
      <c r="AD100" s="245"/>
      <c r="AE100" s="245"/>
      <c r="AF100" s="214"/>
    </row>
    <row r="101" spans="1:32" ht="15.75" thickBot="1" x14ac:dyDescent="0.3">
      <c r="A101" s="305" t="s">
        <v>296</v>
      </c>
      <c r="B101" s="22" t="s">
        <v>194</v>
      </c>
      <c r="C101" s="22" t="s">
        <v>131</v>
      </c>
      <c r="D101" s="22" t="s">
        <v>61</v>
      </c>
      <c r="E101" s="22" t="s">
        <v>99</v>
      </c>
      <c r="F101" s="22" t="s">
        <v>192</v>
      </c>
      <c r="G101" s="84">
        <v>120</v>
      </c>
      <c r="H101" s="22" t="s">
        <v>283</v>
      </c>
      <c r="I101" s="82">
        <v>1800</v>
      </c>
      <c r="J101" s="82"/>
      <c r="K101" s="82">
        <f>I101*G101/1000</f>
        <v>216</v>
      </c>
      <c r="L101" s="22"/>
      <c r="M101" s="101"/>
      <c r="N101" s="127"/>
      <c r="O101" s="167">
        <f>SUM(O102:O104)</f>
        <v>0</v>
      </c>
      <c r="P101" s="320">
        <f>SUM(P102:P104)</f>
        <v>0</v>
      </c>
      <c r="Q101" s="128"/>
      <c r="R101" s="22"/>
      <c r="S101" s="22"/>
      <c r="T101" s="22"/>
      <c r="U101" s="127"/>
      <c r="V101" s="217"/>
      <c r="W101" s="224"/>
      <c r="X101" s="244"/>
      <c r="Y101" s="447"/>
      <c r="Z101" s="245"/>
      <c r="AA101" s="245"/>
      <c r="AB101" s="247"/>
      <c r="AC101" s="247"/>
      <c r="AD101" s="245"/>
      <c r="AE101" s="245"/>
      <c r="AF101" s="214"/>
    </row>
    <row r="102" spans="1:32" x14ac:dyDescent="0.25">
      <c r="A102" s="305"/>
      <c r="B102" s="22" t="s">
        <v>297</v>
      </c>
      <c r="C102" s="22"/>
      <c r="D102" s="22"/>
      <c r="E102" s="22"/>
      <c r="F102" s="22"/>
      <c r="G102" s="84"/>
      <c r="H102" s="22"/>
      <c r="I102" s="82"/>
      <c r="J102" s="82"/>
      <c r="K102" s="82"/>
      <c r="L102" s="407" t="s">
        <v>291</v>
      </c>
      <c r="M102" s="408">
        <v>40</v>
      </c>
      <c r="N102" s="22"/>
      <c r="O102" s="314"/>
      <c r="P102" s="55"/>
      <c r="Q102" s="50"/>
      <c r="R102" s="22"/>
      <c r="S102" s="22"/>
      <c r="T102" s="22"/>
      <c r="U102" s="127"/>
      <c r="V102" s="217"/>
      <c r="W102" s="224"/>
      <c r="X102" s="244"/>
      <c r="Y102" s="447"/>
      <c r="Z102" s="245"/>
      <c r="AA102" s="245"/>
      <c r="AB102" s="247"/>
      <c r="AC102" s="247"/>
      <c r="AD102" s="245"/>
      <c r="AE102" s="245"/>
      <c r="AF102" s="214"/>
    </row>
    <row r="103" spans="1:32" x14ac:dyDescent="0.25">
      <c r="A103" s="305"/>
      <c r="B103" s="22"/>
      <c r="C103" s="22"/>
      <c r="D103" s="22"/>
      <c r="E103" s="22"/>
      <c r="F103" s="22"/>
      <c r="G103" s="84"/>
      <c r="H103" s="22"/>
      <c r="I103" s="82"/>
      <c r="J103" s="82"/>
      <c r="K103" s="82"/>
      <c r="L103" s="407" t="s">
        <v>292</v>
      </c>
      <c r="M103" s="408">
        <v>40</v>
      </c>
      <c r="N103" s="22"/>
      <c r="O103" s="314"/>
      <c r="P103" s="55"/>
      <c r="Q103" s="50"/>
      <c r="R103" s="22"/>
      <c r="S103" s="22"/>
      <c r="T103" s="22"/>
      <c r="U103" s="127"/>
      <c r="V103" s="217"/>
      <c r="W103" s="224"/>
      <c r="X103" s="244"/>
      <c r="Y103" s="447"/>
      <c r="Z103" s="245"/>
      <c r="AA103" s="245"/>
      <c r="AB103" s="247"/>
      <c r="AC103" s="247"/>
      <c r="AD103" s="245"/>
      <c r="AE103" s="245"/>
      <c r="AF103" s="214"/>
    </row>
    <row r="104" spans="1:32" x14ac:dyDescent="0.25">
      <c r="A104" s="305"/>
      <c r="B104" s="22"/>
      <c r="C104" s="22"/>
      <c r="D104" s="22"/>
      <c r="E104" s="22"/>
      <c r="F104" s="22"/>
      <c r="G104" s="84"/>
      <c r="H104" s="22"/>
      <c r="I104" s="82"/>
      <c r="J104" s="82"/>
      <c r="K104" s="82"/>
      <c r="L104" s="407" t="s">
        <v>293</v>
      </c>
      <c r="M104" s="408">
        <v>40</v>
      </c>
      <c r="N104" s="22"/>
      <c r="O104" s="314"/>
      <c r="P104" s="55"/>
      <c r="Q104" s="50"/>
      <c r="R104" s="22"/>
      <c r="S104" s="22"/>
      <c r="T104" s="22"/>
      <c r="U104" s="127"/>
      <c r="V104" s="217"/>
      <c r="W104" s="224"/>
      <c r="X104" s="244"/>
      <c r="Y104" s="447"/>
      <c r="Z104" s="245"/>
      <c r="AA104" s="245"/>
      <c r="AB104" s="247"/>
      <c r="AC104" s="247"/>
      <c r="AD104" s="245"/>
      <c r="AE104" s="245"/>
      <c r="AF104" s="214"/>
    </row>
    <row r="105" spans="1:32" ht="15.75" thickBot="1" x14ac:dyDescent="0.3">
      <c r="A105" s="305"/>
      <c r="B105" s="22"/>
      <c r="C105" s="22"/>
      <c r="D105" s="22"/>
      <c r="E105" s="22"/>
      <c r="F105" s="22"/>
      <c r="G105" s="84"/>
      <c r="H105" s="22"/>
      <c r="I105" s="82"/>
      <c r="J105" s="82"/>
      <c r="K105" s="82"/>
      <c r="L105" s="22"/>
      <c r="M105" s="101"/>
      <c r="N105" s="22"/>
      <c r="O105" s="348"/>
      <c r="P105" s="112"/>
      <c r="Q105" s="50"/>
      <c r="R105" s="22"/>
      <c r="S105" s="22"/>
      <c r="T105" s="22"/>
      <c r="U105" s="127"/>
      <c r="V105" s="217"/>
      <c r="W105" s="224"/>
      <c r="X105" s="244"/>
      <c r="Y105" s="447"/>
      <c r="Z105" s="245"/>
      <c r="AA105" s="245"/>
      <c r="AB105" s="247"/>
      <c r="AC105" s="247"/>
      <c r="AD105" s="245"/>
      <c r="AE105" s="245"/>
      <c r="AF105" s="214"/>
    </row>
    <row r="106" spans="1:32" ht="15.75" thickBot="1" x14ac:dyDescent="0.3">
      <c r="A106" s="305" t="s">
        <v>298</v>
      </c>
      <c r="B106" s="22" t="s">
        <v>194</v>
      </c>
      <c r="C106" s="22" t="s">
        <v>131</v>
      </c>
      <c r="D106" s="22" t="s">
        <v>61</v>
      </c>
      <c r="E106" s="22" t="s">
        <v>99</v>
      </c>
      <c r="F106" s="22" t="s">
        <v>192</v>
      </c>
      <c r="G106" s="84">
        <v>200</v>
      </c>
      <c r="H106" s="22" t="s">
        <v>283</v>
      </c>
      <c r="I106" s="82">
        <v>1400</v>
      </c>
      <c r="J106" s="82"/>
      <c r="K106" s="82">
        <f>I106*G106/1000</f>
        <v>280</v>
      </c>
      <c r="L106" s="22"/>
      <c r="M106" s="101"/>
      <c r="N106" s="127"/>
      <c r="O106" s="167">
        <f>SUM(O107:O109)</f>
        <v>0</v>
      </c>
      <c r="P106" s="320">
        <f>SUM(P107:P109)</f>
        <v>0</v>
      </c>
      <c r="Q106" s="128"/>
      <c r="R106" s="22"/>
      <c r="S106" s="22"/>
      <c r="T106" s="22"/>
      <c r="U106" s="127"/>
      <c r="V106" s="217"/>
      <c r="W106" s="224"/>
      <c r="X106" s="244"/>
      <c r="Y106" s="447"/>
      <c r="Z106" s="245"/>
      <c r="AA106" s="245"/>
      <c r="AB106" s="247"/>
      <c r="AC106" s="247"/>
      <c r="AD106" s="245"/>
      <c r="AE106" s="245"/>
      <c r="AF106" s="214"/>
    </row>
    <row r="107" spans="1:32" x14ac:dyDescent="0.25">
      <c r="A107" s="305"/>
      <c r="B107" s="22" t="s">
        <v>101</v>
      </c>
      <c r="C107" s="22"/>
      <c r="D107" s="22"/>
      <c r="E107" s="22"/>
      <c r="F107" s="22"/>
      <c r="G107" s="84"/>
      <c r="H107" s="22"/>
      <c r="I107" s="82"/>
      <c r="J107" s="82"/>
      <c r="K107" s="82"/>
      <c r="L107" s="407" t="s">
        <v>291</v>
      </c>
      <c r="M107" s="408">
        <v>85</v>
      </c>
      <c r="N107" s="22"/>
      <c r="O107" s="314"/>
      <c r="P107" s="55"/>
      <c r="Q107" s="50"/>
      <c r="R107" s="22"/>
      <c r="S107" s="22"/>
      <c r="T107" s="22"/>
      <c r="U107" s="127"/>
      <c r="V107" s="217"/>
      <c r="W107" s="224"/>
      <c r="X107" s="244"/>
      <c r="Y107" s="447"/>
      <c r="Z107" s="245"/>
      <c r="AA107" s="245"/>
      <c r="AB107" s="247"/>
      <c r="AC107" s="247"/>
      <c r="AD107" s="245"/>
      <c r="AE107" s="245"/>
      <c r="AF107" s="214"/>
    </row>
    <row r="108" spans="1:32" x14ac:dyDescent="0.25">
      <c r="A108" s="305"/>
      <c r="B108" s="22"/>
      <c r="C108" s="22"/>
      <c r="D108" s="22"/>
      <c r="E108" s="22"/>
      <c r="F108" s="22"/>
      <c r="G108" s="84"/>
      <c r="H108" s="22"/>
      <c r="I108" s="82"/>
      <c r="J108" s="82"/>
      <c r="K108" s="82"/>
      <c r="L108" s="407" t="s">
        <v>292</v>
      </c>
      <c r="M108" s="408">
        <v>50</v>
      </c>
      <c r="N108" s="22"/>
      <c r="O108" s="314"/>
      <c r="P108" s="55"/>
      <c r="Q108" s="50"/>
      <c r="R108" s="22"/>
      <c r="S108" s="22"/>
      <c r="T108" s="22"/>
      <c r="U108" s="127"/>
      <c r="V108" s="217"/>
      <c r="W108" s="224"/>
      <c r="X108" s="244"/>
      <c r="Y108" s="447"/>
      <c r="Z108" s="245"/>
      <c r="AA108" s="245"/>
      <c r="AB108" s="247"/>
      <c r="AC108" s="247"/>
      <c r="AD108" s="245"/>
      <c r="AE108" s="245"/>
      <c r="AF108" s="214"/>
    </row>
    <row r="109" spans="1:32" x14ac:dyDescent="0.25">
      <c r="A109" s="305"/>
      <c r="B109" s="22"/>
      <c r="C109" s="22"/>
      <c r="D109" s="22"/>
      <c r="E109" s="22"/>
      <c r="F109" s="22"/>
      <c r="G109" s="84"/>
      <c r="H109" s="22"/>
      <c r="I109" s="82"/>
      <c r="J109" s="82"/>
      <c r="K109" s="82"/>
      <c r="L109" s="407" t="s">
        <v>293</v>
      </c>
      <c r="M109" s="408">
        <v>65</v>
      </c>
      <c r="N109" s="22"/>
      <c r="O109" s="314"/>
      <c r="P109" s="55"/>
      <c r="Q109" s="50"/>
      <c r="R109" s="22"/>
      <c r="S109" s="22"/>
      <c r="T109" s="22"/>
      <c r="U109" s="127"/>
      <c r="V109" s="217"/>
      <c r="W109" s="224"/>
      <c r="X109" s="244"/>
      <c r="Y109" s="447"/>
      <c r="Z109" s="245"/>
      <c r="AA109" s="245"/>
      <c r="AB109" s="247"/>
      <c r="AC109" s="247"/>
      <c r="AD109" s="245"/>
      <c r="AE109" s="245"/>
      <c r="AF109" s="214"/>
    </row>
    <row r="110" spans="1:32" ht="15.75" thickBot="1" x14ac:dyDescent="0.3">
      <c r="A110" s="305"/>
      <c r="B110" s="22"/>
      <c r="C110" s="22"/>
      <c r="D110" s="22"/>
      <c r="E110" s="22"/>
      <c r="F110" s="22"/>
      <c r="G110" s="84"/>
      <c r="H110" s="22"/>
      <c r="I110" s="82"/>
      <c r="J110" s="82"/>
      <c r="K110" s="82"/>
      <c r="L110" s="22"/>
      <c r="M110" s="101"/>
      <c r="N110" s="22"/>
      <c r="O110" s="348"/>
      <c r="P110" s="112"/>
      <c r="Q110" s="50"/>
      <c r="R110" s="22"/>
      <c r="S110" s="22"/>
      <c r="T110" s="22"/>
      <c r="U110" s="127"/>
      <c r="V110" s="217"/>
      <c r="W110" s="224"/>
      <c r="X110" s="244"/>
      <c r="Y110" s="447"/>
      <c r="Z110" s="245"/>
      <c r="AA110" s="245"/>
      <c r="AB110" s="247"/>
      <c r="AC110" s="247"/>
      <c r="AD110" s="245"/>
      <c r="AE110" s="245"/>
      <c r="AF110" s="214"/>
    </row>
    <row r="111" spans="1:32" ht="15.75" thickBot="1" x14ac:dyDescent="0.3">
      <c r="A111" s="305" t="s">
        <v>236</v>
      </c>
      <c r="B111" s="306" t="s">
        <v>177</v>
      </c>
      <c r="C111" s="147" t="s">
        <v>199</v>
      </c>
      <c r="D111" s="306" t="s">
        <v>61</v>
      </c>
      <c r="E111" s="306" t="s">
        <v>62</v>
      </c>
      <c r="F111" s="306" t="s">
        <v>237</v>
      </c>
      <c r="G111" s="308">
        <v>250</v>
      </c>
      <c r="H111" s="306" t="s">
        <v>238</v>
      </c>
      <c r="I111" s="149"/>
      <c r="J111" s="149">
        <v>1890</v>
      </c>
      <c r="K111" s="149">
        <f>J111*G111/1000</f>
        <v>472.5</v>
      </c>
      <c r="L111" s="306"/>
      <c r="M111" s="101"/>
      <c r="N111" s="127"/>
      <c r="O111" s="108">
        <f>SUM(O112:O117)</f>
        <v>71.981999999999999</v>
      </c>
      <c r="P111" s="304">
        <f>SUM(P112:P117)</f>
        <v>136.04597999999999</v>
      </c>
      <c r="Q111" s="128"/>
      <c r="R111" s="22"/>
      <c r="S111" s="22"/>
      <c r="T111" s="22"/>
      <c r="U111" s="127"/>
      <c r="V111" s="217"/>
      <c r="W111" s="224"/>
      <c r="X111" s="244"/>
      <c r="Y111" s="447"/>
      <c r="Z111" s="245"/>
      <c r="AA111" s="245"/>
      <c r="AB111" s="247"/>
      <c r="AC111" s="247"/>
      <c r="AD111" s="245"/>
      <c r="AE111" s="245"/>
      <c r="AF111" s="214"/>
    </row>
    <row r="112" spans="1:32" x14ac:dyDescent="0.25">
      <c r="A112" s="22"/>
      <c r="B112" s="306"/>
      <c r="C112" s="306"/>
      <c r="D112" s="306"/>
      <c r="E112" s="306"/>
      <c r="F112" s="306"/>
      <c r="G112" s="308"/>
      <c r="H112" s="306"/>
      <c r="I112" s="149"/>
      <c r="J112" s="149"/>
      <c r="K112" s="343"/>
      <c r="L112" s="99"/>
      <c r="M112" s="151"/>
      <c r="N112" s="22" t="s">
        <v>303</v>
      </c>
      <c r="O112" s="314">
        <v>47.988</v>
      </c>
      <c r="P112" s="55">
        <f>O112*J111/1000</f>
        <v>90.697319999999991</v>
      </c>
      <c r="Q112" s="50">
        <v>41456</v>
      </c>
      <c r="R112" s="22" t="s">
        <v>304</v>
      </c>
      <c r="S112" s="22"/>
      <c r="T112" s="22"/>
      <c r="U112" s="127"/>
      <c r="V112" s="217"/>
      <c r="W112" s="224"/>
      <c r="X112" s="244"/>
      <c r="Y112" s="447"/>
      <c r="Z112" s="245"/>
      <c r="AA112" s="245"/>
      <c r="AB112" s="247"/>
      <c r="AC112" s="247"/>
      <c r="AD112" s="245"/>
      <c r="AE112" s="245"/>
      <c r="AF112" s="214"/>
    </row>
    <row r="113" spans="1:32" x14ac:dyDescent="0.25">
      <c r="A113" s="22"/>
      <c r="B113" s="306"/>
      <c r="C113" s="306"/>
      <c r="D113" s="306"/>
      <c r="E113" s="306"/>
      <c r="F113" s="306"/>
      <c r="G113" s="308"/>
      <c r="H113" s="306"/>
      <c r="I113" s="149"/>
      <c r="J113" s="149"/>
      <c r="K113" s="343"/>
      <c r="L113" s="99"/>
      <c r="M113" s="151"/>
      <c r="N113" s="22" t="s">
        <v>303</v>
      </c>
      <c r="O113" s="314">
        <v>23.994</v>
      </c>
      <c r="P113" s="55">
        <f>O113*J111/1000</f>
        <v>45.348659999999995</v>
      </c>
      <c r="Q113" s="50">
        <v>41456</v>
      </c>
      <c r="R113" s="22" t="s">
        <v>305</v>
      </c>
      <c r="S113" s="22"/>
      <c r="T113" s="22"/>
      <c r="U113" s="127"/>
      <c r="V113" s="217"/>
      <c r="W113" s="224"/>
      <c r="X113" s="244"/>
      <c r="Y113" s="447"/>
      <c r="Z113" s="245"/>
      <c r="AA113" s="245"/>
      <c r="AB113" s="247"/>
      <c r="AC113" s="247"/>
      <c r="AD113" s="245"/>
      <c r="AE113" s="245"/>
      <c r="AF113" s="214"/>
    </row>
    <row r="114" spans="1:32" x14ac:dyDescent="0.25">
      <c r="A114" s="22"/>
      <c r="B114" s="306"/>
      <c r="C114" s="306"/>
      <c r="D114" s="306"/>
      <c r="E114" s="306"/>
      <c r="F114" s="306"/>
      <c r="G114" s="308"/>
      <c r="H114" s="306"/>
      <c r="I114" s="149"/>
      <c r="J114" s="149"/>
      <c r="K114" s="149"/>
      <c r="L114" s="90" t="s">
        <v>321</v>
      </c>
      <c r="M114" s="194">
        <v>50</v>
      </c>
      <c r="N114" s="22"/>
      <c r="O114" s="101"/>
      <c r="P114" s="53"/>
      <c r="Q114" s="50"/>
      <c r="R114" s="22"/>
      <c r="S114" s="22"/>
      <c r="T114" s="22"/>
      <c r="U114" s="127"/>
      <c r="V114" s="217"/>
      <c r="W114" s="224"/>
      <c r="X114" s="244"/>
      <c r="Y114" s="447"/>
      <c r="Z114" s="245"/>
      <c r="AA114" s="245"/>
      <c r="AB114" s="247"/>
      <c r="AC114" s="247"/>
      <c r="AD114" s="245"/>
      <c r="AE114" s="245"/>
      <c r="AF114" s="214"/>
    </row>
    <row r="115" spans="1:32" x14ac:dyDescent="0.25">
      <c r="A115" s="22"/>
      <c r="B115" s="306"/>
      <c r="C115" s="306"/>
      <c r="D115" s="306"/>
      <c r="E115" s="306"/>
      <c r="F115" s="306"/>
      <c r="G115" s="308"/>
      <c r="H115" s="306"/>
      <c r="I115" s="149"/>
      <c r="J115" s="149"/>
      <c r="K115" s="149"/>
      <c r="L115" s="90" t="s">
        <v>321</v>
      </c>
      <c r="M115" s="194">
        <v>25</v>
      </c>
      <c r="N115" s="22"/>
      <c r="O115" s="101"/>
      <c r="P115" s="53"/>
      <c r="Q115" s="50"/>
      <c r="R115" s="22"/>
      <c r="S115" s="22"/>
      <c r="T115" s="22"/>
      <c r="U115" s="127"/>
      <c r="V115" s="217"/>
      <c r="W115" s="224"/>
      <c r="X115" s="244"/>
      <c r="Y115" s="447"/>
      <c r="Z115" s="245"/>
      <c r="AA115" s="245"/>
      <c r="AB115" s="247"/>
      <c r="AC115" s="247"/>
      <c r="AD115" s="245"/>
      <c r="AE115" s="245"/>
      <c r="AF115" s="214"/>
    </row>
    <row r="116" spans="1:32" x14ac:dyDescent="0.25">
      <c r="A116" s="22"/>
      <c r="B116" s="306"/>
      <c r="C116" s="306"/>
      <c r="D116" s="306"/>
      <c r="E116" s="306"/>
      <c r="F116" s="306"/>
      <c r="G116" s="308"/>
      <c r="H116" s="306"/>
      <c r="I116" s="149"/>
      <c r="J116" s="149"/>
      <c r="K116" s="149"/>
      <c r="L116" s="90" t="s">
        <v>274</v>
      </c>
      <c r="M116" s="194">
        <v>50</v>
      </c>
      <c r="N116" s="22"/>
      <c r="O116" s="102"/>
      <c r="P116" s="54"/>
      <c r="Q116" s="50"/>
      <c r="R116" s="22"/>
      <c r="S116" s="22"/>
      <c r="T116" s="22"/>
      <c r="U116" s="127"/>
      <c r="V116" s="217"/>
      <c r="W116" s="224"/>
      <c r="X116" s="244"/>
      <c r="Y116" s="447"/>
      <c r="Z116" s="245"/>
      <c r="AA116" s="245"/>
      <c r="AB116" s="247"/>
      <c r="AC116" s="247"/>
      <c r="AD116" s="245"/>
      <c r="AE116" s="245"/>
      <c r="AF116" s="214"/>
    </row>
    <row r="117" spans="1:32" x14ac:dyDescent="0.25">
      <c r="A117" s="22"/>
      <c r="B117" s="306"/>
      <c r="C117" s="306"/>
      <c r="D117" s="306"/>
      <c r="E117" s="306"/>
      <c r="F117" s="306"/>
      <c r="G117" s="308"/>
      <c r="H117" s="306"/>
      <c r="I117" s="149"/>
      <c r="J117" s="149"/>
      <c r="K117" s="149"/>
      <c r="L117" s="90" t="s">
        <v>272</v>
      </c>
      <c r="M117" s="194">
        <v>50</v>
      </c>
      <c r="N117" s="22"/>
      <c r="O117" s="101"/>
      <c r="P117" s="53"/>
      <c r="Q117" s="50"/>
      <c r="R117" s="22"/>
      <c r="S117" s="22"/>
      <c r="T117" s="22"/>
      <c r="U117" s="127"/>
      <c r="V117" s="217"/>
      <c r="W117" s="224"/>
      <c r="X117" s="244"/>
      <c r="Y117" s="447"/>
      <c r="Z117" s="245"/>
      <c r="AA117" s="245"/>
      <c r="AB117" s="247"/>
      <c r="AC117" s="247"/>
      <c r="AD117" s="245"/>
      <c r="AE117" s="245"/>
      <c r="AF117" s="214"/>
    </row>
    <row r="118" spans="1:32" ht="15.75" thickBot="1" x14ac:dyDescent="0.3">
      <c r="A118" s="117"/>
      <c r="B118" s="117"/>
      <c r="C118" s="117"/>
      <c r="D118" s="117"/>
      <c r="E118" s="117"/>
      <c r="F118" s="117"/>
      <c r="G118" s="118"/>
      <c r="H118" s="117"/>
      <c r="I118" s="119"/>
      <c r="J118" s="119"/>
      <c r="K118" s="119"/>
      <c r="L118" s="22"/>
      <c r="M118" s="101"/>
      <c r="N118" s="22"/>
      <c r="O118" s="102"/>
      <c r="P118" s="54"/>
      <c r="Q118" s="414"/>
      <c r="R118" s="22"/>
      <c r="S118" s="22"/>
      <c r="T118" s="22"/>
      <c r="U118" s="127"/>
      <c r="V118" s="217"/>
      <c r="W118" s="224"/>
      <c r="X118" s="244"/>
      <c r="Y118" s="447"/>
      <c r="Z118" s="245"/>
      <c r="AA118" s="245"/>
      <c r="AB118" s="247"/>
      <c r="AC118" s="247"/>
      <c r="AD118" s="245"/>
      <c r="AE118" s="245"/>
      <c r="AF118" s="214"/>
    </row>
    <row r="119" spans="1:32" ht="15.75" thickBot="1" x14ac:dyDescent="0.3">
      <c r="A119" s="499" t="s">
        <v>322</v>
      </c>
      <c r="B119" s="117" t="s">
        <v>177</v>
      </c>
      <c r="C119" s="117" t="s">
        <v>199</v>
      </c>
      <c r="D119" s="117" t="s">
        <v>61</v>
      </c>
      <c r="E119" s="117" t="s">
        <v>62</v>
      </c>
      <c r="F119" s="117" t="s">
        <v>90</v>
      </c>
      <c r="G119" s="118">
        <v>175</v>
      </c>
      <c r="H119" s="117" t="s">
        <v>323</v>
      </c>
      <c r="I119" s="119"/>
      <c r="J119" s="119">
        <v>1890</v>
      </c>
      <c r="K119" s="119">
        <f>J119*G119/1000</f>
        <v>330.75</v>
      </c>
      <c r="L119" s="22"/>
      <c r="M119" s="101"/>
      <c r="N119" s="127"/>
      <c r="O119" s="108">
        <f>SUM(O120:O122)</f>
        <v>0</v>
      </c>
      <c r="P119" s="304">
        <f>SUM(P120:P122)</f>
        <v>0</v>
      </c>
      <c r="Q119" s="414"/>
      <c r="R119" s="22"/>
      <c r="S119" s="22"/>
      <c r="T119" s="22"/>
      <c r="U119" s="127"/>
      <c r="V119" s="217"/>
      <c r="W119" s="224"/>
      <c r="X119" s="244"/>
      <c r="Y119" s="447"/>
      <c r="Z119" s="245"/>
      <c r="AA119" s="245"/>
      <c r="AB119" s="247"/>
      <c r="AC119" s="247"/>
      <c r="AD119" s="245"/>
      <c r="AE119" s="245"/>
      <c r="AF119" s="214"/>
    </row>
    <row r="120" spans="1:32" x14ac:dyDescent="0.25">
      <c r="A120" s="117"/>
      <c r="B120" s="117"/>
      <c r="C120" s="117"/>
      <c r="D120" s="117"/>
      <c r="E120" s="117"/>
      <c r="F120" s="117"/>
      <c r="G120" s="118"/>
      <c r="H120" s="117"/>
      <c r="I120" s="119"/>
      <c r="J120" s="119"/>
      <c r="K120" s="119"/>
      <c r="L120" s="90" t="s">
        <v>324</v>
      </c>
      <c r="M120" s="194">
        <v>50</v>
      </c>
      <c r="N120" s="22"/>
      <c r="O120" s="314"/>
      <c r="P120" s="55"/>
      <c r="Q120" s="414"/>
      <c r="R120" s="22"/>
      <c r="S120" s="22"/>
      <c r="T120" s="22"/>
      <c r="U120" s="127"/>
      <c r="V120" s="217"/>
      <c r="W120" s="224"/>
      <c r="X120" s="244"/>
      <c r="Y120" s="447"/>
      <c r="Z120" s="245"/>
      <c r="AA120" s="245"/>
      <c r="AB120" s="247"/>
      <c r="AC120" s="247"/>
      <c r="AD120" s="245"/>
      <c r="AE120" s="245"/>
      <c r="AF120" s="214"/>
    </row>
    <row r="121" spans="1:32" x14ac:dyDescent="0.25">
      <c r="A121" s="117"/>
      <c r="B121" s="117"/>
      <c r="C121" s="117"/>
      <c r="D121" s="117"/>
      <c r="E121" s="117"/>
      <c r="F121" s="117"/>
      <c r="G121" s="118"/>
      <c r="H121" s="117"/>
      <c r="I121" s="119"/>
      <c r="J121" s="119"/>
      <c r="K121" s="119"/>
      <c r="L121" s="90" t="s">
        <v>325</v>
      </c>
      <c r="M121" s="194">
        <v>75</v>
      </c>
      <c r="N121" s="22"/>
      <c r="O121" s="314"/>
      <c r="P121" s="55"/>
      <c r="Q121" s="414"/>
      <c r="R121" s="22"/>
      <c r="S121" s="22"/>
      <c r="T121" s="22"/>
      <c r="U121" s="127"/>
      <c r="V121" s="217"/>
      <c r="W121" s="224"/>
      <c r="X121" s="244"/>
      <c r="Y121" s="447"/>
      <c r="Z121" s="245"/>
      <c r="AA121" s="245"/>
      <c r="AB121" s="247"/>
      <c r="AC121" s="247"/>
      <c r="AD121" s="245"/>
      <c r="AE121" s="245"/>
      <c r="AF121" s="214"/>
    </row>
    <row r="122" spans="1:32" x14ac:dyDescent="0.25">
      <c r="A122" s="117"/>
      <c r="B122" s="117"/>
      <c r="C122" s="117"/>
      <c r="D122" s="117"/>
      <c r="E122" s="117"/>
      <c r="F122" s="117"/>
      <c r="G122" s="118"/>
      <c r="H122" s="117"/>
      <c r="I122" s="119"/>
      <c r="J122" s="119"/>
      <c r="K122" s="119"/>
      <c r="L122" s="90" t="s">
        <v>326</v>
      </c>
      <c r="M122" s="194">
        <v>50</v>
      </c>
      <c r="N122" s="22"/>
      <c r="O122" s="314"/>
      <c r="P122" s="55"/>
      <c r="Q122" s="414"/>
      <c r="R122" s="22"/>
      <c r="S122" s="22"/>
      <c r="T122" s="22"/>
      <c r="U122" s="127"/>
      <c r="V122" s="217"/>
      <c r="W122" s="224"/>
      <c r="X122" s="244"/>
      <c r="Y122" s="447"/>
      <c r="Z122" s="245"/>
      <c r="AA122" s="245"/>
      <c r="AB122" s="247"/>
      <c r="AC122" s="247"/>
      <c r="AD122" s="245"/>
      <c r="AE122" s="245"/>
      <c r="AF122" s="214"/>
    </row>
    <row r="123" spans="1:32" ht="15.75" thickBot="1" x14ac:dyDescent="0.3">
      <c r="A123" s="117"/>
      <c r="B123" s="117"/>
      <c r="C123" s="117"/>
      <c r="D123" s="117"/>
      <c r="E123" s="117"/>
      <c r="F123" s="117"/>
      <c r="G123" s="118"/>
      <c r="H123" s="117"/>
      <c r="I123" s="119"/>
      <c r="J123" s="119"/>
      <c r="K123" s="119"/>
      <c r="L123" s="22"/>
      <c r="M123" s="101"/>
      <c r="N123" s="22"/>
      <c r="O123" s="348"/>
      <c r="P123" s="112"/>
      <c r="Q123" s="414"/>
      <c r="R123" s="22"/>
      <c r="S123" s="22"/>
      <c r="T123" s="22"/>
      <c r="U123" s="127"/>
      <c r="V123" s="217"/>
      <c r="W123" s="224"/>
      <c r="X123" s="244"/>
      <c r="Y123" s="447"/>
      <c r="Z123" s="245"/>
      <c r="AA123" s="245"/>
      <c r="AB123" s="247"/>
      <c r="AC123" s="247"/>
      <c r="AD123" s="245"/>
      <c r="AE123" s="245"/>
      <c r="AF123" s="214"/>
    </row>
    <row r="124" spans="1:32" ht="15.75" thickBot="1" x14ac:dyDescent="0.3">
      <c r="A124" s="117"/>
      <c r="B124" s="117"/>
      <c r="C124" s="117"/>
      <c r="D124" s="117"/>
      <c r="E124" s="117"/>
      <c r="F124" s="117"/>
      <c r="G124" s="118"/>
      <c r="H124" s="117"/>
      <c r="I124" s="119"/>
      <c r="J124" s="119"/>
      <c r="K124" s="119"/>
      <c r="L124" s="22"/>
      <c r="M124" s="101"/>
      <c r="N124" s="127"/>
      <c r="O124" s="500"/>
      <c r="P124" s="144"/>
      <c r="Q124" s="414"/>
      <c r="R124" s="22"/>
      <c r="S124" s="22"/>
      <c r="T124" s="22"/>
      <c r="U124" s="127"/>
      <c r="V124" s="217"/>
      <c r="W124" s="224"/>
      <c r="X124" s="244"/>
      <c r="Y124" s="447"/>
      <c r="Z124" s="245"/>
      <c r="AA124" s="245"/>
      <c r="AB124" s="247"/>
      <c r="AC124" s="247"/>
      <c r="AD124" s="245"/>
      <c r="AE124" s="245"/>
      <c r="AF124" s="214"/>
    </row>
    <row r="125" spans="1:32" x14ac:dyDescent="0.25">
      <c r="A125" s="305"/>
      <c r="B125" s="22"/>
      <c r="C125" s="22"/>
      <c r="D125" s="22"/>
      <c r="E125" s="22"/>
      <c r="F125" s="22"/>
      <c r="G125" s="84"/>
      <c r="H125" s="22"/>
      <c r="I125" s="82"/>
      <c r="J125" s="82"/>
      <c r="K125" s="82"/>
      <c r="L125" s="22"/>
      <c r="M125" s="101"/>
      <c r="N125" s="22"/>
      <c r="O125" s="314"/>
      <c r="P125" s="55"/>
      <c r="Q125" s="50"/>
      <c r="R125" s="22"/>
      <c r="S125" s="22"/>
      <c r="T125" s="22"/>
      <c r="U125" s="127"/>
      <c r="V125" s="217"/>
      <c r="W125" s="224"/>
      <c r="X125" s="244"/>
      <c r="Y125" s="447"/>
      <c r="Z125" s="245"/>
      <c r="AA125" s="245"/>
      <c r="AB125" s="247"/>
      <c r="AC125" s="247"/>
      <c r="AD125" s="245"/>
      <c r="AE125" s="245"/>
      <c r="AF125" s="214"/>
    </row>
    <row r="126" spans="1:32" x14ac:dyDescent="0.25">
      <c r="A126" s="305"/>
      <c r="B126" s="22"/>
      <c r="C126" s="22"/>
      <c r="D126" s="22"/>
      <c r="E126" s="22"/>
      <c r="F126" s="22"/>
      <c r="G126" s="84"/>
      <c r="H126" s="22"/>
      <c r="I126" s="82"/>
      <c r="J126" s="82"/>
      <c r="K126" s="82"/>
      <c r="L126" s="22"/>
      <c r="M126" s="101"/>
      <c r="N126" s="22"/>
      <c r="O126" s="314"/>
      <c r="P126" s="55"/>
      <c r="Q126" s="50"/>
      <c r="R126" s="22"/>
      <c r="S126" s="22"/>
      <c r="T126" s="22"/>
      <c r="U126" s="127"/>
      <c r="V126" s="217"/>
      <c r="W126" s="224"/>
      <c r="X126" s="244"/>
      <c r="Y126" s="447"/>
      <c r="Z126" s="245"/>
      <c r="AA126" s="245"/>
      <c r="AB126" s="247"/>
      <c r="AC126" s="247"/>
      <c r="AD126" s="245"/>
      <c r="AE126" s="245"/>
      <c r="AF126" s="214"/>
    </row>
    <row r="127" spans="1:32" x14ac:dyDescent="0.25">
      <c r="A127" s="305"/>
      <c r="B127" s="22"/>
      <c r="C127" s="22"/>
      <c r="D127" s="22"/>
      <c r="E127" s="22"/>
      <c r="F127" s="22"/>
      <c r="G127" s="101"/>
      <c r="H127" s="22"/>
      <c r="I127" s="82"/>
      <c r="J127" s="82"/>
      <c r="K127" s="82"/>
      <c r="L127" s="22"/>
      <c r="M127" s="101"/>
      <c r="N127" s="22"/>
      <c r="O127" s="101"/>
      <c r="P127" s="53"/>
      <c r="Q127" s="50"/>
      <c r="R127" s="22"/>
      <c r="S127" s="22"/>
      <c r="T127" s="22"/>
      <c r="U127" s="127"/>
      <c r="V127" s="217"/>
      <c r="W127" s="224"/>
      <c r="X127" s="244">
        <f t="shared" si="65"/>
        <v>0</v>
      </c>
      <c r="Y127" s="447">
        <f t="shared" si="66"/>
        <v>0</v>
      </c>
      <c r="Z127" s="245">
        <f t="shared" si="67"/>
        <v>0</v>
      </c>
      <c r="AA127" s="245">
        <f t="shared" si="68"/>
        <v>0</v>
      </c>
      <c r="AB127" s="247">
        <v>10</v>
      </c>
      <c r="AC127" s="247">
        <f t="shared" si="69"/>
        <v>0</v>
      </c>
      <c r="AD127" s="245"/>
      <c r="AE127" s="245"/>
      <c r="AF127" s="214"/>
    </row>
    <row r="128" spans="1:32" ht="15.75" thickBot="1" x14ac:dyDescent="0.3">
      <c r="A128" s="23"/>
      <c r="B128" s="23"/>
      <c r="C128" s="23"/>
      <c r="D128" s="23"/>
      <c r="E128" s="23"/>
      <c r="F128" s="23"/>
      <c r="G128" s="102"/>
      <c r="H128" s="23"/>
      <c r="I128" s="54"/>
      <c r="J128" s="54"/>
      <c r="K128" s="54"/>
      <c r="L128" s="23"/>
      <c r="M128" s="102"/>
      <c r="N128" s="23"/>
      <c r="O128" s="102"/>
      <c r="P128" s="54"/>
      <c r="Q128" s="51"/>
      <c r="R128" s="23"/>
      <c r="S128" s="23"/>
      <c r="T128" s="23"/>
      <c r="U128" s="203"/>
      <c r="V128" s="217"/>
      <c r="W128" s="224"/>
      <c r="X128" s="244">
        <f t="shared" si="65"/>
        <v>0</v>
      </c>
      <c r="Y128" s="447">
        <f t="shared" si="66"/>
        <v>0</v>
      </c>
      <c r="Z128" s="245">
        <f t="shared" si="67"/>
        <v>0</v>
      </c>
      <c r="AA128" s="245">
        <f t="shared" si="68"/>
        <v>0</v>
      </c>
      <c r="AB128" s="247">
        <v>10</v>
      </c>
      <c r="AC128" s="247">
        <f t="shared" si="69"/>
        <v>0</v>
      </c>
      <c r="AD128" s="245"/>
      <c r="AE128" s="245"/>
      <c r="AF128" s="214"/>
    </row>
    <row r="129" spans="1:32" ht="15.75" thickBot="1" x14ac:dyDescent="0.3">
      <c r="A129" s="33"/>
      <c r="B129" s="35"/>
      <c r="C129" s="70" t="s">
        <v>32</v>
      </c>
      <c r="D129" s="36"/>
      <c r="E129" s="34"/>
      <c r="F129" s="35"/>
      <c r="G129" s="70">
        <f>SUM(G10:G128)</f>
        <v>6644.5779999999995</v>
      </c>
      <c r="H129" s="36"/>
      <c r="I129" s="34"/>
      <c r="J129" s="35"/>
      <c r="K129" s="56">
        <f>SUM(K10:K128)</f>
        <v>11349.91554</v>
      </c>
      <c r="L129" s="44"/>
      <c r="M129" s="122">
        <f>SUM(M10:M128)</f>
        <v>2552</v>
      </c>
      <c r="N129" s="44"/>
      <c r="O129" s="122">
        <f>O14+O21+O28+O35+O43+O46+O53+O61+O69+O77+O85+O91+O96+O101+O106+O111</f>
        <v>4144.7093999999997</v>
      </c>
      <c r="P129" s="56">
        <f>P14+P21+P28+P35+P43+P46+P53+P61+P69+P77+P85+P91+P96+P101+P106+P111</f>
        <v>6992.4528816000002</v>
      </c>
      <c r="Q129" s="36"/>
      <c r="R129" s="34"/>
      <c r="S129" s="34"/>
      <c r="T129" s="34"/>
      <c r="U129" s="35"/>
      <c r="V129" s="217"/>
      <c r="W129" s="224"/>
      <c r="X129" s="244"/>
      <c r="Y129" s="447"/>
      <c r="Z129" s="245"/>
      <c r="AA129" s="245"/>
      <c r="AB129" s="247"/>
      <c r="AC129" s="247"/>
      <c r="AD129" s="245"/>
      <c r="AE129" s="245"/>
      <c r="AF129" s="214"/>
    </row>
    <row r="130" spans="1:32" x14ac:dyDescent="0.25">
      <c r="A130" s="46"/>
      <c r="B130" s="47" t="s">
        <v>57</v>
      </c>
      <c r="C130" s="46"/>
      <c r="D130" s="46"/>
      <c r="E130" s="46"/>
      <c r="F130" s="46"/>
      <c r="G130" s="71"/>
      <c r="H130" s="46"/>
      <c r="I130" s="46"/>
      <c r="J130" s="46"/>
      <c r="K130" s="55"/>
      <c r="L130" s="46"/>
      <c r="M130" s="314"/>
      <c r="N130" s="46"/>
      <c r="O130" s="46"/>
      <c r="P130" s="55"/>
      <c r="Q130" s="52"/>
      <c r="R130" s="46"/>
      <c r="S130" s="46"/>
      <c r="T130" s="46"/>
      <c r="U130" s="204"/>
      <c r="V130" s="217"/>
      <c r="W130" s="224"/>
      <c r="X130" s="244"/>
      <c r="Y130" s="447"/>
      <c r="Z130" s="245"/>
      <c r="AA130" s="245"/>
      <c r="AB130" s="247"/>
      <c r="AC130" s="247"/>
      <c r="AD130" s="245"/>
      <c r="AE130" s="245"/>
      <c r="AF130" s="214"/>
    </row>
    <row r="131" spans="1:32" ht="15.75" thickBot="1" x14ac:dyDescent="0.3">
      <c r="A131" s="46"/>
      <c r="B131" s="47"/>
      <c r="C131" s="46"/>
      <c r="D131" s="46"/>
      <c r="E131" s="46"/>
      <c r="F131" s="46"/>
      <c r="G131" s="71"/>
      <c r="H131" s="46"/>
      <c r="I131" s="46"/>
      <c r="J131" s="46"/>
      <c r="K131" s="55"/>
      <c r="L131" s="46"/>
      <c r="M131" s="314"/>
      <c r="N131" s="46"/>
      <c r="O131" s="111"/>
      <c r="P131" s="112"/>
      <c r="Q131" s="52"/>
      <c r="R131" s="46"/>
      <c r="S131" s="46"/>
      <c r="T131" s="46"/>
      <c r="U131" s="204"/>
      <c r="V131" s="217"/>
      <c r="W131" s="224"/>
      <c r="X131" s="244"/>
      <c r="Y131" s="447"/>
      <c r="Z131" s="256"/>
      <c r="AA131" s="245"/>
      <c r="AB131" s="247"/>
      <c r="AC131" s="258"/>
      <c r="AD131" s="245"/>
      <c r="AE131" s="245"/>
      <c r="AF131" s="214"/>
    </row>
    <row r="132" spans="1:32" ht="16.5" thickBot="1" x14ac:dyDescent="0.3">
      <c r="A132" s="71">
        <v>9512</v>
      </c>
      <c r="B132" s="113" t="s">
        <v>88</v>
      </c>
      <c r="C132" s="71" t="s">
        <v>89</v>
      </c>
      <c r="D132" s="71" t="s">
        <v>57</v>
      </c>
      <c r="E132" s="71" t="s">
        <v>62</v>
      </c>
      <c r="F132" s="71" t="s">
        <v>90</v>
      </c>
      <c r="G132" s="104">
        <f>O132</f>
        <v>44.489999999999995</v>
      </c>
      <c r="H132" s="71" t="s">
        <v>91</v>
      </c>
      <c r="I132" s="87"/>
      <c r="J132" s="87">
        <v>1825</v>
      </c>
      <c r="K132" s="87">
        <f>J132*G132/1000</f>
        <v>81.194249999999982</v>
      </c>
      <c r="L132" s="71"/>
      <c r="M132" s="104"/>
      <c r="N132" s="120"/>
      <c r="O132" s="108">
        <f>SUM(O133:O134)</f>
        <v>44.489999999999995</v>
      </c>
      <c r="P132" s="109">
        <f>SUM(P133:P134)</f>
        <v>81.194249999999997</v>
      </c>
      <c r="Q132" s="110"/>
      <c r="R132" s="46"/>
      <c r="S132" s="46"/>
      <c r="T132" s="46"/>
      <c r="U132" s="204"/>
      <c r="V132" s="198">
        <f>A132</f>
        <v>9512</v>
      </c>
      <c r="W132" s="202" t="str">
        <f>C132</f>
        <v>MTG</v>
      </c>
      <c r="X132" s="244"/>
      <c r="Y132" s="455"/>
      <c r="Z132" s="226">
        <f>SUM(Z133:Z134)</f>
        <v>44.489999999999995</v>
      </c>
      <c r="AA132" s="255"/>
      <c r="AB132" s="257"/>
      <c r="AC132" s="231">
        <f>SUM(AC133:AC135)</f>
        <v>444.9</v>
      </c>
      <c r="AD132" s="255"/>
      <c r="AE132" s="245"/>
      <c r="AF132" s="214"/>
    </row>
    <row r="133" spans="1:32" x14ac:dyDescent="0.25">
      <c r="A133" s="71" t="s">
        <v>119</v>
      </c>
      <c r="B133" s="114"/>
      <c r="C133" s="94" t="s">
        <v>93</v>
      </c>
      <c r="D133" s="71"/>
      <c r="E133" s="71"/>
      <c r="F133" s="71"/>
      <c r="G133" s="104"/>
      <c r="H133" s="71"/>
      <c r="I133" s="87"/>
      <c r="J133" s="87"/>
      <c r="K133" s="87"/>
      <c r="L133" s="71"/>
      <c r="M133" s="104"/>
      <c r="N133" s="71" t="s">
        <v>92</v>
      </c>
      <c r="O133" s="104">
        <v>22.215</v>
      </c>
      <c r="P133" s="87">
        <f>O133*J132/1000</f>
        <v>40.542375</v>
      </c>
      <c r="Q133" s="52">
        <v>41259</v>
      </c>
      <c r="R133" s="46">
        <v>1522</v>
      </c>
      <c r="S133" s="46"/>
      <c r="T133" s="46"/>
      <c r="U133" s="204"/>
      <c r="V133" s="217"/>
      <c r="W133" s="224"/>
      <c r="X133" s="289" t="str">
        <f>N133</f>
        <v>ANGUILA</v>
      </c>
      <c r="Y133" s="388">
        <f>Q133</f>
        <v>41259</v>
      </c>
      <c r="Z133" s="341">
        <f>O133</f>
        <v>22.215</v>
      </c>
      <c r="AA133" s="292">
        <f>R133</f>
        <v>1522</v>
      </c>
      <c r="AB133" s="293">
        <v>10</v>
      </c>
      <c r="AC133" s="294">
        <f>Z133*AB133</f>
        <v>222.15</v>
      </c>
      <c r="AD133" s="292" t="s">
        <v>277</v>
      </c>
      <c r="AE133" s="292"/>
      <c r="AF133" s="295">
        <v>652</v>
      </c>
    </row>
    <row r="134" spans="1:32" x14ac:dyDescent="0.25">
      <c r="A134" s="71"/>
      <c r="B134" s="114"/>
      <c r="C134" s="71"/>
      <c r="D134" s="71"/>
      <c r="E134" s="71"/>
      <c r="F134" s="71"/>
      <c r="G134" s="104"/>
      <c r="H134" s="71"/>
      <c r="I134" s="87"/>
      <c r="J134" s="87"/>
      <c r="K134" s="87"/>
      <c r="L134" s="153"/>
      <c r="M134" s="329"/>
      <c r="N134" s="71" t="s">
        <v>130</v>
      </c>
      <c r="O134" s="104">
        <v>22.274999999999999</v>
      </c>
      <c r="P134" s="87">
        <f>O134*J132/1000</f>
        <v>40.651874999999997</v>
      </c>
      <c r="Q134" s="52">
        <v>41266</v>
      </c>
      <c r="R134" s="46">
        <v>1523</v>
      </c>
      <c r="S134" s="46"/>
      <c r="T134" s="46"/>
      <c r="U134" s="204"/>
      <c r="V134" s="217"/>
      <c r="W134" s="224"/>
      <c r="X134" s="289" t="str">
        <f t="shared" ref="X134:X136" si="70">N134</f>
        <v>HANJIN HELSINKI</v>
      </c>
      <c r="Y134" s="388">
        <f t="shared" ref="Y134:Y136" si="71">Q134</f>
        <v>41266</v>
      </c>
      <c r="Z134" s="292">
        <f t="shared" ref="Z134:Z135" si="72">O134</f>
        <v>22.274999999999999</v>
      </c>
      <c r="AA134" s="292">
        <f t="shared" ref="AA134:AA136" si="73">R134</f>
        <v>1523</v>
      </c>
      <c r="AB134" s="293">
        <v>10</v>
      </c>
      <c r="AC134" s="293">
        <f t="shared" ref="AC134:AC135" si="74">Z134*AB134</f>
        <v>222.75</v>
      </c>
      <c r="AD134" s="292" t="s">
        <v>277</v>
      </c>
      <c r="AE134" s="292"/>
      <c r="AF134" s="295">
        <v>652</v>
      </c>
    </row>
    <row r="135" spans="1:32" ht="15.75" thickBot="1" x14ac:dyDescent="0.3">
      <c r="A135" s="71"/>
      <c r="B135" s="114"/>
      <c r="C135" s="71"/>
      <c r="D135" s="71"/>
      <c r="E135" s="71"/>
      <c r="F135" s="71"/>
      <c r="G135" s="104"/>
      <c r="H135" s="71"/>
      <c r="I135" s="87"/>
      <c r="J135" s="87"/>
      <c r="K135" s="87"/>
      <c r="L135" s="71"/>
      <c r="M135" s="104"/>
      <c r="N135" s="71"/>
      <c r="O135" s="358"/>
      <c r="P135" s="121"/>
      <c r="Q135" s="52"/>
      <c r="R135" s="46"/>
      <c r="S135" s="46"/>
      <c r="T135" s="46"/>
      <c r="U135" s="204"/>
      <c r="V135" s="217"/>
      <c r="W135" s="224"/>
      <c r="X135" s="244">
        <f t="shared" si="70"/>
        <v>0</v>
      </c>
      <c r="Y135" s="447">
        <f t="shared" si="71"/>
        <v>0</v>
      </c>
      <c r="Z135" s="256">
        <f t="shared" si="72"/>
        <v>0</v>
      </c>
      <c r="AA135" s="245">
        <f t="shared" si="73"/>
        <v>0</v>
      </c>
      <c r="AB135" s="247">
        <v>10</v>
      </c>
      <c r="AC135" s="258">
        <f t="shared" si="74"/>
        <v>0</v>
      </c>
      <c r="AD135" s="245"/>
      <c r="AE135" s="245"/>
      <c r="AF135" s="214"/>
    </row>
    <row r="136" spans="1:32" ht="16.5" thickBot="1" x14ac:dyDescent="0.3">
      <c r="A136" s="113">
        <v>9661</v>
      </c>
      <c r="B136" s="113" t="s">
        <v>94</v>
      </c>
      <c r="C136" s="113" t="s">
        <v>89</v>
      </c>
      <c r="D136" s="113" t="s">
        <v>57</v>
      </c>
      <c r="E136" s="113" t="s">
        <v>62</v>
      </c>
      <c r="F136" s="113" t="s">
        <v>95</v>
      </c>
      <c r="G136" s="115">
        <f>O136</f>
        <v>187.69794999999999</v>
      </c>
      <c r="H136" s="113" t="s">
        <v>96</v>
      </c>
      <c r="I136" s="116"/>
      <c r="J136" s="116">
        <v>1920</v>
      </c>
      <c r="K136" s="116">
        <f>J136*G136/1000</f>
        <v>360.380064</v>
      </c>
      <c r="L136" s="71"/>
      <c r="M136" s="104"/>
      <c r="N136" s="120"/>
      <c r="O136" s="108">
        <f>SUM(O137:O141)</f>
        <v>187.69794999999999</v>
      </c>
      <c r="P136" s="109">
        <f>SUM(P137:P141)</f>
        <v>360.380064</v>
      </c>
      <c r="Q136" s="110"/>
      <c r="R136" s="46"/>
      <c r="S136" s="46"/>
      <c r="T136" s="46"/>
      <c r="U136" s="204"/>
      <c r="V136" s="198">
        <f>A136</f>
        <v>9661</v>
      </c>
      <c r="W136" s="199" t="str">
        <f>C136</f>
        <v>MTG</v>
      </c>
      <c r="X136" s="244">
        <f t="shared" si="70"/>
        <v>0</v>
      </c>
      <c r="Y136" s="455">
        <f t="shared" si="71"/>
        <v>0</v>
      </c>
      <c r="Z136" s="226">
        <f>SUM(Z137:Z141)</f>
        <v>187.69794999999999</v>
      </c>
      <c r="AA136" s="255">
        <f t="shared" si="73"/>
        <v>0</v>
      </c>
      <c r="AB136" s="257">
        <v>10</v>
      </c>
      <c r="AC136" s="231">
        <f>SUM(AC137:AC141)</f>
        <v>1876.9794999999999</v>
      </c>
      <c r="AD136" s="255"/>
      <c r="AE136" s="245"/>
      <c r="AF136" s="214"/>
    </row>
    <row r="137" spans="1:32" x14ac:dyDescent="0.25">
      <c r="A137" s="113" t="s">
        <v>119</v>
      </c>
      <c r="B137" s="113"/>
      <c r="C137" s="113"/>
      <c r="D137" s="113"/>
      <c r="E137" s="113"/>
      <c r="F137" s="113"/>
      <c r="G137" s="115"/>
      <c r="H137" s="113"/>
      <c r="I137" s="116"/>
      <c r="J137" s="116"/>
      <c r="K137" s="116"/>
      <c r="L137" s="46"/>
      <c r="M137" s="314"/>
      <c r="N137" s="46" t="s">
        <v>167</v>
      </c>
      <c r="O137" s="104">
        <v>46.927</v>
      </c>
      <c r="P137" s="87">
        <f>O137*J136/1000</f>
        <v>90.09984</v>
      </c>
      <c r="Q137" s="52">
        <v>41308</v>
      </c>
      <c r="R137" s="46">
        <v>1527</v>
      </c>
      <c r="S137" s="46"/>
      <c r="T137" s="46"/>
      <c r="U137" s="204"/>
      <c r="V137" s="217"/>
      <c r="W137" s="224"/>
      <c r="X137" s="289" t="str">
        <f>N137</f>
        <v>MAERSK KOWLOON</v>
      </c>
      <c r="Y137" s="388">
        <f>Q137</f>
        <v>41308</v>
      </c>
      <c r="Z137" s="341">
        <f>O137</f>
        <v>46.927</v>
      </c>
      <c r="AA137" s="292">
        <f>R137</f>
        <v>1527</v>
      </c>
      <c r="AB137" s="293">
        <v>10</v>
      </c>
      <c r="AC137" s="294">
        <f>Z137*AB137</f>
        <v>469.27</v>
      </c>
      <c r="AD137" s="292" t="s">
        <v>277</v>
      </c>
      <c r="AE137" s="292"/>
      <c r="AF137" s="295">
        <v>652</v>
      </c>
    </row>
    <row r="138" spans="1:32" x14ac:dyDescent="0.25">
      <c r="A138" s="113"/>
      <c r="B138" s="113"/>
      <c r="C138" s="113"/>
      <c r="D138" s="113"/>
      <c r="E138" s="113"/>
      <c r="F138" s="113"/>
      <c r="G138" s="115"/>
      <c r="H138" s="113"/>
      <c r="I138" s="116"/>
      <c r="J138" s="116"/>
      <c r="K138" s="116"/>
      <c r="L138" s="46"/>
      <c r="M138" s="314"/>
      <c r="N138" s="336" t="s">
        <v>213</v>
      </c>
      <c r="O138" s="331">
        <v>23.439</v>
      </c>
      <c r="P138" s="337">
        <f>O138*J136/1000</f>
        <v>45.002879999999998</v>
      </c>
      <c r="Q138" s="338">
        <v>41287</v>
      </c>
      <c r="R138" s="336">
        <v>1525</v>
      </c>
      <c r="S138" s="46"/>
      <c r="T138" s="46"/>
      <c r="U138" s="204"/>
      <c r="V138" s="217"/>
      <c r="W138" s="224"/>
      <c r="X138" s="289" t="str">
        <f>N138</f>
        <v>MAERSK KUANTAN</v>
      </c>
      <c r="Y138" s="388">
        <f>Q138</f>
        <v>41287</v>
      </c>
      <c r="Z138" s="292">
        <f>O138</f>
        <v>23.439</v>
      </c>
      <c r="AA138" s="292">
        <f>R138</f>
        <v>1525</v>
      </c>
      <c r="AB138" s="293">
        <v>10</v>
      </c>
      <c r="AC138" s="293">
        <f>Z138*AB138</f>
        <v>234.39</v>
      </c>
      <c r="AD138" s="292" t="s">
        <v>277</v>
      </c>
      <c r="AE138" s="292"/>
      <c r="AF138" s="295">
        <v>652</v>
      </c>
    </row>
    <row r="139" spans="1:32" ht="15.75" x14ac:dyDescent="0.25">
      <c r="A139" s="113"/>
      <c r="B139" s="113"/>
      <c r="C139" s="113"/>
      <c r="D139" s="113"/>
      <c r="E139" s="113"/>
      <c r="F139" s="113"/>
      <c r="G139" s="115"/>
      <c r="H139" s="113"/>
      <c r="I139" s="116"/>
      <c r="J139" s="116"/>
      <c r="K139" s="350"/>
      <c r="L139" s="356"/>
      <c r="M139" s="357"/>
      <c r="N139" s="336" t="s">
        <v>246</v>
      </c>
      <c r="O139" s="331">
        <v>46.933999999999997</v>
      </c>
      <c r="P139" s="337">
        <f>O139*J136/1000</f>
        <v>90.113280000000003</v>
      </c>
      <c r="Q139" s="338">
        <v>41387</v>
      </c>
      <c r="R139" s="336">
        <v>1534</v>
      </c>
      <c r="S139" s="46"/>
      <c r="T139" s="46"/>
      <c r="U139" s="204"/>
      <c r="V139" s="217"/>
      <c r="W139" s="224"/>
      <c r="X139" s="278" t="str">
        <f t="shared" ref="X139" si="75">N139</f>
        <v>MAERSK KELSO</v>
      </c>
      <c r="Y139" s="285">
        <f>Q139</f>
        <v>41387</v>
      </c>
      <c r="Z139" s="280">
        <f t="shared" ref="Z139" si="76">O139</f>
        <v>46.933999999999997</v>
      </c>
      <c r="AA139" s="280">
        <f t="shared" ref="AA139" si="77">R139</f>
        <v>1534</v>
      </c>
      <c r="AB139" s="281">
        <v>10</v>
      </c>
      <c r="AC139" s="281">
        <f t="shared" ref="AC139" si="78">Z139*AB139</f>
        <v>469.34</v>
      </c>
      <c r="AD139" s="280"/>
      <c r="AE139" s="280"/>
      <c r="AF139" s="282"/>
    </row>
    <row r="140" spans="1:32" x14ac:dyDescent="0.25">
      <c r="A140" s="113"/>
      <c r="B140" s="113"/>
      <c r="C140" s="113"/>
      <c r="D140" s="113"/>
      <c r="E140" s="113"/>
      <c r="F140" s="113"/>
      <c r="G140" s="115"/>
      <c r="H140" s="113"/>
      <c r="I140" s="350"/>
      <c r="J140" s="394"/>
      <c r="K140" s="395"/>
      <c r="L140" s="396"/>
      <c r="M140" s="397"/>
      <c r="N140" s="46" t="s">
        <v>278</v>
      </c>
      <c r="O140" s="104">
        <v>46.927869999999999</v>
      </c>
      <c r="P140" s="87">
        <f>O140*J136/1000</f>
        <v>90.101510399999995</v>
      </c>
      <c r="Q140" s="398" t="s">
        <v>279</v>
      </c>
      <c r="R140" s="46">
        <v>1547</v>
      </c>
      <c r="S140" s="46"/>
      <c r="T140" s="46"/>
      <c r="U140" s="204"/>
      <c r="V140" s="217"/>
      <c r="W140" s="224"/>
      <c r="X140" s="278" t="str">
        <f t="shared" ref="X140:X141" si="79">N140</f>
        <v>RDO CONCERT</v>
      </c>
      <c r="Y140" s="285" t="str">
        <f t="shared" ref="Y140:Y141" si="80">Q140</f>
        <v>26/05/213</v>
      </c>
      <c r="Z140" s="280">
        <f t="shared" ref="Z140:Z141" si="81">O140</f>
        <v>46.927869999999999</v>
      </c>
      <c r="AA140" s="280">
        <f t="shared" ref="AA140:AA141" si="82">R140</f>
        <v>1547</v>
      </c>
      <c r="AB140" s="281">
        <v>10</v>
      </c>
      <c r="AC140" s="281">
        <f t="shared" ref="AC140:AC141" si="83">Z140*AB140</f>
        <v>469.27869999999996</v>
      </c>
      <c r="AD140" s="280"/>
      <c r="AE140" s="280"/>
      <c r="AF140" s="282"/>
    </row>
    <row r="141" spans="1:32" x14ac:dyDescent="0.25">
      <c r="A141" s="113"/>
      <c r="B141" s="113"/>
      <c r="C141" s="113"/>
      <c r="D141" s="113"/>
      <c r="E141" s="113"/>
      <c r="F141" s="113"/>
      <c r="G141" s="115"/>
      <c r="H141" s="113"/>
      <c r="I141" s="116"/>
      <c r="J141" s="116"/>
      <c r="K141" s="116"/>
      <c r="L141" s="46"/>
      <c r="M141" s="314"/>
      <c r="N141" s="46" t="s">
        <v>167</v>
      </c>
      <c r="O141" s="71">
        <v>23.470079999999999</v>
      </c>
      <c r="P141" s="87">
        <f>O141*J136/1000</f>
        <v>45.062553600000001</v>
      </c>
      <c r="Q141" s="52">
        <v>41392</v>
      </c>
      <c r="R141" s="46">
        <v>1538</v>
      </c>
      <c r="S141" s="46"/>
      <c r="T141" s="46"/>
      <c r="U141" s="204"/>
      <c r="V141" s="217"/>
      <c r="W141" s="224"/>
      <c r="X141" s="278" t="str">
        <f t="shared" si="79"/>
        <v>MAERSK KOWLOON</v>
      </c>
      <c r="Y141" s="285">
        <f t="shared" si="80"/>
        <v>41392</v>
      </c>
      <c r="Z141" s="280">
        <f t="shared" si="81"/>
        <v>23.470079999999999</v>
      </c>
      <c r="AA141" s="280">
        <f t="shared" si="82"/>
        <v>1538</v>
      </c>
      <c r="AB141" s="281">
        <v>10</v>
      </c>
      <c r="AC141" s="281">
        <f t="shared" si="83"/>
        <v>234.70079999999999</v>
      </c>
      <c r="AD141" s="280"/>
      <c r="AE141" s="280"/>
      <c r="AF141" s="282"/>
    </row>
    <row r="142" spans="1:32" ht="15.75" thickBot="1" x14ac:dyDescent="0.3">
      <c r="A142" s="113"/>
      <c r="B142" s="113"/>
      <c r="C142" s="113"/>
      <c r="D142" s="113"/>
      <c r="E142" s="113"/>
      <c r="F142" s="113"/>
      <c r="G142" s="115"/>
      <c r="H142" s="113"/>
      <c r="I142" s="116"/>
      <c r="J142" s="116"/>
      <c r="K142" s="116"/>
      <c r="L142" s="46"/>
      <c r="M142" s="314"/>
      <c r="N142" s="46"/>
      <c r="O142" s="111"/>
      <c r="P142" s="112"/>
      <c r="Q142" s="52"/>
      <c r="R142" s="46"/>
      <c r="S142" s="46"/>
      <c r="T142" s="46"/>
      <c r="U142" s="204"/>
      <c r="V142" s="217"/>
      <c r="W142" s="224"/>
      <c r="X142" s="244"/>
      <c r="Y142" s="447"/>
      <c r="Z142" s="256"/>
      <c r="AA142" s="245"/>
      <c r="AB142" s="247"/>
      <c r="AC142" s="258"/>
      <c r="AD142" s="245"/>
      <c r="AE142" s="245"/>
      <c r="AF142" s="214"/>
    </row>
    <row r="143" spans="1:32" ht="16.5" thickBot="1" x14ac:dyDescent="0.3">
      <c r="A143" s="172">
        <v>9477</v>
      </c>
      <c r="B143" s="154" t="s">
        <v>177</v>
      </c>
      <c r="C143" s="157" t="s">
        <v>89</v>
      </c>
      <c r="D143" s="175" t="s">
        <v>178</v>
      </c>
      <c r="E143" s="157" t="s">
        <v>62</v>
      </c>
      <c r="F143" s="157" t="s">
        <v>90</v>
      </c>
      <c r="G143" s="288">
        <f>O143</f>
        <v>46.94</v>
      </c>
      <c r="H143" s="157" t="s">
        <v>179</v>
      </c>
      <c r="I143" s="297"/>
      <c r="J143" s="298">
        <v>1815</v>
      </c>
      <c r="K143" s="321">
        <f>G143*J143/1000</f>
        <v>85.196099999999987</v>
      </c>
      <c r="L143" s="46"/>
      <c r="M143" s="314"/>
      <c r="N143" s="204"/>
      <c r="O143" s="303">
        <f>O144</f>
        <v>46.94</v>
      </c>
      <c r="P143" s="304">
        <f>P144</f>
        <v>85.196099999999987</v>
      </c>
      <c r="Q143" s="110"/>
      <c r="R143" s="46"/>
      <c r="S143" s="46"/>
      <c r="T143" s="46"/>
      <c r="U143" s="204"/>
      <c r="V143" s="198">
        <f>A143</f>
        <v>9477</v>
      </c>
      <c r="W143" s="199" t="str">
        <f>C143</f>
        <v>MTG</v>
      </c>
      <c r="X143" s="244"/>
      <c r="Y143" s="455"/>
      <c r="Z143" s="433">
        <f>SUM(Z144:Z145)</f>
        <v>46.94</v>
      </c>
      <c r="AA143" s="255"/>
      <c r="AB143" s="257"/>
      <c r="AC143" s="231">
        <f>SUM(AC144:AC145)</f>
        <v>469.4</v>
      </c>
      <c r="AD143" s="255"/>
      <c r="AE143" s="245"/>
      <c r="AF143" s="214"/>
    </row>
    <row r="144" spans="1:32" x14ac:dyDescent="0.25">
      <c r="A144" s="172" t="s">
        <v>119</v>
      </c>
      <c r="B144" s="344" t="s">
        <v>181</v>
      </c>
      <c r="C144" s="157"/>
      <c r="D144" s="175"/>
      <c r="E144" s="157"/>
      <c r="F144" s="157"/>
      <c r="G144" s="300"/>
      <c r="H144" s="157"/>
      <c r="I144" s="297"/>
      <c r="J144" s="298"/>
      <c r="K144" s="299"/>
      <c r="L144" s="46"/>
      <c r="M144" s="314"/>
      <c r="N144" s="157" t="s">
        <v>180</v>
      </c>
      <c r="O144" s="300">
        <v>46.94</v>
      </c>
      <c r="P144" s="301">
        <f>O144*J143/1000</f>
        <v>85.196099999999987</v>
      </c>
      <c r="Q144" s="302">
        <v>41245</v>
      </c>
      <c r="R144" s="157">
        <v>1520</v>
      </c>
      <c r="S144" s="46"/>
      <c r="T144" s="46"/>
      <c r="U144" s="204"/>
      <c r="V144" s="217"/>
      <c r="W144" s="224"/>
      <c r="X144" s="289" t="str">
        <f>N144</f>
        <v>HANJIN GOTHENBURG</v>
      </c>
      <c r="Y144" s="388">
        <f>Q144</f>
        <v>41245</v>
      </c>
      <c r="Z144" s="393">
        <f>O144</f>
        <v>46.94</v>
      </c>
      <c r="AA144" s="292">
        <f>R144</f>
        <v>1520</v>
      </c>
      <c r="AB144" s="293">
        <v>10</v>
      </c>
      <c r="AC144" s="294">
        <f>Z144*AB144</f>
        <v>469.4</v>
      </c>
      <c r="AD144" s="292" t="s">
        <v>276</v>
      </c>
      <c r="AE144" s="292"/>
      <c r="AF144" s="295">
        <v>652</v>
      </c>
    </row>
    <row r="145" spans="1:32" ht="15.75" thickBot="1" x14ac:dyDescent="0.3">
      <c r="A145" s="113"/>
      <c r="B145" s="113"/>
      <c r="C145" s="113"/>
      <c r="D145" s="113"/>
      <c r="E145" s="113"/>
      <c r="F145" s="113"/>
      <c r="G145" s="115"/>
      <c r="H145" s="113"/>
      <c r="I145" s="116"/>
      <c r="J145" s="116"/>
      <c r="K145" s="116"/>
      <c r="L145" s="46"/>
      <c r="M145" s="314"/>
      <c r="N145" s="46"/>
      <c r="O145" s="111"/>
      <c r="P145" s="112"/>
      <c r="Q145" s="52"/>
      <c r="R145" s="46"/>
      <c r="S145" s="46"/>
      <c r="T145" s="46"/>
      <c r="U145" s="204"/>
      <c r="V145" s="217"/>
      <c r="W145" s="224"/>
      <c r="X145" s="244"/>
      <c r="Y145" s="447"/>
      <c r="Z145" s="256"/>
      <c r="AA145" s="245"/>
      <c r="AB145" s="247"/>
      <c r="AC145" s="258"/>
      <c r="AD145" s="245"/>
      <c r="AE145" s="245"/>
      <c r="AF145" s="214"/>
    </row>
    <row r="146" spans="1:32" ht="15.75" thickBot="1" x14ac:dyDescent="0.3">
      <c r="A146" s="349" t="s">
        <v>239</v>
      </c>
      <c r="B146" s="113" t="s">
        <v>177</v>
      </c>
      <c r="C146" s="113" t="s">
        <v>89</v>
      </c>
      <c r="D146" s="113" t="s">
        <v>240</v>
      </c>
      <c r="E146" s="113" t="s">
        <v>62</v>
      </c>
      <c r="F146" s="113" t="s">
        <v>95</v>
      </c>
      <c r="G146" s="115">
        <v>300</v>
      </c>
      <c r="H146" s="113" t="s">
        <v>241</v>
      </c>
      <c r="I146" s="116"/>
      <c r="J146" s="116">
        <v>1910</v>
      </c>
      <c r="K146" s="116">
        <f>J146*G146/1000</f>
        <v>573</v>
      </c>
      <c r="L146" s="46"/>
      <c r="M146" s="314"/>
      <c r="N146" s="204"/>
      <c r="O146" s="167">
        <f>SUM(O147:O152)</f>
        <v>46.884860000000003</v>
      </c>
      <c r="P146" s="320">
        <f>SUM(P147:P152)</f>
        <v>89.55008260000001</v>
      </c>
      <c r="Q146" s="110"/>
      <c r="R146" s="46"/>
      <c r="S146" s="46"/>
      <c r="T146" s="46"/>
      <c r="U146" s="204"/>
      <c r="V146" s="351" t="str">
        <f>A146</f>
        <v>0229</v>
      </c>
      <c r="W146" s="271" t="str">
        <f>C146</f>
        <v>MTG</v>
      </c>
      <c r="X146" s="244"/>
      <c r="Y146" s="455"/>
      <c r="Z146" s="200">
        <f>Z147</f>
        <v>46.884860000000003</v>
      </c>
      <c r="AA146" s="418"/>
      <c r="AB146" s="419"/>
      <c r="AC146" s="231">
        <f>AC147</f>
        <v>468.84860000000003</v>
      </c>
      <c r="AD146" s="255"/>
      <c r="AE146" s="245"/>
      <c r="AF146" s="214"/>
    </row>
    <row r="147" spans="1:32" x14ac:dyDescent="0.25">
      <c r="A147" s="113"/>
      <c r="B147" s="113"/>
      <c r="C147" s="113"/>
      <c r="D147" s="113"/>
      <c r="E147" s="113"/>
      <c r="F147" s="113"/>
      <c r="G147" s="115"/>
      <c r="H147" s="113"/>
      <c r="I147" s="116"/>
      <c r="J147" s="116"/>
      <c r="K147" s="394"/>
      <c r="L147" s="416"/>
      <c r="M147" s="329"/>
      <c r="N147" s="46" t="s">
        <v>306</v>
      </c>
      <c r="O147" s="314">
        <v>46.884860000000003</v>
      </c>
      <c r="P147" s="55">
        <f>O147*J146/1000</f>
        <v>89.55008260000001</v>
      </c>
      <c r="Q147" s="52">
        <v>41464</v>
      </c>
      <c r="R147" s="46">
        <v>1562</v>
      </c>
      <c r="S147" s="46"/>
      <c r="T147" s="46"/>
      <c r="U147" s="204"/>
      <c r="V147" s="217"/>
      <c r="W147" s="224"/>
      <c r="X147" s="244" t="str">
        <f>N147</f>
        <v>MAERSK KENSINGTON</v>
      </c>
      <c r="Y147" s="447">
        <f>Q147</f>
        <v>41464</v>
      </c>
      <c r="Z147" s="331">
        <f>O147</f>
        <v>46.884860000000003</v>
      </c>
      <c r="AA147" s="245">
        <f>R147</f>
        <v>1562</v>
      </c>
      <c r="AB147" s="247">
        <v>10</v>
      </c>
      <c r="AC147" s="254">
        <f>Z147*AB147</f>
        <v>468.84860000000003</v>
      </c>
      <c r="AD147" s="245"/>
      <c r="AE147" s="245"/>
      <c r="AF147" s="214"/>
    </row>
    <row r="148" spans="1:32" x14ac:dyDescent="0.25">
      <c r="A148" s="113"/>
      <c r="B148" s="113"/>
      <c r="C148" s="113"/>
      <c r="D148" s="113"/>
      <c r="E148" s="113"/>
      <c r="F148" s="113"/>
      <c r="G148" s="115"/>
      <c r="H148" s="113"/>
      <c r="I148" s="501"/>
      <c r="J148" s="502"/>
      <c r="K148" s="503" t="s">
        <v>327</v>
      </c>
      <c r="L148" s="415">
        <v>41486</v>
      </c>
      <c r="M148" s="383">
        <v>50</v>
      </c>
      <c r="N148" s="46"/>
      <c r="O148" s="314"/>
      <c r="P148" s="55"/>
      <c r="Q148" s="52"/>
      <c r="R148" s="46"/>
      <c r="S148" s="46"/>
      <c r="T148" s="46"/>
      <c r="U148" s="204"/>
      <c r="V148" s="217"/>
      <c r="W148" s="224"/>
      <c r="X148" s="244"/>
      <c r="Y148" s="447"/>
      <c r="Z148" s="245"/>
      <c r="AA148" s="245"/>
      <c r="AB148" s="247"/>
      <c r="AC148" s="247"/>
      <c r="AD148" s="245"/>
      <c r="AE148" s="245"/>
      <c r="AF148" s="214"/>
    </row>
    <row r="149" spans="1:32" x14ac:dyDescent="0.25">
      <c r="A149" s="113"/>
      <c r="B149" s="113"/>
      <c r="C149" s="113"/>
      <c r="D149" s="113"/>
      <c r="E149" s="113"/>
      <c r="F149" s="113"/>
      <c r="G149" s="115"/>
      <c r="H149" s="113"/>
      <c r="I149" s="116"/>
      <c r="J149" s="116"/>
      <c r="K149" s="116"/>
      <c r="L149" s="91" t="s">
        <v>273</v>
      </c>
      <c r="M149" s="383">
        <v>50</v>
      </c>
      <c r="N149" s="46"/>
      <c r="O149" s="314"/>
      <c r="P149" s="55"/>
      <c r="Q149" s="52"/>
      <c r="R149" s="46"/>
      <c r="S149" s="46"/>
      <c r="T149" s="46"/>
      <c r="U149" s="204"/>
      <c r="V149" s="217"/>
      <c r="W149" s="224"/>
      <c r="X149" s="244"/>
      <c r="Y149" s="447"/>
      <c r="Z149" s="245"/>
      <c r="AA149" s="245"/>
      <c r="AB149" s="247"/>
      <c r="AC149" s="247"/>
      <c r="AD149" s="245"/>
      <c r="AE149" s="245"/>
      <c r="AF149" s="214"/>
    </row>
    <row r="150" spans="1:32" x14ac:dyDescent="0.25">
      <c r="A150" s="113"/>
      <c r="B150" s="113"/>
      <c r="C150" s="113"/>
      <c r="D150" s="113"/>
      <c r="E150" s="113"/>
      <c r="F150" s="113"/>
      <c r="G150" s="115"/>
      <c r="H150" s="113"/>
      <c r="I150" s="116"/>
      <c r="J150" s="116"/>
      <c r="K150" s="116"/>
      <c r="L150" s="91" t="s">
        <v>274</v>
      </c>
      <c r="M150" s="383">
        <v>50</v>
      </c>
      <c r="N150" s="204"/>
      <c r="O150" s="101"/>
      <c r="P150" s="53"/>
      <c r="Q150" s="110"/>
      <c r="R150" s="46"/>
      <c r="S150" s="46"/>
      <c r="T150" s="46"/>
      <c r="U150" s="204"/>
      <c r="V150" s="217"/>
      <c r="W150" s="224"/>
      <c r="X150" s="244"/>
      <c r="Y150" s="447"/>
      <c r="Z150" s="245"/>
      <c r="AA150" s="245"/>
      <c r="AB150" s="247"/>
      <c r="AC150" s="247"/>
      <c r="AD150" s="245"/>
      <c r="AE150" s="245"/>
      <c r="AF150" s="214"/>
    </row>
    <row r="151" spans="1:32" x14ac:dyDescent="0.25">
      <c r="A151" s="117"/>
      <c r="B151" s="117"/>
      <c r="C151" s="117"/>
      <c r="D151" s="117"/>
      <c r="E151" s="117"/>
      <c r="F151" s="117"/>
      <c r="G151" s="118"/>
      <c r="H151" s="117"/>
      <c r="I151" s="119"/>
      <c r="J151" s="119"/>
      <c r="K151" s="119"/>
      <c r="L151" s="90" t="s">
        <v>272</v>
      </c>
      <c r="M151" s="383">
        <v>50</v>
      </c>
      <c r="N151" s="127"/>
      <c r="O151" s="101"/>
      <c r="P151" s="53"/>
      <c r="Q151" s="128"/>
      <c r="R151" s="22"/>
      <c r="S151" s="22"/>
      <c r="T151" s="22"/>
      <c r="U151" s="127"/>
      <c r="V151" s="217"/>
      <c r="W151" s="224"/>
      <c r="X151" s="244"/>
      <c r="Y151" s="447"/>
      <c r="Z151" s="245"/>
      <c r="AA151" s="245"/>
      <c r="AB151" s="247"/>
      <c r="AC151" s="247"/>
      <c r="AD151" s="245"/>
      <c r="AE151" s="245"/>
      <c r="AF151" s="214"/>
    </row>
    <row r="152" spans="1:32" x14ac:dyDescent="0.25">
      <c r="A152" s="117"/>
      <c r="B152" s="117"/>
      <c r="C152" s="117"/>
      <c r="D152" s="117"/>
      <c r="E152" s="117"/>
      <c r="F152" s="117"/>
      <c r="G152" s="118"/>
      <c r="H152" s="117"/>
      <c r="I152" s="119"/>
      <c r="J152" s="119"/>
      <c r="K152" s="119"/>
      <c r="L152" s="90" t="s">
        <v>275</v>
      </c>
      <c r="M152" s="383">
        <v>50</v>
      </c>
      <c r="N152" s="127"/>
      <c r="O152" s="101"/>
      <c r="P152" s="53"/>
      <c r="Q152" s="128"/>
      <c r="R152" s="22"/>
      <c r="S152" s="22"/>
      <c r="T152" s="22"/>
      <c r="U152" s="127"/>
      <c r="V152" s="217"/>
      <c r="W152" s="224"/>
      <c r="X152" s="244"/>
      <c r="Y152" s="447"/>
      <c r="Z152" s="245"/>
      <c r="AA152" s="245"/>
      <c r="AB152" s="247"/>
      <c r="AC152" s="247"/>
      <c r="AD152" s="245"/>
      <c r="AE152" s="245"/>
      <c r="AF152" s="214"/>
    </row>
    <row r="153" spans="1:32" ht="15.75" thickBot="1" x14ac:dyDescent="0.3">
      <c r="A153" s="117"/>
      <c r="B153" s="117"/>
      <c r="C153" s="117"/>
      <c r="D153" s="117"/>
      <c r="E153" s="117"/>
      <c r="F153" s="117"/>
      <c r="G153" s="118"/>
      <c r="H153" s="117"/>
      <c r="I153" s="119"/>
      <c r="J153" s="119"/>
      <c r="K153" s="119"/>
      <c r="L153" s="22"/>
      <c r="M153" s="101"/>
      <c r="N153" s="22"/>
      <c r="O153" s="111"/>
      <c r="P153" s="112"/>
      <c r="Q153" s="50"/>
      <c r="R153" s="22"/>
      <c r="S153" s="22"/>
      <c r="T153" s="22"/>
      <c r="U153" s="127"/>
      <c r="V153" s="217"/>
      <c r="W153" s="224"/>
      <c r="X153" s="244"/>
      <c r="Y153" s="447"/>
      <c r="Z153" s="256"/>
      <c r="AA153" s="245"/>
      <c r="AB153" s="247"/>
      <c r="AC153" s="258"/>
      <c r="AD153" s="245"/>
      <c r="AE153" s="245"/>
      <c r="AF153" s="214"/>
    </row>
    <row r="154" spans="1:32" ht="15.75" thickBot="1" x14ac:dyDescent="0.3">
      <c r="A154" s="484"/>
      <c r="B154" s="485"/>
      <c r="C154" s="134"/>
      <c r="D154" s="485"/>
      <c r="E154" s="485"/>
      <c r="F154" s="485"/>
      <c r="G154" s="486"/>
      <c r="H154" s="485"/>
      <c r="I154" s="169"/>
      <c r="J154" s="169"/>
      <c r="K154" s="169"/>
      <c r="L154" s="485"/>
      <c r="M154" s="487"/>
      <c r="N154" s="488"/>
      <c r="O154" s="489"/>
      <c r="P154" s="490"/>
      <c r="Q154" s="491"/>
      <c r="R154" s="368"/>
      <c r="S154" s="22"/>
      <c r="T154" s="22"/>
      <c r="U154" s="127"/>
      <c r="V154" s="351">
        <f>A154</f>
        <v>0</v>
      </c>
      <c r="W154" s="271">
        <f>C154</f>
        <v>0</v>
      </c>
      <c r="X154" s="244"/>
      <c r="Y154" s="455"/>
      <c r="Z154" s="200">
        <f>SUM(Z155:Z156)</f>
        <v>0</v>
      </c>
      <c r="AA154" s="255"/>
      <c r="AB154" s="257"/>
      <c r="AC154" s="231">
        <f>SUM(AC155:AC156)</f>
        <v>0</v>
      </c>
      <c r="AD154" s="255"/>
      <c r="AE154" s="245"/>
      <c r="AF154" s="214"/>
    </row>
    <row r="155" spans="1:32" x14ac:dyDescent="0.25">
      <c r="A155" s="368"/>
      <c r="B155" s="485"/>
      <c r="C155" s="485"/>
      <c r="D155" s="485"/>
      <c r="E155" s="485"/>
      <c r="F155" s="485"/>
      <c r="G155" s="486"/>
      <c r="H155" s="485"/>
      <c r="I155" s="169"/>
      <c r="J155" s="169"/>
      <c r="K155" s="343"/>
      <c r="L155" s="99"/>
      <c r="M155" s="151"/>
      <c r="N155" s="368"/>
      <c r="O155" s="492"/>
      <c r="P155" s="493"/>
      <c r="Q155" s="494"/>
      <c r="R155" s="368"/>
      <c r="S155" s="22"/>
      <c r="T155" s="22"/>
      <c r="U155" s="127"/>
      <c r="V155" s="217"/>
      <c r="W155" s="224"/>
      <c r="X155" s="244">
        <f>N155</f>
        <v>0</v>
      </c>
      <c r="Y155" s="447">
        <f>Q155</f>
        <v>0</v>
      </c>
      <c r="Z155" s="331">
        <f>O155</f>
        <v>0</v>
      </c>
      <c r="AA155" s="245">
        <f>R155</f>
        <v>0</v>
      </c>
      <c r="AB155" s="247">
        <v>10</v>
      </c>
      <c r="AC155" s="254">
        <f>Z155*AB155</f>
        <v>0</v>
      </c>
      <c r="AD155" s="245"/>
      <c r="AE155" s="245"/>
      <c r="AF155" s="214"/>
    </row>
    <row r="156" spans="1:32" x14ac:dyDescent="0.25">
      <c r="A156" s="368"/>
      <c r="B156" s="485"/>
      <c r="C156" s="485"/>
      <c r="D156" s="485"/>
      <c r="E156" s="485"/>
      <c r="F156" s="485"/>
      <c r="G156" s="486"/>
      <c r="H156" s="485"/>
      <c r="I156" s="169"/>
      <c r="J156" s="169"/>
      <c r="K156" s="343"/>
      <c r="L156" s="99"/>
      <c r="M156" s="151"/>
      <c r="N156" s="368"/>
      <c r="O156" s="492"/>
      <c r="P156" s="493"/>
      <c r="Q156" s="494"/>
      <c r="R156" s="368"/>
      <c r="S156" s="22"/>
      <c r="T156" s="22"/>
      <c r="U156" s="127"/>
      <c r="V156" s="217"/>
      <c r="W156" s="224"/>
      <c r="X156" s="244">
        <f t="shared" ref="X156:X157" si="84">N156</f>
        <v>0</v>
      </c>
      <c r="Y156" s="447">
        <f t="shared" ref="Y156:Y157" si="85">Q156</f>
        <v>0</v>
      </c>
      <c r="Z156" s="245">
        <f t="shared" ref="Z156:Z157" si="86">O156</f>
        <v>0</v>
      </c>
      <c r="AA156" s="245">
        <f t="shared" ref="AA156:AA157" si="87">R156</f>
        <v>0</v>
      </c>
      <c r="AB156" s="247">
        <v>10</v>
      </c>
      <c r="AC156" s="247">
        <f t="shared" ref="AC156:AC157" si="88">Z156*AB156</f>
        <v>0</v>
      </c>
      <c r="AD156" s="245"/>
      <c r="AE156" s="245"/>
      <c r="AF156" s="214"/>
    </row>
    <row r="157" spans="1:32" x14ac:dyDescent="0.25">
      <c r="A157" s="368"/>
      <c r="B157" s="485"/>
      <c r="C157" s="485"/>
      <c r="D157" s="485"/>
      <c r="E157" s="485"/>
      <c r="F157" s="485"/>
      <c r="G157" s="486"/>
      <c r="H157" s="485"/>
      <c r="I157" s="169"/>
      <c r="J157" s="169"/>
      <c r="K157" s="169"/>
      <c r="L157" s="99"/>
      <c r="M157" s="151"/>
      <c r="N157" s="368"/>
      <c r="O157" s="487"/>
      <c r="P157" s="142"/>
      <c r="Q157" s="494"/>
      <c r="R157" s="368"/>
      <c r="S157" s="22"/>
      <c r="T157" s="22"/>
      <c r="U157" s="127"/>
      <c r="V157" s="217"/>
      <c r="W157" s="224"/>
      <c r="X157" s="244">
        <f t="shared" si="84"/>
        <v>0</v>
      </c>
      <c r="Y157" s="447">
        <f t="shared" si="85"/>
        <v>0</v>
      </c>
      <c r="Z157" s="245">
        <f t="shared" si="86"/>
        <v>0</v>
      </c>
      <c r="AA157" s="245">
        <f t="shared" si="87"/>
        <v>0</v>
      </c>
      <c r="AB157" s="247">
        <v>10</v>
      </c>
      <c r="AC157" s="247">
        <f t="shared" si="88"/>
        <v>0</v>
      </c>
      <c r="AD157" s="245"/>
      <c r="AE157" s="245"/>
      <c r="AF157" s="214"/>
    </row>
    <row r="158" spans="1:32" x14ac:dyDescent="0.25">
      <c r="A158" s="368"/>
      <c r="B158" s="485"/>
      <c r="C158" s="485"/>
      <c r="D158" s="485"/>
      <c r="E158" s="485"/>
      <c r="F158" s="485"/>
      <c r="G158" s="486"/>
      <c r="H158" s="485"/>
      <c r="I158" s="169"/>
      <c r="J158" s="169"/>
      <c r="K158" s="169"/>
      <c r="L158" s="99"/>
      <c r="M158" s="151"/>
      <c r="N158" s="368"/>
      <c r="O158" s="487"/>
      <c r="P158" s="142"/>
      <c r="Q158" s="494"/>
      <c r="R158" s="368"/>
      <c r="S158" s="22"/>
      <c r="T158" s="22"/>
      <c r="U158" s="127"/>
      <c r="V158" s="217"/>
      <c r="W158" s="224"/>
      <c r="X158" s="244"/>
      <c r="Y158" s="447"/>
      <c r="Z158" s="245"/>
      <c r="AA158" s="245"/>
      <c r="AB158" s="247"/>
      <c r="AC158" s="247"/>
      <c r="AD158" s="245"/>
      <c r="AE158" s="245"/>
      <c r="AF158" s="214"/>
    </row>
    <row r="159" spans="1:32" x14ac:dyDescent="0.25">
      <c r="A159" s="368"/>
      <c r="B159" s="485"/>
      <c r="C159" s="485"/>
      <c r="D159" s="485"/>
      <c r="E159" s="485"/>
      <c r="F159" s="485"/>
      <c r="G159" s="486"/>
      <c r="H159" s="485"/>
      <c r="I159" s="169"/>
      <c r="J159" s="169"/>
      <c r="K159" s="169"/>
      <c r="L159" s="99"/>
      <c r="M159" s="151"/>
      <c r="N159" s="368"/>
      <c r="O159" s="129"/>
      <c r="P159" s="60"/>
      <c r="Q159" s="494"/>
      <c r="R159" s="368"/>
      <c r="S159" s="22"/>
      <c r="T159" s="22"/>
      <c r="U159" s="127"/>
      <c r="V159" s="217"/>
      <c r="W159" s="224"/>
      <c r="X159" s="244"/>
      <c r="Y159" s="447"/>
      <c r="Z159" s="245"/>
      <c r="AA159" s="245"/>
      <c r="AB159" s="247"/>
      <c r="AC159" s="247"/>
      <c r="AD159" s="245"/>
      <c r="AE159" s="245"/>
      <c r="AF159" s="214"/>
    </row>
    <row r="160" spans="1:32" x14ac:dyDescent="0.25">
      <c r="A160" s="368"/>
      <c r="B160" s="485"/>
      <c r="C160" s="485"/>
      <c r="D160" s="485"/>
      <c r="E160" s="485"/>
      <c r="F160" s="485"/>
      <c r="G160" s="486"/>
      <c r="H160" s="485"/>
      <c r="I160" s="169"/>
      <c r="J160" s="169"/>
      <c r="K160" s="169"/>
      <c r="L160" s="99"/>
      <c r="M160" s="151"/>
      <c r="N160" s="368"/>
      <c r="O160" s="487"/>
      <c r="P160" s="142"/>
      <c r="Q160" s="494"/>
      <c r="R160" s="368"/>
      <c r="S160" s="22"/>
      <c r="T160" s="22"/>
      <c r="U160" s="127"/>
      <c r="V160" s="217"/>
      <c r="W160" s="224"/>
      <c r="X160" s="244"/>
      <c r="Y160" s="447"/>
      <c r="Z160" s="245"/>
      <c r="AA160" s="245"/>
      <c r="AB160" s="247"/>
      <c r="AC160" s="247"/>
      <c r="AD160" s="245"/>
      <c r="AE160" s="245"/>
      <c r="AF160" s="214"/>
    </row>
    <row r="161" spans="1:32" x14ac:dyDescent="0.25">
      <c r="A161" s="495"/>
      <c r="B161" s="495"/>
      <c r="C161" s="495"/>
      <c r="D161" s="495"/>
      <c r="E161" s="495"/>
      <c r="F161" s="495"/>
      <c r="G161" s="496"/>
      <c r="H161" s="495"/>
      <c r="I161" s="497"/>
      <c r="J161" s="497"/>
      <c r="K161" s="497"/>
      <c r="L161" s="368"/>
      <c r="M161" s="487"/>
      <c r="N161" s="368"/>
      <c r="O161" s="368"/>
      <c r="P161" s="142"/>
      <c r="Q161" s="498"/>
      <c r="R161" s="368"/>
      <c r="S161" s="22"/>
      <c r="T161" s="22"/>
      <c r="U161" s="127"/>
      <c r="V161" s="217"/>
      <c r="W161" s="224"/>
      <c r="X161" s="244"/>
      <c r="Y161" s="447"/>
      <c r="Z161" s="245"/>
      <c r="AA161" s="245"/>
      <c r="AB161" s="247"/>
      <c r="AC161" s="247"/>
      <c r="AD161" s="245"/>
      <c r="AE161" s="245"/>
      <c r="AF161" s="214"/>
    </row>
    <row r="162" spans="1:32" x14ac:dyDescent="0.25">
      <c r="A162" s="117"/>
      <c r="B162" s="117"/>
      <c r="C162" s="117"/>
      <c r="D162" s="117"/>
      <c r="E162" s="117"/>
      <c r="F162" s="117"/>
      <c r="G162" s="118"/>
      <c r="H162" s="117"/>
      <c r="I162" s="119"/>
      <c r="J162" s="119"/>
      <c r="K162" s="119"/>
      <c r="L162" s="22"/>
      <c r="M162" s="101"/>
      <c r="N162" s="22"/>
      <c r="O162" s="22"/>
      <c r="P162" s="53"/>
      <c r="Q162" s="50"/>
      <c r="R162" s="22"/>
      <c r="S162" s="22"/>
      <c r="T162" s="22"/>
      <c r="U162" s="127"/>
      <c r="V162" s="217"/>
      <c r="W162" s="224"/>
      <c r="X162" s="244"/>
      <c r="Y162" s="447"/>
      <c r="Z162" s="245"/>
      <c r="AA162" s="245"/>
      <c r="AB162" s="247"/>
      <c r="AC162" s="247"/>
      <c r="AD162" s="245"/>
      <c r="AE162" s="245"/>
      <c r="AF162" s="214"/>
    </row>
    <row r="163" spans="1:32" x14ac:dyDescent="0.25">
      <c r="A163" s="117"/>
      <c r="B163" s="117"/>
      <c r="C163" s="117"/>
      <c r="D163" s="117"/>
      <c r="E163" s="117"/>
      <c r="F163" s="117"/>
      <c r="G163" s="118"/>
      <c r="H163" s="117"/>
      <c r="I163" s="119"/>
      <c r="J163" s="119"/>
      <c r="K163" s="119"/>
      <c r="L163" s="22"/>
      <c r="M163" s="101"/>
      <c r="N163" s="22"/>
      <c r="O163" s="22"/>
      <c r="P163" s="53"/>
      <c r="Q163" s="50"/>
      <c r="R163" s="22"/>
      <c r="S163" s="22"/>
      <c r="T163" s="22"/>
      <c r="U163" s="127"/>
      <c r="V163" s="217"/>
      <c r="W163" s="224"/>
      <c r="X163" s="244"/>
      <c r="Y163" s="447"/>
      <c r="Z163" s="245"/>
      <c r="AA163" s="245"/>
      <c r="AB163" s="247"/>
      <c r="AC163" s="247"/>
      <c r="AD163" s="245"/>
      <c r="AE163" s="245"/>
      <c r="AF163" s="214"/>
    </row>
    <row r="164" spans="1:32" x14ac:dyDescent="0.25">
      <c r="A164" s="117"/>
      <c r="B164" s="117"/>
      <c r="C164" s="117"/>
      <c r="D164" s="117"/>
      <c r="E164" s="117"/>
      <c r="F164" s="117"/>
      <c r="G164" s="118"/>
      <c r="H164" s="117"/>
      <c r="I164" s="119"/>
      <c r="J164" s="119"/>
      <c r="K164" s="119"/>
      <c r="L164" s="22"/>
      <c r="M164" s="101"/>
      <c r="N164" s="22"/>
      <c r="O164" s="22"/>
      <c r="P164" s="53"/>
      <c r="Q164" s="50"/>
      <c r="R164" s="22"/>
      <c r="S164" s="22"/>
      <c r="T164" s="22"/>
      <c r="U164" s="127"/>
      <c r="V164" s="217"/>
      <c r="W164" s="224"/>
      <c r="X164" s="244"/>
      <c r="Y164" s="447"/>
      <c r="Z164" s="245"/>
      <c r="AA164" s="245"/>
      <c r="AB164" s="247"/>
      <c r="AC164" s="247"/>
      <c r="AD164" s="245"/>
      <c r="AE164" s="245"/>
      <c r="AF164" s="214"/>
    </row>
    <row r="165" spans="1:32" x14ac:dyDescent="0.25">
      <c r="A165" s="117"/>
      <c r="B165" s="117"/>
      <c r="C165" s="117"/>
      <c r="D165" s="117"/>
      <c r="E165" s="117"/>
      <c r="F165" s="117"/>
      <c r="G165" s="118"/>
      <c r="H165" s="117"/>
      <c r="I165" s="119"/>
      <c r="J165" s="119"/>
      <c r="K165" s="119"/>
      <c r="L165" s="22"/>
      <c r="M165" s="101"/>
      <c r="N165" s="22"/>
      <c r="O165" s="22"/>
      <c r="P165" s="53"/>
      <c r="Q165" s="50"/>
      <c r="R165" s="22"/>
      <c r="S165" s="22"/>
      <c r="T165" s="22"/>
      <c r="U165" s="127"/>
      <c r="V165" s="217"/>
      <c r="W165" s="224"/>
      <c r="X165" s="244"/>
      <c r="Y165" s="447"/>
      <c r="Z165" s="245"/>
      <c r="AA165" s="245"/>
      <c r="AB165" s="247"/>
      <c r="AC165" s="247"/>
      <c r="AD165" s="245"/>
      <c r="AE165" s="245"/>
      <c r="AF165" s="214"/>
    </row>
    <row r="166" spans="1:32" x14ac:dyDescent="0.25">
      <c r="A166" s="117"/>
      <c r="B166" s="117"/>
      <c r="C166" s="117"/>
      <c r="D166" s="117"/>
      <c r="E166" s="117"/>
      <c r="F166" s="117"/>
      <c r="G166" s="118"/>
      <c r="H166" s="117"/>
      <c r="I166" s="119"/>
      <c r="J166" s="119"/>
      <c r="K166" s="119"/>
      <c r="L166" s="22"/>
      <c r="M166" s="101"/>
      <c r="N166" s="22"/>
      <c r="O166" s="22"/>
      <c r="P166" s="53"/>
      <c r="Q166" s="50"/>
      <c r="R166" s="22"/>
      <c r="S166" s="22"/>
      <c r="T166" s="22"/>
      <c r="U166" s="127"/>
      <c r="V166" s="217"/>
      <c r="W166" s="224"/>
      <c r="X166" s="244"/>
      <c r="Y166" s="447"/>
      <c r="Z166" s="245"/>
      <c r="AA166" s="245"/>
      <c r="AB166" s="247"/>
      <c r="AC166" s="247"/>
      <c r="AD166" s="245"/>
      <c r="AE166" s="245"/>
      <c r="AF166" s="214"/>
    </row>
    <row r="167" spans="1:32" x14ac:dyDescent="0.25">
      <c r="A167" s="117"/>
      <c r="B167" s="117"/>
      <c r="C167" s="117"/>
      <c r="D167" s="117"/>
      <c r="E167" s="117"/>
      <c r="F167" s="117"/>
      <c r="G167" s="118"/>
      <c r="H167" s="117"/>
      <c r="I167" s="119"/>
      <c r="J167" s="119"/>
      <c r="K167" s="119"/>
      <c r="L167" s="22"/>
      <c r="M167" s="101"/>
      <c r="N167" s="22"/>
      <c r="O167" s="22"/>
      <c r="P167" s="53"/>
      <c r="Q167" s="50"/>
      <c r="R167" s="22"/>
      <c r="S167" s="22"/>
      <c r="T167" s="22"/>
      <c r="U167" s="127"/>
      <c r="V167" s="217"/>
      <c r="W167" s="224"/>
      <c r="X167" s="244"/>
      <c r="Y167" s="447"/>
      <c r="Z167" s="245"/>
      <c r="AA167" s="245"/>
      <c r="AB167" s="247"/>
      <c r="AC167" s="247"/>
      <c r="AD167" s="245"/>
      <c r="AE167" s="245"/>
      <c r="AF167" s="214"/>
    </row>
    <row r="168" spans="1:32" x14ac:dyDescent="0.25">
      <c r="A168" s="117"/>
      <c r="B168" s="117"/>
      <c r="C168" s="117"/>
      <c r="D168" s="117"/>
      <c r="E168" s="117"/>
      <c r="F168" s="117"/>
      <c r="G168" s="118"/>
      <c r="H168" s="117"/>
      <c r="I168" s="119"/>
      <c r="J168" s="119"/>
      <c r="K168" s="119"/>
      <c r="L168" s="22"/>
      <c r="M168" s="101"/>
      <c r="N168" s="127"/>
      <c r="O168" s="22"/>
      <c r="P168" s="53"/>
      <c r="Q168" s="128"/>
      <c r="R168" s="22"/>
      <c r="S168" s="22"/>
      <c r="T168" s="22"/>
      <c r="U168" s="127"/>
      <c r="V168" s="217"/>
      <c r="W168" s="224"/>
      <c r="X168" s="244"/>
      <c r="Y168" s="447"/>
      <c r="Z168" s="245"/>
      <c r="AA168" s="245"/>
      <c r="AB168" s="247"/>
      <c r="AC168" s="247"/>
      <c r="AD168" s="245"/>
      <c r="AE168" s="245"/>
      <c r="AF168" s="214"/>
    </row>
    <row r="169" spans="1:32" x14ac:dyDescent="0.25">
      <c r="A169" s="117"/>
      <c r="B169" s="117"/>
      <c r="C169" s="117"/>
      <c r="D169" s="117"/>
      <c r="E169" s="117"/>
      <c r="F169" s="117"/>
      <c r="G169" s="118"/>
      <c r="H169" s="117"/>
      <c r="I169" s="119"/>
      <c r="J169" s="119"/>
      <c r="K169" s="119"/>
      <c r="L169" s="22"/>
      <c r="M169" s="101"/>
      <c r="N169" s="127"/>
      <c r="O169" s="22"/>
      <c r="P169" s="53"/>
      <c r="Q169" s="128"/>
      <c r="R169" s="22"/>
      <c r="S169" s="22"/>
      <c r="T169" s="22"/>
      <c r="U169" s="127"/>
      <c r="V169" s="217"/>
      <c r="W169" s="224"/>
      <c r="X169" s="244"/>
      <c r="Y169" s="447"/>
      <c r="Z169" s="245"/>
      <c r="AA169" s="245"/>
      <c r="AB169" s="247"/>
      <c r="AC169" s="247"/>
      <c r="AD169" s="245"/>
      <c r="AE169" s="245"/>
      <c r="AF169" s="214"/>
    </row>
    <row r="170" spans="1:32" ht="15.75" thickBot="1" x14ac:dyDescent="0.3">
      <c r="A170" s="23"/>
      <c r="B170" s="23"/>
      <c r="C170" s="23"/>
      <c r="D170" s="23"/>
      <c r="E170" s="23"/>
      <c r="F170" s="23"/>
      <c r="G170" s="106"/>
      <c r="H170" s="23"/>
      <c r="I170" s="54"/>
      <c r="J170" s="54"/>
      <c r="K170" s="54"/>
      <c r="L170" s="23"/>
      <c r="M170" s="102"/>
      <c r="N170" s="23"/>
      <c r="O170" s="23"/>
      <c r="P170" s="54"/>
      <c r="Q170" s="51"/>
      <c r="R170" s="23"/>
      <c r="S170" s="23"/>
      <c r="T170" s="23"/>
      <c r="U170" s="203"/>
      <c r="V170" s="217"/>
      <c r="W170" s="224"/>
      <c r="X170" s="244"/>
      <c r="Y170" s="447"/>
      <c r="Z170" s="245"/>
      <c r="AA170" s="245"/>
      <c r="AB170" s="247"/>
      <c r="AC170" s="247"/>
      <c r="AD170" s="245"/>
      <c r="AE170" s="245"/>
      <c r="AF170" s="214"/>
    </row>
    <row r="171" spans="1:32" ht="15.75" thickBot="1" x14ac:dyDescent="0.3">
      <c r="A171" s="33"/>
      <c r="B171" s="35"/>
      <c r="C171" s="70" t="s">
        <v>32</v>
      </c>
      <c r="D171" s="36"/>
      <c r="E171" s="34"/>
      <c r="F171" s="35"/>
      <c r="G171" s="70">
        <f>SUM(G131:G170)</f>
        <v>579.12795000000006</v>
      </c>
      <c r="H171" s="36"/>
      <c r="I171" s="34"/>
      <c r="J171" s="35"/>
      <c r="K171" s="56">
        <f>SUM(K130:K170)</f>
        <v>1099.7704140000001</v>
      </c>
      <c r="L171" s="48"/>
      <c r="M171" s="122">
        <f>SUM(M130:M170)</f>
        <v>250</v>
      </c>
      <c r="N171" s="48"/>
      <c r="O171" s="322">
        <f>O132+O136+O143+O146+O154</f>
        <v>326.01281</v>
      </c>
      <c r="P171" s="56">
        <f>P132+P136+P143+P146+P154</f>
        <v>616.32049659999996</v>
      </c>
      <c r="Q171" s="36"/>
      <c r="R171" s="34"/>
      <c r="S171" s="34"/>
      <c r="T171" s="34"/>
      <c r="U171" s="35"/>
      <c r="V171" s="217"/>
      <c r="W171" s="224"/>
      <c r="X171" s="244"/>
      <c r="Y171" s="447"/>
      <c r="Z171" s="245"/>
      <c r="AA171" s="245"/>
      <c r="AB171" s="247"/>
      <c r="AC171" s="247"/>
      <c r="AD171" s="245"/>
      <c r="AE171" s="245"/>
      <c r="AF171" s="214"/>
    </row>
    <row r="172" spans="1:32" x14ac:dyDescent="0.25">
      <c r="A172" s="46"/>
      <c r="B172" s="46"/>
      <c r="C172" s="46"/>
      <c r="D172" s="46"/>
      <c r="E172" s="46"/>
      <c r="F172" s="46"/>
      <c r="G172" s="71"/>
      <c r="H172" s="46"/>
      <c r="I172" s="46"/>
      <c r="J172" s="46"/>
      <c r="K172" s="55"/>
      <c r="L172" s="46"/>
      <c r="M172" s="46"/>
      <c r="N172" s="46"/>
      <c r="O172" s="46"/>
      <c r="P172" s="55"/>
      <c r="Q172" s="52"/>
      <c r="R172" s="46"/>
      <c r="S172" s="46"/>
      <c r="T172" s="46"/>
      <c r="U172" s="204"/>
      <c r="V172" s="217"/>
      <c r="W172" s="224"/>
      <c r="X172" s="244"/>
      <c r="Y172" s="447"/>
      <c r="Z172" s="245"/>
      <c r="AA172" s="245"/>
      <c r="AB172" s="247"/>
      <c r="AC172" s="247"/>
      <c r="AD172" s="245"/>
      <c r="AE172" s="245"/>
      <c r="AF172" s="214"/>
    </row>
    <row r="173" spans="1:32" x14ac:dyDescent="0.25">
      <c r="A173" s="22"/>
      <c r="B173" s="22"/>
      <c r="C173" s="22"/>
      <c r="D173" s="22"/>
      <c r="E173" s="22"/>
      <c r="F173" s="22"/>
      <c r="G173" s="72"/>
      <c r="H173" s="22"/>
      <c r="I173" s="22"/>
      <c r="J173" s="22"/>
      <c r="K173" s="53"/>
      <c r="L173" s="22"/>
      <c r="M173" s="22"/>
      <c r="N173" s="22"/>
      <c r="O173" s="22"/>
      <c r="P173" s="53"/>
      <c r="Q173" s="50"/>
      <c r="R173" s="22"/>
      <c r="S173" s="22"/>
      <c r="T173" s="22"/>
      <c r="U173" s="127"/>
      <c r="V173" s="217"/>
      <c r="W173" s="224"/>
      <c r="X173" s="244"/>
      <c r="Y173" s="447"/>
      <c r="Z173" s="245"/>
      <c r="AA173" s="245"/>
      <c r="AB173" s="247"/>
      <c r="AC173" s="247"/>
      <c r="AD173" s="245"/>
      <c r="AE173" s="245"/>
      <c r="AF173" s="214"/>
    </row>
    <row r="174" spans="1:32" x14ac:dyDescent="0.25">
      <c r="A174" s="22"/>
      <c r="B174" s="22"/>
      <c r="C174" s="22"/>
      <c r="D174" s="22"/>
      <c r="E174" s="22"/>
      <c r="F174" s="22"/>
      <c r="G174" s="72"/>
      <c r="H174" s="22"/>
      <c r="I174" s="22"/>
      <c r="J174" s="22"/>
      <c r="K174" s="53"/>
      <c r="L174" s="22"/>
      <c r="M174" s="22"/>
      <c r="N174" s="22"/>
      <c r="O174" s="22"/>
      <c r="P174" s="53"/>
      <c r="Q174" s="50"/>
      <c r="R174" s="22"/>
      <c r="S174" s="22"/>
      <c r="T174" s="22"/>
      <c r="U174" s="127"/>
      <c r="V174" s="217"/>
      <c r="W174" s="224"/>
      <c r="X174" s="244"/>
      <c r="Y174" s="447"/>
      <c r="Z174" s="245"/>
      <c r="AA174" s="245"/>
      <c r="AB174" s="247"/>
      <c r="AC174" s="247"/>
      <c r="AD174" s="245"/>
      <c r="AE174" s="245"/>
      <c r="AF174" s="214"/>
    </row>
    <row r="175" spans="1:32" x14ac:dyDescent="0.25">
      <c r="A175" s="22"/>
      <c r="B175" s="22"/>
      <c r="C175" s="22"/>
      <c r="D175" s="22"/>
      <c r="E175" s="22"/>
      <c r="F175" s="22"/>
      <c r="G175" s="72"/>
      <c r="H175" s="22"/>
      <c r="I175" s="22"/>
      <c r="J175" s="22"/>
      <c r="K175" s="53"/>
      <c r="L175" s="22"/>
      <c r="M175" s="22"/>
      <c r="N175" s="22"/>
      <c r="O175" s="22"/>
      <c r="P175" s="53"/>
      <c r="Q175" s="50"/>
      <c r="R175" s="22"/>
      <c r="S175" s="22"/>
      <c r="T175" s="22"/>
      <c r="U175" s="127"/>
      <c r="V175" s="217"/>
      <c r="W175" s="224"/>
      <c r="X175" s="244"/>
      <c r="Y175" s="447"/>
      <c r="Z175" s="245"/>
      <c r="AA175" s="245"/>
      <c r="AB175" s="247"/>
      <c r="AC175" s="247"/>
      <c r="AD175" s="245"/>
      <c r="AE175" s="245"/>
      <c r="AF175" s="214"/>
    </row>
    <row r="176" spans="1:32" x14ac:dyDescent="0.25">
      <c r="A176" s="22"/>
      <c r="B176" s="22"/>
      <c r="C176" s="22"/>
      <c r="D176" s="22"/>
      <c r="E176" s="22"/>
      <c r="F176" s="22"/>
      <c r="G176" s="72"/>
      <c r="H176" s="22"/>
      <c r="I176" s="22"/>
      <c r="J176" s="22"/>
      <c r="K176" s="53"/>
      <c r="L176" s="22"/>
      <c r="M176" s="22"/>
      <c r="N176" s="22"/>
      <c r="O176" s="22"/>
      <c r="P176" s="53"/>
      <c r="Q176" s="50"/>
      <c r="R176" s="22"/>
      <c r="S176" s="22"/>
      <c r="T176" s="22"/>
      <c r="U176" s="127"/>
      <c r="V176" s="217"/>
      <c r="W176" s="224"/>
      <c r="X176" s="244"/>
      <c r="Y176" s="447"/>
      <c r="Z176" s="245"/>
      <c r="AA176" s="245"/>
      <c r="AB176" s="247"/>
      <c r="AC176" s="247"/>
      <c r="AD176" s="245"/>
      <c r="AE176" s="245"/>
      <c r="AF176" s="214"/>
    </row>
    <row r="177" spans="1:32" x14ac:dyDescent="0.25">
      <c r="A177" s="22"/>
      <c r="B177" s="22"/>
      <c r="C177" s="22"/>
      <c r="D177" s="22"/>
      <c r="E177" s="22"/>
      <c r="F177" s="22"/>
      <c r="G177" s="72"/>
      <c r="H177" s="22"/>
      <c r="I177" s="22"/>
      <c r="J177" s="22"/>
      <c r="K177" s="53"/>
      <c r="L177" s="22"/>
      <c r="M177" s="22"/>
      <c r="N177" s="22"/>
      <c r="O177" s="22"/>
      <c r="P177" s="53"/>
      <c r="Q177" s="50"/>
      <c r="R177" s="22"/>
      <c r="S177" s="22"/>
      <c r="T177" s="22"/>
      <c r="U177" s="127"/>
      <c r="V177" s="217"/>
      <c r="W177" s="224"/>
      <c r="X177" s="244"/>
      <c r="Y177" s="447"/>
      <c r="Z177" s="245"/>
      <c r="AA177" s="245"/>
      <c r="AB177" s="247"/>
      <c r="AC177" s="247"/>
      <c r="AD177" s="245"/>
      <c r="AE177" s="245"/>
      <c r="AF177" s="214"/>
    </row>
    <row r="178" spans="1:32" ht="15.75" thickBot="1" x14ac:dyDescent="0.3">
      <c r="A178" s="23"/>
      <c r="B178" s="23"/>
      <c r="C178" s="23"/>
      <c r="D178" s="23"/>
      <c r="E178" s="23"/>
      <c r="F178" s="23"/>
      <c r="G178" s="31"/>
      <c r="H178" s="23"/>
      <c r="I178" s="23"/>
      <c r="J178" s="23"/>
      <c r="K178" s="54"/>
      <c r="L178" s="23"/>
      <c r="M178" s="23"/>
      <c r="N178" s="23"/>
      <c r="O178" s="23"/>
      <c r="P178" s="54"/>
      <c r="Q178" s="51"/>
      <c r="R178" s="23"/>
      <c r="S178" s="23"/>
      <c r="T178" s="23"/>
      <c r="U178" s="203"/>
      <c r="V178" s="217"/>
      <c r="W178" s="224"/>
      <c r="X178" s="244"/>
      <c r="Y178" s="447"/>
      <c r="Z178" s="245"/>
      <c r="AA178" s="245"/>
      <c r="AB178" s="247"/>
      <c r="AC178" s="247"/>
      <c r="AD178" s="245"/>
      <c r="AE178" s="245"/>
      <c r="AF178" s="214"/>
    </row>
    <row r="179" spans="1:32" ht="16.5" thickBot="1" x14ac:dyDescent="0.3">
      <c r="A179" s="33"/>
      <c r="B179" s="35"/>
      <c r="C179" s="42" t="s">
        <v>57</v>
      </c>
      <c r="D179" s="36"/>
      <c r="E179" s="34"/>
      <c r="F179" s="35"/>
      <c r="G179" s="73">
        <f>G171</f>
        <v>579.12795000000006</v>
      </c>
      <c r="H179" s="36"/>
      <c r="I179" s="34"/>
      <c r="J179" s="35"/>
      <c r="K179" s="56">
        <f>K171</f>
        <v>1099.7704140000001</v>
      </c>
      <c r="L179" s="48"/>
      <c r="M179" s="42">
        <f>M171</f>
        <v>250</v>
      </c>
      <c r="N179" s="48"/>
      <c r="O179" s="322">
        <f>O171</f>
        <v>326.01281</v>
      </c>
      <c r="P179" s="58">
        <f>P171</f>
        <v>616.32049659999996</v>
      </c>
      <c r="Q179" s="36"/>
      <c r="R179" s="34"/>
      <c r="S179" s="34"/>
      <c r="T179" s="34"/>
      <c r="U179" s="35"/>
      <c r="V179" s="217"/>
      <c r="W179" s="224"/>
      <c r="X179" s="424" t="s">
        <v>307</v>
      </c>
      <c r="Y179" s="457">
        <f>Z154+Z146+Z143+Z136+Z132+Z85+Z77+Z69+Z61+Z53+Z46+Z43+Z35+Z28+Z21+Z14</f>
        <v>4215.9110899999996</v>
      </c>
      <c r="Z179" s="426"/>
      <c r="AA179" s="426"/>
      <c r="AB179" s="427">
        <f>AC154+AC146+AC143+AC136+AC132+AC85+AC77+AC69+AC61+AC53+AC46+AC43+AC35+AC28+AC21+AC14</f>
        <v>42487.430900000007</v>
      </c>
      <c r="AC179" s="422"/>
      <c r="AD179" s="286"/>
      <c r="AE179" s="286"/>
      <c r="AF179" s="423"/>
    </row>
    <row r="180" spans="1:32" ht="16.5" thickBot="1" x14ac:dyDescent="0.3">
      <c r="A180" s="32"/>
      <c r="B180" s="38"/>
      <c r="C180" s="42" t="s">
        <v>34</v>
      </c>
      <c r="D180" s="39"/>
      <c r="E180" s="32"/>
      <c r="F180" s="38"/>
      <c r="G180" s="74">
        <f>G129</f>
        <v>6644.5779999999995</v>
      </c>
      <c r="H180" s="39"/>
      <c r="I180" s="32"/>
      <c r="J180" s="38"/>
      <c r="K180" s="57">
        <f>K129</f>
        <v>11349.91554</v>
      </c>
      <c r="L180" s="45"/>
      <c r="M180" s="43">
        <f>M129</f>
        <v>2552</v>
      </c>
      <c r="N180" s="45"/>
      <c r="O180" s="122">
        <f>O129</f>
        <v>4144.7093999999997</v>
      </c>
      <c r="P180" s="59">
        <f>P129</f>
        <v>6992.4528816000002</v>
      </c>
      <c r="Q180" s="39"/>
      <c r="R180" s="32"/>
      <c r="S180" s="32"/>
      <c r="T180" s="32"/>
      <c r="U180" s="38"/>
      <c r="V180" s="217"/>
      <c r="W180" s="224"/>
      <c r="X180" s="428" t="s">
        <v>45</v>
      </c>
      <c r="Y180" s="523"/>
      <c r="Z180" s="524"/>
      <c r="AA180" s="525"/>
      <c r="AB180" s="429">
        <f>AC144+AC137+AC138+AC132+AC44+AC38+AC37+AC36+AC29+AC30+AC31+AC21+AC14</f>
        <v>15246.863600000001</v>
      </c>
      <c r="AC180" s="422"/>
      <c r="AD180" s="286"/>
      <c r="AE180" s="286"/>
      <c r="AF180" s="423"/>
    </row>
    <row r="181" spans="1:32" ht="16.5" thickBot="1" x14ac:dyDescent="0.3">
      <c r="A181" s="27"/>
      <c r="B181" s="40"/>
      <c r="C181" s="42" t="s">
        <v>33</v>
      </c>
      <c r="D181" s="41"/>
      <c r="E181" s="27"/>
      <c r="F181" s="40"/>
      <c r="G181" s="73">
        <f>G129+G171</f>
        <v>7223.7059499999996</v>
      </c>
      <c r="H181" s="41"/>
      <c r="I181" s="27"/>
      <c r="J181" s="40"/>
      <c r="K181" s="56">
        <f>K179+K180</f>
        <v>12449.685954</v>
      </c>
      <c r="L181" s="49"/>
      <c r="M181" s="42">
        <f>M179+M180</f>
        <v>2802</v>
      </c>
      <c r="N181" s="49"/>
      <c r="O181" s="122">
        <f>O179+O180</f>
        <v>4470.7222099999999</v>
      </c>
      <c r="P181" s="56">
        <f>P179+P180</f>
        <v>7608.7733782000005</v>
      </c>
      <c r="Q181" s="41"/>
      <c r="R181" s="27"/>
      <c r="S181" s="27"/>
      <c r="T181" s="27"/>
      <c r="U181" s="40"/>
      <c r="V181" s="217"/>
      <c r="W181" s="224"/>
      <c r="X181" s="430" t="s">
        <v>41</v>
      </c>
      <c r="Y181" s="526"/>
      <c r="Z181" s="527"/>
      <c r="AA181" s="528"/>
      <c r="AB181" s="431">
        <f>AB179-AB180</f>
        <v>27240.567300000006</v>
      </c>
      <c r="AC181" s="422"/>
      <c r="AD181" s="286"/>
      <c r="AE181" s="286"/>
      <c r="AF181" s="423"/>
    </row>
    <row r="182" spans="1:32" x14ac:dyDescent="0.25">
      <c r="A182" s="24" t="s">
        <v>28</v>
      </c>
      <c r="B182" s="12"/>
      <c r="C182" s="12"/>
      <c r="D182" s="12"/>
      <c r="E182" s="12"/>
      <c r="F182" s="12"/>
      <c r="G182" s="12"/>
      <c r="H182" s="12"/>
      <c r="I182" s="517"/>
      <c r="J182" s="518"/>
      <c r="K182" s="519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217"/>
      <c r="W182" s="224"/>
      <c r="X182" s="244"/>
      <c r="Y182" s="447"/>
      <c r="Z182" s="245"/>
      <c r="AA182" s="245"/>
      <c r="AB182" s="247"/>
      <c r="AC182" s="247"/>
      <c r="AD182" s="245"/>
      <c r="AE182" s="245"/>
      <c r="AF182" s="214"/>
    </row>
    <row r="183" spans="1:32" ht="15.75" thickBot="1" x14ac:dyDescent="0.3">
      <c r="A183" s="25" t="s">
        <v>29</v>
      </c>
      <c r="B183" s="10"/>
      <c r="C183" s="10"/>
      <c r="D183" s="10"/>
      <c r="E183" s="10"/>
      <c r="F183" s="10"/>
      <c r="G183" s="10"/>
      <c r="H183" s="10"/>
      <c r="I183" s="520"/>
      <c r="J183" s="521"/>
      <c r="K183" s="522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217"/>
      <c r="W183" s="224"/>
      <c r="X183" s="244"/>
      <c r="Y183" s="447"/>
      <c r="Z183" s="245"/>
      <c r="AA183" s="245"/>
      <c r="AB183" s="247"/>
      <c r="AC183" s="247"/>
      <c r="AD183" s="245"/>
      <c r="AE183" s="245"/>
      <c r="AF183" s="214"/>
    </row>
    <row r="184" spans="1:32" ht="15.75" thickBot="1" x14ac:dyDescent="0.3">
      <c r="A184" s="15"/>
      <c r="B184" s="16"/>
      <c r="C184" s="16"/>
      <c r="D184" s="16"/>
      <c r="E184" s="16"/>
      <c r="F184" s="16"/>
      <c r="G184" s="16"/>
      <c r="H184" s="16"/>
      <c r="I184" s="26"/>
      <c r="J184" s="26"/>
      <c r="K184" s="2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374"/>
      <c r="W184" s="225"/>
      <c r="X184" s="248"/>
      <c r="Y184" s="458"/>
      <c r="Z184" s="249"/>
      <c r="AA184" s="249"/>
      <c r="AB184" s="250"/>
      <c r="AC184" s="250"/>
      <c r="AD184" s="249"/>
      <c r="AE184" s="249"/>
      <c r="AF184" s="251"/>
    </row>
    <row r="186" spans="1:32" x14ac:dyDescent="0.25">
      <c r="A186" s="21" t="s">
        <v>27</v>
      </c>
    </row>
  </sheetData>
  <mergeCells count="39">
    <mergeCell ref="Y180:AA180"/>
    <mergeCell ref="Y181:AA181"/>
    <mergeCell ref="V7:AF7"/>
    <mergeCell ref="V8:V9"/>
    <mergeCell ref="W8:W9"/>
    <mergeCell ref="X8:X9"/>
    <mergeCell ref="Y8:Y9"/>
    <mergeCell ref="Z8:Z9"/>
    <mergeCell ref="AA8:AA9"/>
    <mergeCell ref="AB8:AB9"/>
    <mergeCell ref="AC8:AC9"/>
    <mergeCell ref="AE8:AE9"/>
    <mergeCell ref="AF8:AF9"/>
    <mergeCell ref="S8:S9"/>
    <mergeCell ref="I182:K182"/>
    <mergeCell ref="I183:K183"/>
    <mergeCell ref="L8:L9"/>
    <mergeCell ref="M8:M9"/>
    <mergeCell ref="N8:N9"/>
    <mergeCell ref="O8:O9"/>
    <mergeCell ref="P8:P9"/>
    <mergeCell ref="Q8:Q9"/>
    <mergeCell ref="K8:K9"/>
    <mergeCell ref="A7:K7"/>
    <mergeCell ref="L7:M7"/>
    <mergeCell ref="N7:Q7"/>
    <mergeCell ref="R7:S7"/>
    <mergeCell ref="T7:U9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R8:R9"/>
  </mergeCells>
  <pageMargins left="0.511811024" right="0.511811024" top="0.78740157499999996" bottom="0.78740157499999996" header="0.31496062000000002" footer="0.31496062000000002"/>
  <pageSetup paperSize="9" scale="26" orientation="portrait" r:id="rId1"/>
  <headerFooter>
    <oddHeader>&amp;CINFORME ALIMPRT - SALCHICHA - 2013</oddHeader>
  </headerFooter>
  <rowBreaks count="1" manualBreakCount="1">
    <brk id="187" max="31" man="1"/>
  </rowBreaks>
  <colBreaks count="1" manualBreakCount="1">
    <brk id="21" max="15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view="pageBreakPreview" topLeftCell="A4" zoomScale="60" zoomScaleNormal="75" workbookViewId="0">
      <selection activeCell="Y26" sqref="Y26"/>
    </sheetView>
  </sheetViews>
  <sheetFormatPr defaultRowHeight="15.75" x14ac:dyDescent="0.25"/>
  <cols>
    <col min="2" max="2" width="29.7109375" customWidth="1"/>
    <col min="3" max="3" width="12.5703125" customWidth="1"/>
    <col min="7" max="7" width="12.140625" customWidth="1"/>
    <col min="8" max="8" width="12.28515625" customWidth="1"/>
    <col min="9" max="9" width="14.28515625" customWidth="1"/>
    <col min="10" max="10" width="15.140625" customWidth="1"/>
    <col min="11" max="11" width="17.42578125" customWidth="1"/>
    <col min="12" max="12" width="25.42578125" customWidth="1"/>
    <col min="13" max="13" width="15" customWidth="1"/>
    <col min="14" max="14" width="21.28515625" customWidth="1"/>
    <col min="15" max="15" width="16" customWidth="1"/>
    <col min="16" max="16" width="17.42578125" customWidth="1"/>
    <col min="17" max="17" width="10.42578125" customWidth="1"/>
    <col min="18" max="18" width="18.5703125" customWidth="1"/>
    <col min="20" max="20" width="11.5703125" customWidth="1"/>
    <col min="21" max="21" width="13" customWidth="1"/>
    <col min="22" max="22" width="14.140625" style="259" customWidth="1"/>
    <col min="23" max="23" width="18.7109375" style="259" customWidth="1"/>
    <col min="24" max="24" width="17.85546875" style="126" customWidth="1"/>
    <col min="25" max="25" width="12.85546875" style="201" customWidth="1"/>
    <col min="26" max="26" width="11.85546875" style="126" customWidth="1"/>
    <col min="27" max="27" width="14.42578125" style="126" customWidth="1"/>
    <col min="28" max="28" width="13.5703125" style="227" customWidth="1"/>
    <col min="29" max="29" width="16.7109375" style="227" customWidth="1"/>
    <col min="30" max="32" width="9.140625" style="126"/>
  </cols>
  <sheetData>
    <row r="1" spans="1:32" x14ac:dyDescent="0.25">
      <c r="A1" s="1"/>
      <c r="B1" s="2"/>
      <c r="C1" s="2"/>
      <c r="D1" s="2"/>
      <c r="E1" s="2"/>
      <c r="F1" s="18" t="s">
        <v>0</v>
      </c>
      <c r="G1" s="18"/>
      <c r="H1" s="2"/>
      <c r="I1" s="2"/>
      <c r="J1" s="2"/>
      <c r="K1" s="3"/>
      <c r="L1" s="1"/>
      <c r="M1" s="2"/>
      <c r="N1" s="18" t="s">
        <v>3</v>
      </c>
      <c r="O1" s="2"/>
      <c r="P1" s="2"/>
      <c r="Q1" s="2"/>
      <c r="R1" s="2"/>
      <c r="S1" s="2"/>
      <c r="T1" s="2"/>
      <c r="U1" s="3"/>
    </row>
    <row r="2" spans="1:32" x14ac:dyDescent="0.25">
      <c r="A2" s="19" t="s">
        <v>1</v>
      </c>
      <c r="B2" s="5"/>
      <c r="C2" s="5"/>
      <c r="D2" s="5"/>
      <c r="E2" s="5"/>
      <c r="F2" s="5"/>
      <c r="G2" s="5"/>
      <c r="H2" s="5"/>
      <c r="I2" s="5"/>
      <c r="J2" s="5"/>
      <c r="K2" s="6"/>
      <c r="L2" s="4"/>
      <c r="M2" s="5"/>
      <c r="N2" s="5"/>
      <c r="O2" s="5"/>
      <c r="P2" s="5"/>
      <c r="Q2" s="5"/>
      <c r="R2" s="5"/>
      <c r="S2" s="5"/>
      <c r="T2" s="5"/>
      <c r="U2" s="6"/>
    </row>
    <row r="3" spans="1:32" x14ac:dyDescent="0.25">
      <c r="A3" s="19" t="s">
        <v>2</v>
      </c>
      <c r="B3" s="5"/>
      <c r="C3" s="5"/>
      <c r="D3" s="5"/>
      <c r="E3" s="5"/>
      <c r="F3" s="5"/>
      <c r="G3" s="5"/>
      <c r="H3" s="5"/>
      <c r="I3" s="5"/>
      <c r="J3" s="5"/>
      <c r="K3" s="6"/>
      <c r="L3" s="19" t="s">
        <v>36</v>
      </c>
      <c r="M3" s="5"/>
      <c r="N3" s="5"/>
      <c r="O3" s="5"/>
      <c r="P3" s="5"/>
      <c r="Q3" s="5"/>
      <c r="R3" s="5"/>
      <c r="S3" s="5"/>
      <c r="T3" s="5"/>
      <c r="U3" s="6"/>
    </row>
    <row r="4" spans="1:3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6"/>
      <c r="L4" s="4"/>
      <c r="M4" s="5"/>
      <c r="N4" s="5"/>
      <c r="O4" s="5"/>
      <c r="P4" s="5"/>
      <c r="Q4" s="5"/>
      <c r="R4" s="5"/>
      <c r="S4" s="5"/>
      <c r="T4" s="5"/>
      <c r="U4" s="6"/>
    </row>
    <row r="5" spans="1:3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6"/>
      <c r="L5" s="4"/>
      <c r="M5" s="5"/>
      <c r="N5" s="5"/>
      <c r="O5" s="5"/>
      <c r="P5" s="5"/>
      <c r="Q5" s="5"/>
      <c r="R5" s="20" t="s">
        <v>5</v>
      </c>
      <c r="S5" s="5"/>
      <c r="T5" s="5"/>
      <c r="U5" s="6"/>
    </row>
    <row r="6" spans="1:32" ht="16.5" thickBot="1" x14ac:dyDescent="0.3">
      <c r="A6" s="7"/>
      <c r="B6" s="8"/>
      <c r="C6" s="8"/>
      <c r="D6" s="8"/>
      <c r="E6" s="8"/>
      <c r="F6" s="8"/>
      <c r="G6" s="8"/>
      <c r="H6" s="8"/>
      <c r="I6" s="8"/>
      <c r="J6" s="8"/>
      <c r="K6" s="9"/>
      <c r="L6" s="7"/>
      <c r="M6" s="8"/>
      <c r="N6" s="8"/>
      <c r="O6" s="8"/>
      <c r="P6" s="8"/>
      <c r="Q6" s="8"/>
      <c r="R6" s="8"/>
      <c r="S6" s="8"/>
      <c r="T6" s="8"/>
      <c r="U6" s="9"/>
    </row>
    <row r="7" spans="1:32" thickBot="1" x14ac:dyDescent="0.3">
      <c r="A7" s="512" t="s">
        <v>6</v>
      </c>
      <c r="B7" s="513"/>
      <c r="C7" s="513"/>
      <c r="D7" s="513"/>
      <c r="E7" s="513"/>
      <c r="F7" s="513"/>
      <c r="G7" s="513"/>
      <c r="H7" s="513"/>
      <c r="I7" s="513"/>
      <c r="J7" s="513"/>
      <c r="K7" s="514"/>
      <c r="L7" s="512" t="s">
        <v>7</v>
      </c>
      <c r="M7" s="515"/>
      <c r="N7" s="512" t="s">
        <v>8</v>
      </c>
      <c r="O7" s="516"/>
      <c r="P7" s="516"/>
      <c r="Q7" s="515"/>
      <c r="R7" s="512" t="s">
        <v>9</v>
      </c>
      <c r="S7" s="516"/>
      <c r="T7" s="504" t="s">
        <v>10</v>
      </c>
      <c r="U7" s="505"/>
      <c r="V7" s="529" t="s">
        <v>162</v>
      </c>
      <c r="W7" s="530"/>
      <c r="X7" s="530"/>
      <c r="Y7" s="530"/>
      <c r="Z7" s="530"/>
      <c r="AA7" s="530"/>
      <c r="AB7" s="530"/>
      <c r="AC7" s="530"/>
      <c r="AD7" s="530"/>
      <c r="AE7" s="530"/>
      <c r="AF7" s="531"/>
    </row>
    <row r="8" spans="1:32" ht="15" x14ac:dyDescent="0.25">
      <c r="A8" s="508" t="s">
        <v>11</v>
      </c>
      <c r="B8" s="508" t="s">
        <v>12</v>
      </c>
      <c r="C8" s="508" t="s">
        <v>13</v>
      </c>
      <c r="D8" s="508" t="s">
        <v>14</v>
      </c>
      <c r="E8" s="508" t="s">
        <v>15</v>
      </c>
      <c r="F8" s="508" t="s">
        <v>16</v>
      </c>
      <c r="G8" s="508" t="s">
        <v>17</v>
      </c>
      <c r="H8" s="510" t="s">
        <v>87</v>
      </c>
      <c r="I8" s="510" t="s">
        <v>20</v>
      </c>
      <c r="J8" s="510" t="s">
        <v>21</v>
      </c>
      <c r="K8" s="510" t="s">
        <v>22</v>
      </c>
      <c r="L8" s="508" t="s">
        <v>23</v>
      </c>
      <c r="M8" s="508" t="s">
        <v>17</v>
      </c>
      <c r="N8" s="508" t="s">
        <v>23</v>
      </c>
      <c r="O8" s="508" t="s">
        <v>17</v>
      </c>
      <c r="P8" s="508" t="s">
        <v>24</v>
      </c>
      <c r="Q8" s="508" t="s">
        <v>18</v>
      </c>
      <c r="R8" s="508" t="s">
        <v>25</v>
      </c>
      <c r="S8" s="510" t="s">
        <v>26</v>
      </c>
      <c r="T8" s="506"/>
      <c r="U8" s="507"/>
      <c r="V8" s="552" t="s">
        <v>11</v>
      </c>
      <c r="W8" s="552" t="s">
        <v>153</v>
      </c>
      <c r="X8" s="534" t="s">
        <v>154</v>
      </c>
      <c r="Y8" s="536" t="s">
        <v>155</v>
      </c>
      <c r="Z8" s="540" t="s">
        <v>17</v>
      </c>
      <c r="AA8" s="540" t="s">
        <v>25</v>
      </c>
      <c r="AB8" s="542" t="s">
        <v>156</v>
      </c>
      <c r="AC8" s="542" t="s">
        <v>157</v>
      </c>
      <c r="AD8" s="196" t="s">
        <v>25</v>
      </c>
      <c r="AE8" s="540" t="s">
        <v>158</v>
      </c>
      <c r="AF8" s="544" t="s">
        <v>159</v>
      </c>
    </row>
    <row r="9" spans="1:32" thickBot="1" x14ac:dyDescent="0.3">
      <c r="A9" s="509"/>
      <c r="B9" s="509"/>
      <c r="C9" s="509"/>
      <c r="D9" s="509"/>
      <c r="E9" s="509"/>
      <c r="F9" s="509"/>
      <c r="G9" s="509"/>
      <c r="H9" s="511"/>
      <c r="I9" s="511"/>
      <c r="J9" s="511"/>
      <c r="K9" s="511"/>
      <c r="L9" s="509"/>
      <c r="M9" s="509"/>
      <c r="N9" s="509"/>
      <c r="O9" s="509"/>
      <c r="P9" s="509"/>
      <c r="Q9" s="509"/>
      <c r="R9" s="509"/>
      <c r="S9" s="511"/>
      <c r="T9" s="506"/>
      <c r="U9" s="507"/>
      <c r="V9" s="553"/>
      <c r="W9" s="553"/>
      <c r="X9" s="535"/>
      <c r="Y9" s="537"/>
      <c r="Z9" s="541"/>
      <c r="AA9" s="541"/>
      <c r="AB9" s="543"/>
      <c r="AC9" s="543"/>
      <c r="AD9" s="197" t="s">
        <v>160</v>
      </c>
      <c r="AE9" s="541"/>
      <c r="AF9" s="545"/>
    </row>
    <row r="10" spans="1:32" ht="16.5" thickBot="1" x14ac:dyDescent="0.3">
      <c r="A10" s="22"/>
      <c r="B10" s="22"/>
      <c r="C10" s="22"/>
      <c r="D10" s="22"/>
      <c r="E10" s="22"/>
      <c r="F10" s="22"/>
      <c r="G10" s="101"/>
      <c r="H10" s="22"/>
      <c r="I10" s="22"/>
      <c r="J10" s="22"/>
      <c r="K10" s="53"/>
      <c r="L10" s="22"/>
      <c r="M10" s="22"/>
      <c r="N10" s="23"/>
      <c r="O10" s="23"/>
      <c r="P10" s="54"/>
      <c r="Q10" s="50"/>
      <c r="R10" s="22"/>
      <c r="S10" s="22"/>
      <c r="T10" s="22"/>
      <c r="U10" s="127"/>
      <c r="V10" s="260"/>
      <c r="W10" s="261"/>
      <c r="X10" s="224"/>
      <c r="Y10" s="221"/>
      <c r="Z10" s="224"/>
      <c r="AA10" s="224"/>
      <c r="AB10" s="229"/>
      <c r="AC10" s="229"/>
      <c r="AD10" s="224"/>
      <c r="AE10" s="224"/>
      <c r="AF10" s="224"/>
    </row>
    <row r="11" spans="1:32" ht="16.5" thickBot="1" x14ac:dyDescent="0.3">
      <c r="A11" s="147">
        <v>9332</v>
      </c>
      <c r="B11" s="147" t="s">
        <v>165</v>
      </c>
      <c r="C11" s="147" t="s">
        <v>105</v>
      </c>
      <c r="D11" s="147" t="s">
        <v>57</v>
      </c>
      <c r="E11" s="147" t="s">
        <v>62</v>
      </c>
      <c r="F11" s="147" t="s">
        <v>90</v>
      </c>
      <c r="G11" s="148">
        <f>O11</f>
        <v>303.55200000000002</v>
      </c>
      <c r="H11" s="147" t="s">
        <v>124</v>
      </c>
      <c r="I11" s="149">
        <v>2471.27</v>
      </c>
      <c r="J11" s="274">
        <v>2600</v>
      </c>
      <c r="K11" s="82">
        <f>J11*G11/1000</f>
        <v>789.23520000000008</v>
      </c>
      <c r="L11" s="72"/>
      <c r="M11" s="130"/>
      <c r="N11" s="85"/>
      <c r="O11" s="108">
        <f>SUM(O12:O13)</f>
        <v>303.55200000000002</v>
      </c>
      <c r="P11" s="109">
        <f>SUM(P12:P13)</f>
        <v>789.23520000000008</v>
      </c>
      <c r="Q11" s="128"/>
      <c r="R11" s="22"/>
      <c r="S11" s="22"/>
      <c r="T11" s="22"/>
      <c r="U11" s="127"/>
      <c r="V11" s="198">
        <f>A11</f>
        <v>9332</v>
      </c>
      <c r="W11" s="199" t="str">
        <f>C11</f>
        <v>TRÊS LÍRIOS</v>
      </c>
      <c r="X11" s="401"/>
      <c r="Y11" s="402"/>
      <c r="Z11" s="200">
        <f>Z12+Z13</f>
        <v>546.39359999999999</v>
      </c>
      <c r="AA11" s="401"/>
      <c r="AB11" s="403"/>
      <c r="AC11" s="231">
        <f>AC12+AC13</f>
        <v>1092.7872</v>
      </c>
      <c r="AD11" s="224"/>
      <c r="AE11" s="224"/>
      <c r="AF11" s="224"/>
    </row>
    <row r="12" spans="1:32" x14ac:dyDescent="0.25">
      <c r="A12" s="72" t="s">
        <v>128</v>
      </c>
      <c r="B12" s="94" t="s">
        <v>123</v>
      </c>
      <c r="C12" s="72"/>
      <c r="D12" s="72"/>
      <c r="E12" s="123"/>
      <c r="F12" s="123"/>
      <c r="G12" s="124"/>
      <c r="H12" s="123"/>
      <c r="I12" s="131"/>
      <c r="J12" s="131"/>
      <c r="K12" s="82"/>
      <c r="L12" s="72"/>
      <c r="M12" s="105"/>
      <c r="N12" s="71" t="s">
        <v>108</v>
      </c>
      <c r="O12" s="104">
        <v>37.944000000000003</v>
      </c>
      <c r="P12" s="87">
        <f>O12*J11/1000</f>
        <v>98.65440000000001</v>
      </c>
      <c r="Q12" s="83">
        <v>41269</v>
      </c>
      <c r="R12" s="72">
        <v>505</v>
      </c>
      <c r="S12" s="22"/>
      <c r="T12" s="22" t="s">
        <v>164</v>
      </c>
      <c r="U12" s="399"/>
      <c r="V12" s="260"/>
      <c r="W12" s="261"/>
      <c r="X12" s="460" t="str">
        <f>N12</f>
        <v>ELENI</v>
      </c>
      <c r="Y12" s="461">
        <f>Q12</f>
        <v>41269</v>
      </c>
      <c r="Z12" s="462">
        <f>O12*1.8</f>
        <v>68.299200000000013</v>
      </c>
      <c r="AA12" s="460">
        <f>R12</f>
        <v>505</v>
      </c>
      <c r="AB12" s="463">
        <v>2</v>
      </c>
      <c r="AC12" s="464">
        <f>Z12*AB12</f>
        <v>136.59840000000003</v>
      </c>
      <c r="AD12" s="465"/>
      <c r="AE12" s="465"/>
      <c r="AF12" s="465"/>
    </row>
    <row r="13" spans="1:32" ht="16.5" thickBot="1" x14ac:dyDescent="0.3">
      <c r="A13" s="72"/>
      <c r="B13" s="72"/>
      <c r="C13" s="72"/>
      <c r="D13" s="72"/>
      <c r="E13" s="123"/>
      <c r="F13" s="123"/>
      <c r="G13" s="124"/>
      <c r="H13" s="123"/>
      <c r="I13" s="131"/>
      <c r="J13" s="131"/>
      <c r="K13" s="82"/>
      <c r="L13" s="72"/>
      <c r="M13" s="105"/>
      <c r="N13" s="71" t="s">
        <v>108</v>
      </c>
      <c r="O13" s="104">
        <v>265.608</v>
      </c>
      <c r="P13" s="87">
        <f>O13*J11/1000</f>
        <v>690.58080000000007</v>
      </c>
      <c r="Q13" s="83">
        <v>41269</v>
      </c>
      <c r="R13" s="72">
        <v>504</v>
      </c>
      <c r="S13" s="22"/>
      <c r="T13" s="22" t="s">
        <v>164</v>
      </c>
      <c r="U13" s="127"/>
      <c r="V13" s="260"/>
      <c r="W13" s="261"/>
      <c r="X13" s="466" t="str">
        <f t="shared" ref="X13" si="0">N13</f>
        <v>ELENI</v>
      </c>
      <c r="Y13" s="467">
        <f t="shared" ref="Y13" si="1">Q13</f>
        <v>41269</v>
      </c>
      <c r="Z13" s="466">
        <f>O13*1.8</f>
        <v>478.09440000000001</v>
      </c>
      <c r="AA13" s="466">
        <f>R13</f>
        <v>504</v>
      </c>
      <c r="AB13" s="468">
        <v>2</v>
      </c>
      <c r="AC13" s="469">
        <f>Z13*AB13</f>
        <v>956.18880000000001</v>
      </c>
      <c r="AD13" s="470"/>
      <c r="AE13" s="470"/>
      <c r="AF13" s="470"/>
    </row>
    <row r="14" spans="1:32" ht="16.5" thickBot="1" x14ac:dyDescent="0.3">
      <c r="A14" s="72"/>
      <c r="B14" s="72"/>
      <c r="C14" s="72"/>
      <c r="D14" s="72"/>
      <c r="E14" s="123"/>
      <c r="F14" s="123"/>
      <c r="G14" s="124"/>
      <c r="H14" s="123"/>
      <c r="I14" s="131"/>
      <c r="J14" s="131"/>
      <c r="K14" s="82"/>
      <c r="L14" s="72"/>
      <c r="M14" s="105"/>
      <c r="N14" s="72"/>
      <c r="O14" s="105"/>
      <c r="P14" s="53"/>
      <c r="Q14" s="50"/>
      <c r="R14" s="22"/>
      <c r="S14" s="22"/>
      <c r="T14" s="22"/>
      <c r="U14" s="127"/>
      <c r="V14" s="260"/>
      <c r="W14" s="261"/>
      <c r="X14" s="554"/>
      <c r="Y14" s="555"/>
      <c r="Z14" s="555"/>
      <c r="AA14" s="555"/>
      <c r="AB14" s="555"/>
      <c r="AC14" s="555"/>
      <c r="AD14" s="555"/>
      <c r="AE14" s="555"/>
      <c r="AF14" s="556"/>
    </row>
    <row r="15" spans="1:32" ht="16.5" thickBot="1" x14ac:dyDescent="0.3">
      <c r="A15" s="72"/>
      <c r="B15" s="72"/>
      <c r="C15" s="72"/>
      <c r="D15" s="72"/>
      <c r="E15" s="72"/>
      <c r="F15" s="72"/>
      <c r="G15" s="105"/>
      <c r="H15" s="72"/>
      <c r="I15" s="82"/>
      <c r="J15" s="82"/>
      <c r="K15" s="82"/>
      <c r="L15" s="72"/>
      <c r="M15" s="105"/>
      <c r="N15" s="31"/>
      <c r="O15" s="106"/>
      <c r="P15" s="54"/>
      <c r="Q15" s="50"/>
      <c r="R15" s="22"/>
      <c r="S15" s="22"/>
      <c r="T15" s="22"/>
      <c r="U15" s="127"/>
      <c r="V15" s="260"/>
      <c r="W15" s="261"/>
      <c r="X15" s="246"/>
      <c r="Y15" s="384"/>
      <c r="Z15" s="385"/>
      <c r="AA15" s="246"/>
      <c r="AB15" s="254"/>
      <c r="AC15" s="378"/>
      <c r="AD15" s="246"/>
      <c r="AE15" s="246"/>
      <c r="AF15" s="246"/>
    </row>
    <row r="16" spans="1:32" ht="16.5" thickBot="1" x14ac:dyDescent="0.3">
      <c r="A16" s="150" t="s">
        <v>129</v>
      </c>
      <c r="B16" s="72" t="s">
        <v>106</v>
      </c>
      <c r="C16" s="72" t="s">
        <v>105</v>
      </c>
      <c r="D16" s="72" t="s">
        <v>57</v>
      </c>
      <c r="E16" s="72" t="s">
        <v>62</v>
      </c>
      <c r="F16" s="72" t="s">
        <v>95</v>
      </c>
      <c r="G16" s="105">
        <v>1600.992</v>
      </c>
      <c r="H16" s="72" t="s">
        <v>107</v>
      </c>
      <c r="I16" s="82">
        <v>1685</v>
      </c>
      <c r="J16" s="275">
        <v>1935</v>
      </c>
      <c r="K16" s="82">
        <f>J16*G16/1000</f>
        <v>3097.9195199999999</v>
      </c>
      <c r="L16" s="72"/>
      <c r="M16" s="130"/>
      <c r="N16" s="85"/>
      <c r="O16" s="108">
        <f>SUM(O17:O23)</f>
        <v>1600.992</v>
      </c>
      <c r="P16" s="168">
        <f>SUM(P17:P23)</f>
        <v>3097.9195199999999</v>
      </c>
      <c r="Q16" s="128"/>
      <c r="R16" s="22"/>
      <c r="S16" s="22"/>
      <c r="T16" s="22"/>
      <c r="U16" s="127"/>
      <c r="V16" s="262" t="str">
        <f>A16</f>
        <v>0028</v>
      </c>
      <c r="W16" s="199" t="str">
        <f>C16</f>
        <v>TRÊS LÍRIOS</v>
      </c>
      <c r="X16" s="224"/>
      <c r="Y16" s="221"/>
      <c r="Z16" s="200">
        <f>SUM(Z17:Z22)</f>
        <v>1600.992</v>
      </c>
      <c r="AA16" s="224"/>
      <c r="AB16" s="229"/>
      <c r="AC16" s="231">
        <f>SUM(AC17:AC22)</f>
        <v>3201.9839999999999</v>
      </c>
      <c r="AD16" s="224"/>
      <c r="AE16" s="224"/>
      <c r="AF16" s="224"/>
    </row>
    <row r="17" spans="1:32" x14ac:dyDescent="0.25">
      <c r="A17" s="72" t="s">
        <v>119</v>
      </c>
      <c r="B17" s="72"/>
      <c r="C17" s="72"/>
      <c r="D17" s="72"/>
      <c r="E17" s="72"/>
      <c r="F17" s="72"/>
      <c r="G17" s="105"/>
      <c r="H17" s="72"/>
      <c r="I17" s="82"/>
      <c r="J17" s="82"/>
      <c r="K17" s="82"/>
      <c r="L17" s="277"/>
      <c r="M17" s="105"/>
      <c r="N17" s="71" t="s">
        <v>245</v>
      </c>
      <c r="O17" s="104">
        <v>25.992000000000001</v>
      </c>
      <c r="P17" s="87">
        <f>O17*J16/1000</f>
        <v>50.294520000000006</v>
      </c>
      <c r="Q17" s="83">
        <v>41315</v>
      </c>
      <c r="R17" s="72">
        <v>514</v>
      </c>
      <c r="S17" s="22"/>
      <c r="T17" s="22"/>
      <c r="U17" s="127"/>
      <c r="V17" s="260"/>
      <c r="W17" s="261"/>
      <c r="X17" s="280" t="str">
        <f>N17</f>
        <v>XIAMEN CHINA</v>
      </c>
      <c r="Y17" s="279">
        <f>Q17</f>
        <v>41315</v>
      </c>
      <c r="Z17" s="448">
        <f>O17</f>
        <v>25.992000000000001</v>
      </c>
      <c r="AA17" s="280">
        <f>R17</f>
        <v>514</v>
      </c>
      <c r="AB17" s="459">
        <v>2</v>
      </c>
      <c r="AC17" s="446">
        <f>AB17*Z17</f>
        <v>51.984000000000002</v>
      </c>
      <c r="AD17" s="280"/>
      <c r="AE17" s="280"/>
      <c r="AF17" s="280"/>
    </row>
    <row r="18" spans="1:32" x14ac:dyDescent="0.25">
      <c r="A18" s="72"/>
      <c r="B18" s="72"/>
      <c r="C18" s="72"/>
      <c r="D18" s="72"/>
      <c r="E18" s="72"/>
      <c r="F18" s="72"/>
      <c r="G18" s="105"/>
      <c r="H18" s="72"/>
      <c r="I18" s="82"/>
      <c r="J18" s="82"/>
      <c r="K18" s="82"/>
      <c r="L18" s="277"/>
      <c r="M18" s="105"/>
      <c r="N18" s="71" t="s">
        <v>244</v>
      </c>
      <c r="O18" s="104">
        <v>775</v>
      </c>
      <c r="P18" s="87">
        <f>O18*J16/1000</f>
        <v>1499.625</v>
      </c>
      <c r="Q18" s="83">
        <v>41347</v>
      </c>
      <c r="R18" s="72">
        <v>508</v>
      </c>
      <c r="S18" s="22"/>
      <c r="T18" s="22"/>
      <c r="U18" s="127"/>
      <c r="V18" s="260"/>
      <c r="W18" s="261"/>
      <c r="X18" s="280" t="str">
        <f t="shared" ref="X18:X22" si="2">N18</f>
        <v>HANSA ATLANTIC</v>
      </c>
      <c r="Y18" s="279">
        <f t="shared" ref="Y18:Y22" si="3">Q18</f>
        <v>41347</v>
      </c>
      <c r="Z18" s="448">
        <f t="shared" ref="Z18:Z22" si="4">O18</f>
        <v>775</v>
      </c>
      <c r="AA18" s="280">
        <f t="shared" ref="AA18:AA22" si="5">R18</f>
        <v>508</v>
      </c>
      <c r="AB18" s="459">
        <v>2</v>
      </c>
      <c r="AC18" s="446">
        <f>AB18*Z18</f>
        <v>1550</v>
      </c>
      <c r="AD18" s="280"/>
      <c r="AE18" s="280"/>
      <c r="AF18" s="280"/>
    </row>
    <row r="19" spans="1:32" x14ac:dyDescent="0.25">
      <c r="A19" s="72"/>
      <c r="B19" s="72"/>
      <c r="C19" s="72"/>
      <c r="D19" s="72"/>
      <c r="E19" s="72"/>
      <c r="F19" s="72"/>
      <c r="G19" s="105"/>
      <c r="H19" s="72"/>
      <c r="I19" s="82"/>
      <c r="J19" s="82"/>
      <c r="K19" s="82"/>
      <c r="L19" s="277"/>
      <c r="M19" s="105"/>
      <c r="N19" s="71" t="s">
        <v>242</v>
      </c>
      <c r="O19" s="104">
        <v>375</v>
      </c>
      <c r="P19" s="87">
        <f>O19*J16/1000</f>
        <v>725.625</v>
      </c>
      <c r="Q19" s="83">
        <v>41354</v>
      </c>
      <c r="R19" s="72">
        <v>509</v>
      </c>
      <c r="S19" s="22"/>
      <c r="T19" s="22"/>
      <c r="U19" s="127"/>
      <c r="V19" s="260"/>
      <c r="W19" s="261"/>
      <c r="X19" s="280" t="str">
        <f t="shared" si="2"/>
        <v>MSC PILAR</v>
      </c>
      <c r="Y19" s="279">
        <f t="shared" si="3"/>
        <v>41354</v>
      </c>
      <c r="Z19" s="448">
        <f t="shared" si="4"/>
        <v>375</v>
      </c>
      <c r="AA19" s="280">
        <f t="shared" si="5"/>
        <v>509</v>
      </c>
      <c r="AB19" s="459">
        <v>2</v>
      </c>
      <c r="AC19" s="446">
        <f t="shared" ref="AC19:AC22" si="6">AB19*Z19</f>
        <v>750</v>
      </c>
      <c r="AD19" s="280"/>
      <c r="AE19" s="280"/>
      <c r="AF19" s="280"/>
    </row>
    <row r="20" spans="1:32" x14ac:dyDescent="0.25">
      <c r="A20" s="72"/>
      <c r="B20" s="72"/>
      <c r="C20" s="72"/>
      <c r="D20" s="72"/>
      <c r="E20" s="72"/>
      <c r="F20" s="72"/>
      <c r="G20" s="105"/>
      <c r="H20" s="72"/>
      <c r="I20" s="82"/>
      <c r="J20" s="82"/>
      <c r="K20" s="82"/>
      <c r="L20" s="277"/>
      <c r="M20" s="105"/>
      <c r="N20" s="71" t="s">
        <v>243</v>
      </c>
      <c r="O20" s="104">
        <v>200</v>
      </c>
      <c r="P20" s="87">
        <f>O20*J16/1000</f>
        <v>387</v>
      </c>
      <c r="Q20" s="83">
        <v>41370</v>
      </c>
      <c r="R20" s="72">
        <v>511</v>
      </c>
      <c r="S20" s="22"/>
      <c r="T20" s="22"/>
      <c r="U20" s="127"/>
      <c r="V20" s="260"/>
      <c r="W20" s="261"/>
      <c r="X20" s="280" t="str">
        <f t="shared" si="2"/>
        <v>MSC ELA</v>
      </c>
      <c r="Y20" s="279">
        <f t="shared" si="3"/>
        <v>41370</v>
      </c>
      <c r="Z20" s="448">
        <f t="shared" si="4"/>
        <v>200</v>
      </c>
      <c r="AA20" s="280">
        <f t="shared" si="5"/>
        <v>511</v>
      </c>
      <c r="AB20" s="459">
        <v>2</v>
      </c>
      <c r="AC20" s="446">
        <f t="shared" si="6"/>
        <v>400</v>
      </c>
      <c r="AD20" s="280"/>
      <c r="AE20" s="280"/>
      <c r="AF20" s="280"/>
    </row>
    <row r="21" spans="1:32" x14ac:dyDescent="0.25">
      <c r="A21" s="72"/>
      <c r="B21" s="72"/>
      <c r="C21" s="72"/>
      <c r="D21" s="72"/>
      <c r="E21" s="72"/>
      <c r="F21" s="72"/>
      <c r="G21" s="105"/>
      <c r="H21" s="72"/>
      <c r="I21" s="82"/>
      <c r="J21" s="82"/>
      <c r="K21" s="82"/>
      <c r="L21" s="386"/>
      <c r="M21" s="387"/>
      <c r="N21" s="71" t="s">
        <v>260</v>
      </c>
      <c r="O21" s="105">
        <v>200</v>
      </c>
      <c r="P21" s="82">
        <f>O21*J16/1000</f>
        <v>387</v>
      </c>
      <c r="Q21" s="83">
        <v>41399</v>
      </c>
      <c r="R21" s="72">
        <v>515</v>
      </c>
      <c r="S21" s="22"/>
      <c r="T21" s="22"/>
      <c r="U21" s="127"/>
      <c r="V21" s="260"/>
      <c r="W21" s="261"/>
      <c r="X21" s="280" t="str">
        <f t="shared" si="2"/>
        <v>MSC SARAH</v>
      </c>
      <c r="Y21" s="279">
        <f t="shared" si="3"/>
        <v>41399</v>
      </c>
      <c r="Z21" s="448">
        <f t="shared" si="4"/>
        <v>200</v>
      </c>
      <c r="AA21" s="280">
        <f t="shared" si="5"/>
        <v>515</v>
      </c>
      <c r="AB21" s="459">
        <v>2</v>
      </c>
      <c r="AC21" s="446">
        <f t="shared" si="6"/>
        <v>400</v>
      </c>
      <c r="AD21" s="280"/>
      <c r="AE21" s="280"/>
      <c r="AF21" s="280"/>
    </row>
    <row r="22" spans="1:32" x14ac:dyDescent="0.25">
      <c r="A22" s="72"/>
      <c r="B22" s="72"/>
      <c r="C22" s="72"/>
      <c r="D22" s="72"/>
      <c r="E22" s="72"/>
      <c r="F22" s="72"/>
      <c r="G22" s="105"/>
      <c r="H22" s="72"/>
      <c r="I22" s="82"/>
      <c r="J22" s="82"/>
      <c r="K22" s="361"/>
      <c r="L22" s="386"/>
      <c r="M22" s="387"/>
      <c r="N22" s="71" t="s">
        <v>243</v>
      </c>
      <c r="O22" s="106">
        <v>25</v>
      </c>
      <c r="P22" s="95">
        <f>O22*J16/1000</f>
        <v>48.375</v>
      </c>
      <c r="Q22" s="83">
        <v>41427</v>
      </c>
      <c r="R22" s="72">
        <v>520</v>
      </c>
      <c r="S22" s="22"/>
      <c r="T22" s="22"/>
      <c r="U22" s="127"/>
      <c r="V22" s="260"/>
      <c r="W22" s="261"/>
      <c r="X22" s="280" t="str">
        <f t="shared" si="2"/>
        <v>MSC ELA</v>
      </c>
      <c r="Y22" s="279">
        <f t="shared" si="3"/>
        <v>41427</v>
      </c>
      <c r="Z22" s="448">
        <f t="shared" si="4"/>
        <v>25</v>
      </c>
      <c r="AA22" s="280">
        <f t="shared" si="5"/>
        <v>520</v>
      </c>
      <c r="AB22" s="459">
        <v>2</v>
      </c>
      <c r="AC22" s="446">
        <f t="shared" si="6"/>
        <v>50</v>
      </c>
      <c r="AD22" s="280"/>
      <c r="AE22" s="280"/>
      <c r="AF22" s="280"/>
    </row>
    <row r="23" spans="1:32" ht="16.5" thickBot="1" x14ac:dyDescent="0.3">
      <c r="A23" s="72"/>
      <c r="B23" s="72"/>
      <c r="C23" s="72"/>
      <c r="D23" s="72"/>
      <c r="E23" s="72"/>
      <c r="F23" s="72"/>
      <c r="G23" s="105"/>
      <c r="H23" s="72"/>
      <c r="I23" s="82"/>
      <c r="J23" s="82"/>
      <c r="K23" s="82"/>
      <c r="L23" s="72"/>
      <c r="M23" s="105"/>
      <c r="N23" s="72"/>
      <c r="O23" s="106"/>
      <c r="P23" s="54"/>
      <c r="Q23" s="50"/>
      <c r="R23" s="22"/>
      <c r="S23" s="22"/>
      <c r="T23" s="22"/>
      <c r="U23" s="127"/>
      <c r="V23" s="260"/>
      <c r="W23" s="276" t="s">
        <v>166</v>
      </c>
      <c r="X23" s="245"/>
      <c r="Y23" s="252"/>
      <c r="Z23" s="256"/>
      <c r="AA23" s="245"/>
      <c r="AB23" s="247"/>
      <c r="AC23" s="258"/>
      <c r="AD23" s="245"/>
      <c r="AE23" s="245"/>
      <c r="AF23" s="245"/>
    </row>
    <row r="24" spans="1:32" ht="16.5" thickBot="1" x14ac:dyDescent="0.3">
      <c r="A24" s="150" t="s">
        <v>205</v>
      </c>
      <c r="B24" s="72" t="s">
        <v>106</v>
      </c>
      <c r="C24" s="72" t="s">
        <v>105</v>
      </c>
      <c r="D24" s="72" t="s">
        <v>57</v>
      </c>
      <c r="E24" s="72" t="s">
        <v>62</v>
      </c>
      <c r="F24" s="72" t="s">
        <v>15</v>
      </c>
      <c r="G24" s="105">
        <v>355</v>
      </c>
      <c r="H24" s="72" t="s">
        <v>175</v>
      </c>
      <c r="I24" s="82">
        <v>1575</v>
      </c>
      <c r="J24" s="82">
        <v>1825</v>
      </c>
      <c r="K24" s="82">
        <f>J24*G24/1000</f>
        <v>647.875</v>
      </c>
      <c r="L24" s="72"/>
      <c r="M24" s="105"/>
      <c r="N24" s="85"/>
      <c r="O24" s="108">
        <f>SUM(O25:O28)</f>
        <v>975</v>
      </c>
      <c r="P24" s="304">
        <f>SUM(P25:P28)</f>
        <v>1779.375</v>
      </c>
      <c r="Q24" s="86"/>
      <c r="R24" s="72"/>
      <c r="S24" s="22"/>
      <c r="T24" s="22"/>
      <c r="U24" s="127"/>
      <c r="V24" s="262" t="str">
        <f>A24</f>
        <v>0119</v>
      </c>
      <c r="W24" s="199" t="str">
        <f>C24</f>
        <v>TRÊS LÍRIOS</v>
      </c>
      <c r="X24" s="255"/>
      <c r="Y24" s="420"/>
      <c r="Z24" s="200">
        <f>SUM(Z25:Z27)</f>
        <v>975</v>
      </c>
      <c r="AA24" s="255"/>
      <c r="AB24" s="257"/>
      <c r="AC24" s="231">
        <f>SUM(AC25:AC27)</f>
        <v>1950</v>
      </c>
      <c r="AD24" s="255"/>
      <c r="AE24" s="245"/>
      <c r="AF24" s="245"/>
    </row>
    <row r="25" spans="1:32" x14ac:dyDescent="0.25">
      <c r="A25" s="72" t="s">
        <v>119</v>
      </c>
      <c r="B25" s="72"/>
      <c r="C25" s="72" t="s">
        <v>82</v>
      </c>
      <c r="D25" s="72"/>
      <c r="E25" s="72"/>
      <c r="F25" s="72"/>
      <c r="G25" s="105">
        <v>120</v>
      </c>
      <c r="H25" s="72" t="s">
        <v>175</v>
      </c>
      <c r="I25" s="82">
        <v>1575</v>
      </c>
      <c r="J25" s="82">
        <v>1825</v>
      </c>
      <c r="K25" s="82">
        <f>J25*G25/1000</f>
        <v>219</v>
      </c>
      <c r="L25" s="346"/>
      <c r="M25" s="151"/>
      <c r="N25" s="72" t="s">
        <v>261</v>
      </c>
      <c r="O25" s="104">
        <v>375</v>
      </c>
      <c r="P25" s="87">
        <f>O25*J24/1000</f>
        <v>684.375</v>
      </c>
      <c r="Q25" s="83">
        <v>41407</v>
      </c>
      <c r="R25" s="72">
        <v>517</v>
      </c>
      <c r="S25" s="22"/>
      <c r="T25" s="22"/>
      <c r="U25" s="127"/>
      <c r="V25" s="260"/>
      <c r="W25" s="261"/>
      <c r="X25" s="280" t="str">
        <f>N25</f>
        <v>MSC ROMA</v>
      </c>
      <c r="Y25" s="279">
        <f>Q25</f>
        <v>41407</v>
      </c>
      <c r="Z25" s="448">
        <f>O25</f>
        <v>375</v>
      </c>
      <c r="AA25" s="280">
        <f>R25</f>
        <v>517</v>
      </c>
      <c r="AB25" s="281">
        <v>2</v>
      </c>
      <c r="AC25" s="446">
        <f>AB25*Z25</f>
        <v>750</v>
      </c>
      <c r="AD25" s="280"/>
      <c r="AE25" s="280"/>
      <c r="AF25" s="280"/>
    </row>
    <row r="26" spans="1:32" x14ac:dyDescent="0.25">
      <c r="A26" s="72"/>
      <c r="B26" s="72"/>
      <c r="C26" s="72" t="s">
        <v>281</v>
      </c>
      <c r="D26" s="72"/>
      <c r="E26" s="72"/>
      <c r="F26" s="72"/>
      <c r="G26" s="105">
        <v>500</v>
      </c>
      <c r="H26" s="72" t="s">
        <v>175</v>
      </c>
      <c r="I26" s="82">
        <v>1575</v>
      </c>
      <c r="J26" s="82">
        <v>1825</v>
      </c>
      <c r="K26" s="169">
        <f>J26*G26/1000</f>
        <v>912.5</v>
      </c>
      <c r="L26" s="386"/>
      <c r="M26" s="151"/>
      <c r="N26" s="72" t="s">
        <v>243</v>
      </c>
      <c r="O26" s="105">
        <v>225</v>
      </c>
      <c r="P26" s="82">
        <f>O26*J25/1000</f>
        <v>410.625</v>
      </c>
      <c r="Q26" s="83">
        <v>41427</v>
      </c>
      <c r="R26" s="72">
        <v>519</v>
      </c>
      <c r="S26" s="22"/>
      <c r="T26" s="22"/>
      <c r="U26" s="127"/>
      <c r="V26" s="260"/>
      <c r="W26" s="261"/>
      <c r="X26" s="280" t="str">
        <f t="shared" ref="X26:X27" si="7">N26</f>
        <v>MSC ELA</v>
      </c>
      <c r="Y26" s="279">
        <f t="shared" ref="Y26:Y27" si="8">Q26</f>
        <v>41427</v>
      </c>
      <c r="Z26" s="450">
        <f t="shared" ref="Z26:Z27" si="9">O26</f>
        <v>225</v>
      </c>
      <c r="AA26" s="280">
        <f t="shared" ref="AA26:AA27" si="10">R26</f>
        <v>519</v>
      </c>
      <c r="AB26" s="281">
        <v>2</v>
      </c>
      <c r="AC26" s="446">
        <f t="shared" ref="AC26:AC27" si="11">AB26*Z26</f>
        <v>450</v>
      </c>
      <c r="AD26" s="280"/>
      <c r="AE26" s="280"/>
      <c r="AF26" s="280"/>
    </row>
    <row r="27" spans="1:32" x14ac:dyDescent="0.25">
      <c r="A27" s="72"/>
      <c r="B27" s="72"/>
      <c r="C27" s="72"/>
      <c r="D27" s="72"/>
      <c r="E27" s="72"/>
      <c r="F27" s="72"/>
      <c r="G27" s="105"/>
      <c r="H27" s="72"/>
      <c r="I27" s="82"/>
      <c r="J27" s="82"/>
      <c r="K27" s="82"/>
      <c r="L27" s="99"/>
      <c r="M27" s="151"/>
      <c r="N27" s="72" t="s">
        <v>282</v>
      </c>
      <c r="O27" s="105">
        <v>375</v>
      </c>
      <c r="P27" s="82">
        <f>O27*J26/1000</f>
        <v>684.375</v>
      </c>
      <c r="Q27" s="83">
        <v>41440</v>
      </c>
      <c r="R27" s="72">
        <v>34</v>
      </c>
      <c r="S27" s="22"/>
      <c r="T27" s="22"/>
      <c r="U27" s="127"/>
      <c r="V27" s="260"/>
      <c r="W27" s="261"/>
      <c r="X27" s="280" t="str">
        <f t="shared" si="7"/>
        <v>RECIFE</v>
      </c>
      <c r="Y27" s="279">
        <f t="shared" si="8"/>
        <v>41440</v>
      </c>
      <c r="Z27" s="450">
        <f t="shared" si="9"/>
        <v>375</v>
      </c>
      <c r="AA27" s="280">
        <f t="shared" si="10"/>
        <v>34</v>
      </c>
      <c r="AB27" s="281">
        <v>2</v>
      </c>
      <c r="AC27" s="446">
        <f t="shared" si="11"/>
        <v>750</v>
      </c>
      <c r="AD27" s="280"/>
      <c r="AE27" s="280"/>
      <c r="AF27" s="280"/>
    </row>
    <row r="28" spans="1:32" x14ac:dyDescent="0.25">
      <c r="A28" s="72"/>
      <c r="B28" s="72"/>
      <c r="C28" s="72"/>
      <c r="D28" s="72"/>
      <c r="E28" s="72"/>
      <c r="F28" s="72"/>
      <c r="G28" s="105"/>
      <c r="H28" s="72"/>
      <c r="I28" s="82"/>
      <c r="J28" s="82"/>
      <c r="K28" s="82"/>
      <c r="L28" s="99"/>
      <c r="M28" s="151"/>
      <c r="N28" s="72"/>
      <c r="O28" s="105"/>
      <c r="P28" s="82"/>
      <c r="Q28" s="83"/>
      <c r="R28" s="72"/>
      <c r="S28" s="22"/>
      <c r="T28" s="22"/>
      <c r="U28" s="127"/>
      <c r="V28" s="260"/>
      <c r="W28" s="261"/>
      <c r="X28" s="245"/>
      <c r="Y28" s="252"/>
      <c r="Z28" s="245"/>
      <c r="AA28" s="245"/>
      <c r="AB28" s="247"/>
      <c r="AC28" s="247"/>
      <c r="AD28" s="245"/>
      <c r="AE28" s="245"/>
      <c r="AF28" s="245"/>
    </row>
    <row r="29" spans="1:32" x14ac:dyDescent="0.25">
      <c r="A29" s="72"/>
      <c r="B29" s="72"/>
      <c r="C29" s="72"/>
      <c r="D29" s="72"/>
      <c r="E29" s="72"/>
      <c r="F29" s="72"/>
      <c r="G29" s="105"/>
      <c r="H29" s="72"/>
      <c r="I29" s="82"/>
      <c r="J29" s="82"/>
      <c r="K29" s="82"/>
      <c r="L29" s="245"/>
      <c r="M29" s="375"/>
      <c r="N29" s="72"/>
      <c r="O29" s="105"/>
      <c r="P29" s="82"/>
      <c r="Q29" s="83"/>
      <c r="R29" s="72"/>
      <c r="S29" s="22"/>
      <c r="T29" s="22"/>
      <c r="U29" s="127"/>
      <c r="V29" s="260"/>
      <c r="W29" s="261"/>
      <c r="X29" s="245"/>
      <c r="Y29" s="252"/>
      <c r="Z29" s="245"/>
      <c r="AA29" s="245"/>
      <c r="AB29" s="247"/>
      <c r="AC29" s="247"/>
      <c r="AD29" s="245"/>
      <c r="AE29" s="245"/>
      <c r="AF29" s="245"/>
    </row>
    <row r="30" spans="1:32" x14ac:dyDescent="0.25">
      <c r="A30" s="72"/>
      <c r="B30" s="72"/>
      <c r="C30" s="72"/>
      <c r="D30" s="72"/>
      <c r="E30" s="72"/>
      <c r="F30" s="72"/>
      <c r="G30" s="105"/>
      <c r="H30" s="72"/>
      <c r="I30" s="82"/>
      <c r="J30" s="82"/>
      <c r="K30" s="82"/>
      <c r="L30" s="72"/>
      <c r="M30" s="105"/>
      <c r="N30" s="72"/>
      <c r="O30" s="105"/>
      <c r="P30" s="82"/>
      <c r="Q30" s="83"/>
      <c r="R30" s="72"/>
      <c r="S30" s="22"/>
      <c r="T30" s="22"/>
      <c r="U30" s="127"/>
      <c r="V30" s="260"/>
      <c r="W30" s="261"/>
      <c r="X30" s="245"/>
      <c r="Y30" s="252"/>
      <c r="Z30" s="245"/>
      <c r="AA30" s="245"/>
      <c r="AB30" s="247"/>
      <c r="AC30" s="247"/>
      <c r="AD30" s="245"/>
      <c r="AE30" s="245"/>
      <c r="AF30" s="245"/>
    </row>
    <row r="31" spans="1:32" ht="16.5" thickBot="1" x14ac:dyDescent="0.3">
      <c r="A31" s="22"/>
      <c r="B31" s="22"/>
      <c r="C31" s="22"/>
      <c r="D31" s="22"/>
      <c r="E31" s="22"/>
      <c r="F31" s="22"/>
      <c r="G31" s="101"/>
      <c r="H31" s="22"/>
      <c r="I31" s="53"/>
      <c r="J31" s="53"/>
      <c r="K31" s="53"/>
      <c r="L31" s="22"/>
      <c r="M31" s="101"/>
      <c r="N31" s="22"/>
      <c r="O31" s="101"/>
      <c r="P31" s="53"/>
      <c r="Q31" s="50"/>
      <c r="R31" s="22"/>
      <c r="S31" s="22"/>
      <c r="T31" s="22"/>
      <c r="U31" s="127"/>
      <c r="V31" s="260"/>
      <c r="W31" s="261"/>
      <c r="X31" s="245"/>
      <c r="Y31" s="252"/>
      <c r="Z31" s="245"/>
      <c r="AA31" s="245"/>
      <c r="AB31" s="247"/>
      <c r="AC31" s="247"/>
      <c r="AD31" s="245"/>
      <c r="AE31" s="245"/>
      <c r="AF31" s="245"/>
    </row>
    <row r="32" spans="1:32" ht="16.5" thickBot="1" x14ac:dyDescent="0.3">
      <c r="A32" s="27"/>
      <c r="B32" s="27"/>
      <c r="C32" s="29" t="s">
        <v>30</v>
      </c>
      <c r="D32" s="27"/>
      <c r="E32" s="27"/>
      <c r="F32" s="27"/>
      <c r="G32" s="191">
        <f>SUM(G10:G31)</f>
        <v>2879.5439999999999</v>
      </c>
      <c r="H32" s="27"/>
      <c r="I32" s="27"/>
      <c r="J32" s="27"/>
      <c r="K32" s="81">
        <f>SUM(K10:K31)</f>
        <v>5666.5297200000005</v>
      </c>
      <c r="L32" s="27"/>
      <c r="M32" s="129">
        <f>SUM(M10:M31)</f>
        <v>0</v>
      </c>
      <c r="N32" s="27"/>
      <c r="O32" s="191">
        <f>O11+O16+O24</f>
        <v>2879.5439999999999</v>
      </c>
      <c r="P32" s="81">
        <f>P11+P16+P24</f>
        <v>5666.5297200000005</v>
      </c>
      <c r="Q32" s="27"/>
      <c r="R32" s="27"/>
      <c r="S32" s="27"/>
      <c r="T32" s="27"/>
      <c r="U32" s="40"/>
      <c r="V32" s="260"/>
      <c r="W32" s="261"/>
      <c r="X32" s="424" t="s">
        <v>307</v>
      </c>
      <c r="Y32" s="425">
        <f>Z24+Z16+Z11</f>
        <v>3122.3856000000001</v>
      </c>
      <c r="Z32" s="426"/>
      <c r="AA32" s="426"/>
      <c r="AB32" s="427">
        <f>AC24+AC16+AC11</f>
        <v>6244.7712000000001</v>
      </c>
      <c r="AC32" s="229"/>
      <c r="AD32" s="224"/>
      <c r="AE32" s="224"/>
      <c r="AF32" s="224"/>
    </row>
    <row r="33" spans="1:32" ht="16.5" thickBot="1" x14ac:dyDescent="0.3">
      <c r="A33" s="24" t="s">
        <v>28</v>
      </c>
      <c r="B33" s="12"/>
      <c r="C33" s="12"/>
      <c r="D33" s="12"/>
      <c r="E33" s="12"/>
      <c r="F33" s="12"/>
      <c r="G33" s="12"/>
      <c r="H33" s="12"/>
      <c r="I33" s="517"/>
      <c r="J33" s="518"/>
      <c r="K33" s="519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260"/>
      <c r="W33" s="261"/>
      <c r="X33" s="428" t="s">
        <v>45</v>
      </c>
      <c r="Y33" s="523"/>
      <c r="Z33" s="524"/>
      <c r="AA33" s="525"/>
      <c r="AB33" s="429">
        <v>0</v>
      </c>
      <c r="AC33" s="229"/>
      <c r="AD33" s="224"/>
      <c r="AE33" s="224"/>
      <c r="AF33" s="224"/>
    </row>
    <row r="34" spans="1:32" ht="16.5" thickBot="1" x14ac:dyDescent="0.3">
      <c r="A34" s="25" t="s">
        <v>29</v>
      </c>
      <c r="B34" s="10"/>
      <c r="C34" s="10"/>
      <c r="D34" s="10"/>
      <c r="E34" s="10"/>
      <c r="F34" s="10"/>
      <c r="G34" s="10"/>
      <c r="H34" s="10"/>
      <c r="I34" s="520"/>
      <c r="J34" s="521"/>
      <c r="K34" s="522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260"/>
      <c r="W34" s="261"/>
      <c r="X34" s="430" t="s">
        <v>41</v>
      </c>
      <c r="Y34" s="526"/>
      <c r="Z34" s="527"/>
      <c r="AA34" s="528"/>
      <c r="AB34" s="431">
        <f>AB32-AB33</f>
        <v>6244.7712000000001</v>
      </c>
      <c r="AC34" s="229"/>
      <c r="AD34" s="224"/>
      <c r="AE34" s="224"/>
      <c r="AF34" s="224"/>
    </row>
    <row r="35" spans="1:32" ht="16.5" thickBot="1" x14ac:dyDescent="0.3">
      <c r="A35" s="15"/>
      <c r="B35" s="16"/>
      <c r="C35" s="16"/>
      <c r="D35" s="16"/>
      <c r="E35" s="16"/>
      <c r="F35" s="16"/>
      <c r="G35" s="16"/>
      <c r="H35" s="16"/>
      <c r="I35" s="26"/>
      <c r="J35" s="26"/>
      <c r="K35" s="2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260"/>
      <c r="W35" s="261"/>
      <c r="X35" s="224"/>
      <c r="Y35" s="221"/>
      <c r="Z35" s="224"/>
      <c r="AA35" s="224"/>
      <c r="AB35" s="229"/>
      <c r="AC35" s="229"/>
      <c r="AD35" s="224"/>
      <c r="AE35" s="224"/>
      <c r="AF35" s="224"/>
    </row>
    <row r="37" spans="1:32" x14ac:dyDescent="0.25">
      <c r="A37" s="21" t="s">
        <v>27</v>
      </c>
    </row>
  </sheetData>
  <mergeCells count="40">
    <mergeCell ref="Y33:AA33"/>
    <mergeCell ref="Y34:AA34"/>
    <mergeCell ref="V7:AF7"/>
    <mergeCell ref="V8:V9"/>
    <mergeCell ref="W8:W9"/>
    <mergeCell ref="X8:X9"/>
    <mergeCell ref="Y8:Y9"/>
    <mergeCell ref="Z8:Z9"/>
    <mergeCell ref="AA8:AA9"/>
    <mergeCell ref="AB8:AB9"/>
    <mergeCell ref="AC8:AC9"/>
    <mergeCell ref="AE8:AE9"/>
    <mergeCell ref="AF8:AF9"/>
    <mergeCell ref="X14:AF14"/>
    <mergeCell ref="S8:S9"/>
    <mergeCell ref="I33:K33"/>
    <mergeCell ref="I34:K34"/>
    <mergeCell ref="L8:L9"/>
    <mergeCell ref="M8:M9"/>
    <mergeCell ref="N8:N9"/>
    <mergeCell ref="O8:O9"/>
    <mergeCell ref="P8:P9"/>
    <mergeCell ref="Q8:Q9"/>
    <mergeCell ref="K8:K9"/>
    <mergeCell ref="A7:K7"/>
    <mergeCell ref="L7:M7"/>
    <mergeCell ref="N7:Q7"/>
    <mergeCell ref="R7:S7"/>
    <mergeCell ref="T7:U9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R8:R9"/>
  </mergeCells>
  <pageMargins left="0.511811024" right="0.511811024" top="0.78740157499999996" bottom="0.78740157499999996" header="0.31496062000000002" footer="0.31496062000000002"/>
  <pageSetup paperSize="9" scale="29" orientation="portrait" r:id="rId1"/>
  <headerFooter>
    <oddHeader>&amp;CINFORME ALIMPORT - PESCADO - 2013</oddHeader>
  </headerFooter>
  <colBreaks count="1" manualBreakCount="1">
    <brk id="21" max="4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view="pageBreakPreview" topLeftCell="C7" zoomScale="60" zoomScaleNormal="66" workbookViewId="0">
      <selection activeCell="M23" sqref="M23"/>
    </sheetView>
  </sheetViews>
  <sheetFormatPr defaultRowHeight="15.75" x14ac:dyDescent="0.25"/>
  <cols>
    <col min="2" max="2" width="26.7109375" customWidth="1"/>
    <col min="3" max="3" width="16.28515625" customWidth="1"/>
    <col min="4" max="4" width="11.28515625" customWidth="1"/>
    <col min="6" max="6" width="15.85546875" customWidth="1"/>
    <col min="7" max="7" width="13" customWidth="1"/>
    <col min="8" max="8" width="14.5703125" customWidth="1"/>
    <col min="9" max="9" width="15.85546875" customWidth="1"/>
    <col min="10" max="10" width="15" customWidth="1"/>
    <col min="11" max="11" width="15.140625" customWidth="1"/>
    <col min="12" max="12" width="34.5703125" customWidth="1"/>
    <col min="13" max="13" width="14.140625" customWidth="1"/>
    <col min="14" max="14" width="28" customWidth="1"/>
    <col min="15" max="15" width="15.140625" customWidth="1"/>
    <col min="16" max="16" width="16" customWidth="1"/>
    <col min="17" max="17" width="13" customWidth="1"/>
    <col min="18" max="18" width="15.5703125" customWidth="1"/>
    <col min="20" max="20" width="15.140625" customWidth="1"/>
    <col min="21" max="21" width="15" customWidth="1"/>
    <col min="22" max="22" width="9.140625" style="259"/>
    <col min="23" max="23" width="18.28515625" style="259" customWidth="1"/>
    <col min="24" max="24" width="17" customWidth="1"/>
    <col min="25" max="25" width="19.42578125" style="201" customWidth="1"/>
    <col min="26" max="26" width="15.140625" style="126" customWidth="1"/>
    <col min="27" max="27" width="13.7109375" customWidth="1"/>
    <col min="28" max="28" width="19" style="227" customWidth="1"/>
    <col min="29" max="29" width="19.28515625" style="227" customWidth="1"/>
  </cols>
  <sheetData>
    <row r="1" spans="1:32" x14ac:dyDescent="0.25">
      <c r="A1" s="1"/>
      <c r="B1" s="2"/>
      <c r="C1" s="2"/>
      <c r="D1" s="2"/>
      <c r="E1" s="2"/>
      <c r="F1" s="18" t="s">
        <v>0</v>
      </c>
      <c r="G1" s="18"/>
      <c r="H1" s="2"/>
      <c r="I1" s="2"/>
      <c r="J1" s="2"/>
      <c r="K1" s="3"/>
      <c r="L1" s="1"/>
      <c r="M1" s="2"/>
      <c r="N1" s="18" t="s">
        <v>3</v>
      </c>
      <c r="O1" s="2"/>
      <c r="P1" s="2"/>
      <c r="Q1" s="2"/>
      <c r="R1" s="2"/>
      <c r="S1" s="2"/>
      <c r="T1" s="2"/>
      <c r="U1" s="3"/>
    </row>
    <row r="2" spans="1:32" x14ac:dyDescent="0.25">
      <c r="A2" s="19" t="s">
        <v>1</v>
      </c>
      <c r="B2" s="5"/>
      <c r="C2" s="5"/>
      <c r="D2" s="5"/>
      <c r="E2" s="5"/>
      <c r="F2" s="5"/>
      <c r="G2" s="5"/>
      <c r="H2" s="5"/>
      <c r="I2" s="5"/>
      <c r="J2" s="5"/>
      <c r="K2" s="6"/>
      <c r="L2" s="4"/>
      <c r="M2" s="5"/>
      <c r="N2" s="5"/>
      <c r="O2" s="5"/>
      <c r="P2" s="5"/>
      <c r="Q2" s="5"/>
      <c r="R2" s="5"/>
      <c r="S2" s="5"/>
      <c r="T2" s="5"/>
      <c r="U2" s="6"/>
    </row>
    <row r="3" spans="1:32" x14ac:dyDescent="0.25">
      <c r="A3" s="19" t="s">
        <v>2</v>
      </c>
      <c r="B3" s="5"/>
      <c r="C3" s="5"/>
      <c r="D3" s="5"/>
      <c r="E3" s="5"/>
      <c r="F3" s="5"/>
      <c r="G3" s="5"/>
      <c r="H3" s="5"/>
      <c r="I3" s="5"/>
      <c r="J3" s="5"/>
      <c r="K3" s="6"/>
      <c r="L3" s="19" t="s">
        <v>37</v>
      </c>
      <c r="M3" s="5"/>
      <c r="N3" s="5"/>
      <c r="O3" s="5"/>
      <c r="P3" s="5"/>
      <c r="Q3" s="5"/>
      <c r="R3" s="5"/>
      <c r="S3" s="5"/>
      <c r="T3" s="5"/>
      <c r="U3" s="6"/>
    </row>
    <row r="4" spans="1:3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6"/>
      <c r="L4" s="4"/>
      <c r="M4" s="5"/>
      <c r="N4" s="5"/>
      <c r="O4" s="5"/>
      <c r="P4" s="5"/>
      <c r="Q4" s="5"/>
      <c r="R4" s="5"/>
      <c r="S4" s="5"/>
      <c r="T4" s="5"/>
      <c r="U4" s="6"/>
    </row>
    <row r="5" spans="1:3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6"/>
      <c r="L5" s="4"/>
      <c r="M5" s="5"/>
      <c r="N5" s="5"/>
      <c r="O5" s="5"/>
      <c r="P5" s="5"/>
      <c r="Q5" s="5"/>
      <c r="R5" s="20" t="s">
        <v>5</v>
      </c>
      <c r="S5" s="5"/>
      <c r="T5" s="5"/>
      <c r="U5" s="6"/>
    </row>
    <row r="6" spans="1:32" ht="16.5" thickBot="1" x14ac:dyDescent="0.3">
      <c r="A6" s="7"/>
      <c r="B6" s="8"/>
      <c r="C6" s="8"/>
      <c r="D6" s="8"/>
      <c r="E6" s="8"/>
      <c r="F6" s="8"/>
      <c r="G6" s="8"/>
      <c r="H6" s="8"/>
      <c r="I6" s="8"/>
      <c r="J6" s="8"/>
      <c r="K6" s="9"/>
      <c r="L6" s="7"/>
      <c r="M6" s="8"/>
      <c r="N6" s="8"/>
      <c r="O6" s="8"/>
      <c r="P6" s="8"/>
      <c r="Q6" s="8"/>
      <c r="R6" s="8"/>
      <c r="S6" s="8"/>
      <c r="T6" s="8"/>
      <c r="U6" s="9"/>
    </row>
    <row r="7" spans="1:32" thickBot="1" x14ac:dyDescent="0.3">
      <c r="A7" s="512" t="s">
        <v>6</v>
      </c>
      <c r="B7" s="513"/>
      <c r="C7" s="513"/>
      <c r="D7" s="513"/>
      <c r="E7" s="513"/>
      <c r="F7" s="513"/>
      <c r="G7" s="513"/>
      <c r="H7" s="513"/>
      <c r="I7" s="513"/>
      <c r="J7" s="513"/>
      <c r="K7" s="514"/>
      <c r="L7" s="512" t="s">
        <v>7</v>
      </c>
      <c r="M7" s="515"/>
      <c r="N7" s="512" t="s">
        <v>8</v>
      </c>
      <c r="O7" s="516"/>
      <c r="P7" s="516"/>
      <c r="Q7" s="515"/>
      <c r="R7" s="512" t="s">
        <v>9</v>
      </c>
      <c r="S7" s="516"/>
      <c r="T7" s="504" t="s">
        <v>10</v>
      </c>
      <c r="U7" s="505"/>
      <c r="V7" s="529" t="s">
        <v>163</v>
      </c>
      <c r="W7" s="530"/>
      <c r="X7" s="530"/>
      <c r="Y7" s="530"/>
      <c r="Z7" s="530"/>
      <c r="AA7" s="530"/>
      <c r="AB7" s="530"/>
      <c r="AC7" s="530"/>
      <c r="AD7" s="530"/>
      <c r="AE7" s="530"/>
      <c r="AF7" s="531"/>
    </row>
    <row r="8" spans="1:32" ht="15" x14ac:dyDescent="0.25">
      <c r="A8" s="508" t="s">
        <v>11</v>
      </c>
      <c r="B8" s="508" t="s">
        <v>12</v>
      </c>
      <c r="C8" s="508" t="s">
        <v>13</v>
      </c>
      <c r="D8" s="508" t="s">
        <v>14</v>
      </c>
      <c r="E8" s="508" t="s">
        <v>15</v>
      </c>
      <c r="F8" s="508" t="s">
        <v>16</v>
      </c>
      <c r="G8" s="508" t="s">
        <v>17</v>
      </c>
      <c r="H8" s="510" t="s">
        <v>87</v>
      </c>
      <c r="I8" s="510" t="s">
        <v>20</v>
      </c>
      <c r="J8" s="510" t="s">
        <v>21</v>
      </c>
      <c r="K8" s="510" t="s">
        <v>22</v>
      </c>
      <c r="L8" s="508" t="s">
        <v>23</v>
      </c>
      <c r="M8" s="508" t="s">
        <v>17</v>
      </c>
      <c r="N8" s="508" t="s">
        <v>23</v>
      </c>
      <c r="O8" s="508" t="s">
        <v>17</v>
      </c>
      <c r="P8" s="508" t="s">
        <v>24</v>
      </c>
      <c r="Q8" s="508" t="s">
        <v>18</v>
      </c>
      <c r="R8" s="508" t="s">
        <v>25</v>
      </c>
      <c r="S8" s="510" t="s">
        <v>26</v>
      </c>
      <c r="T8" s="506"/>
      <c r="U8" s="507"/>
      <c r="V8" s="552" t="s">
        <v>11</v>
      </c>
      <c r="W8" s="552" t="s">
        <v>153</v>
      </c>
      <c r="X8" s="534" t="s">
        <v>154</v>
      </c>
      <c r="Y8" s="536" t="s">
        <v>155</v>
      </c>
      <c r="Z8" s="540" t="s">
        <v>17</v>
      </c>
      <c r="AA8" s="540" t="s">
        <v>25</v>
      </c>
      <c r="AB8" s="542" t="s">
        <v>156</v>
      </c>
      <c r="AC8" s="542" t="s">
        <v>157</v>
      </c>
      <c r="AD8" s="196" t="s">
        <v>25</v>
      </c>
      <c r="AE8" s="540" t="s">
        <v>158</v>
      </c>
      <c r="AF8" s="544" t="s">
        <v>159</v>
      </c>
    </row>
    <row r="9" spans="1:32" thickBot="1" x14ac:dyDescent="0.3">
      <c r="A9" s="509"/>
      <c r="B9" s="509"/>
      <c r="C9" s="509"/>
      <c r="D9" s="509"/>
      <c r="E9" s="509"/>
      <c r="F9" s="509"/>
      <c r="G9" s="509"/>
      <c r="H9" s="511"/>
      <c r="I9" s="511"/>
      <c r="J9" s="511"/>
      <c r="K9" s="511"/>
      <c r="L9" s="509"/>
      <c r="M9" s="509"/>
      <c r="N9" s="509"/>
      <c r="O9" s="509"/>
      <c r="P9" s="509"/>
      <c r="Q9" s="509"/>
      <c r="R9" s="509"/>
      <c r="S9" s="511"/>
      <c r="T9" s="506"/>
      <c r="U9" s="507"/>
      <c r="V9" s="557"/>
      <c r="W9" s="557"/>
      <c r="X9" s="546"/>
      <c r="Y9" s="558"/>
      <c r="Z9" s="549"/>
      <c r="AA9" s="549"/>
      <c r="AB9" s="550"/>
      <c r="AC9" s="550"/>
      <c r="AD9" s="238" t="s">
        <v>160</v>
      </c>
      <c r="AE9" s="549"/>
      <c r="AF9" s="551"/>
    </row>
    <row r="10" spans="1:32" ht="16.5" thickBot="1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53"/>
      <c r="L10" s="22"/>
      <c r="M10" s="101"/>
      <c r="N10" s="22"/>
      <c r="O10" s="23"/>
      <c r="P10" s="54"/>
      <c r="Q10" s="50"/>
      <c r="R10" s="22"/>
      <c r="S10" s="22"/>
      <c r="T10" s="22"/>
      <c r="U10" s="127"/>
      <c r="V10" s="264"/>
      <c r="W10" s="265"/>
      <c r="X10" s="215"/>
      <c r="Y10" s="220"/>
      <c r="Z10" s="223"/>
      <c r="AA10" s="215"/>
      <c r="AB10" s="228"/>
      <c r="AC10" s="228"/>
      <c r="AD10" s="215"/>
      <c r="AE10" s="215"/>
      <c r="AF10" s="207"/>
    </row>
    <row r="11" spans="1:32" ht="16.5" thickBot="1" x14ac:dyDescent="0.3">
      <c r="A11" s="72">
        <v>9694</v>
      </c>
      <c r="B11" s="72" t="s">
        <v>109</v>
      </c>
      <c r="C11" s="72" t="s">
        <v>110</v>
      </c>
      <c r="D11" s="72" t="s">
        <v>34</v>
      </c>
      <c r="E11" s="72" t="s">
        <v>62</v>
      </c>
      <c r="F11" s="72" t="s">
        <v>74</v>
      </c>
      <c r="G11" s="105">
        <f>O11</f>
        <v>103.6</v>
      </c>
      <c r="H11" s="72" t="s">
        <v>96</v>
      </c>
      <c r="I11" s="82">
        <v>1539.3</v>
      </c>
      <c r="J11" s="82">
        <v>1670</v>
      </c>
      <c r="K11" s="82">
        <f>J11*G11/1000</f>
        <v>173.012</v>
      </c>
      <c r="L11" s="72"/>
      <c r="M11" s="105"/>
      <c r="N11" s="85"/>
      <c r="O11" s="108">
        <f>SUM(O12:O15)</f>
        <v>103.6</v>
      </c>
      <c r="P11" s="109">
        <f>SUM(P12:P15)</f>
        <v>173.012</v>
      </c>
      <c r="Q11" s="86"/>
      <c r="R11" s="72"/>
      <c r="S11" s="22"/>
      <c r="T11" s="22"/>
      <c r="U11" s="127"/>
      <c r="V11" s="198">
        <f>A11</f>
        <v>9694</v>
      </c>
      <c r="W11" s="199" t="str">
        <f>C11</f>
        <v>ALIBEM</v>
      </c>
      <c r="X11" s="205"/>
      <c r="Y11" s="221"/>
      <c r="Z11" s="200">
        <f>SUM(Z12:Z15)</f>
        <v>103.6</v>
      </c>
      <c r="AA11" s="205"/>
      <c r="AB11" s="229"/>
      <c r="AC11" s="231">
        <f>SUM(AC12:AC15)</f>
        <v>1594.7148</v>
      </c>
      <c r="AD11" s="205"/>
      <c r="AE11" s="205"/>
      <c r="AF11" s="209"/>
    </row>
    <row r="12" spans="1:32" x14ac:dyDescent="0.25">
      <c r="A12" s="72" t="s">
        <v>119</v>
      </c>
      <c r="B12" s="72"/>
      <c r="C12" s="72"/>
      <c r="D12" s="72"/>
      <c r="E12" s="72"/>
      <c r="F12" s="94" t="s">
        <v>127</v>
      </c>
      <c r="G12" s="105"/>
      <c r="H12" s="72"/>
      <c r="I12" s="82"/>
      <c r="J12" s="82"/>
      <c r="K12" s="82"/>
      <c r="L12" s="134"/>
      <c r="M12" s="135"/>
      <c r="N12" s="134" t="s">
        <v>111</v>
      </c>
      <c r="O12" s="136">
        <v>26</v>
      </c>
      <c r="P12" s="137">
        <f>O12*J11/1000</f>
        <v>43.42</v>
      </c>
      <c r="Q12" s="138">
        <v>41269</v>
      </c>
      <c r="R12" s="134" t="s">
        <v>121</v>
      </c>
      <c r="S12" s="22"/>
      <c r="T12" s="22"/>
      <c r="U12" s="127"/>
      <c r="V12" s="266"/>
      <c r="W12" s="261"/>
      <c r="X12" s="339" t="str">
        <f>N12</f>
        <v>CSAV HOUSTON</v>
      </c>
      <c r="Y12" s="290">
        <f>Q12</f>
        <v>41269</v>
      </c>
      <c r="Z12" s="440">
        <f>O12</f>
        <v>26</v>
      </c>
      <c r="AA12" s="339" t="str">
        <f>R12</f>
        <v>02160/2012</v>
      </c>
      <c r="AB12" s="389">
        <v>0.01</v>
      </c>
      <c r="AC12" s="294">
        <f>I11*Z12*AB12</f>
        <v>400.21799999999996</v>
      </c>
      <c r="AD12" s="339"/>
      <c r="AE12" s="339"/>
      <c r="AF12" s="339">
        <v>648</v>
      </c>
    </row>
    <row r="13" spans="1:32" x14ac:dyDescent="0.25">
      <c r="A13" s="72"/>
      <c r="B13" s="72"/>
      <c r="C13" s="72"/>
      <c r="D13" s="72"/>
      <c r="E13" s="72"/>
      <c r="F13" s="72"/>
      <c r="G13" s="105"/>
      <c r="H13" s="72"/>
      <c r="I13" s="82"/>
      <c r="J13" s="82"/>
      <c r="K13" s="82"/>
      <c r="L13" s="99"/>
      <c r="M13" s="151"/>
      <c r="N13" s="134" t="s">
        <v>139</v>
      </c>
      <c r="O13" s="135">
        <v>26</v>
      </c>
      <c r="P13" s="169">
        <f>O13*J11/1000</f>
        <v>43.42</v>
      </c>
      <c r="Q13" s="138">
        <v>41288</v>
      </c>
      <c r="R13" s="134" t="s">
        <v>140</v>
      </c>
      <c r="S13" s="152"/>
      <c r="T13" s="152"/>
      <c r="U13" s="263"/>
      <c r="V13" s="266"/>
      <c r="W13" s="261"/>
      <c r="X13" s="339" t="str">
        <f>N13</f>
        <v>MIRAMARIN</v>
      </c>
      <c r="Y13" s="290">
        <f>Q13</f>
        <v>41288</v>
      </c>
      <c r="Z13" s="441">
        <f>O13</f>
        <v>26</v>
      </c>
      <c r="AA13" s="339" t="str">
        <f>R13</f>
        <v>00064/2013</v>
      </c>
      <c r="AB13" s="389">
        <v>0.01</v>
      </c>
      <c r="AC13" s="293">
        <f>Z13*I11*AB13</f>
        <v>400.21799999999996</v>
      </c>
      <c r="AD13" s="339"/>
      <c r="AE13" s="339"/>
      <c r="AF13" s="339">
        <v>648</v>
      </c>
    </row>
    <row r="14" spans="1:32" x14ac:dyDescent="0.25">
      <c r="A14" s="72"/>
      <c r="B14" s="72"/>
      <c r="C14" s="72"/>
      <c r="D14" s="72"/>
      <c r="E14" s="72"/>
      <c r="F14" s="72"/>
      <c r="G14" s="105"/>
      <c r="H14" s="72"/>
      <c r="I14" s="82"/>
      <c r="J14" s="82"/>
      <c r="K14" s="296"/>
      <c r="L14" s="99"/>
      <c r="M14" s="151"/>
      <c r="N14" s="72" t="s">
        <v>116</v>
      </c>
      <c r="O14" s="105">
        <v>26</v>
      </c>
      <c r="P14" s="82">
        <f>O14*J11/1000</f>
        <v>43.42</v>
      </c>
      <c r="Q14" s="83">
        <v>41323</v>
      </c>
      <c r="R14" s="72" t="s">
        <v>176</v>
      </c>
      <c r="S14" s="22"/>
      <c r="T14" s="22"/>
      <c r="U14" s="127"/>
      <c r="V14" s="266"/>
      <c r="W14" s="261"/>
      <c r="X14" s="339" t="str">
        <f>N14</f>
        <v>ILONA</v>
      </c>
      <c r="Y14" s="290">
        <f>Q14</f>
        <v>41323</v>
      </c>
      <c r="Z14" s="441">
        <f>O14</f>
        <v>26</v>
      </c>
      <c r="AA14" s="339" t="str">
        <f>R14</f>
        <v>00220/2013</v>
      </c>
      <c r="AB14" s="389">
        <v>0.01</v>
      </c>
      <c r="AC14" s="293">
        <f>Z14*I11*AB14</f>
        <v>400.21799999999996</v>
      </c>
      <c r="AD14" s="339"/>
      <c r="AE14" s="339"/>
      <c r="AF14" s="339">
        <v>648</v>
      </c>
    </row>
    <row r="15" spans="1:32" x14ac:dyDescent="0.25">
      <c r="A15" s="72"/>
      <c r="B15" s="72"/>
      <c r="C15" s="72"/>
      <c r="D15" s="72"/>
      <c r="E15" s="72"/>
      <c r="F15" s="72"/>
      <c r="G15" s="105"/>
      <c r="H15" s="72"/>
      <c r="I15" s="343"/>
      <c r="J15" s="343"/>
      <c r="K15" s="343"/>
      <c r="L15" s="346"/>
      <c r="M15" s="151"/>
      <c r="N15" s="72" t="s">
        <v>233</v>
      </c>
      <c r="O15" s="105">
        <v>25.6</v>
      </c>
      <c r="P15" s="82">
        <f>O15*J11/1000</f>
        <v>42.752000000000002</v>
      </c>
      <c r="Q15" s="83">
        <v>41367</v>
      </c>
      <c r="R15" s="72" t="s">
        <v>234</v>
      </c>
      <c r="S15" s="22"/>
      <c r="T15" s="22"/>
      <c r="U15" s="127"/>
      <c r="V15" s="266"/>
      <c r="W15" s="261"/>
      <c r="X15" s="339" t="str">
        <f>N15</f>
        <v>ER BERLIN</v>
      </c>
      <c r="Y15" s="290">
        <f>Q15</f>
        <v>41367</v>
      </c>
      <c r="Z15" s="441">
        <f>O15</f>
        <v>25.6</v>
      </c>
      <c r="AA15" s="339" t="str">
        <f>R15</f>
        <v>00399/2013</v>
      </c>
      <c r="AB15" s="389">
        <v>0.01</v>
      </c>
      <c r="AC15" s="293">
        <f>Z15*I11*AB15</f>
        <v>394.06080000000003</v>
      </c>
      <c r="AD15" s="339"/>
      <c r="AE15" s="339"/>
      <c r="AF15" s="339">
        <v>658</v>
      </c>
    </row>
    <row r="16" spans="1:32" ht="16.5" thickBot="1" x14ac:dyDescent="0.3">
      <c r="A16" s="72"/>
      <c r="B16" s="72"/>
      <c r="C16" s="72"/>
      <c r="D16" s="72"/>
      <c r="E16" s="72"/>
      <c r="F16" s="72"/>
      <c r="G16" s="105"/>
      <c r="H16" s="72"/>
      <c r="I16" s="82"/>
      <c r="J16" s="82"/>
      <c r="K16" s="82"/>
      <c r="L16" s="72"/>
      <c r="M16" s="105"/>
      <c r="N16" s="72"/>
      <c r="O16" s="106"/>
      <c r="P16" s="95"/>
      <c r="Q16" s="83"/>
      <c r="R16" s="72"/>
      <c r="S16" s="22"/>
      <c r="T16" s="22"/>
      <c r="U16" s="127"/>
      <c r="V16" s="266"/>
      <c r="W16" s="261"/>
      <c r="X16" s="205"/>
      <c r="Y16" s="221"/>
      <c r="Z16" s="436"/>
      <c r="AA16" s="205"/>
      <c r="AB16" s="229"/>
      <c r="AC16" s="229"/>
      <c r="AD16" s="205"/>
      <c r="AE16" s="205"/>
      <c r="AF16" s="209"/>
    </row>
    <row r="17" spans="1:32" ht="16.5" thickBot="1" x14ac:dyDescent="0.3">
      <c r="A17" s="150" t="s">
        <v>218</v>
      </c>
      <c r="B17" s="72" t="s">
        <v>109</v>
      </c>
      <c r="C17" s="72" t="s">
        <v>110</v>
      </c>
      <c r="D17" s="72" t="s">
        <v>34</v>
      </c>
      <c r="E17" s="72" t="s">
        <v>62</v>
      </c>
      <c r="F17" s="72" t="s">
        <v>74</v>
      </c>
      <c r="G17" s="105">
        <v>650</v>
      </c>
      <c r="H17" s="72" t="s">
        <v>219</v>
      </c>
      <c r="I17" s="82">
        <v>1556.4</v>
      </c>
      <c r="J17" s="82">
        <v>1670</v>
      </c>
      <c r="K17" s="82">
        <f>J17*G17/1000</f>
        <v>1085.5</v>
      </c>
      <c r="L17" s="72"/>
      <c r="M17" s="105"/>
      <c r="N17" s="85"/>
      <c r="O17" s="108">
        <f>SUM(O18:O25)</f>
        <v>200.06399999999999</v>
      </c>
      <c r="P17" s="304">
        <f>SUM(P18:P25)</f>
        <v>334.10688000000005</v>
      </c>
      <c r="Q17" s="86"/>
      <c r="R17" s="72"/>
      <c r="S17" s="22"/>
      <c r="T17" s="22"/>
      <c r="U17" s="127"/>
      <c r="V17" s="262" t="str">
        <f>A17</f>
        <v>0216</v>
      </c>
      <c r="W17" s="199" t="str">
        <f>C17</f>
        <v>ALIBEM</v>
      </c>
      <c r="X17" s="205"/>
      <c r="Y17" s="221"/>
      <c r="Z17" s="373">
        <f>SUM(Z18:Z20)</f>
        <v>104</v>
      </c>
      <c r="AA17" s="205"/>
      <c r="AB17" s="229"/>
      <c r="AC17" s="231">
        <f>SUM(AC18:AC20)</f>
        <v>1618.6560000000002</v>
      </c>
      <c r="AD17" s="205"/>
      <c r="AE17" s="205"/>
      <c r="AF17" s="209"/>
    </row>
    <row r="18" spans="1:32" x14ac:dyDescent="0.25">
      <c r="A18" s="150"/>
      <c r="B18" s="72"/>
      <c r="C18" s="72"/>
      <c r="D18" s="72"/>
      <c r="E18" s="72"/>
      <c r="F18" s="72"/>
      <c r="G18" s="105"/>
      <c r="H18" s="72"/>
      <c r="I18" s="82"/>
      <c r="J18" s="296"/>
      <c r="K18" s="361"/>
      <c r="L18" s="99"/>
      <c r="M18" s="151"/>
      <c r="N18" s="85" t="s">
        <v>258</v>
      </c>
      <c r="O18" s="364">
        <v>26</v>
      </c>
      <c r="P18" s="365">
        <f>O18*J17/1000</f>
        <v>43.42</v>
      </c>
      <c r="Q18" s="83">
        <v>41403</v>
      </c>
      <c r="R18" s="72" t="s">
        <v>259</v>
      </c>
      <c r="S18" s="22"/>
      <c r="T18" s="22"/>
      <c r="U18" s="127"/>
      <c r="V18" s="266"/>
      <c r="W18" s="261"/>
      <c r="X18" s="339" t="str">
        <f>N18</f>
        <v>NAVEGANTES EXPRESS</v>
      </c>
      <c r="Y18" s="290">
        <f>Q18</f>
        <v>41403</v>
      </c>
      <c r="Z18" s="440">
        <f>O18</f>
        <v>26</v>
      </c>
      <c r="AA18" s="339" t="str">
        <f>R18</f>
        <v>00529/2013</v>
      </c>
      <c r="AB18" s="389">
        <v>0.01</v>
      </c>
      <c r="AC18" s="294">
        <f>Z18*I17*AB18</f>
        <v>404.66400000000004</v>
      </c>
      <c r="AD18" s="339"/>
      <c r="AE18" s="339"/>
      <c r="AF18" s="339">
        <v>658</v>
      </c>
    </row>
    <row r="19" spans="1:32" x14ac:dyDescent="0.25">
      <c r="A19" s="150"/>
      <c r="B19" s="72"/>
      <c r="C19" s="72"/>
      <c r="D19" s="72"/>
      <c r="E19" s="72"/>
      <c r="F19" s="72"/>
      <c r="G19" s="105"/>
      <c r="H19" s="72"/>
      <c r="I19" s="82"/>
      <c r="J19" s="82"/>
      <c r="K19" s="82"/>
      <c r="L19" s="99"/>
      <c r="M19" s="151"/>
      <c r="N19" s="409" t="s">
        <v>258</v>
      </c>
      <c r="O19" s="135">
        <v>78</v>
      </c>
      <c r="P19" s="169">
        <f>O19*J17/1000</f>
        <v>130.26</v>
      </c>
      <c r="Q19" s="410">
        <v>41458</v>
      </c>
      <c r="R19" s="134" t="s">
        <v>299</v>
      </c>
      <c r="S19" s="22"/>
      <c r="T19" s="22"/>
      <c r="U19" s="127"/>
      <c r="V19" s="266"/>
      <c r="W19" s="261"/>
      <c r="X19" s="368" t="str">
        <f>N19</f>
        <v>NAVEGANTES EXPRESS</v>
      </c>
      <c r="Y19" s="252">
        <f>Q19</f>
        <v>41458</v>
      </c>
      <c r="Z19" s="323">
        <f>O19</f>
        <v>78</v>
      </c>
      <c r="AA19" s="368" t="str">
        <f>R19</f>
        <v>00731/2013</v>
      </c>
      <c r="AB19" s="382">
        <v>0.01</v>
      </c>
      <c r="AC19" s="247">
        <f>Z19*I17*AB19</f>
        <v>1213.9920000000002</v>
      </c>
      <c r="AD19" s="368"/>
      <c r="AE19" s="368"/>
      <c r="AF19" s="368"/>
    </row>
    <row r="20" spans="1:32" x14ac:dyDescent="0.25">
      <c r="A20" s="150"/>
      <c r="B20" s="72"/>
      <c r="C20" s="72"/>
      <c r="D20" s="72"/>
      <c r="E20" s="72"/>
      <c r="F20" s="72"/>
      <c r="G20" s="105"/>
      <c r="H20" s="72"/>
      <c r="I20" s="82"/>
      <c r="J20" s="82"/>
      <c r="K20" s="82"/>
      <c r="L20" s="99"/>
      <c r="M20" s="151"/>
      <c r="N20" s="411" t="s">
        <v>233</v>
      </c>
      <c r="O20" s="135">
        <v>44.064</v>
      </c>
      <c r="P20" s="169">
        <f>O20*J17/1000</f>
        <v>73.586880000000008</v>
      </c>
      <c r="Q20" s="410">
        <v>41480</v>
      </c>
      <c r="R20" s="134" t="s">
        <v>316</v>
      </c>
      <c r="S20" s="22"/>
      <c r="T20" s="22"/>
      <c r="U20" s="127"/>
      <c r="V20" s="266"/>
      <c r="W20" s="261"/>
      <c r="X20" s="368"/>
      <c r="Y20" s="252"/>
      <c r="Z20" s="323"/>
      <c r="AA20" s="368"/>
      <c r="AB20" s="247"/>
      <c r="AC20" s="247"/>
      <c r="AD20" s="368"/>
      <c r="AE20" s="368"/>
      <c r="AF20" s="368"/>
    </row>
    <row r="21" spans="1:32" x14ac:dyDescent="0.25">
      <c r="A21" s="150"/>
      <c r="B21" s="72"/>
      <c r="C21" s="72"/>
      <c r="D21" s="72"/>
      <c r="E21" s="72"/>
      <c r="F21" s="72"/>
      <c r="G21" s="105"/>
      <c r="H21" s="72"/>
      <c r="I21" s="82"/>
      <c r="J21" s="82"/>
      <c r="K21" s="82"/>
      <c r="L21" s="99"/>
      <c r="M21" s="151"/>
      <c r="N21" s="411" t="s">
        <v>317</v>
      </c>
      <c r="O21" s="135">
        <v>52</v>
      </c>
      <c r="P21" s="169">
        <f>O21*J17/1000</f>
        <v>86.84</v>
      </c>
      <c r="Q21" s="410">
        <v>41486</v>
      </c>
      <c r="R21" s="134" t="s">
        <v>318</v>
      </c>
      <c r="S21" s="22"/>
      <c r="T21" s="22"/>
      <c r="U21" s="127"/>
      <c r="V21" s="266"/>
      <c r="W21" s="261"/>
      <c r="X21" s="205"/>
      <c r="Y21" s="221"/>
      <c r="Z21" s="224"/>
      <c r="AA21" s="205"/>
      <c r="AB21" s="229"/>
      <c r="AC21" s="229"/>
      <c r="AD21" s="205"/>
      <c r="AE21" s="205"/>
      <c r="AF21" s="209"/>
    </row>
    <row r="22" spans="1:32" x14ac:dyDescent="0.25">
      <c r="A22" s="150"/>
      <c r="B22" s="72"/>
      <c r="C22" s="72"/>
      <c r="D22" s="72"/>
      <c r="E22" s="72"/>
      <c r="F22" s="72"/>
      <c r="G22" s="105"/>
      <c r="H22" s="72"/>
      <c r="I22" s="82"/>
      <c r="J22" s="82"/>
      <c r="K22" s="82"/>
      <c r="L22" s="90" t="s">
        <v>320</v>
      </c>
      <c r="M22" s="194">
        <v>26</v>
      </c>
      <c r="N22" s="411"/>
      <c r="O22" s="135"/>
      <c r="P22" s="169"/>
      <c r="Q22" s="410"/>
      <c r="R22" s="134"/>
      <c r="S22" s="22"/>
      <c r="T22" s="22"/>
      <c r="U22" s="127"/>
      <c r="V22" s="266"/>
      <c r="W22" s="261"/>
      <c r="X22" s="205"/>
      <c r="Y22" s="221"/>
      <c r="Z22" s="224"/>
      <c r="AA22" s="205"/>
      <c r="AB22" s="229"/>
      <c r="AC22" s="229"/>
      <c r="AD22" s="205"/>
      <c r="AE22" s="205"/>
      <c r="AF22" s="209"/>
    </row>
    <row r="23" spans="1:32" x14ac:dyDescent="0.25">
      <c r="A23" s="150"/>
      <c r="B23" s="72"/>
      <c r="C23" s="72"/>
      <c r="D23" s="72"/>
      <c r="E23" s="72"/>
      <c r="F23" s="72"/>
      <c r="G23" s="105"/>
      <c r="H23" s="72"/>
      <c r="I23" s="82"/>
      <c r="J23" s="82"/>
      <c r="K23" s="82"/>
      <c r="L23" s="90" t="s">
        <v>220</v>
      </c>
      <c r="M23" s="194">
        <v>78</v>
      </c>
      <c r="N23" s="411"/>
      <c r="O23" s="135"/>
      <c r="P23" s="169"/>
      <c r="Q23" s="410"/>
      <c r="R23" s="134"/>
      <c r="S23" s="22"/>
      <c r="T23" s="22"/>
      <c r="U23" s="127"/>
      <c r="V23" s="266"/>
      <c r="W23" s="261"/>
      <c r="X23" s="205"/>
      <c r="Y23" s="221"/>
      <c r="Z23" s="224"/>
      <c r="AA23" s="205"/>
      <c r="AB23" s="229"/>
      <c r="AC23" s="229"/>
      <c r="AD23" s="205"/>
      <c r="AE23" s="205"/>
      <c r="AF23" s="209"/>
    </row>
    <row r="24" spans="1:32" x14ac:dyDescent="0.25">
      <c r="A24" s="72"/>
      <c r="B24" s="72"/>
      <c r="C24" s="72"/>
      <c r="D24" s="72"/>
      <c r="E24" s="72"/>
      <c r="F24" s="72"/>
      <c r="G24" s="105"/>
      <c r="H24" s="72"/>
      <c r="I24" s="82"/>
      <c r="J24" s="82"/>
      <c r="K24" s="82"/>
      <c r="L24" s="90" t="s">
        <v>221</v>
      </c>
      <c r="M24" s="194">
        <v>78</v>
      </c>
      <c r="N24" s="411"/>
      <c r="O24" s="135"/>
      <c r="P24" s="169"/>
      <c r="Q24" s="410"/>
      <c r="R24" s="134"/>
      <c r="S24" s="22"/>
      <c r="T24" s="22"/>
      <c r="U24" s="127"/>
      <c r="V24" s="266"/>
      <c r="W24" s="261"/>
      <c r="X24" s="205"/>
      <c r="Y24" s="221"/>
      <c r="Z24" s="224"/>
      <c r="AA24" s="205"/>
      <c r="AB24" s="229"/>
      <c r="AC24" s="229"/>
      <c r="AD24" s="205"/>
      <c r="AE24" s="205"/>
      <c r="AF24" s="209"/>
    </row>
    <row r="25" spans="1:32" x14ac:dyDescent="0.25">
      <c r="A25" s="72"/>
      <c r="B25" s="72"/>
      <c r="C25" s="72"/>
      <c r="D25" s="72"/>
      <c r="E25" s="72"/>
      <c r="F25" s="72"/>
      <c r="G25" s="105"/>
      <c r="H25" s="72"/>
      <c r="I25" s="82"/>
      <c r="J25" s="82"/>
      <c r="K25" s="82"/>
      <c r="L25" s="90" t="s">
        <v>222</v>
      </c>
      <c r="M25" s="194">
        <v>78</v>
      </c>
      <c r="N25" s="134"/>
      <c r="O25" s="135"/>
      <c r="P25" s="169"/>
      <c r="Q25" s="138"/>
      <c r="R25" s="134"/>
      <c r="S25" s="22"/>
      <c r="T25" s="22"/>
      <c r="U25" s="127"/>
      <c r="V25" s="266"/>
      <c r="W25" s="261"/>
      <c r="X25" s="205"/>
      <c r="Y25" s="221"/>
      <c r="Z25" s="224"/>
      <c r="AA25" s="205"/>
      <c r="AB25" s="229"/>
      <c r="AC25" s="229"/>
      <c r="AD25" s="205"/>
      <c r="AE25" s="205"/>
      <c r="AF25" s="209"/>
    </row>
    <row r="26" spans="1:32" ht="16.5" thickBot="1" x14ac:dyDescent="0.3">
      <c r="A26" s="72"/>
      <c r="B26" s="72"/>
      <c r="C26" s="72"/>
      <c r="D26" s="72"/>
      <c r="E26" s="72"/>
      <c r="F26" s="72"/>
      <c r="G26" s="105"/>
      <c r="H26" s="72"/>
      <c r="I26" s="82"/>
      <c r="J26" s="82"/>
      <c r="K26" s="82"/>
      <c r="L26" s="72"/>
      <c r="M26" s="105"/>
      <c r="N26" s="134"/>
      <c r="O26" s="412"/>
      <c r="P26" s="413"/>
      <c r="Q26" s="138"/>
      <c r="R26" s="134"/>
      <c r="S26" s="22"/>
      <c r="T26" s="22"/>
      <c r="U26" s="127"/>
      <c r="V26" s="266"/>
      <c r="W26" s="261"/>
      <c r="X26" s="205"/>
      <c r="Y26" s="221"/>
      <c r="Z26" s="224"/>
      <c r="AA26" s="205"/>
      <c r="AB26" s="229"/>
      <c r="AC26" s="229"/>
      <c r="AD26" s="205"/>
      <c r="AE26" s="205"/>
      <c r="AF26" s="209"/>
    </row>
    <row r="27" spans="1:32" ht="16.5" thickBot="1" x14ac:dyDescent="0.3">
      <c r="A27" s="72"/>
      <c r="B27" s="72"/>
      <c r="C27" s="72"/>
      <c r="D27" s="72"/>
      <c r="E27" s="72"/>
      <c r="F27" s="72"/>
      <c r="G27" s="105"/>
      <c r="H27" s="72"/>
      <c r="I27" s="82"/>
      <c r="J27" s="82"/>
      <c r="K27" s="82"/>
      <c r="L27" s="72"/>
      <c r="M27" s="105"/>
      <c r="N27" s="85"/>
      <c r="O27" s="108">
        <f>SUM(O28:O29)</f>
        <v>0</v>
      </c>
      <c r="P27" s="304">
        <f>SUM(P28:P29)</f>
        <v>0</v>
      </c>
      <c r="Q27" s="86"/>
      <c r="R27" s="72"/>
      <c r="S27" s="22"/>
      <c r="T27" s="22"/>
      <c r="U27" s="127"/>
      <c r="V27" s="266"/>
      <c r="W27" s="261"/>
      <c r="X27" s="205"/>
      <c r="Y27" s="221"/>
      <c r="Z27" s="224"/>
      <c r="AA27" s="205"/>
      <c r="AB27" s="229"/>
      <c r="AC27" s="229"/>
      <c r="AD27" s="205"/>
      <c r="AE27" s="205"/>
      <c r="AF27" s="209"/>
    </row>
    <row r="28" spans="1:32" x14ac:dyDescent="0.25">
      <c r="A28" s="72"/>
      <c r="B28" s="72"/>
      <c r="C28" s="72"/>
      <c r="D28" s="72"/>
      <c r="E28" s="72"/>
      <c r="F28" s="72"/>
      <c r="G28" s="105"/>
      <c r="H28" s="72"/>
      <c r="I28" s="82"/>
      <c r="J28" s="82"/>
      <c r="K28" s="82"/>
      <c r="L28" s="72"/>
      <c r="M28" s="105"/>
      <c r="N28" s="72"/>
      <c r="O28" s="104"/>
      <c r="P28" s="87"/>
      <c r="Q28" s="83"/>
      <c r="R28" s="72"/>
      <c r="S28" s="22"/>
      <c r="T28" s="22"/>
      <c r="U28" s="127"/>
      <c r="V28" s="266"/>
      <c r="W28" s="261"/>
      <c r="X28" s="205"/>
      <c r="Y28" s="221"/>
      <c r="Z28" s="224"/>
      <c r="AA28" s="205"/>
      <c r="AB28" s="229"/>
      <c r="AC28" s="229"/>
      <c r="AD28" s="205"/>
      <c r="AE28" s="205"/>
      <c r="AF28" s="209"/>
    </row>
    <row r="29" spans="1:32" x14ac:dyDescent="0.25">
      <c r="A29" s="72"/>
      <c r="B29" s="72"/>
      <c r="C29" s="72"/>
      <c r="D29" s="72"/>
      <c r="E29" s="72"/>
      <c r="F29" s="72"/>
      <c r="G29" s="105"/>
      <c r="H29" s="72"/>
      <c r="I29" s="82"/>
      <c r="J29" s="82"/>
      <c r="K29" s="82"/>
      <c r="L29" s="72"/>
      <c r="M29" s="105"/>
      <c r="N29" s="72"/>
      <c r="O29" s="105"/>
      <c r="P29" s="82"/>
      <c r="Q29" s="83"/>
      <c r="R29" s="72"/>
      <c r="S29" s="22"/>
      <c r="T29" s="22"/>
      <c r="U29" s="127"/>
      <c r="V29" s="266"/>
      <c r="W29" s="261"/>
      <c r="X29" s="205"/>
      <c r="Y29" s="221"/>
      <c r="Z29" s="224"/>
      <c r="AA29" s="205"/>
      <c r="AB29" s="229"/>
      <c r="AC29" s="229"/>
      <c r="AD29" s="205"/>
      <c r="AE29" s="205"/>
      <c r="AF29" s="209"/>
    </row>
    <row r="30" spans="1:32" ht="16.5" thickBot="1" x14ac:dyDescent="0.3">
      <c r="A30" s="72"/>
      <c r="B30" s="72"/>
      <c r="C30" s="72"/>
      <c r="D30" s="72"/>
      <c r="E30" s="72"/>
      <c r="F30" s="72"/>
      <c r="G30" s="105"/>
      <c r="H30" s="72"/>
      <c r="I30" s="82"/>
      <c r="J30" s="82"/>
      <c r="K30" s="82"/>
      <c r="L30" s="72"/>
      <c r="M30" s="105"/>
      <c r="N30" s="72"/>
      <c r="O30" s="106"/>
      <c r="P30" s="95"/>
      <c r="Q30" s="83"/>
      <c r="R30" s="72"/>
      <c r="S30" s="22"/>
      <c r="T30" s="22"/>
      <c r="U30" s="127"/>
      <c r="V30" s="266"/>
      <c r="W30" s="261"/>
      <c r="X30" s="205"/>
      <c r="Y30" s="221"/>
      <c r="Z30" s="224"/>
      <c r="AA30" s="205"/>
      <c r="AB30" s="229"/>
      <c r="AC30" s="229"/>
      <c r="AD30" s="205"/>
      <c r="AE30" s="205"/>
      <c r="AF30" s="209"/>
    </row>
    <row r="31" spans="1:32" ht="16.5" thickBot="1" x14ac:dyDescent="0.3">
      <c r="A31" s="72"/>
      <c r="B31" s="72"/>
      <c r="C31" s="72"/>
      <c r="D31" s="72"/>
      <c r="E31" s="72"/>
      <c r="F31" s="72"/>
      <c r="G31" s="105"/>
      <c r="H31" s="72"/>
      <c r="I31" s="82"/>
      <c r="J31" s="82"/>
      <c r="K31" s="82"/>
      <c r="L31" s="72"/>
      <c r="M31" s="105"/>
      <c r="N31" s="85"/>
      <c r="O31" s="108">
        <f>SUM(O32:O33)</f>
        <v>0</v>
      </c>
      <c r="P31" s="304">
        <f>SUM(P32:P33)</f>
        <v>0</v>
      </c>
      <c r="Q31" s="86"/>
      <c r="R31" s="72"/>
      <c r="S31" s="22"/>
      <c r="T31" s="22"/>
      <c r="U31" s="127"/>
      <c r="V31" s="266"/>
      <c r="W31" s="261"/>
      <c r="X31" s="205"/>
      <c r="Y31" s="221"/>
      <c r="Z31" s="224"/>
      <c r="AA31" s="205"/>
      <c r="AB31" s="229"/>
      <c r="AC31" s="229"/>
      <c r="AD31" s="205"/>
      <c r="AE31" s="205"/>
      <c r="AF31" s="209"/>
    </row>
    <row r="32" spans="1:32" x14ac:dyDescent="0.25">
      <c r="A32" s="72"/>
      <c r="B32" s="72"/>
      <c r="C32" s="72"/>
      <c r="D32" s="72"/>
      <c r="E32" s="72"/>
      <c r="F32" s="72"/>
      <c r="G32" s="105"/>
      <c r="H32" s="72"/>
      <c r="I32" s="82"/>
      <c r="J32" s="82"/>
      <c r="K32" s="82"/>
      <c r="L32" s="72"/>
      <c r="M32" s="105"/>
      <c r="N32" s="72"/>
      <c r="O32" s="104"/>
      <c r="P32" s="87"/>
      <c r="Q32" s="83"/>
      <c r="R32" s="72"/>
      <c r="S32" s="22"/>
      <c r="T32" s="22"/>
      <c r="U32" s="127"/>
      <c r="V32" s="266"/>
      <c r="W32" s="261"/>
      <c r="X32" s="205"/>
      <c r="Y32" s="221"/>
      <c r="Z32" s="224"/>
      <c r="AA32" s="205"/>
      <c r="AB32" s="229"/>
      <c r="AC32" s="229"/>
      <c r="AD32" s="205"/>
      <c r="AE32" s="205"/>
      <c r="AF32" s="209"/>
    </row>
    <row r="33" spans="1:32" x14ac:dyDescent="0.25">
      <c r="A33" s="72"/>
      <c r="B33" s="72"/>
      <c r="C33" s="72"/>
      <c r="D33" s="72"/>
      <c r="E33" s="72"/>
      <c r="F33" s="72"/>
      <c r="G33" s="105"/>
      <c r="H33" s="72"/>
      <c r="I33" s="82"/>
      <c r="J33" s="82"/>
      <c r="K33" s="82"/>
      <c r="L33" s="72"/>
      <c r="M33" s="105"/>
      <c r="N33" s="72"/>
      <c r="O33" s="105"/>
      <c r="P33" s="82"/>
      <c r="Q33" s="83"/>
      <c r="R33" s="72"/>
      <c r="S33" s="22"/>
      <c r="T33" s="22"/>
      <c r="U33" s="127"/>
      <c r="V33" s="266"/>
      <c r="W33" s="261"/>
      <c r="X33" s="205"/>
      <c r="Y33" s="221"/>
      <c r="Z33" s="224"/>
      <c r="AA33" s="205"/>
      <c r="AB33" s="229"/>
      <c r="AC33" s="229"/>
      <c r="AD33" s="205"/>
      <c r="AE33" s="205"/>
      <c r="AF33" s="209"/>
    </row>
    <row r="34" spans="1:32" ht="16.5" thickBot="1" x14ac:dyDescent="0.3">
      <c r="A34" s="72"/>
      <c r="B34" s="72"/>
      <c r="C34" s="72"/>
      <c r="D34" s="72"/>
      <c r="E34" s="72"/>
      <c r="F34" s="72"/>
      <c r="G34" s="105"/>
      <c r="H34" s="72"/>
      <c r="I34" s="82"/>
      <c r="J34" s="82"/>
      <c r="K34" s="82"/>
      <c r="L34" s="72"/>
      <c r="M34" s="105"/>
      <c r="N34" s="72"/>
      <c r="O34" s="106"/>
      <c r="P34" s="95"/>
      <c r="Q34" s="83"/>
      <c r="R34" s="72"/>
      <c r="S34" s="22"/>
      <c r="T34" s="22"/>
      <c r="U34" s="127"/>
      <c r="V34" s="266"/>
      <c r="W34" s="261"/>
      <c r="X34" s="205"/>
      <c r="Y34" s="221"/>
      <c r="Z34" s="224"/>
      <c r="AA34" s="205"/>
      <c r="AB34" s="229"/>
      <c r="AC34" s="229"/>
      <c r="AD34" s="205"/>
      <c r="AE34" s="205"/>
      <c r="AF34" s="209"/>
    </row>
    <row r="35" spans="1:32" ht="16.5" thickBot="1" x14ac:dyDescent="0.3">
      <c r="A35" s="22"/>
      <c r="B35" s="22"/>
      <c r="C35" s="22"/>
      <c r="D35" s="22"/>
      <c r="E35" s="22"/>
      <c r="F35" s="22"/>
      <c r="G35" s="101"/>
      <c r="H35" s="22"/>
      <c r="I35" s="53"/>
      <c r="J35" s="53"/>
      <c r="K35" s="53"/>
      <c r="L35" s="22"/>
      <c r="M35" s="101"/>
      <c r="N35" s="127"/>
      <c r="O35" s="167"/>
      <c r="P35" s="320"/>
      <c r="Q35" s="128"/>
      <c r="R35" s="22"/>
      <c r="S35" s="22"/>
      <c r="T35" s="22"/>
      <c r="U35" s="127"/>
      <c r="V35" s="266"/>
      <c r="W35" s="261"/>
      <c r="X35" s="205"/>
      <c r="Y35" s="221"/>
      <c r="Z35" s="224"/>
      <c r="AA35" s="205"/>
      <c r="AB35" s="229"/>
      <c r="AC35" s="229"/>
      <c r="AD35" s="205"/>
      <c r="AE35" s="205"/>
      <c r="AF35" s="209"/>
    </row>
    <row r="36" spans="1:32" x14ac:dyDescent="0.25">
      <c r="A36" s="22"/>
      <c r="B36" s="22"/>
      <c r="C36" s="22"/>
      <c r="D36" s="22"/>
      <c r="E36" s="22"/>
      <c r="F36" s="22"/>
      <c r="G36" s="101"/>
      <c r="H36" s="22"/>
      <c r="I36" s="53"/>
      <c r="J36" s="53"/>
      <c r="K36" s="53"/>
      <c r="L36" s="22"/>
      <c r="M36" s="101"/>
      <c r="N36" s="22"/>
      <c r="O36" s="314"/>
      <c r="P36" s="55"/>
      <c r="Q36" s="50"/>
      <c r="R36" s="22"/>
      <c r="S36" s="22"/>
      <c r="T36" s="22"/>
      <c r="U36" s="127"/>
      <c r="V36" s="266"/>
      <c r="W36" s="261"/>
      <c r="X36" s="205"/>
      <c r="Y36" s="221"/>
      <c r="Z36" s="224"/>
      <c r="AA36" s="205"/>
      <c r="AB36" s="229"/>
      <c r="AC36" s="229"/>
      <c r="AD36" s="205"/>
      <c r="AE36" s="205"/>
      <c r="AF36" s="209"/>
    </row>
    <row r="37" spans="1:32" x14ac:dyDescent="0.25">
      <c r="A37" s="22"/>
      <c r="B37" s="22"/>
      <c r="C37" s="22"/>
      <c r="D37" s="22"/>
      <c r="E37" s="22"/>
      <c r="F37" s="22"/>
      <c r="G37" s="101"/>
      <c r="H37" s="22"/>
      <c r="I37" s="53"/>
      <c r="J37" s="53"/>
      <c r="K37" s="53"/>
      <c r="L37" s="22"/>
      <c r="M37" s="101"/>
      <c r="N37" s="22"/>
      <c r="O37" s="101"/>
      <c r="P37" s="53"/>
      <c r="Q37" s="50"/>
      <c r="R37" s="22"/>
      <c r="S37" s="22"/>
      <c r="T37" s="22"/>
      <c r="U37" s="127"/>
      <c r="V37" s="266"/>
      <c r="W37" s="261"/>
      <c r="X37" s="205"/>
      <c r="Y37" s="221"/>
      <c r="Z37" s="224"/>
      <c r="AA37" s="205"/>
      <c r="AB37" s="229"/>
      <c r="AC37" s="229"/>
      <c r="AD37" s="205"/>
      <c r="AE37" s="205"/>
      <c r="AF37" s="209"/>
    </row>
    <row r="38" spans="1:32" x14ac:dyDescent="0.25">
      <c r="A38" s="22"/>
      <c r="B38" s="22"/>
      <c r="C38" s="22"/>
      <c r="D38" s="22"/>
      <c r="E38" s="22"/>
      <c r="F38" s="22"/>
      <c r="G38" s="101"/>
      <c r="H38" s="22"/>
      <c r="I38" s="53"/>
      <c r="J38" s="53"/>
      <c r="K38" s="53"/>
      <c r="L38" s="22"/>
      <c r="M38" s="101"/>
      <c r="N38" s="22"/>
      <c r="O38" s="101"/>
      <c r="P38" s="53"/>
      <c r="Q38" s="50"/>
      <c r="R38" s="22"/>
      <c r="S38" s="22"/>
      <c r="T38" s="22"/>
      <c r="U38" s="127"/>
      <c r="V38" s="266"/>
      <c r="W38" s="261"/>
      <c r="X38" s="205"/>
      <c r="Y38" s="221"/>
      <c r="Z38" s="224"/>
      <c r="AA38" s="205"/>
      <c r="AB38" s="229"/>
      <c r="AC38" s="229"/>
      <c r="AD38" s="205"/>
      <c r="AE38" s="205"/>
      <c r="AF38" s="209"/>
    </row>
    <row r="39" spans="1:32" x14ac:dyDescent="0.25">
      <c r="A39" s="22"/>
      <c r="B39" s="22"/>
      <c r="C39" s="22"/>
      <c r="D39" s="22"/>
      <c r="E39" s="22"/>
      <c r="F39" s="22"/>
      <c r="G39" s="101"/>
      <c r="H39" s="22"/>
      <c r="I39" s="53"/>
      <c r="J39" s="53"/>
      <c r="K39" s="53"/>
      <c r="L39" s="22"/>
      <c r="M39" s="101"/>
      <c r="N39" s="22"/>
      <c r="O39" s="101"/>
      <c r="P39" s="53"/>
      <c r="Q39" s="50"/>
      <c r="R39" s="22"/>
      <c r="S39" s="22"/>
      <c r="T39" s="22"/>
      <c r="U39" s="127"/>
      <c r="V39" s="266"/>
      <c r="W39" s="261"/>
      <c r="X39" s="205"/>
      <c r="Y39" s="221"/>
      <c r="Z39" s="224"/>
      <c r="AA39" s="205"/>
      <c r="AB39" s="229"/>
      <c r="AC39" s="229"/>
      <c r="AD39" s="205"/>
      <c r="AE39" s="205"/>
      <c r="AF39" s="209"/>
    </row>
    <row r="40" spans="1:32" x14ac:dyDescent="0.25">
      <c r="A40" s="22"/>
      <c r="B40" s="22"/>
      <c r="C40" s="22"/>
      <c r="D40" s="22"/>
      <c r="E40" s="22"/>
      <c r="F40" s="22"/>
      <c r="G40" s="101"/>
      <c r="H40" s="22"/>
      <c r="I40" s="53"/>
      <c r="J40" s="53"/>
      <c r="K40" s="53"/>
      <c r="L40" s="22"/>
      <c r="M40" s="101"/>
      <c r="N40" s="22"/>
      <c r="O40" s="101"/>
      <c r="P40" s="53"/>
      <c r="Q40" s="50"/>
      <c r="R40" s="22"/>
      <c r="S40" s="22"/>
      <c r="T40" s="22"/>
      <c r="U40" s="127"/>
      <c r="V40" s="266"/>
      <c r="W40" s="261"/>
      <c r="X40" s="205"/>
      <c r="Y40" s="221"/>
      <c r="Z40" s="224"/>
      <c r="AA40" s="205"/>
      <c r="AB40" s="229"/>
      <c r="AC40" s="229"/>
      <c r="AD40" s="205"/>
      <c r="AE40" s="205"/>
      <c r="AF40" s="209"/>
    </row>
    <row r="41" spans="1:32" x14ac:dyDescent="0.25">
      <c r="A41" s="22"/>
      <c r="B41" s="22"/>
      <c r="C41" s="22"/>
      <c r="D41" s="22"/>
      <c r="E41" s="22"/>
      <c r="F41" s="22"/>
      <c r="G41" s="101"/>
      <c r="H41" s="22"/>
      <c r="I41" s="53"/>
      <c r="J41" s="53"/>
      <c r="K41" s="53"/>
      <c r="L41" s="22"/>
      <c r="M41" s="101"/>
      <c r="N41" s="22"/>
      <c r="O41" s="101"/>
      <c r="P41" s="53"/>
      <c r="Q41" s="50"/>
      <c r="R41" s="22"/>
      <c r="S41" s="22"/>
      <c r="T41" s="22"/>
      <c r="U41" s="127"/>
      <c r="V41" s="266"/>
      <c r="W41" s="261"/>
      <c r="X41" s="205"/>
      <c r="Y41" s="221"/>
      <c r="Z41" s="224"/>
      <c r="AA41" s="205"/>
      <c r="AB41" s="229"/>
      <c r="AC41" s="229"/>
      <c r="AD41" s="205"/>
      <c r="AE41" s="205"/>
      <c r="AF41" s="209"/>
    </row>
    <row r="42" spans="1:32" x14ac:dyDescent="0.25">
      <c r="A42" s="22"/>
      <c r="B42" s="22"/>
      <c r="C42" s="22"/>
      <c r="D42" s="22"/>
      <c r="E42" s="22"/>
      <c r="F42" s="22"/>
      <c r="G42" s="101"/>
      <c r="H42" s="22"/>
      <c r="I42" s="53"/>
      <c r="J42" s="53"/>
      <c r="K42" s="53"/>
      <c r="L42" s="22"/>
      <c r="M42" s="101"/>
      <c r="N42" s="22"/>
      <c r="O42" s="101"/>
      <c r="P42" s="53"/>
      <c r="Q42" s="50"/>
      <c r="R42" s="22"/>
      <c r="S42" s="22"/>
      <c r="T42" s="22"/>
      <c r="U42" s="127"/>
      <c r="V42" s="266"/>
      <c r="W42" s="261"/>
      <c r="X42" s="205"/>
      <c r="Y42" s="221"/>
      <c r="Z42" s="224"/>
      <c r="AA42" s="205"/>
      <c r="AB42" s="229"/>
      <c r="AC42" s="229"/>
      <c r="AD42" s="205"/>
      <c r="AE42" s="205"/>
      <c r="AF42" s="209"/>
    </row>
    <row r="43" spans="1:32" ht="16.5" thickBot="1" x14ac:dyDescent="0.3">
      <c r="A43" s="22"/>
      <c r="B43" s="22"/>
      <c r="C43" s="22"/>
      <c r="D43" s="22"/>
      <c r="E43" s="22"/>
      <c r="F43" s="22"/>
      <c r="G43" s="101"/>
      <c r="H43" s="22"/>
      <c r="I43" s="53"/>
      <c r="J43" s="53"/>
      <c r="K43" s="53"/>
      <c r="L43" s="22"/>
      <c r="M43" s="101"/>
      <c r="N43" s="22"/>
      <c r="O43" s="101"/>
      <c r="P43" s="53"/>
      <c r="Q43" s="50"/>
      <c r="R43" s="22"/>
      <c r="S43" s="22"/>
      <c r="T43" s="22"/>
      <c r="U43" s="127"/>
      <c r="V43" s="266"/>
      <c r="W43" s="261"/>
      <c r="X43" s="205"/>
      <c r="Y43" s="221"/>
      <c r="Z43" s="224"/>
      <c r="AA43" s="205"/>
      <c r="AB43" s="229"/>
      <c r="AC43" s="229"/>
      <c r="AD43" s="205"/>
      <c r="AE43" s="205"/>
      <c r="AF43" s="209"/>
    </row>
    <row r="44" spans="1:32" ht="16.5" thickBot="1" x14ac:dyDescent="0.3">
      <c r="A44" s="27"/>
      <c r="B44" s="27"/>
      <c r="C44" s="29" t="s">
        <v>30</v>
      </c>
      <c r="D44" s="27"/>
      <c r="E44" s="27"/>
      <c r="F44" s="27"/>
      <c r="G44" s="191">
        <f>SUM(G10:G43)</f>
        <v>753.6</v>
      </c>
      <c r="H44" s="27"/>
      <c r="I44" s="27"/>
      <c r="J44" s="27"/>
      <c r="K44" s="81">
        <f>SUM(K10:K43)</f>
        <v>1258.5119999999999</v>
      </c>
      <c r="L44" s="27"/>
      <c r="M44" s="129">
        <f>SUM(M10:M43)</f>
        <v>260</v>
      </c>
      <c r="N44" s="27"/>
      <c r="O44" s="191">
        <f>O11+O17+O27+O31+O35</f>
        <v>303.66399999999999</v>
      </c>
      <c r="P44" s="81">
        <f>P11+P17+P27+P31+P35</f>
        <v>507.11888000000005</v>
      </c>
      <c r="Q44" s="27"/>
      <c r="R44" s="27"/>
      <c r="S44" s="27"/>
      <c r="T44" s="27"/>
      <c r="U44" s="40"/>
      <c r="V44" s="266"/>
      <c r="W44" s="261"/>
      <c r="X44" s="424" t="s">
        <v>307</v>
      </c>
      <c r="Y44" s="425">
        <f>Z17+Z11</f>
        <v>207.6</v>
      </c>
      <c r="Z44" s="426"/>
      <c r="AA44" s="426"/>
      <c r="AB44" s="427">
        <f>AC17+AC11</f>
        <v>3213.3708000000001</v>
      </c>
      <c r="AC44" s="229"/>
      <c r="AD44" s="205"/>
      <c r="AE44" s="205"/>
      <c r="AF44" s="209"/>
    </row>
    <row r="45" spans="1:32" ht="16.5" thickBot="1" x14ac:dyDescent="0.3">
      <c r="A45" s="24" t="s">
        <v>28</v>
      </c>
      <c r="B45" s="12"/>
      <c r="C45" s="12"/>
      <c r="D45" s="12"/>
      <c r="E45" s="12"/>
      <c r="F45" s="12"/>
      <c r="G45" s="12"/>
      <c r="H45" s="12"/>
      <c r="I45" s="517"/>
      <c r="J45" s="518"/>
      <c r="K45" s="519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266"/>
      <c r="W45" s="261"/>
      <c r="X45" s="428" t="s">
        <v>45</v>
      </c>
      <c r="Y45" s="523"/>
      <c r="Z45" s="524"/>
      <c r="AA45" s="525"/>
      <c r="AB45" s="429">
        <f>AC14+AC13+AC12</f>
        <v>1200.654</v>
      </c>
      <c r="AC45" s="229"/>
      <c r="AD45" s="205"/>
      <c r="AE45" s="205"/>
      <c r="AF45" s="209"/>
    </row>
    <row r="46" spans="1:32" ht="16.5" thickBot="1" x14ac:dyDescent="0.3">
      <c r="A46" s="25" t="s">
        <v>29</v>
      </c>
      <c r="B46" s="10"/>
      <c r="C46" s="10"/>
      <c r="D46" s="10"/>
      <c r="E46" s="10"/>
      <c r="F46" s="10"/>
      <c r="G46" s="10"/>
      <c r="H46" s="10"/>
      <c r="I46" s="520"/>
      <c r="J46" s="521"/>
      <c r="K46" s="522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266"/>
      <c r="W46" s="261"/>
      <c r="X46" s="430" t="s">
        <v>41</v>
      </c>
      <c r="Y46" s="526"/>
      <c r="Z46" s="527"/>
      <c r="AA46" s="528"/>
      <c r="AB46" s="431">
        <f>AB44-AB45</f>
        <v>2012.7168000000001</v>
      </c>
      <c r="AC46" s="229"/>
      <c r="AD46" s="205"/>
      <c r="AE46" s="205"/>
      <c r="AF46" s="209"/>
    </row>
    <row r="47" spans="1:32" ht="16.5" thickBot="1" x14ac:dyDescent="0.3">
      <c r="A47" s="15"/>
      <c r="B47" s="16"/>
      <c r="C47" s="16"/>
      <c r="D47" s="16"/>
      <c r="E47" s="16"/>
      <c r="F47" s="16"/>
      <c r="G47" s="16"/>
      <c r="H47" s="16"/>
      <c r="I47" s="26"/>
      <c r="J47" s="26"/>
      <c r="K47" s="2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267"/>
      <c r="W47" s="268"/>
      <c r="X47" s="216"/>
      <c r="Y47" s="222"/>
      <c r="Z47" s="225"/>
      <c r="AA47" s="216"/>
      <c r="AB47" s="230"/>
      <c r="AC47" s="230"/>
      <c r="AD47" s="216"/>
      <c r="AE47" s="216"/>
      <c r="AF47" s="211"/>
    </row>
    <row r="48" spans="1:32" x14ac:dyDescent="0.25">
      <c r="AE48" s="205"/>
      <c r="AF48" s="205"/>
    </row>
    <row r="49" spans="1:1" x14ac:dyDescent="0.25">
      <c r="A49" s="21" t="s">
        <v>27</v>
      </c>
    </row>
  </sheetData>
  <mergeCells count="39">
    <mergeCell ref="Y45:AA45"/>
    <mergeCell ref="Y46:AA46"/>
    <mergeCell ref="V7:AF7"/>
    <mergeCell ref="V8:V9"/>
    <mergeCell ref="W8:W9"/>
    <mergeCell ref="X8:X9"/>
    <mergeCell ref="Y8:Y9"/>
    <mergeCell ref="Z8:Z9"/>
    <mergeCell ref="AA8:AA9"/>
    <mergeCell ref="AB8:AB9"/>
    <mergeCell ref="AC8:AC9"/>
    <mergeCell ref="AE8:AE9"/>
    <mergeCell ref="AF8:AF9"/>
    <mergeCell ref="S8:S9"/>
    <mergeCell ref="I45:K45"/>
    <mergeCell ref="I46:K46"/>
    <mergeCell ref="L8:L9"/>
    <mergeCell ref="M8:M9"/>
    <mergeCell ref="N8:N9"/>
    <mergeCell ref="O8:O9"/>
    <mergeCell ref="P8:P9"/>
    <mergeCell ref="Q8:Q9"/>
    <mergeCell ref="K8:K9"/>
    <mergeCell ref="A7:K7"/>
    <mergeCell ref="L7:M7"/>
    <mergeCell ref="N7:Q7"/>
    <mergeCell ref="R7:S7"/>
    <mergeCell ref="T7:U9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R8:R9"/>
  </mergeCells>
  <pageMargins left="0.511811024" right="0.511811024" top="0.78740157499999996" bottom="0.78740157499999996" header="0.31496062000000002" footer="0.31496062000000002"/>
  <pageSetup paperSize="9" scale="27" orientation="portrait" r:id="rId1"/>
  <headerFooter>
    <oddHeader>&amp;CINFORME ALIMPORT - CERDO - 2013</oddHeader>
  </headerFooter>
  <colBreaks count="1" manualBreakCount="1">
    <brk id="21" max="5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tabSelected="1" view="pageBreakPreview" topLeftCell="C7" zoomScale="55" zoomScaleNormal="75" zoomScaleSheetLayoutView="55" workbookViewId="0">
      <selection activeCell="O24" sqref="O24"/>
    </sheetView>
  </sheetViews>
  <sheetFormatPr defaultRowHeight="15" x14ac:dyDescent="0.25"/>
  <cols>
    <col min="2" max="2" width="20.140625" customWidth="1"/>
    <col min="3" max="3" width="16.5703125" customWidth="1"/>
    <col min="4" max="4" width="13.42578125" customWidth="1"/>
    <col min="6" max="6" width="18" customWidth="1"/>
    <col min="7" max="7" width="12.7109375" customWidth="1"/>
    <col min="8" max="8" width="14.85546875" customWidth="1"/>
    <col min="9" max="9" width="15.5703125" customWidth="1"/>
    <col min="10" max="10" width="16.28515625" customWidth="1"/>
    <col min="11" max="11" width="15.5703125" customWidth="1"/>
    <col min="12" max="12" width="27.85546875" customWidth="1"/>
    <col min="13" max="13" width="14.42578125" customWidth="1"/>
    <col min="14" max="14" width="21.28515625" customWidth="1"/>
    <col min="15" max="15" width="16.42578125" customWidth="1"/>
    <col min="16" max="16" width="16.5703125" customWidth="1"/>
    <col min="17" max="17" width="15.5703125" customWidth="1"/>
    <col min="18" max="18" width="19.28515625" customWidth="1"/>
    <col min="20" max="20" width="12" customWidth="1"/>
    <col min="21" max="21" width="13" customWidth="1"/>
    <col min="22" max="22" width="13.140625" customWidth="1"/>
    <col min="23" max="23" width="21.28515625" customWidth="1"/>
    <col min="24" max="24" width="20.42578125" customWidth="1"/>
    <col min="25" max="25" width="16.28515625" style="201" customWidth="1"/>
    <col min="26" max="26" width="14.5703125" customWidth="1"/>
    <col min="27" max="27" width="14.140625" customWidth="1"/>
    <col min="28" max="28" width="21" style="227" customWidth="1"/>
    <col min="29" max="29" width="19.140625" style="227" customWidth="1"/>
  </cols>
  <sheetData>
    <row r="1" spans="1:32" x14ac:dyDescent="0.25">
      <c r="A1" s="1"/>
      <c r="B1" s="2"/>
      <c r="C1" s="2"/>
      <c r="D1" s="2"/>
      <c r="E1" s="2"/>
      <c r="F1" s="18" t="s">
        <v>0</v>
      </c>
      <c r="G1" s="18"/>
      <c r="H1" s="2"/>
      <c r="I1" s="2"/>
      <c r="J1" s="2"/>
      <c r="K1" s="3"/>
      <c r="L1" s="1"/>
      <c r="M1" s="2"/>
      <c r="N1" s="18" t="s">
        <v>3</v>
      </c>
      <c r="O1" s="2"/>
      <c r="P1" s="2"/>
      <c r="Q1" s="2"/>
      <c r="R1" s="2"/>
      <c r="S1" s="2"/>
      <c r="T1" s="2"/>
      <c r="U1" s="3"/>
    </row>
    <row r="2" spans="1:32" x14ac:dyDescent="0.25">
      <c r="A2" s="19" t="s">
        <v>1</v>
      </c>
      <c r="B2" s="5"/>
      <c r="C2" s="5"/>
      <c r="D2" s="5"/>
      <c r="E2" s="5"/>
      <c r="F2" s="5"/>
      <c r="G2" s="5"/>
      <c r="H2" s="5"/>
      <c r="I2" s="5"/>
      <c r="J2" s="5"/>
      <c r="K2" s="6"/>
      <c r="L2" s="4"/>
      <c r="M2" s="5"/>
      <c r="N2" s="5"/>
      <c r="O2" s="5"/>
      <c r="P2" s="5"/>
      <c r="Q2" s="5"/>
      <c r="R2" s="5"/>
      <c r="S2" s="5"/>
      <c r="T2" s="5"/>
      <c r="U2" s="6"/>
    </row>
    <row r="3" spans="1:32" x14ac:dyDescent="0.25">
      <c r="A3" s="19" t="s">
        <v>2</v>
      </c>
      <c r="B3" s="5"/>
      <c r="C3" s="5"/>
      <c r="D3" s="5"/>
      <c r="E3" s="5"/>
      <c r="F3" s="5"/>
      <c r="G3" s="5"/>
      <c r="H3" s="5"/>
      <c r="I3" s="5"/>
      <c r="J3" s="5"/>
      <c r="K3" s="6"/>
      <c r="L3" s="19" t="s">
        <v>39</v>
      </c>
      <c r="M3" s="5"/>
      <c r="N3" s="5"/>
      <c r="O3" s="5"/>
      <c r="P3" s="5"/>
      <c r="Q3" s="5"/>
      <c r="R3" s="5"/>
      <c r="S3" s="5"/>
      <c r="T3" s="5"/>
      <c r="U3" s="6"/>
    </row>
    <row r="4" spans="1:3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6"/>
      <c r="L4" s="4"/>
      <c r="M4" s="5"/>
      <c r="N4" s="5"/>
      <c r="O4" s="5"/>
      <c r="P4" s="5"/>
      <c r="Q4" s="5"/>
      <c r="R4" s="5"/>
      <c r="S4" s="5"/>
      <c r="T4" s="5"/>
      <c r="U4" s="6"/>
    </row>
    <row r="5" spans="1:3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6"/>
      <c r="L5" s="4"/>
      <c r="M5" s="5"/>
      <c r="N5" s="5"/>
      <c r="O5" s="5"/>
      <c r="P5" s="5"/>
      <c r="Q5" s="5"/>
      <c r="R5" s="20" t="s">
        <v>5</v>
      </c>
      <c r="S5" s="5"/>
      <c r="T5" s="5"/>
      <c r="U5" s="6"/>
    </row>
    <row r="6" spans="1:32" ht="15.75" thickBot="1" x14ac:dyDescent="0.3">
      <c r="A6" s="7"/>
      <c r="B6" s="8"/>
      <c r="C6" s="8"/>
      <c r="D6" s="8"/>
      <c r="E6" s="8"/>
      <c r="F6" s="8"/>
      <c r="G6" s="8"/>
      <c r="H6" s="8"/>
      <c r="I6" s="8"/>
      <c r="J6" s="8"/>
      <c r="K6" s="9"/>
      <c r="L6" s="7"/>
      <c r="M6" s="8"/>
      <c r="N6" s="8"/>
      <c r="O6" s="8"/>
      <c r="P6" s="8"/>
      <c r="Q6" s="8"/>
      <c r="R6" s="8"/>
      <c r="S6" s="8"/>
      <c r="T6" s="8"/>
      <c r="U6" s="9"/>
    </row>
    <row r="7" spans="1:32" ht="15.75" thickBot="1" x14ac:dyDescent="0.3">
      <c r="A7" s="512" t="s">
        <v>6</v>
      </c>
      <c r="B7" s="513"/>
      <c r="C7" s="513"/>
      <c r="D7" s="513"/>
      <c r="E7" s="513"/>
      <c r="F7" s="513"/>
      <c r="G7" s="513"/>
      <c r="H7" s="513"/>
      <c r="I7" s="513"/>
      <c r="J7" s="513"/>
      <c r="K7" s="514"/>
      <c r="L7" s="512" t="s">
        <v>7</v>
      </c>
      <c r="M7" s="515"/>
      <c r="N7" s="512" t="s">
        <v>8</v>
      </c>
      <c r="O7" s="516"/>
      <c r="P7" s="516"/>
      <c r="Q7" s="515"/>
      <c r="R7" s="512" t="s">
        <v>9</v>
      </c>
      <c r="S7" s="516"/>
      <c r="T7" s="504" t="s">
        <v>10</v>
      </c>
      <c r="U7" s="505"/>
      <c r="V7" s="529" t="s">
        <v>163</v>
      </c>
      <c r="W7" s="530"/>
      <c r="X7" s="530"/>
      <c r="Y7" s="530"/>
      <c r="Z7" s="530"/>
      <c r="AA7" s="530"/>
      <c r="AB7" s="530"/>
      <c r="AC7" s="530"/>
      <c r="AD7" s="530"/>
      <c r="AE7" s="530"/>
      <c r="AF7" s="531"/>
    </row>
    <row r="8" spans="1:32" x14ac:dyDescent="0.25">
      <c r="A8" s="508" t="s">
        <v>11</v>
      </c>
      <c r="B8" s="508" t="s">
        <v>12</v>
      </c>
      <c r="C8" s="508" t="s">
        <v>13</v>
      </c>
      <c r="D8" s="508" t="s">
        <v>14</v>
      </c>
      <c r="E8" s="508" t="s">
        <v>15</v>
      </c>
      <c r="F8" s="508" t="s">
        <v>16</v>
      </c>
      <c r="G8" s="508" t="s">
        <v>17</v>
      </c>
      <c r="H8" s="510" t="s">
        <v>87</v>
      </c>
      <c r="I8" s="510" t="s">
        <v>20</v>
      </c>
      <c r="J8" s="510" t="s">
        <v>21</v>
      </c>
      <c r="K8" s="510" t="s">
        <v>22</v>
      </c>
      <c r="L8" s="508" t="s">
        <v>23</v>
      </c>
      <c r="M8" s="508" t="s">
        <v>17</v>
      </c>
      <c r="N8" s="508" t="s">
        <v>23</v>
      </c>
      <c r="O8" s="508" t="s">
        <v>17</v>
      </c>
      <c r="P8" s="508" t="s">
        <v>24</v>
      </c>
      <c r="Q8" s="508" t="s">
        <v>18</v>
      </c>
      <c r="R8" s="508" t="s">
        <v>25</v>
      </c>
      <c r="S8" s="510" t="s">
        <v>26</v>
      </c>
      <c r="T8" s="506"/>
      <c r="U8" s="507"/>
      <c r="V8" s="552" t="s">
        <v>11</v>
      </c>
      <c r="W8" s="552" t="s">
        <v>153</v>
      </c>
      <c r="X8" s="534" t="s">
        <v>154</v>
      </c>
      <c r="Y8" s="536" t="s">
        <v>155</v>
      </c>
      <c r="Z8" s="540" t="s">
        <v>17</v>
      </c>
      <c r="AA8" s="540" t="s">
        <v>25</v>
      </c>
      <c r="AB8" s="542" t="s">
        <v>156</v>
      </c>
      <c r="AC8" s="542" t="s">
        <v>157</v>
      </c>
      <c r="AD8" s="196" t="s">
        <v>25</v>
      </c>
      <c r="AE8" s="540" t="s">
        <v>158</v>
      </c>
      <c r="AF8" s="544" t="s">
        <v>159</v>
      </c>
    </row>
    <row r="9" spans="1:32" ht="15.75" thickBot="1" x14ac:dyDescent="0.3">
      <c r="A9" s="509"/>
      <c r="B9" s="509"/>
      <c r="C9" s="509"/>
      <c r="D9" s="509"/>
      <c r="E9" s="509"/>
      <c r="F9" s="509"/>
      <c r="G9" s="509"/>
      <c r="H9" s="511"/>
      <c r="I9" s="511"/>
      <c r="J9" s="511"/>
      <c r="K9" s="511"/>
      <c r="L9" s="509"/>
      <c r="M9" s="509"/>
      <c r="N9" s="509"/>
      <c r="O9" s="509"/>
      <c r="P9" s="509"/>
      <c r="Q9" s="509"/>
      <c r="R9" s="509"/>
      <c r="S9" s="511"/>
      <c r="T9" s="506"/>
      <c r="U9" s="507"/>
      <c r="V9" s="553"/>
      <c r="W9" s="553"/>
      <c r="X9" s="535"/>
      <c r="Y9" s="537"/>
      <c r="Z9" s="541"/>
      <c r="AA9" s="541"/>
      <c r="AB9" s="543"/>
      <c r="AC9" s="543"/>
      <c r="AD9" s="197" t="s">
        <v>160</v>
      </c>
      <c r="AE9" s="541"/>
      <c r="AF9" s="545"/>
    </row>
    <row r="10" spans="1:32" ht="15.75" thickBot="1" x14ac:dyDescent="0.3">
      <c r="A10" s="22"/>
      <c r="B10" s="22"/>
      <c r="C10" s="22"/>
      <c r="D10" s="22"/>
      <c r="E10" s="22"/>
      <c r="F10" s="22"/>
      <c r="G10" s="101"/>
      <c r="H10" s="22"/>
      <c r="I10" s="22"/>
      <c r="J10" s="22"/>
      <c r="K10" s="53"/>
      <c r="L10" s="22"/>
      <c r="M10" s="101"/>
      <c r="N10" s="22"/>
      <c r="O10" s="23"/>
      <c r="P10" s="54"/>
      <c r="Q10" s="50"/>
      <c r="R10" s="22"/>
      <c r="S10" s="22"/>
      <c r="T10" s="22"/>
      <c r="U10" s="127"/>
      <c r="V10" s="206"/>
      <c r="W10" s="215"/>
      <c r="X10" s="215"/>
      <c r="Y10" s="220"/>
      <c r="Z10" s="215"/>
      <c r="AA10" s="215"/>
      <c r="AB10" s="228"/>
      <c r="AC10" s="228"/>
      <c r="AD10" s="215"/>
      <c r="AE10" s="215"/>
      <c r="AF10" s="207"/>
    </row>
    <row r="11" spans="1:32" ht="15.75" thickBot="1" x14ac:dyDescent="0.3">
      <c r="A11" s="72">
        <v>2000</v>
      </c>
      <c r="B11" s="72" t="s">
        <v>112</v>
      </c>
      <c r="C11" s="72" t="s">
        <v>113</v>
      </c>
      <c r="D11" s="72" t="s">
        <v>34</v>
      </c>
      <c r="E11" s="72" t="s">
        <v>62</v>
      </c>
      <c r="F11" s="72" t="s">
        <v>74</v>
      </c>
      <c r="G11" s="105">
        <v>144</v>
      </c>
      <c r="H11" s="72" t="s">
        <v>114</v>
      </c>
      <c r="I11" s="132"/>
      <c r="J11" s="82">
        <v>6300</v>
      </c>
      <c r="K11" s="82">
        <f>J11*G11/1000</f>
        <v>907.2</v>
      </c>
      <c r="L11" s="72"/>
      <c r="M11" s="105"/>
      <c r="N11" s="85"/>
      <c r="O11" s="108">
        <f>SUM(O12:O16)</f>
        <v>144</v>
      </c>
      <c r="P11" s="109">
        <f>SUM(P12:P16)</f>
        <v>907.2</v>
      </c>
      <c r="Q11" s="86"/>
      <c r="R11" s="72"/>
      <c r="S11" s="72"/>
      <c r="T11" s="22"/>
      <c r="U11" s="127"/>
      <c r="V11" s="270">
        <f>A11</f>
        <v>2000</v>
      </c>
      <c r="W11" s="271" t="str">
        <f>C11</f>
        <v>NATUROVOS</v>
      </c>
      <c r="X11" s="269"/>
      <c r="Y11" s="221"/>
      <c r="Z11" s="272">
        <f>SUM(Z12:Z16)</f>
        <v>144</v>
      </c>
      <c r="AA11" s="205"/>
      <c r="AB11" s="229"/>
      <c r="AC11" s="273">
        <f>SUM(AC12:AC16)</f>
        <v>720</v>
      </c>
      <c r="AD11" s="205"/>
      <c r="AE11" s="205"/>
      <c r="AF11" s="209"/>
    </row>
    <row r="12" spans="1:32" x14ac:dyDescent="0.25">
      <c r="A12" s="72" t="s">
        <v>119</v>
      </c>
      <c r="B12" s="72"/>
      <c r="C12" s="72"/>
      <c r="D12" s="72"/>
      <c r="E12" s="72"/>
      <c r="F12" s="72"/>
      <c r="G12" s="105"/>
      <c r="H12" s="72"/>
      <c r="I12" s="132"/>
      <c r="J12" s="132"/>
      <c r="K12" s="82"/>
      <c r="L12" s="72"/>
      <c r="M12" s="105"/>
      <c r="N12" s="72" t="s">
        <v>98</v>
      </c>
      <c r="O12" s="104">
        <v>36</v>
      </c>
      <c r="P12" s="87">
        <f>O12*J11/1000</f>
        <v>226.8</v>
      </c>
      <c r="Q12" s="83">
        <v>41265</v>
      </c>
      <c r="R12" s="72" t="s">
        <v>115</v>
      </c>
      <c r="S12" s="72"/>
      <c r="T12" s="22"/>
      <c r="U12" s="127"/>
      <c r="V12" s="208"/>
      <c r="W12" s="205"/>
      <c r="X12" s="292" t="str">
        <f>N12</f>
        <v>FLAMENGO</v>
      </c>
      <c r="Y12" s="290">
        <f>Q12</f>
        <v>41265</v>
      </c>
      <c r="Z12" s="441">
        <f>O12</f>
        <v>36</v>
      </c>
      <c r="AA12" s="292" t="str">
        <f>R12</f>
        <v>2012/344</v>
      </c>
      <c r="AB12" s="293">
        <v>5</v>
      </c>
      <c r="AC12" s="293">
        <f>Z12*AB12</f>
        <v>180</v>
      </c>
      <c r="AD12" s="292"/>
      <c r="AE12" s="292"/>
      <c r="AF12" s="292">
        <v>644</v>
      </c>
    </row>
    <row r="13" spans="1:32" x14ac:dyDescent="0.25">
      <c r="A13" s="72"/>
      <c r="B13" s="72"/>
      <c r="C13" s="72"/>
      <c r="D13" s="72"/>
      <c r="E13" s="72"/>
      <c r="F13" s="72"/>
      <c r="G13" s="105"/>
      <c r="H13" s="72"/>
      <c r="I13" s="132"/>
      <c r="J13" s="132"/>
      <c r="K13" s="82"/>
      <c r="L13" s="286"/>
      <c r="M13" s="287"/>
      <c r="N13" s="72" t="s">
        <v>98</v>
      </c>
      <c r="O13" s="105">
        <v>36</v>
      </c>
      <c r="P13" s="82">
        <f>O13*J11/1000</f>
        <v>226.8</v>
      </c>
      <c r="Q13" s="83">
        <v>40924</v>
      </c>
      <c r="R13" s="72" t="s">
        <v>138</v>
      </c>
      <c r="S13" s="72"/>
      <c r="T13" s="22"/>
      <c r="U13" s="127"/>
      <c r="V13" s="208"/>
      <c r="W13" s="205"/>
      <c r="X13" s="292" t="str">
        <f>N13</f>
        <v>FLAMENGO</v>
      </c>
      <c r="Y13" s="290">
        <f>Q13</f>
        <v>40924</v>
      </c>
      <c r="Z13" s="441">
        <f>O13</f>
        <v>36</v>
      </c>
      <c r="AA13" s="292" t="str">
        <f>R13</f>
        <v>2013/022</v>
      </c>
      <c r="AB13" s="293">
        <v>5</v>
      </c>
      <c r="AC13" s="293">
        <f>Z13*AB13</f>
        <v>180</v>
      </c>
      <c r="AD13" s="292"/>
      <c r="AE13" s="292"/>
      <c r="AF13" s="292">
        <v>644</v>
      </c>
    </row>
    <row r="14" spans="1:32" x14ac:dyDescent="0.25">
      <c r="A14" s="72"/>
      <c r="B14" s="72"/>
      <c r="C14" s="72"/>
      <c r="D14" s="72"/>
      <c r="E14" s="72"/>
      <c r="F14" s="72"/>
      <c r="G14" s="105"/>
      <c r="H14" s="72"/>
      <c r="I14" s="132"/>
      <c r="J14" s="132"/>
      <c r="K14" s="82"/>
      <c r="L14" s="286"/>
      <c r="M14" s="287"/>
      <c r="N14" s="72" t="s">
        <v>171</v>
      </c>
      <c r="O14" s="105">
        <v>36</v>
      </c>
      <c r="P14" s="82">
        <f>O14*J11/1000</f>
        <v>226.8</v>
      </c>
      <c r="Q14" s="83">
        <v>41311</v>
      </c>
      <c r="R14" s="72" t="s">
        <v>172</v>
      </c>
      <c r="S14" s="72"/>
      <c r="T14" s="22"/>
      <c r="U14" s="127"/>
      <c r="V14" s="208"/>
      <c r="W14" s="205"/>
      <c r="X14" s="292" t="str">
        <f>N14</f>
        <v>COPACABANA</v>
      </c>
      <c r="Y14" s="290">
        <f>Q14</f>
        <v>41311</v>
      </c>
      <c r="Z14" s="441">
        <f>O14</f>
        <v>36</v>
      </c>
      <c r="AA14" s="292" t="str">
        <f>R14</f>
        <v>2013/049</v>
      </c>
      <c r="AB14" s="293">
        <v>5</v>
      </c>
      <c r="AC14" s="293">
        <f>Z14*AB14</f>
        <v>180</v>
      </c>
      <c r="AD14" s="292"/>
      <c r="AE14" s="292"/>
      <c r="AF14" s="292">
        <v>644</v>
      </c>
    </row>
    <row r="15" spans="1:32" x14ac:dyDescent="0.25">
      <c r="A15" s="72"/>
      <c r="B15" s="72"/>
      <c r="C15" s="72"/>
      <c r="D15" s="72"/>
      <c r="E15" s="72"/>
      <c r="F15" s="72"/>
      <c r="G15" s="105"/>
      <c r="H15" s="72"/>
      <c r="I15" s="132"/>
      <c r="J15" s="132"/>
      <c r="K15" s="82"/>
      <c r="L15" s="99"/>
      <c r="M15" s="151"/>
      <c r="N15" s="72" t="s">
        <v>215</v>
      </c>
      <c r="O15" s="105">
        <v>18</v>
      </c>
      <c r="P15" s="82">
        <f>O15*J11/1000</f>
        <v>113.4</v>
      </c>
      <c r="Q15" s="83">
        <v>41339</v>
      </c>
      <c r="R15" s="72" t="s">
        <v>214</v>
      </c>
      <c r="S15" s="72"/>
      <c r="T15" s="22"/>
      <c r="U15" s="127"/>
      <c r="V15" s="208"/>
      <c r="W15" s="205"/>
      <c r="X15" s="280" t="str">
        <f>N15</f>
        <v>ALIANÇA MANAUS</v>
      </c>
      <c r="Y15" s="279">
        <f>Q15</f>
        <v>41339</v>
      </c>
      <c r="Z15" s="442">
        <f>O15</f>
        <v>18</v>
      </c>
      <c r="AA15" s="280" t="str">
        <f>R15</f>
        <v>2013/069</v>
      </c>
      <c r="AB15" s="281">
        <v>5</v>
      </c>
      <c r="AC15" s="281">
        <f>Z15*AB15</f>
        <v>90</v>
      </c>
      <c r="AD15" s="280"/>
      <c r="AE15" s="280"/>
      <c r="AF15" s="280"/>
    </row>
    <row r="16" spans="1:32" x14ac:dyDescent="0.25">
      <c r="A16" s="72"/>
      <c r="B16" s="72"/>
      <c r="C16" s="72"/>
      <c r="D16" s="72"/>
      <c r="E16" s="72"/>
      <c r="F16" s="72"/>
      <c r="G16" s="105"/>
      <c r="H16" s="72"/>
      <c r="I16" s="132"/>
      <c r="J16" s="132"/>
      <c r="K16" s="82"/>
      <c r="L16" s="99"/>
      <c r="M16" s="151"/>
      <c r="N16" s="72" t="s">
        <v>215</v>
      </c>
      <c r="O16" s="105">
        <v>18</v>
      </c>
      <c r="P16" s="82">
        <f>O16*J11/1000</f>
        <v>113.4</v>
      </c>
      <c r="Q16" s="83">
        <v>41347</v>
      </c>
      <c r="R16" s="72" t="s">
        <v>217</v>
      </c>
      <c r="S16" s="72"/>
      <c r="T16" s="22"/>
      <c r="U16" s="127"/>
      <c r="V16" s="208"/>
      <c r="W16" s="205"/>
      <c r="X16" s="280" t="str">
        <f>N16</f>
        <v>ALIANÇA MANAUS</v>
      </c>
      <c r="Y16" s="279">
        <f>Q16</f>
        <v>41347</v>
      </c>
      <c r="Z16" s="442">
        <f>O16</f>
        <v>18</v>
      </c>
      <c r="AA16" s="280" t="str">
        <f>R16</f>
        <v>2013/064</v>
      </c>
      <c r="AB16" s="281">
        <f>AB15</f>
        <v>5</v>
      </c>
      <c r="AC16" s="281">
        <f>Z16*AB16</f>
        <v>90</v>
      </c>
      <c r="AD16" s="280"/>
      <c r="AE16" s="280"/>
      <c r="AF16" s="280"/>
    </row>
    <row r="17" spans="1:32" x14ac:dyDescent="0.25">
      <c r="A17" s="72"/>
      <c r="B17" s="72"/>
      <c r="C17" s="72"/>
      <c r="D17" s="72"/>
      <c r="E17" s="72"/>
      <c r="F17" s="72"/>
      <c r="G17" s="105"/>
      <c r="H17" s="72"/>
      <c r="I17" s="132"/>
      <c r="J17" s="132"/>
      <c r="K17" s="82"/>
      <c r="L17" s="72"/>
      <c r="M17" s="105"/>
      <c r="N17" s="72"/>
      <c r="O17" s="106"/>
      <c r="P17" s="95"/>
      <c r="Q17" s="83"/>
      <c r="R17" s="72"/>
      <c r="S17" s="72"/>
      <c r="T17" s="22"/>
      <c r="U17" s="127"/>
      <c r="V17" s="208"/>
      <c r="W17" s="205"/>
      <c r="X17" s="205"/>
      <c r="Y17" s="221"/>
      <c r="Z17" s="205"/>
      <c r="AA17" s="205"/>
      <c r="AB17" s="229"/>
      <c r="AC17" s="229"/>
      <c r="AD17" s="205"/>
      <c r="AE17" s="205"/>
      <c r="AF17" s="209"/>
    </row>
    <row r="18" spans="1:32" x14ac:dyDescent="0.25">
      <c r="A18" s="72"/>
      <c r="B18" s="72"/>
      <c r="C18" s="72"/>
      <c r="D18" s="72"/>
      <c r="E18" s="72"/>
      <c r="F18" s="72"/>
      <c r="G18" s="105"/>
      <c r="H18" s="72"/>
      <c r="I18" s="132"/>
      <c r="J18" s="132"/>
      <c r="K18" s="82"/>
      <c r="L18" s="72"/>
      <c r="M18" s="105"/>
      <c r="N18" s="72"/>
      <c r="O18" s="106"/>
      <c r="P18" s="95"/>
      <c r="Q18" s="83"/>
      <c r="R18" s="72"/>
      <c r="S18" s="72"/>
      <c r="T18" s="22"/>
      <c r="U18" s="127"/>
      <c r="V18" s="208"/>
      <c r="W18" s="205"/>
      <c r="X18" s="205"/>
      <c r="Y18" s="221"/>
      <c r="Z18" s="205"/>
      <c r="AA18" s="205"/>
      <c r="AB18" s="229"/>
      <c r="AC18" s="229"/>
      <c r="AD18" s="205"/>
      <c r="AE18" s="205"/>
      <c r="AF18" s="209"/>
    </row>
    <row r="19" spans="1:32" ht="15.75" thickBot="1" x14ac:dyDescent="0.3">
      <c r="A19" s="72"/>
      <c r="B19" s="72"/>
      <c r="C19" s="72"/>
      <c r="D19" s="72"/>
      <c r="E19" s="72"/>
      <c r="F19" s="72"/>
      <c r="G19" s="105"/>
      <c r="H19" s="72"/>
      <c r="I19" s="132"/>
      <c r="J19" s="132"/>
      <c r="K19" s="82"/>
      <c r="L19" s="72"/>
      <c r="M19" s="105"/>
      <c r="N19" s="72"/>
      <c r="O19" s="106"/>
      <c r="P19" s="95"/>
      <c r="Q19" s="83"/>
      <c r="R19" s="72"/>
      <c r="S19" s="72"/>
      <c r="T19" s="22"/>
      <c r="U19" s="127"/>
      <c r="V19" s="208"/>
      <c r="W19" s="205"/>
      <c r="X19" s="205"/>
      <c r="Y19" s="221"/>
      <c r="Z19" s="205"/>
      <c r="AA19" s="205"/>
      <c r="AB19" s="229"/>
      <c r="AC19" s="229"/>
      <c r="AD19" s="205"/>
      <c r="AE19" s="205"/>
      <c r="AF19" s="209"/>
    </row>
    <row r="20" spans="1:32" ht="15.75" thickBot="1" x14ac:dyDescent="0.3">
      <c r="A20" s="150" t="s">
        <v>168</v>
      </c>
      <c r="B20" s="72" t="s">
        <v>112</v>
      </c>
      <c r="C20" s="72" t="s">
        <v>113</v>
      </c>
      <c r="D20" s="72" t="s">
        <v>34</v>
      </c>
      <c r="E20" s="72" t="s">
        <v>62</v>
      </c>
      <c r="F20" s="72" t="s">
        <v>169</v>
      </c>
      <c r="G20" s="105">
        <v>72</v>
      </c>
      <c r="H20" s="72" t="s">
        <v>170</v>
      </c>
      <c r="I20" s="132"/>
      <c r="J20" s="132">
        <v>6704.55</v>
      </c>
      <c r="K20" s="82">
        <f>J20*G20/1000</f>
        <v>482.72760000000005</v>
      </c>
      <c r="L20" s="72"/>
      <c r="M20" s="105"/>
      <c r="N20" s="85"/>
      <c r="O20" s="108">
        <f>SUM(O21:O24)</f>
        <v>72</v>
      </c>
      <c r="P20" s="109">
        <f>SUM(P21:P24)</f>
        <v>482.72760000000005</v>
      </c>
      <c r="Q20" s="86"/>
      <c r="R20" s="72"/>
      <c r="S20" s="72"/>
      <c r="T20" s="22"/>
      <c r="U20" s="127"/>
      <c r="V20" s="351" t="str">
        <f>A20</f>
        <v>0060</v>
      </c>
      <c r="W20" s="271" t="str">
        <f>C20</f>
        <v>NATUROVOS</v>
      </c>
      <c r="X20" s="205"/>
      <c r="Y20" s="221"/>
      <c r="Z20" s="421">
        <f>SUM(Z21:Z25)</f>
        <v>72</v>
      </c>
      <c r="AA20" s="205"/>
      <c r="AB20" s="229"/>
      <c r="AC20" s="231">
        <f>SUM(AC21:AC25)</f>
        <v>360</v>
      </c>
      <c r="AD20" s="205"/>
      <c r="AE20" s="205"/>
      <c r="AF20" s="209"/>
    </row>
    <row r="21" spans="1:32" x14ac:dyDescent="0.25">
      <c r="A21" s="72" t="s">
        <v>119</v>
      </c>
      <c r="B21" s="72"/>
      <c r="C21" s="72"/>
      <c r="D21" s="72"/>
      <c r="E21" s="72"/>
      <c r="F21" s="72"/>
      <c r="G21" s="105"/>
      <c r="H21" s="72"/>
      <c r="I21" s="132"/>
      <c r="J21" s="132"/>
      <c r="K21" s="82"/>
      <c r="L21" s="347"/>
      <c r="M21" s="151"/>
      <c r="N21" s="134" t="s">
        <v>215</v>
      </c>
      <c r="O21" s="104">
        <v>18</v>
      </c>
      <c r="P21" s="87">
        <f>O21*J20/1000</f>
        <v>120.68190000000001</v>
      </c>
      <c r="Q21" s="83">
        <v>41375</v>
      </c>
      <c r="R21" s="72" t="s">
        <v>235</v>
      </c>
      <c r="S21" s="72"/>
      <c r="T21" s="22"/>
      <c r="U21" s="127"/>
      <c r="V21" s="208"/>
      <c r="W21" s="205"/>
      <c r="X21" s="280" t="str">
        <f>N21</f>
        <v>ALIANÇA MANAUS</v>
      </c>
      <c r="Y21" s="279">
        <f>Q21</f>
        <v>41375</v>
      </c>
      <c r="Z21" s="448">
        <f>O21</f>
        <v>18</v>
      </c>
      <c r="AA21" s="280" t="str">
        <f>R21</f>
        <v>2013/074</v>
      </c>
      <c r="AB21" s="281">
        <v>5</v>
      </c>
      <c r="AC21" s="446">
        <f>Z21*AB21</f>
        <v>90</v>
      </c>
      <c r="AD21" s="280"/>
      <c r="AE21" s="280"/>
      <c r="AF21" s="280"/>
    </row>
    <row r="22" spans="1:32" x14ac:dyDescent="0.25">
      <c r="A22" s="72"/>
      <c r="B22" s="72"/>
      <c r="C22" s="72"/>
      <c r="D22" s="72"/>
      <c r="E22" s="72"/>
      <c r="F22" s="72"/>
      <c r="G22" s="105"/>
      <c r="H22" s="72"/>
      <c r="I22" s="132"/>
      <c r="J22" s="132"/>
      <c r="K22" s="82"/>
      <c r="L22" s="99"/>
      <c r="M22" s="151"/>
      <c r="N22" s="134" t="s">
        <v>215</v>
      </c>
      <c r="O22" s="105">
        <v>18</v>
      </c>
      <c r="P22" s="82">
        <f>O22*J20/1000</f>
        <v>120.68190000000001</v>
      </c>
      <c r="Q22" s="83">
        <v>41396</v>
      </c>
      <c r="R22" s="72" t="s">
        <v>251</v>
      </c>
      <c r="S22" s="72"/>
      <c r="T22" s="22"/>
      <c r="U22" s="127"/>
      <c r="V22" s="208"/>
      <c r="W22" s="205"/>
      <c r="X22" s="280" t="str">
        <f>N22</f>
        <v>ALIANÇA MANAUS</v>
      </c>
      <c r="Y22" s="279">
        <f>Q22</f>
        <v>41396</v>
      </c>
      <c r="Z22" s="450">
        <f>O22</f>
        <v>18</v>
      </c>
      <c r="AA22" s="280" t="str">
        <f>R22</f>
        <v>2013/121</v>
      </c>
      <c r="AB22" s="281">
        <v>5</v>
      </c>
      <c r="AC22" s="281">
        <f>Z22*AB22</f>
        <v>90</v>
      </c>
      <c r="AD22" s="280"/>
      <c r="AE22" s="280"/>
      <c r="AF22" s="280"/>
    </row>
    <row r="23" spans="1:32" x14ac:dyDescent="0.25">
      <c r="A23" s="72"/>
      <c r="B23" s="72"/>
      <c r="C23" s="72"/>
      <c r="D23" s="72"/>
      <c r="E23" s="72"/>
      <c r="F23" s="72"/>
      <c r="G23" s="105"/>
      <c r="H23" s="72"/>
      <c r="I23" s="132"/>
      <c r="J23" s="132"/>
      <c r="K23" s="343"/>
      <c r="L23" s="99"/>
      <c r="M23" s="151"/>
      <c r="N23" s="72" t="s">
        <v>98</v>
      </c>
      <c r="O23" s="105">
        <v>18</v>
      </c>
      <c r="P23" s="82">
        <f>O23*J20/1000</f>
        <v>120.68190000000001</v>
      </c>
      <c r="Q23" s="83">
        <v>41421</v>
      </c>
      <c r="R23" s="72" t="s">
        <v>267</v>
      </c>
      <c r="S23" s="72"/>
      <c r="T23" s="22"/>
      <c r="U23" s="127"/>
      <c r="V23" s="208"/>
      <c r="W23" s="205"/>
      <c r="X23" s="280" t="str">
        <f t="shared" ref="X23:X25" si="0">N23</f>
        <v>FLAMENGO</v>
      </c>
      <c r="Y23" s="279">
        <f t="shared" ref="Y23:Y25" si="1">Q23</f>
        <v>41421</v>
      </c>
      <c r="Z23" s="450">
        <f t="shared" ref="Z23:Z25" si="2">O23</f>
        <v>18</v>
      </c>
      <c r="AA23" s="280" t="str">
        <f t="shared" ref="AA23:AA25" si="3">R23</f>
        <v>2013/129</v>
      </c>
      <c r="AB23" s="281">
        <v>5</v>
      </c>
      <c r="AC23" s="281">
        <f t="shared" ref="AC23:AC25" si="4">Z23*AB23</f>
        <v>90</v>
      </c>
      <c r="AD23" s="280"/>
      <c r="AE23" s="280"/>
      <c r="AF23" s="280"/>
    </row>
    <row r="24" spans="1:32" x14ac:dyDescent="0.25">
      <c r="A24" s="72"/>
      <c r="B24" s="72"/>
      <c r="C24" s="72"/>
      <c r="D24" s="72"/>
      <c r="E24" s="72"/>
      <c r="F24" s="72"/>
      <c r="G24" s="105"/>
      <c r="H24" s="72"/>
      <c r="I24" s="132"/>
      <c r="J24" s="132"/>
      <c r="K24" s="82"/>
      <c r="L24" s="99"/>
      <c r="M24" s="151"/>
      <c r="N24" s="72" t="s">
        <v>215</v>
      </c>
      <c r="O24" s="105">
        <v>18</v>
      </c>
      <c r="P24" s="82">
        <f>O24*J20/1000</f>
        <v>120.68190000000001</v>
      </c>
      <c r="Q24" s="83">
        <v>41453</v>
      </c>
      <c r="R24" s="72" t="s">
        <v>287</v>
      </c>
      <c r="S24" s="72"/>
      <c r="T24" s="22"/>
      <c r="U24" s="127"/>
      <c r="V24" s="208"/>
      <c r="W24" s="205"/>
      <c r="X24" s="280" t="str">
        <f t="shared" si="0"/>
        <v>ALIANÇA MANAUS</v>
      </c>
      <c r="Y24" s="279">
        <f t="shared" si="1"/>
        <v>41453</v>
      </c>
      <c r="Z24" s="450">
        <f t="shared" si="2"/>
        <v>18</v>
      </c>
      <c r="AA24" s="280" t="str">
        <f t="shared" si="3"/>
        <v>2013/140</v>
      </c>
      <c r="AB24" s="281">
        <v>5</v>
      </c>
      <c r="AC24" s="281">
        <f t="shared" si="4"/>
        <v>90</v>
      </c>
      <c r="AD24" s="280"/>
      <c r="AE24" s="280"/>
      <c r="AF24" s="280"/>
    </row>
    <row r="25" spans="1:32" ht="15.75" thickBot="1" x14ac:dyDescent="0.3">
      <c r="A25" s="72"/>
      <c r="B25" s="72"/>
      <c r="C25" s="72"/>
      <c r="D25" s="72"/>
      <c r="E25" s="72"/>
      <c r="F25" s="72"/>
      <c r="G25" s="105"/>
      <c r="H25" s="72"/>
      <c r="I25" s="132"/>
      <c r="J25" s="132"/>
      <c r="K25" s="82"/>
      <c r="L25" s="245"/>
      <c r="M25" s="375"/>
      <c r="N25" s="72"/>
      <c r="O25" s="106"/>
      <c r="P25" s="95"/>
      <c r="Q25" s="83"/>
      <c r="R25" s="72"/>
      <c r="S25" s="72"/>
      <c r="T25" s="22"/>
      <c r="U25" s="127"/>
      <c r="V25" s="208"/>
      <c r="W25" s="205"/>
      <c r="X25" s="245">
        <f t="shared" si="0"/>
        <v>0</v>
      </c>
      <c r="Y25" s="252">
        <f t="shared" si="1"/>
        <v>0</v>
      </c>
      <c r="Z25" s="375">
        <f t="shared" si="2"/>
        <v>0</v>
      </c>
      <c r="AA25" s="245">
        <f t="shared" si="3"/>
        <v>0</v>
      </c>
      <c r="AB25" s="247">
        <v>5</v>
      </c>
      <c r="AC25" s="247">
        <f t="shared" si="4"/>
        <v>0</v>
      </c>
      <c r="AD25" s="245"/>
      <c r="AE25" s="245"/>
      <c r="AF25" s="245"/>
    </row>
    <row r="26" spans="1:32" ht="15.75" thickBot="1" x14ac:dyDescent="0.3">
      <c r="A26" s="72"/>
      <c r="B26" s="72"/>
      <c r="C26" s="72"/>
      <c r="D26" s="72"/>
      <c r="E26" s="72"/>
      <c r="F26" s="72"/>
      <c r="G26" s="105"/>
      <c r="H26" s="72"/>
      <c r="I26" s="132"/>
      <c r="J26" s="132"/>
      <c r="K26" s="82"/>
      <c r="L26" s="245"/>
      <c r="M26" s="375"/>
      <c r="N26" s="85"/>
      <c r="O26" s="103"/>
      <c r="P26" s="417"/>
      <c r="Q26" s="86"/>
      <c r="R26" s="72"/>
      <c r="S26" s="72"/>
      <c r="T26" s="22"/>
      <c r="U26" s="127"/>
      <c r="V26" s="208"/>
      <c r="W26" s="205"/>
      <c r="X26" s="205"/>
      <c r="Y26" s="221"/>
      <c r="Z26" s="205"/>
      <c r="AA26" s="205"/>
      <c r="AB26" s="229"/>
      <c r="AC26" s="229"/>
      <c r="AD26" s="205"/>
      <c r="AE26" s="205"/>
      <c r="AF26" s="209"/>
    </row>
    <row r="27" spans="1:32" x14ac:dyDescent="0.25">
      <c r="A27" s="72"/>
      <c r="B27" s="72"/>
      <c r="C27" s="72"/>
      <c r="D27" s="72"/>
      <c r="E27" s="72"/>
      <c r="F27" s="72"/>
      <c r="G27" s="105"/>
      <c r="H27" s="72"/>
      <c r="I27" s="132"/>
      <c r="J27" s="132"/>
      <c r="K27" s="82"/>
      <c r="L27" s="245"/>
      <c r="M27" s="375"/>
      <c r="N27" s="72"/>
      <c r="O27" s="104"/>
      <c r="P27" s="87"/>
      <c r="Q27" s="83"/>
      <c r="R27" s="72"/>
      <c r="S27" s="72"/>
      <c r="T27" s="22"/>
      <c r="U27" s="127"/>
      <c r="V27" s="208"/>
      <c r="W27" s="205"/>
      <c r="X27" s="205"/>
      <c r="Y27" s="221"/>
      <c r="Z27" s="205"/>
      <c r="AA27" s="205"/>
      <c r="AB27" s="229"/>
      <c r="AC27" s="229"/>
      <c r="AD27" s="205"/>
      <c r="AE27" s="205"/>
      <c r="AF27" s="209"/>
    </row>
    <row r="28" spans="1:32" x14ac:dyDescent="0.25">
      <c r="A28" s="72"/>
      <c r="B28" s="72"/>
      <c r="C28" s="72"/>
      <c r="D28" s="72"/>
      <c r="E28" s="72"/>
      <c r="F28" s="72"/>
      <c r="G28" s="105"/>
      <c r="H28" s="72"/>
      <c r="I28" s="132"/>
      <c r="J28" s="132"/>
      <c r="K28" s="82"/>
      <c r="L28" s="72"/>
      <c r="M28" s="105"/>
      <c r="N28" s="72"/>
      <c r="O28" s="105"/>
      <c r="P28" s="82"/>
      <c r="Q28" s="83"/>
      <c r="R28" s="72"/>
      <c r="S28" s="72"/>
      <c r="T28" s="22"/>
      <c r="U28" s="127"/>
      <c r="V28" s="208"/>
      <c r="W28" s="205"/>
      <c r="X28" s="205"/>
      <c r="Y28" s="221"/>
      <c r="Z28" s="205"/>
      <c r="AA28" s="205"/>
      <c r="AB28" s="229"/>
      <c r="AC28" s="229"/>
      <c r="AD28" s="205"/>
      <c r="AE28" s="205"/>
      <c r="AF28" s="209"/>
    </row>
    <row r="29" spans="1:32" x14ac:dyDescent="0.25">
      <c r="A29" s="72"/>
      <c r="B29" s="72"/>
      <c r="C29" s="72"/>
      <c r="D29" s="72"/>
      <c r="E29" s="72"/>
      <c r="F29" s="72"/>
      <c r="G29" s="105"/>
      <c r="H29" s="72"/>
      <c r="I29" s="132"/>
      <c r="J29" s="132"/>
      <c r="K29" s="82"/>
      <c r="L29" s="72"/>
      <c r="M29" s="105"/>
      <c r="N29" s="72"/>
      <c r="O29" s="105"/>
      <c r="P29" s="82"/>
      <c r="Q29" s="83"/>
      <c r="R29" s="72"/>
      <c r="S29" s="72"/>
      <c r="T29" s="22"/>
      <c r="U29" s="127"/>
      <c r="V29" s="208"/>
      <c r="W29" s="205"/>
      <c r="X29" s="205"/>
      <c r="Y29" s="221"/>
      <c r="Z29" s="205"/>
      <c r="AA29" s="205"/>
      <c r="AB29" s="229"/>
      <c r="AC29" s="229"/>
      <c r="AD29" s="205"/>
      <c r="AE29" s="205"/>
      <c r="AF29" s="209"/>
    </row>
    <row r="30" spans="1:32" x14ac:dyDescent="0.25">
      <c r="A30" s="72"/>
      <c r="B30" s="72"/>
      <c r="C30" s="72"/>
      <c r="D30" s="72"/>
      <c r="E30" s="72"/>
      <c r="F30" s="72"/>
      <c r="G30" s="105"/>
      <c r="H30" s="72"/>
      <c r="I30" s="132"/>
      <c r="J30" s="132"/>
      <c r="K30" s="82"/>
      <c r="L30" s="72"/>
      <c r="M30" s="105"/>
      <c r="N30" s="72"/>
      <c r="O30" s="105"/>
      <c r="P30" s="82"/>
      <c r="Q30" s="83"/>
      <c r="R30" s="72"/>
      <c r="S30" s="72"/>
      <c r="T30" s="22"/>
      <c r="U30" s="127"/>
      <c r="V30" s="208"/>
      <c r="W30" s="205"/>
      <c r="X30" s="205"/>
      <c r="Y30" s="221"/>
      <c r="Z30" s="205"/>
      <c r="AA30" s="205"/>
      <c r="AB30" s="229"/>
      <c r="AC30" s="229"/>
      <c r="AD30" s="205"/>
      <c r="AE30" s="205"/>
      <c r="AF30" s="209"/>
    </row>
    <row r="31" spans="1:32" x14ac:dyDescent="0.25">
      <c r="A31" s="22"/>
      <c r="B31" s="22"/>
      <c r="C31" s="22"/>
      <c r="D31" s="22"/>
      <c r="E31" s="22"/>
      <c r="F31" s="22"/>
      <c r="G31" s="101"/>
      <c r="H31" s="22"/>
      <c r="I31" s="133"/>
      <c r="J31" s="133"/>
      <c r="K31" s="53"/>
      <c r="L31" s="22"/>
      <c r="M31" s="101"/>
      <c r="N31" s="22"/>
      <c r="O31" s="101"/>
      <c r="P31" s="53"/>
      <c r="Q31" s="50"/>
      <c r="R31" s="22"/>
      <c r="S31" s="22"/>
      <c r="T31" s="22"/>
      <c r="U31" s="127"/>
      <c r="V31" s="208"/>
      <c r="W31" s="205"/>
      <c r="X31" s="205"/>
      <c r="Y31" s="221"/>
      <c r="Z31" s="205"/>
      <c r="AA31" s="205"/>
      <c r="AB31" s="229"/>
      <c r="AC31" s="229"/>
      <c r="AD31" s="205"/>
      <c r="AE31" s="205"/>
      <c r="AF31" s="209"/>
    </row>
    <row r="32" spans="1:32" x14ac:dyDescent="0.25">
      <c r="A32" s="22"/>
      <c r="B32" s="22"/>
      <c r="C32" s="22"/>
      <c r="D32" s="22"/>
      <c r="E32" s="22"/>
      <c r="F32" s="22"/>
      <c r="G32" s="101"/>
      <c r="H32" s="22"/>
      <c r="I32" s="133"/>
      <c r="J32" s="133"/>
      <c r="K32" s="53"/>
      <c r="L32" s="22"/>
      <c r="M32" s="101"/>
      <c r="N32" s="22"/>
      <c r="O32" s="101"/>
      <c r="P32" s="53"/>
      <c r="Q32" s="50"/>
      <c r="R32" s="22"/>
      <c r="S32" s="22"/>
      <c r="T32" s="22"/>
      <c r="U32" s="127"/>
      <c r="V32" s="208"/>
      <c r="W32" s="205"/>
      <c r="X32" s="205"/>
      <c r="Y32" s="221"/>
      <c r="Z32" s="205"/>
      <c r="AA32" s="205"/>
      <c r="AB32" s="229"/>
      <c r="AC32" s="229"/>
      <c r="AD32" s="205"/>
      <c r="AE32" s="205"/>
      <c r="AF32" s="209"/>
    </row>
    <row r="33" spans="1:32" x14ac:dyDescent="0.25">
      <c r="A33" s="22"/>
      <c r="B33" s="22"/>
      <c r="C33" s="22"/>
      <c r="D33" s="22"/>
      <c r="E33" s="22"/>
      <c r="F33" s="22"/>
      <c r="G33" s="101"/>
      <c r="H33" s="22"/>
      <c r="I33" s="133"/>
      <c r="J33" s="133"/>
      <c r="K33" s="53"/>
      <c r="L33" s="22"/>
      <c r="M33" s="101"/>
      <c r="N33" s="22"/>
      <c r="O33" s="101"/>
      <c r="P33" s="53"/>
      <c r="Q33" s="50"/>
      <c r="R33" s="22"/>
      <c r="S33" s="22"/>
      <c r="T33" s="22"/>
      <c r="U33" s="127"/>
      <c r="V33" s="208"/>
      <c r="W33" s="205"/>
      <c r="X33" s="205"/>
      <c r="Y33" s="221"/>
      <c r="Z33" s="205"/>
      <c r="AA33" s="205"/>
      <c r="AB33" s="229"/>
      <c r="AC33" s="229"/>
      <c r="AD33" s="205"/>
      <c r="AE33" s="205"/>
      <c r="AF33" s="209"/>
    </row>
    <row r="34" spans="1:32" x14ac:dyDescent="0.25">
      <c r="A34" s="22"/>
      <c r="B34" s="22"/>
      <c r="C34" s="22"/>
      <c r="D34" s="22"/>
      <c r="E34" s="22"/>
      <c r="F34" s="22"/>
      <c r="G34" s="101"/>
      <c r="H34" s="22"/>
      <c r="I34" s="133"/>
      <c r="J34" s="133"/>
      <c r="K34" s="53"/>
      <c r="L34" s="22"/>
      <c r="M34" s="101"/>
      <c r="N34" s="22"/>
      <c r="O34" s="101"/>
      <c r="P34" s="53"/>
      <c r="Q34" s="50"/>
      <c r="R34" s="22"/>
      <c r="S34" s="22"/>
      <c r="T34" s="22"/>
      <c r="U34" s="127"/>
      <c r="V34" s="208"/>
      <c r="W34" s="205"/>
      <c r="X34" s="205"/>
      <c r="Y34" s="221"/>
      <c r="Z34" s="205"/>
      <c r="AA34" s="205"/>
      <c r="AB34" s="229"/>
      <c r="AC34" s="229"/>
      <c r="AD34" s="205"/>
      <c r="AE34" s="205"/>
      <c r="AF34" s="209"/>
    </row>
    <row r="35" spans="1:32" x14ac:dyDescent="0.25">
      <c r="A35" s="22"/>
      <c r="B35" s="22"/>
      <c r="C35" s="22"/>
      <c r="D35" s="22"/>
      <c r="E35" s="22"/>
      <c r="F35" s="22"/>
      <c r="G35" s="101"/>
      <c r="H35" s="22"/>
      <c r="I35" s="133"/>
      <c r="J35" s="133"/>
      <c r="K35" s="53"/>
      <c r="L35" s="22"/>
      <c r="M35" s="101"/>
      <c r="N35" s="22"/>
      <c r="O35" s="101"/>
      <c r="P35" s="53"/>
      <c r="Q35" s="50"/>
      <c r="R35" s="22"/>
      <c r="S35" s="22"/>
      <c r="T35" s="22"/>
      <c r="U35" s="127"/>
      <c r="V35" s="208"/>
      <c r="W35" s="205"/>
      <c r="X35" s="205"/>
      <c r="Y35" s="221"/>
      <c r="Z35" s="205"/>
      <c r="AA35" s="205"/>
      <c r="AB35" s="229"/>
      <c r="AC35" s="229"/>
      <c r="AD35" s="205"/>
      <c r="AE35" s="205"/>
      <c r="AF35" s="209"/>
    </row>
    <row r="36" spans="1:32" x14ac:dyDescent="0.25">
      <c r="A36" s="22"/>
      <c r="B36" s="22"/>
      <c r="C36" s="22"/>
      <c r="D36" s="22"/>
      <c r="E36" s="22"/>
      <c r="F36" s="22"/>
      <c r="G36" s="101"/>
      <c r="H36" s="22"/>
      <c r="I36" s="133"/>
      <c r="J36" s="133"/>
      <c r="K36" s="53"/>
      <c r="L36" s="22"/>
      <c r="M36" s="101"/>
      <c r="N36" s="22"/>
      <c r="O36" s="101"/>
      <c r="P36" s="53"/>
      <c r="Q36" s="50"/>
      <c r="R36" s="22"/>
      <c r="S36" s="22"/>
      <c r="T36" s="22"/>
      <c r="U36" s="127"/>
      <c r="V36" s="208"/>
      <c r="W36" s="205"/>
      <c r="X36" s="205"/>
      <c r="Y36" s="221"/>
      <c r="Z36" s="205"/>
      <c r="AA36" s="205"/>
      <c r="AB36" s="229"/>
      <c r="AC36" s="229"/>
      <c r="AD36" s="205"/>
      <c r="AE36" s="205"/>
      <c r="AF36" s="209"/>
    </row>
    <row r="37" spans="1:32" x14ac:dyDescent="0.25">
      <c r="A37" s="22"/>
      <c r="B37" s="22"/>
      <c r="C37" s="22"/>
      <c r="D37" s="22"/>
      <c r="E37" s="22"/>
      <c r="F37" s="22"/>
      <c r="G37" s="101"/>
      <c r="H37" s="22"/>
      <c r="I37" s="133"/>
      <c r="J37" s="133"/>
      <c r="K37" s="53"/>
      <c r="L37" s="22"/>
      <c r="M37" s="101"/>
      <c r="N37" s="22"/>
      <c r="O37" s="101"/>
      <c r="P37" s="53"/>
      <c r="Q37" s="50"/>
      <c r="R37" s="22"/>
      <c r="S37" s="22"/>
      <c r="T37" s="22"/>
      <c r="U37" s="127"/>
      <c r="V37" s="208"/>
      <c r="W37" s="205"/>
      <c r="X37" s="205"/>
      <c r="Y37" s="221"/>
      <c r="Z37" s="205"/>
      <c r="AA37" s="205"/>
      <c r="AB37" s="229"/>
      <c r="AC37" s="229"/>
      <c r="AD37" s="205"/>
      <c r="AE37" s="205"/>
      <c r="AF37" s="209"/>
    </row>
    <row r="38" spans="1:32" x14ac:dyDescent="0.25">
      <c r="A38" s="22"/>
      <c r="B38" s="22"/>
      <c r="C38" s="22"/>
      <c r="D38" s="22"/>
      <c r="E38" s="22"/>
      <c r="F38" s="22"/>
      <c r="G38" s="101"/>
      <c r="H38" s="22"/>
      <c r="I38" s="133"/>
      <c r="J38" s="133"/>
      <c r="K38" s="53"/>
      <c r="L38" s="22"/>
      <c r="M38" s="101"/>
      <c r="N38" s="22"/>
      <c r="O38" s="101"/>
      <c r="P38" s="53"/>
      <c r="Q38" s="50"/>
      <c r="R38" s="22"/>
      <c r="S38" s="22"/>
      <c r="T38" s="22"/>
      <c r="U38" s="127"/>
      <c r="V38" s="208"/>
      <c r="W38" s="205"/>
      <c r="X38" s="205"/>
      <c r="Y38" s="221"/>
      <c r="Z38" s="205"/>
      <c r="AA38" s="205"/>
      <c r="AB38" s="229"/>
      <c r="AC38" s="229"/>
      <c r="AD38" s="205"/>
      <c r="AE38" s="205"/>
      <c r="AF38" s="209"/>
    </row>
    <row r="39" spans="1:32" x14ac:dyDescent="0.25">
      <c r="A39" s="22"/>
      <c r="B39" s="22"/>
      <c r="C39" s="22"/>
      <c r="D39" s="22"/>
      <c r="E39" s="22"/>
      <c r="F39" s="22"/>
      <c r="G39" s="101"/>
      <c r="H39" s="22"/>
      <c r="I39" s="133"/>
      <c r="J39" s="133"/>
      <c r="K39" s="53"/>
      <c r="L39" s="22"/>
      <c r="M39" s="101"/>
      <c r="N39" s="22"/>
      <c r="O39" s="101"/>
      <c r="P39" s="53"/>
      <c r="Q39" s="50"/>
      <c r="R39" s="22"/>
      <c r="S39" s="22"/>
      <c r="T39" s="22"/>
      <c r="U39" s="127"/>
      <c r="V39" s="208"/>
      <c r="W39" s="205"/>
      <c r="X39" s="205"/>
      <c r="Y39" s="221"/>
      <c r="Z39" s="205"/>
      <c r="AA39" s="205"/>
      <c r="AB39" s="229"/>
      <c r="AC39" s="229"/>
      <c r="AD39" s="205"/>
      <c r="AE39" s="205"/>
      <c r="AF39" s="209"/>
    </row>
    <row r="40" spans="1:32" ht="15.75" thickBot="1" x14ac:dyDescent="0.3">
      <c r="A40" s="22"/>
      <c r="B40" s="22"/>
      <c r="C40" s="22"/>
      <c r="D40" s="22"/>
      <c r="E40" s="22"/>
      <c r="F40" s="22"/>
      <c r="G40" s="101"/>
      <c r="H40" s="22"/>
      <c r="I40" s="133"/>
      <c r="J40" s="133"/>
      <c r="K40" s="53"/>
      <c r="L40" s="22"/>
      <c r="M40" s="101"/>
      <c r="N40" s="22"/>
      <c r="O40" s="101"/>
      <c r="P40" s="53"/>
      <c r="Q40" s="50"/>
      <c r="R40" s="22"/>
      <c r="S40" s="22"/>
      <c r="T40" s="22"/>
      <c r="U40" s="127"/>
      <c r="V40" s="208"/>
      <c r="W40" s="205"/>
      <c r="X40" s="205"/>
      <c r="Y40" s="221"/>
      <c r="Z40" s="205"/>
      <c r="AA40" s="205"/>
      <c r="AB40" s="229"/>
      <c r="AC40" s="229"/>
      <c r="AD40" s="205"/>
      <c r="AE40" s="205"/>
      <c r="AF40" s="209"/>
    </row>
    <row r="41" spans="1:32" ht="16.5" thickBot="1" x14ac:dyDescent="0.3">
      <c r="A41" s="27"/>
      <c r="B41" s="27"/>
      <c r="C41" s="29" t="s">
        <v>30</v>
      </c>
      <c r="D41" s="27"/>
      <c r="E41" s="27"/>
      <c r="F41" s="27"/>
      <c r="G41" s="191">
        <f>SUM(G10:G40)</f>
        <v>216</v>
      </c>
      <c r="H41" s="27"/>
      <c r="I41" s="27"/>
      <c r="J41" s="27"/>
      <c r="K41" s="81">
        <f>SUM(K10:K40)</f>
        <v>1389.9276</v>
      </c>
      <c r="L41" s="27"/>
      <c r="M41" s="129">
        <f>SUM(M10:M40)</f>
        <v>0</v>
      </c>
      <c r="N41" s="27"/>
      <c r="O41" s="191">
        <f>O11+O20+O26</f>
        <v>216</v>
      </c>
      <c r="P41" s="81">
        <f>P11+P20+P26</f>
        <v>1389.9276</v>
      </c>
      <c r="Q41" s="27"/>
      <c r="R41" s="27"/>
      <c r="S41" s="27"/>
      <c r="T41" s="27"/>
      <c r="U41" s="40"/>
      <c r="V41" s="208"/>
      <c r="W41" s="205"/>
      <c r="X41" s="424" t="s">
        <v>307</v>
      </c>
      <c r="Y41" s="425">
        <f>Z20+Z11</f>
        <v>216</v>
      </c>
      <c r="Z41" s="426"/>
      <c r="AA41" s="426"/>
      <c r="AB41" s="427">
        <f>AC20+AC11</f>
        <v>1080</v>
      </c>
      <c r="AC41" s="229"/>
      <c r="AD41" s="205"/>
      <c r="AE41" s="205"/>
      <c r="AF41" s="209"/>
    </row>
    <row r="42" spans="1:32" ht="16.5" thickBot="1" x14ac:dyDescent="0.3">
      <c r="A42" s="24" t="s">
        <v>28</v>
      </c>
      <c r="B42" s="12"/>
      <c r="C42" s="12"/>
      <c r="D42" s="12"/>
      <c r="E42" s="12"/>
      <c r="F42" s="12"/>
      <c r="G42" s="12"/>
      <c r="H42" s="12"/>
      <c r="I42" s="517"/>
      <c r="J42" s="518"/>
      <c r="K42" s="519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208"/>
      <c r="W42" s="205"/>
      <c r="X42" s="428" t="s">
        <v>45</v>
      </c>
      <c r="Y42" s="523"/>
      <c r="Z42" s="524"/>
      <c r="AA42" s="525"/>
      <c r="AB42" s="429">
        <f>AC12+AC13+AC14</f>
        <v>540</v>
      </c>
      <c r="AC42" s="229"/>
      <c r="AD42" s="205"/>
      <c r="AE42" s="205"/>
      <c r="AF42" s="209"/>
    </row>
    <row r="43" spans="1:32" ht="16.5" thickBot="1" x14ac:dyDescent="0.3">
      <c r="A43" s="25" t="s">
        <v>29</v>
      </c>
      <c r="B43" s="10"/>
      <c r="C43" s="10"/>
      <c r="D43" s="10"/>
      <c r="E43" s="10"/>
      <c r="F43" s="10"/>
      <c r="G43" s="10"/>
      <c r="H43" s="10"/>
      <c r="I43" s="520"/>
      <c r="J43" s="521"/>
      <c r="K43" s="522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208"/>
      <c r="W43" s="205"/>
      <c r="X43" s="430" t="s">
        <v>41</v>
      </c>
      <c r="Y43" s="526"/>
      <c r="Z43" s="527"/>
      <c r="AA43" s="528"/>
      <c r="AB43" s="431">
        <f>AB41-AB42</f>
        <v>540</v>
      </c>
      <c r="AC43" s="229"/>
      <c r="AD43" s="205"/>
      <c r="AE43" s="205"/>
      <c r="AF43" s="209"/>
    </row>
    <row r="44" spans="1:32" ht="15.75" thickBot="1" x14ac:dyDescent="0.3">
      <c r="A44" s="15"/>
      <c r="B44" s="16"/>
      <c r="C44" s="16"/>
      <c r="D44" s="16"/>
      <c r="E44" s="16"/>
      <c r="F44" s="16"/>
      <c r="G44" s="16"/>
      <c r="H44" s="16"/>
      <c r="I44" s="26"/>
      <c r="J44" s="26"/>
      <c r="K44" s="2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210"/>
      <c r="W44" s="216"/>
      <c r="X44" s="216"/>
      <c r="Y44" s="222"/>
      <c r="Z44" s="216"/>
      <c r="AA44" s="216"/>
      <c r="AB44" s="230"/>
      <c r="AC44" s="230"/>
      <c r="AD44" s="216"/>
      <c r="AE44" s="216"/>
      <c r="AF44" s="211"/>
    </row>
    <row r="46" spans="1:32" x14ac:dyDescent="0.25">
      <c r="A46" s="21" t="s">
        <v>27</v>
      </c>
    </row>
  </sheetData>
  <mergeCells count="39">
    <mergeCell ref="Y42:AA42"/>
    <mergeCell ref="Y43:AA43"/>
    <mergeCell ref="S8:S9"/>
    <mergeCell ref="I42:K42"/>
    <mergeCell ref="I43:K43"/>
    <mergeCell ref="L8:L9"/>
    <mergeCell ref="M8:M9"/>
    <mergeCell ref="N8:N9"/>
    <mergeCell ref="O8:O9"/>
    <mergeCell ref="P8:P9"/>
    <mergeCell ref="Q8:Q9"/>
    <mergeCell ref="K8:K9"/>
    <mergeCell ref="A7:K7"/>
    <mergeCell ref="L7:M7"/>
    <mergeCell ref="N7:Q7"/>
    <mergeCell ref="R7:S7"/>
    <mergeCell ref="T7:U9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R8:R9"/>
    <mergeCell ref="V7:AF7"/>
    <mergeCell ref="V8:V9"/>
    <mergeCell ref="W8:W9"/>
    <mergeCell ref="X8:X9"/>
    <mergeCell ref="Y8:Y9"/>
    <mergeCell ref="Z8:Z9"/>
    <mergeCell ref="AA8:AA9"/>
    <mergeCell ref="AB8:AB9"/>
    <mergeCell ref="AC8:AC9"/>
    <mergeCell ref="AE8:AE9"/>
    <mergeCell ref="AF8:AF9"/>
  </mergeCells>
  <pageMargins left="0.511811024" right="0.511811024" top="0.78740157499999996" bottom="0.78740157499999996" header="0.31496062000000002" footer="0.31496062000000002"/>
  <pageSetup paperSize="9" scale="18" orientation="landscape" r:id="rId1"/>
  <rowBreaks count="1" manualBreakCount="1">
    <brk id="55" max="48" man="1"/>
  </rowBreaks>
  <colBreaks count="1" manualBreakCount="1">
    <brk id="21" max="5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view="pageBreakPreview" topLeftCell="C1" zoomScale="60" zoomScaleNormal="69" workbookViewId="0">
      <selection activeCell="P19" sqref="P19"/>
    </sheetView>
  </sheetViews>
  <sheetFormatPr defaultRowHeight="15" x14ac:dyDescent="0.25"/>
  <cols>
    <col min="2" max="2" width="16.7109375" customWidth="1"/>
    <col min="7" max="7" width="10" customWidth="1"/>
    <col min="10" max="10" width="12" bestFit="1" customWidth="1"/>
    <col min="11" max="11" width="12.7109375" customWidth="1"/>
    <col min="12" max="12" width="17.28515625" customWidth="1"/>
    <col min="14" max="14" width="13.7109375" customWidth="1"/>
    <col min="15" max="15" width="13" customWidth="1"/>
    <col min="16" max="16" width="14.5703125" customWidth="1"/>
    <col min="17" max="17" width="14.140625" customWidth="1"/>
    <col min="18" max="18" width="13.85546875" customWidth="1"/>
    <col min="21" max="21" width="15.7109375" customWidth="1"/>
  </cols>
  <sheetData>
    <row r="1" spans="1:21" x14ac:dyDescent="0.25">
      <c r="A1" s="1"/>
      <c r="B1" s="2"/>
      <c r="C1" s="2"/>
      <c r="D1" s="2"/>
      <c r="E1" s="2"/>
      <c r="F1" s="18" t="s">
        <v>0</v>
      </c>
      <c r="G1" s="18"/>
      <c r="H1" s="2"/>
      <c r="I1" s="2"/>
      <c r="J1" s="2"/>
      <c r="K1" s="3"/>
      <c r="L1" s="1"/>
      <c r="M1" s="2"/>
      <c r="N1" s="18" t="s">
        <v>3</v>
      </c>
      <c r="O1" s="2"/>
      <c r="P1" s="2"/>
      <c r="Q1" s="2"/>
      <c r="R1" s="2"/>
      <c r="S1" s="2"/>
      <c r="T1" s="2"/>
      <c r="U1" s="3"/>
    </row>
    <row r="2" spans="1:21" x14ac:dyDescent="0.25">
      <c r="A2" s="19" t="s">
        <v>1</v>
      </c>
      <c r="B2" s="5"/>
      <c r="C2" s="5"/>
      <c r="D2" s="5"/>
      <c r="E2" s="5"/>
      <c r="F2" s="5"/>
      <c r="G2" s="5"/>
      <c r="H2" s="5"/>
      <c r="I2" s="5"/>
      <c r="J2" s="5"/>
      <c r="K2" s="6"/>
      <c r="L2" s="4"/>
      <c r="M2" s="5"/>
      <c r="N2" s="5"/>
      <c r="O2" s="5"/>
      <c r="P2" s="5"/>
      <c r="Q2" s="5"/>
      <c r="R2" s="5"/>
      <c r="S2" s="5"/>
      <c r="T2" s="5"/>
      <c r="U2" s="6"/>
    </row>
    <row r="3" spans="1:21" x14ac:dyDescent="0.25">
      <c r="A3" s="19" t="s">
        <v>2</v>
      </c>
      <c r="B3" s="5"/>
      <c r="C3" s="5"/>
      <c r="D3" s="5"/>
      <c r="E3" s="5"/>
      <c r="F3" s="5"/>
      <c r="G3" s="5"/>
      <c r="H3" s="5"/>
      <c r="I3" s="5"/>
      <c r="J3" s="5"/>
      <c r="K3" s="6"/>
      <c r="L3" s="19" t="s">
        <v>4</v>
      </c>
      <c r="M3" s="5"/>
      <c r="N3" s="5"/>
      <c r="O3" s="5"/>
      <c r="P3" s="5"/>
      <c r="Q3" s="5"/>
      <c r="R3" s="5"/>
      <c r="S3" s="5"/>
      <c r="T3" s="5"/>
      <c r="U3" s="6"/>
    </row>
    <row r="4" spans="1:21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6"/>
      <c r="L4" s="4"/>
      <c r="M4" s="5"/>
      <c r="N4" s="5"/>
      <c r="O4" s="5"/>
      <c r="P4" s="5"/>
      <c r="Q4" s="5"/>
      <c r="R4" s="5"/>
      <c r="S4" s="5"/>
      <c r="T4" s="5"/>
      <c r="U4" s="6"/>
    </row>
    <row r="5" spans="1:21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6"/>
      <c r="L5" s="4"/>
      <c r="M5" s="5"/>
      <c r="N5" s="5"/>
      <c r="O5" s="5"/>
      <c r="P5" s="5"/>
      <c r="Q5" s="5"/>
      <c r="R5" s="20" t="s">
        <v>5</v>
      </c>
      <c r="S5" s="5"/>
      <c r="T5" s="5"/>
      <c r="U5" s="6"/>
    </row>
    <row r="6" spans="1:21" ht="15.75" thickBot="1" x14ac:dyDescent="0.3">
      <c r="A6" s="7"/>
      <c r="B6" s="8"/>
      <c r="C6" s="8"/>
      <c r="D6" s="8"/>
      <c r="E6" s="8"/>
      <c r="F6" s="8"/>
      <c r="G6" s="8"/>
      <c r="H6" s="8"/>
      <c r="I6" s="8"/>
      <c r="J6" s="8"/>
      <c r="K6" s="9"/>
      <c r="L6" s="7"/>
      <c r="M6" s="8"/>
      <c r="N6" s="8"/>
      <c r="O6" s="8"/>
      <c r="P6" s="8"/>
      <c r="Q6" s="8"/>
      <c r="R6" s="8"/>
      <c r="S6" s="8"/>
      <c r="T6" s="8"/>
      <c r="U6" s="9"/>
    </row>
    <row r="7" spans="1:21" ht="15.75" thickBot="1" x14ac:dyDescent="0.3">
      <c r="A7" s="512" t="s">
        <v>6</v>
      </c>
      <c r="B7" s="513"/>
      <c r="C7" s="513"/>
      <c r="D7" s="513"/>
      <c r="E7" s="513"/>
      <c r="F7" s="513"/>
      <c r="G7" s="513"/>
      <c r="H7" s="513"/>
      <c r="I7" s="513"/>
      <c r="J7" s="513"/>
      <c r="K7" s="514"/>
      <c r="L7" s="512" t="s">
        <v>7</v>
      </c>
      <c r="M7" s="515"/>
      <c r="N7" s="512" t="s">
        <v>8</v>
      </c>
      <c r="O7" s="516"/>
      <c r="P7" s="516"/>
      <c r="Q7" s="515"/>
      <c r="R7" s="512" t="s">
        <v>9</v>
      </c>
      <c r="S7" s="516"/>
      <c r="T7" s="504" t="s">
        <v>10</v>
      </c>
      <c r="U7" s="505"/>
    </row>
    <row r="8" spans="1:21" x14ac:dyDescent="0.25">
      <c r="A8" s="508" t="s">
        <v>11</v>
      </c>
      <c r="B8" s="508" t="s">
        <v>12</v>
      </c>
      <c r="C8" s="508" t="s">
        <v>13</v>
      </c>
      <c r="D8" s="508" t="s">
        <v>14</v>
      </c>
      <c r="E8" s="508" t="s">
        <v>15</v>
      </c>
      <c r="F8" s="508" t="s">
        <v>16</v>
      </c>
      <c r="G8" s="508" t="s">
        <v>17</v>
      </c>
      <c r="H8" s="510" t="s">
        <v>19</v>
      </c>
      <c r="I8" s="510" t="s">
        <v>20</v>
      </c>
      <c r="J8" s="510" t="s">
        <v>21</v>
      </c>
      <c r="K8" s="510" t="s">
        <v>22</v>
      </c>
      <c r="L8" s="508" t="s">
        <v>23</v>
      </c>
      <c r="M8" s="508" t="s">
        <v>17</v>
      </c>
      <c r="N8" s="508" t="s">
        <v>23</v>
      </c>
      <c r="O8" s="508" t="s">
        <v>17</v>
      </c>
      <c r="P8" s="508" t="s">
        <v>24</v>
      </c>
      <c r="Q8" s="508" t="s">
        <v>18</v>
      </c>
      <c r="R8" s="508" t="s">
        <v>25</v>
      </c>
      <c r="S8" s="510" t="s">
        <v>26</v>
      </c>
      <c r="T8" s="506"/>
      <c r="U8" s="507"/>
    </row>
    <row r="9" spans="1:21" x14ac:dyDescent="0.25">
      <c r="A9" s="509"/>
      <c r="B9" s="509"/>
      <c r="C9" s="509"/>
      <c r="D9" s="509"/>
      <c r="E9" s="509"/>
      <c r="F9" s="509"/>
      <c r="G9" s="509"/>
      <c r="H9" s="511"/>
      <c r="I9" s="511"/>
      <c r="J9" s="511"/>
      <c r="K9" s="511"/>
      <c r="L9" s="509"/>
      <c r="M9" s="509"/>
      <c r="N9" s="509"/>
      <c r="O9" s="509"/>
      <c r="P9" s="509"/>
      <c r="Q9" s="509"/>
      <c r="R9" s="509"/>
      <c r="S9" s="511"/>
      <c r="T9" s="506"/>
      <c r="U9" s="507"/>
    </row>
    <row r="10" spans="1:21" ht="15.75" thickBot="1" x14ac:dyDescent="0.3">
      <c r="A10" s="22"/>
      <c r="B10" s="22"/>
      <c r="C10" s="22"/>
      <c r="D10" s="22"/>
      <c r="E10" s="22"/>
      <c r="F10" s="22"/>
      <c r="G10" s="101"/>
      <c r="H10" s="22"/>
      <c r="I10" s="22"/>
      <c r="J10" s="22"/>
      <c r="K10" s="53"/>
      <c r="L10" s="22"/>
      <c r="M10" s="22"/>
      <c r="N10" s="22"/>
      <c r="O10" s="23"/>
      <c r="P10" s="54"/>
      <c r="Q10" s="50"/>
      <c r="R10" s="22"/>
      <c r="S10" s="22"/>
      <c r="T10" s="22"/>
      <c r="U10" s="22"/>
    </row>
    <row r="11" spans="1:21" ht="15.75" thickBot="1" x14ac:dyDescent="0.3">
      <c r="A11" s="72">
        <v>9554</v>
      </c>
      <c r="B11" s="72" t="s">
        <v>59</v>
      </c>
      <c r="C11" s="72" t="s">
        <v>60</v>
      </c>
      <c r="D11" s="72" t="s">
        <v>61</v>
      </c>
      <c r="E11" s="72" t="s">
        <v>62</v>
      </c>
      <c r="F11" s="72" t="s">
        <v>204</v>
      </c>
      <c r="G11" s="105">
        <v>200</v>
      </c>
      <c r="H11" s="72"/>
      <c r="I11" s="72"/>
      <c r="J11" s="82">
        <v>1300</v>
      </c>
      <c r="K11" s="82">
        <f>J11*G11/1000</f>
        <v>260</v>
      </c>
      <c r="L11" s="72"/>
      <c r="M11" s="72"/>
      <c r="N11" s="85"/>
      <c r="O11" s="89"/>
      <c r="P11" s="88"/>
      <c r="Q11" s="86"/>
      <c r="R11" s="72"/>
      <c r="S11" s="72"/>
      <c r="T11" s="72"/>
      <c r="U11" s="72"/>
    </row>
    <row r="12" spans="1:21" x14ac:dyDescent="0.25">
      <c r="A12" s="90"/>
      <c r="B12" s="90" t="s">
        <v>143</v>
      </c>
      <c r="C12" s="90"/>
      <c r="D12" s="72"/>
      <c r="E12" s="72"/>
      <c r="F12" s="72"/>
      <c r="G12" s="105">
        <f>-G11</f>
        <v>-200</v>
      </c>
      <c r="H12" s="72"/>
      <c r="I12" s="72"/>
      <c r="J12" s="99"/>
      <c r="K12" s="169">
        <f>-K11</f>
        <v>-260</v>
      </c>
      <c r="L12" s="99"/>
      <c r="M12" s="99"/>
      <c r="N12" s="99"/>
      <c r="O12" s="153"/>
      <c r="P12" s="394"/>
      <c r="Q12" s="444"/>
      <c r="R12" s="99"/>
      <c r="S12" s="72"/>
      <c r="T12" s="72"/>
      <c r="U12" s="72"/>
    </row>
    <row r="13" spans="1:21" x14ac:dyDescent="0.25">
      <c r="A13" s="72"/>
      <c r="B13" s="72"/>
      <c r="C13" s="72"/>
      <c r="D13" s="72"/>
      <c r="E13" s="72"/>
      <c r="F13" s="72"/>
      <c r="G13" s="105"/>
      <c r="H13" s="72"/>
      <c r="I13" s="72"/>
      <c r="J13" s="72"/>
      <c r="K13" s="82"/>
      <c r="L13" s="72"/>
      <c r="M13" s="72"/>
      <c r="N13" s="72"/>
      <c r="O13" s="72"/>
      <c r="P13" s="82"/>
      <c r="Q13" s="83"/>
      <c r="R13" s="72"/>
      <c r="S13" s="72"/>
      <c r="T13" s="72"/>
      <c r="U13" s="72"/>
    </row>
    <row r="14" spans="1:21" x14ac:dyDescent="0.25">
      <c r="A14" s="22"/>
      <c r="B14" s="22"/>
      <c r="C14" s="22"/>
      <c r="D14" s="22"/>
      <c r="E14" s="22"/>
      <c r="F14" s="22"/>
      <c r="G14" s="101"/>
      <c r="H14" s="22"/>
      <c r="I14" s="22"/>
      <c r="J14" s="22"/>
      <c r="K14" s="53"/>
      <c r="L14" s="22"/>
      <c r="M14" s="22"/>
      <c r="N14" s="22"/>
      <c r="O14" s="22"/>
      <c r="P14" s="53"/>
      <c r="Q14" s="50"/>
      <c r="R14" s="22"/>
      <c r="S14" s="22"/>
      <c r="T14" s="22"/>
      <c r="U14" s="22"/>
    </row>
    <row r="15" spans="1:21" x14ac:dyDescent="0.25">
      <c r="A15" s="22"/>
      <c r="B15" s="22"/>
      <c r="C15" s="22"/>
      <c r="D15" s="22"/>
      <c r="E15" s="22"/>
      <c r="F15" s="22"/>
      <c r="G15" s="101"/>
      <c r="H15" s="22"/>
      <c r="I15" s="22"/>
      <c r="J15" s="22"/>
      <c r="K15" s="53"/>
      <c r="L15" s="22"/>
      <c r="M15" s="22"/>
      <c r="N15" s="22"/>
      <c r="O15" s="22"/>
      <c r="P15" s="53"/>
      <c r="Q15" s="50"/>
      <c r="R15" s="22"/>
      <c r="S15" s="22"/>
      <c r="T15" s="22"/>
      <c r="U15" s="22"/>
    </row>
    <row r="16" spans="1:21" x14ac:dyDescent="0.25">
      <c r="A16" s="22"/>
      <c r="B16" s="22"/>
      <c r="C16" s="22"/>
      <c r="D16" s="22"/>
      <c r="E16" s="22"/>
      <c r="F16" s="22"/>
      <c r="G16" s="101"/>
      <c r="H16" s="22"/>
      <c r="I16" s="22"/>
      <c r="J16" s="22"/>
      <c r="K16" s="53"/>
      <c r="L16" s="22"/>
      <c r="M16" s="22"/>
      <c r="N16" s="22"/>
      <c r="O16" s="22"/>
      <c r="P16" s="53"/>
      <c r="Q16" s="50"/>
      <c r="R16" s="22"/>
      <c r="S16" s="22"/>
      <c r="T16" s="22"/>
      <c r="U16" s="22"/>
    </row>
    <row r="17" spans="1:21" x14ac:dyDescent="0.25">
      <c r="A17" s="22"/>
      <c r="B17" s="22"/>
      <c r="C17" s="22"/>
      <c r="D17" s="22"/>
      <c r="E17" s="22"/>
      <c r="F17" s="22"/>
      <c r="G17" s="101"/>
      <c r="H17" s="22"/>
      <c r="I17" s="22"/>
      <c r="J17" s="22"/>
      <c r="K17" s="53"/>
      <c r="L17" s="22"/>
      <c r="M17" s="22"/>
      <c r="N17" s="22"/>
      <c r="O17" s="22"/>
      <c r="P17" s="53"/>
      <c r="Q17" s="50"/>
      <c r="R17" s="22"/>
      <c r="S17" s="22"/>
      <c r="T17" s="22"/>
      <c r="U17" s="22"/>
    </row>
    <row r="18" spans="1:21" x14ac:dyDescent="0.25">
      <c r="A18" s="22"/>
      <c r="B18" s="22"/>
      <c r="C18" s="22"/>
      <c r="D18" s="22"/>
      <c r="E18" s="22"/>
      <c r="F18" s="22"/>
      <c r="G18" s="101"/>
      <c r="H18" s="22"/>
      <c r="I18" s="22"/>
      <c r="J18" s="22"/>
      <c r="K18" s="53"/>
      <c r="L18" s="22"/>
      <c r="M18" s="22"/>
      <c r="N18" s="22"/>
      <c r="O18" s="22"/>
      <c r="P18" s="53"/>
      <c r="Q18" s="50"/>
      <c r="R18" s="22"/>
      <c r="S18" s="22"/>
      <c r="T18" s="22"/>
      <c r="U18" s="22"/>
    </row>
    <row r="19" spans="1:21" x14ac:dyDescent="0.25">
      <c r="A19" s="22"/>
      <c r="B19" s="22"/>
      <c r="C19" s="22"/>
      <c r="D19" s="22"/>
      <c r="E19" s="22"/>
      <c r="F19" s="22"/>
      <c r="G19" s="101"/>
      <c r="H19" s="22"/>
      <c r="I19" s="22"/>
      <c r="J19" s="22"/>
      <c r="K19" s="53"/>
      <c r="L19" s="22"/>
      <c r="M19" s="22"/>
      <c r="N19" s="22"/>
      <c r="O19" s="22"/>
      <c r="P19" s="53"/>
      <c r="Q19" s="50"/>
      <c r="R19" s="22"/>
      <c r="S19" s="22"/>
      <c r="T19" s="22"/>
      <c r="U19" s="22"/>
    </row>
    <row r="20" spans="1:21" x14ac:dyDescent="0.25">
      <c r="A20" s="22"/>
      <c r="B20" s="22"/>
      <c r="C20" s="22"/>
      <c r="D20" s="22"/>
      <c r="E20" s="22"/>
      <c r="F20" s="22"/>
      <c r="G20" s="101"/>
      <c r="H20" s="22"/>
      <c r="I20" s="22"/>
      <c r="J20" s="22"/>
      <c r="K20" s="53"/>
      <c r="L20" s="22"/>
      <c r="M20" s="22"/>
      <c r="N20" s="22"/>
      <c r="O20" s="22"/>
      <c r="P20" s="53"/>
      <c r="Q20" s="50"/>
      <c r="R20" s="22"/>
      <c r="S20" s="22"/>
      <c r="T20" s="22"/>
      <c r="U20" s="22"/>
    </row>
    <row r="21" spans="1:21" x14ac:dyDescent="0.25">
      <c r="A21" s="22"/>
      <c r="B21" s="22"/>
      <c r="C21" s="22"/>
      <c r="D21" s="22"/>
      <c r="E21" s="22"/>
      <c r="F21" s="22"/>
      <c r="G21" s="101"/>
      <c r="H21" s="22"/>
      <c r="I21" s="22"/>
      <c r="J21" s="22"/>
      <c r="K21" s="53"/>
      <c r="L21" s="22"/>
      <c r="M21" s="22"/>
      <c r="N21" s="22"/>
      <c r="O21" s="22"/>
      <c r="P21" s="53"/>
      <c r="Q21" s="50"/>
      <c r="R21" s="22"/>
      <c r="S21" s="22"/>
      <c r="T21" s="22"/>
      <c r="U21" s="22"/>
    </row>
    <row r="22" spans="1:21" x14ac:dyDescent="0.25">
      <c r="A22" s="22"/>
      <c r="B22" s="22"/>
      <c r="C22" s="22"/>
      <c r="D22" s="22"/>
      <c r="E22" s="22"/>
      <c r="F22" s="22"/>
      <c r="G22" s="101"/>
      <c r="H22" s="22"/>
      <c r="I22" s="22"/>
      <c r="J22" s="22"/>
      <c r="K22" s="53"/>
      <c r="L22" s="22"/>
      <c r="M22" s="22"/>
      <c r="N22" s="22"/>
      <c r="O22" s="22"/>
      <c r="P22" s="53"/>
      <c r="Q22" s="50"/>
      <c r="R22" s="22"/>
      <c r="S22" s="22"/>
      <c r="T22" s="22"/>
      <c r="U22" s="22"/>
    </row>
    <row r="23" spans="1:21" x14ac:dyDescent="0.25">
      <c r="A23" s="22"/>
      <c r="B23" s="22"/>
      <c r="C23" s="22"/>
      <c r="D23" s="22"/>
      <c r="E23" s="22"/>
      <c r="F23" s="22"/>
      <c r="G23" s="101"/>
      <c r="H23" s="22"/>
      <c r="I23" s="22"/>
      <c r="J23" s="22"/>
      <c r="K23" s="53"/>
      <c r="L23" s="22"/>
      <c r="M23" s="22"/>
      <c r="N23" s="22"/>
      <c r="O23" s="22"/>
      <c r="P23" s="53"/>
      <c r="Q23" s="50"/>
      <c r="R23" s="22"/>
      <c r="S23" s="22"/>
      <c r="T23" s="22"/>
      <c r="U23" s="22"/>
    </row>
    <row r="24" spans="1:21" x14ac:dyDescent="0.25">
      <c r="A24" s="22"/>
      <c r="B24" s="22"/>
      <c r="C24" s="22"/>
      <c r="D24" s="22"/>
      <c r="E24" s="22"/>
      <c r="F24" s="22"/>
      <c r="G24" s="101"/>
      <c r="H24" s="22"/>
      <c r="I24" s="22"/>
      <c r="J24" s="22"/>
      <c r="K24" s="53"/>
      <c r="L24" s="22"/>
      <c r="M24" s="22"/>
      <c r="N24" s="22"/>
      <c r="O24" s="22"/>
      <c r="P24" s="53"/>
      <c r="Q24" s="50"/>
      <c r="R24" s="22"/>
      <c r="S24" s="22"/>
      <c r="T24" s="22"/>
      <c r="U24" s="22"/>
    </row>
    <row r="25" spans="1:21" x14ac:dyDescent="0.25">
      <c r="A25" s="22"/>
      <c r="B25" s="22"/>
      <c r="C25" s="22"/>
      <c r="D25" s="22"/>
      <c r="E25" s="22"/>
      <c r="F25" s="22"/>
      <c r="G25" s="101"/>
      <c r="H25" s="22"/>
      <c r="I25" s="22"/>
      <c r="J25" s="22"/>
      <c r="K25" s="53"/>
      <c r="L25" s="22"/>
      <c r="M25" s="22"/>
      <c r="N25" s="22"/>
      <c r="O25" s="22"/>
      <c r="P25" s="53"/>
      <c r="Q25" s="50"/>
      <c r="R25" s="22"/>
      <c r="S25" s="22"/>
      <c r="T25" s="22"/>
      <c r="U25" s="22"/>
    </row>
    <row r="26" spans="1:21" x14ac:dyDescent="0.25">
      <c r="A26" s="22"/>
      <c r="B26" s="22"/>
      <c r="C26" s="22"/>
      <c r="D26" s="22"/>
      <c r="E26" s="22"/>
      <c r="F26" s="22"/>
      <c r="G26" s="101"/>
      <c r="H26" s="22"/>
      <c r="I26" s="22"/>
      <c r="J26" s="22"/>
      <c r="K26" s="53"/>
      <c r="L26" s="22"/>
      <c r="M26" s="22"/>
      <c r="N26" s="22"/>
      <c r="O26" s="22"/>
      <c r="P26" s="53"/>
      <c r="Q26" s="50"/>
      <c r="R26" s="22"/>
      <c r="S26" s="22"/>
      <c r="T26" s="22"/>
      <c r="U26" s="22"/>
    </row>
    <row r="27" spans="1:21" x14ac:dyDescent="0.25">
      <c r="A27" s="22"/>
      <c r="B27" s="22"/>
      <c r="C27" s="22"/>
      <c r="D27" s="22"/>
      <c r="E27" s="22"/>
      <c r="F27" s="22"/>
      <c r="G27" s="101"/>
      <c r="H27" s="22"/>
      <c r="I27" s="22"/>
      <c r="J27" s="22"/>
      <c r="K27" s="53"/>
      <c r="L27" s="22"/>
      <c r="M27" s="22"/>
      <c r="N27" s="22"/>
      <c r="O27" s="22"/>
      <c r="P27" s="53"/>
      <c r="Q27" s="50"/>
      <c r="R27" s="22"/>
      <c r="S27" s="22"/>
      <c r="T27" s="22"/>
      <c r="U27" s="22"/>
    </row>
    <row r="28" spans="1:21" x14ac:dyDescent="0.25">
      <c r="A28" s="22"/>
      <c r="B28" s="22"/>
      <c r="C28" s="22"/>
      <c r="D28" s="22"/>
      <c r="E28" s="22"/>
      <c r="F28" s="22"/>
      <c r="G28" s="101"/>
      <c r="H28" s="22"/>
      <c r="I28" s="22"/>
      <c r="J28" s="22"/>
      <c r="K28" s="53"/>
      <c r="L28" s="22"/>
      <c r="M28" s="22"/>
      <c r="N28" s="22"/>
      <c r="O28" s="22"/>
      <c r="P28" s="53"/>
      <c r="Q28" s="50"/>
      <c r="R28" s="22"/>
      <c r="S28" s="22"/>
      <c r="T28" s="22"/>
      <c r="U28" s="22"/>
    </row>
    <row r="29" spans="1:21" x14ac:dyDescent="0.25">
      <c r="A29" s="22"/>
      <c r="B29" s="22"/>
      <c r="C29" s="22"/>
      <c r="D29" s="22"/>
      <c r="E29" s="22"/>
      <c r="F29" s="22"/>
      <c r="G29" s="101"/>
      <c r="H29" s="22"/>
      <c r="I29" s="22"/>
      <c r="J29" s="22"/>
      <c r="K29" s="53"/>
      <c r="L29" s="22"/>
      <c r="M29" s="22"/>
      <c r="N29" s="22"/>
      <c r="O29" s="22"/>
      <c r="P29" s="53"/>
      <c r="Q29" s="50"/>
      <c r="R29" s="22"/>
      <c r="S29" s="22"/>
      <c r="T29" s="22"/>
      <c r="U29" s="22"/>
    </row>
    <row r="30" spans="1:21" x14ac:dyDescent="0.25">
      <c r="A30" s="22"/>
      <c r="B30" s="22"/>
      <c r="C30" s="22"/>
      <c r="D30" s="22"/>
      <c r="E30" s="22"/>
      <c r="F30" s="22"/>
      <c r="G30" s="101"/>
      <c r="H30" s="22"/>
      <c r="I30" s="22"/>
      <c r="J30" s="22"/>
      <c r="K30" s="53"/>
      <c r="L30" s="22"/>
      <c r="M30" s="22"/>
      <c r="N30" s="22"/>
      <c r="O30" s="22"/>
      <c r="P30" s="53"/>
      <c r="Q30" s="50"/>
      <c r="R30" s="22"/>
      <c r="S30" s="22"/>
      <c r="T30" s="22"/>
      <c r="U30" s="22"/>
    </row>
    <row r="31" spans="1:21" x14ac:dyDescent="0.25">
      <c r="A31" s="22"/>
      <c r="B31" s="22"/>
      <c r="C31" s="22"/>
      <c r="D31" s="22"/>
      <c r="E31" s="22"/>
      <c r="F31" s="22"/>
      <c r="G31" s="101"/>
      <c r="H31" s="22"/>
      <c r="I31" s="22"/>
      <c r="J31" s="22"/>
      <c r="K31" s="53"/>
      <c r="L31" s="22"/>
      <c r="M31" s="22"/>
      <c r="N31" s="22"/>
      <c r="O31" s="22"/>
      <c r="P31" s="53"/>
      <c r="Q31" s="50"/>
      <c r="R31" s="22"/>
      <c r="S31" s="22"/>
      <c r="T31" s="22"/>
      <c r="U31" s="22"/>
    </row>
    <row r="32" spans="1:21" x14ac:dyDescent="0.25">
      <c r="A32" s="22"/>
      <c r="B32" s="22"/>
      <c r="C32" s="22"/>
      <c r="D32" s="22"/>
      <c r="E32" s="22"/>
      <c r="F32" s="22"/>
      <c r="G32" s="101"/>
      <c r="H32" s="22"/>
      <c r="I32" s="22"/>
      <c r="J32" s="22"/>
      <c r="K32" s="53"/>
      <c r="L32" s="22"/>
      <c r="M32" s="22"/>
      <c r="N32" s="22"/>
      <c r="O32" s="22"/>
      <c r="P32" s="53"/>
      <c r="Q32" s="50"/>
      <c r="R32" s="22"/>
      <c r="S32" s="22"/>
      <c r="T32" s="22"/>
      <c r="U32" s="22"/>
    </row>
    <row r="33" spans="1:21" x14ac:dyDescent="0.25">
      <c r="A33" s="22"/>
      <c r="B33" s="22"/>
      <c r="C33" s="22"/>
      <c r="D33" s="22"/>
      <c r="E33" s="22"/>
      <c r="F33" s="22"/>
      <c r="G33" s="101"/>
      <c r="H33" s="22"/>
      <c r="I33" s="22"/>
      <c r="J33" s="22"/>
      <c r="K33" s="53"/>
      <c r="L33" s="22"/>
      <c r="M33" s="22"/>
      <c r="N33" s="22"/>
      <c r="O33" s="22"/>
      <c r="P33" s="53"/>
      <c r="Q33" s="50"/>
      <c r="R33" s="22"/>
      <c r="S33" s="22"/>
      <c r="T33" s="22"/>
      <c r="U33" s="22"/>
    </row>
    <row r="34" spans="1:21" x14ac:dyDescent="0.25">
      <c r="A34" s="22"/>
      <c r="B34" s="22"/>
      <c r="C34" s="22"/>
      <c r="D34" s="22"/>
      <c r="E34" s="22"/>
      <c r="F34" s="22"/>
      <c r="G34" s="101"/>
      <c r="H34" s="22"/>
      <c r="I34" s="22"/>
      <c r="J34" s="22"/>
      <c r="K34" s="53"/>
      <c r="L34" s="22"/>
      <c r="M34" s="22"/>
      <c r="N34" s="22"/>
      <c r="O34" s="22"/>
      <c r="P34" s="53"/>
      <c r="Q34" s="50"/>
      <c r="R34" s="22"/>
      <c r="S34" s="22"/>
      <c r="T34" s="22"/>
      <c r="U34" s="22"/>
    </row>
    <row r="35" spans="1:21" x14ac:dyDescent="0.25">
      <c r="A35" s="22"/>
      <c r="B35" s="22"/>
      <c r="C35" s="22"/>
      <c r="D35" s="22"/>
      <c r="E35" s="22"/>
      <c r="F35" s="22"/>
      <c r="G35" s="101"/>
      <c r="H35" s="22"/>
      <c r="I35" s="22"/>
      <c r="J35" s="22"/>
      <c r="K35" s="53"/>
      <c r="L35" s="22"/>
      <c r="M35" s="22"/>
      <c r="N35" s="22"/>
      <c r="O35" s="22"/>
      <c r="P35" s="53"/>
      <c r="Q35" s="50"/>
      <c r="R35" s="22"/>
      <c r="S35" s="22"/>
      <c r="T35" s="22"/>
      <c r="U35" s="22"/>
    </row>
    <row r="36" spans="1:21" x14ac:dyDescent="0.25">
      <c r="A36" s="22"/>
      <c r="B36" s="22"/>
      <c r="C36" s="22"/>
      <c r="D36" s="22"/>
      <c r="E36" s="22"/>
      <c r="F36" s="22"/>
      <c r="G36" s="101"/>
      <c r="H36" s="22"/>
      <c r="I36" s="22"/>
      <c r="J36" s="22"/>
      <c r="K36" s="53"/>
      <c r="L36" s="22"/>
      <c r="M36" s="22"/>
      <c r="N36" s="22"/>
      <c r="O36" s="22"/>
      <c r="P36" s="53"/>
      <c r="Q36" s="50"/>
      <c r="R36" s="22"/>
      <c r="S36" s="22"/>
      <c r="T36" s="22"/>
      <c r="U36" s="22"/>
    </row>
    <row r="37" spans="1:21" x14ac:dyDescent="0.25">
      <c r="A37" s="22"/>
      <c r="B37" s="22"/>
      <c r="C37" s="22"/>
      <c r="D37" s="22"/>
      <c r="E37" s="22"/>
      <c r="F37" s="22"/>
      <c r="G37" s="101"/>
      <c r="H37" s="22"/>
      <c r="I37" s="22"/>
      <c r="J37" s="22"/>
      <c r="K37" s="53"/>
      <c r="L37" s="22"/>
      <c r="M37" s="22"/>
      <c r="N37" s="22"/>
      <c r="O37" s="22"/>
      <c r="P37" s="53"/>
      <c r="Q37" s="50"/>
      <c r="R37" s="22"/>
      <c r="S37" s="22"/>
      <c r="T37" s="22"/>
      <c r="U37" s="22"/>
    </row>
    <row r="38" spans="1:21" ht="15.75" thickBot="1" x14ac:dyDescent="0.3">
      <c r="A38" s="28"/>
      <c r="B38" s="28"/>
      <c r="C38" s="80" t="s">
        <v>30</v>
      </c>
      <c r="D38" s="28"/>
      <c r="E38" s="28"/>
      <c r="F38" s="28"/>
      <c r="G38" s="191">
        <f>SUM(G10:G37)</f>
        <v>0</v>
      </c>
      <c r="H38" s="28"/>
      <c r="I38" s="28"/>
      <c r="J38" s="28"/>
      <c r="K38" s="81">
        <f>SUM(K10:K37)</f>
        <v>0</v>
      </c>
      <c r="L38" s="28"/>
      <c r="M38" s="80">
        <f>SUM(M10:M37)</f>
        <v>0</v>
      </c>
      <c r="N38" s="28"/>
      <c r="O38" s="80">
        <f>O11</f>
        <v>0</v>
      </c>
      <c r="P38" s="81">
        <f>P11</f>
        <v>0</v>
      </c>
      <c r="Q38" s="28"/>
      <c r="R38" s="28"/>
      <c r="S38" s="28"/>
      <c r="T38" s="27"/>
      <c r="U38" s="27"/>
    </row>
    <row r="39" spans="1:21" x14ac:dyDescent="0.25">
      <c r="A39" s="24" t="s">
        <v>28</v>
      </c>
      <c r="B39" s="12"/>
      <c r="C39" s="12"/>
      <c r="D39" s="12"/>
      <c r="E39" s="12"/>
      <c r="F39" s="12"/>
      <c r="G39" s="12"/>
      <c r="H39" s="12"/>
      <c r="I39" s="517"/>
      <c r="J39" s="518"/>
      <c r="K39" s="519"/>
      <c r="L39" s="12"/>
      <c r="M39" s="12"/>
      <c r="N39" s="12"/>
      <c r="O39" s="12"/>
      <c r="P39" s="12"/>
      <c r="Q39" s="12"/>
      <c r="R39" s="12"/>
      <c r="S39" s="12"/>
      <c r="T39" s="12"/>
      <c r="U39" s="13"/>
    </row>
    <row r="40" spans="1:21" ht="15.75" thickBot="1" x14ac:dyDescent="0.3">
      <c r="A40" s="25" t="s">
        <v>29</v>
      </c>
      <c r="B40" s="10"/>
      <c r="C40" s="10"/>
      <c r="D40" s="10"/>
      <c r="E40" s="10"/>
      <c r="F40" s="10"/>
      <c r="G40" s="10"/>
      <c r="H40" s="10"/>
      <c r="I40" s="520"/>
      <c r="J40" s="521"/>
      <c r="K40" s="522"/>
      <c r="L40" s="10"/>
      <c r="M40" s="10"/>
      <c r="N40" s="10"/>
      <c r="O40" s="10"/>
      <c r="P40" s="10"/>
      <c r="Q40" s="10"/>
      <c r="R40" s="10"/>
      <c r="S40" s="10"/>
      <c r="T40" s="10"/>
      <c r="U40" s="14"/>
    </row>
    <row r="41" spans="1:21" ht="15.75" thickBot="1" x14ac:dyDescent="0.3">
      <c r="A41" s="15"/>
      <c r="B41" s="16"/>
      <c r="C41" s="16"/>
      <c r="D41" s="16"/>
      <c r="E41" s="16"/>
      <c r="F41" s="16"/>
      <c r="G41" s="16"/>
      <c r="H41" s="16"/>
      <c r="I41" s="26"/>
      <c r="J41" s="26"/>
      <c r="K41" s="26"/>
      <c r="L41" s="16"/>
      <c r="M41" s="16"/>
      <c r="N41" s="16"/>
      <c r="O41" s="16"/>
      <c r="P41" s="16"/>
      <c r="Q41" s="16"/>
      <c r="R41" s="16"/>
      <c r="S41" s="16"/>
      <c r="T41" s="16"/>
      <c r="U41" s="17"/>
    </row>
    <row r="43" spans="1:21" x14ac:dyDescent="0.25">
      <c r="A43" s="21" t="s">
        <v>27</v>
      </c>
    </row>
  </sheetData>
  <mergeCells count="26">
    <mergeCell ref="I40:K40"/>
    <mergeCell ref="P8:P9"/>
    <mergeCell ref="Q8:Q9"/>
    <mergeCell ref="R8:R9"/>
    <mergeCell ref="S8:S9"/>
    <mergeCell ref="I39:K39"/>
    <mergeCell ref="K8:K9"/>
    <mergeCell ref="L8:L9"/>
    <mergeCell ref="M8:M9"/>
    <mergeCell ref="N8:N9"/>
    <mergeCell ref="O8:O9"/>
    <mergeCell ref="A7:K7"/>
    <mergeCell ref="L7:M7"/>
    <mergeCell ref="N7:Q7"/>
    <mergeCell ref="R7:S7"/>
    <mergeCell ref="T7:U9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</mergeCells>
  <pageMargins left="0.511811024" right="0.511811024" top="0.78740157499999996" bottom="0.78740157499999996" header="0.31496062000000002" footer="0.31496062000000002"/>
  <pageSetup paperSize="9" scale="43" orientation="landscape" r:id="rId1"/>
  <headerFooter>
    <oddHeader>&amp;CINFORME ALIMPORT - POLLO - 2013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zoomScale="62" zoomScaleNormal="62" workbookViewId="0">
      <selection activeCell="D51" sqref="D51"/>
    </sheetView>
  </sheetViews>
  <sheetFormatPr defaultRowHeight="15" x14ac:dyDescent="0.25"/>
  <cols>
    <col min="2" max="2" width="21.85546875" customWidth="1"/>
    <col min="3" max="3" width="17.5703125" customWidth="1"/>
    <col min="4" max="4" width="11.7109375" customWidth="1"/>
    <col min="5" max="5" width="7.85546875" customWidth="1"/>
    <col min="7" max="7" width="12.28515625" customWidth="1"/>
    <col min="9" max="10" width="11" customWidth="1"/>
    <col min="11" max="11" width="11.85546875" customWidth="1"/>
    <col min="12" max="12" width="14.140625" customWidth="1"/>
    <col min="13" max="13" width="11.5703125" customWidth="1"/>
    <col min="14" max="14" width="19.7109375" customWidth="1"/>
    <col min="15" max="15" width="11.7109375" customWidth="1"/>
    <col min="16" max="16" width="12.7109375" customWidth="1"/>
    <col min="18" max="18" width="14.42578125" customWidth="1"/>
  </cols>
  <sheetData>
    <row r="1" spans="1:22" x14ac:dyDescent="0.25">
      <c r="A1" s="1"/>
      <c r="B1" s="2"/>
      <c r="C1" s="2"/>
      <c r="D1" s="2"/>
      <c r="E1" s="2"/>
      <c r="F1" s="18" t="s">
        <v>0</v>
      </c>
      <c r="G1" s="18"/>
      <c r="H1" s="2"/>
      <c r="I1" s="2"/>
      <c r="J1" s="2"/>
      <c r="K1" s="3"/>
      <c r="L1" s="1"/>
      <c r="M1" s="2"/>
      <c r="N1" s="18" t="s">
        <v>3</v>
      </c>
      <c r="O1" s="2"/>
      <c r="P1" s="2"/>
      <c r="Q1" s="2"/>
      <c r="R1" s="2"/>
      <c r="S1" s="2"/>
      <c r="T1" s="2"/>
      <c r="U1" s="3"/>
    </row>
    <row r="2" spans="1:22" x14ac:dyDescent="0.25">
      <c r="A2" s="19" t="s">
        <v>1</v>
      </c>
      <c r="B2" s="5"/>
      <c r="C2" s="5"/>
      <c r="D2" s="5"/>
      <c r="E2" s="5"/>
      <c r="F2" s="5"/>
      <c r="G2" s="5"/>
      <c r="H2" s="5"/>
      <c r="I2" s="5"/>
      <c r="J2" s="5"/>
      <c r="K2" s="6"/>
      <c r="L2" s="4"/>
      <c r="M2" s="5"/>
      <c r="N2" s="5"/>
      <c r="O2" s="5"/>
      <c r="P2" s="5"/>
      <c r="Q2" s="5"/>
      <c r="R2" s="5"/>
      <c r="S2" s="5"/>
      <c r="T2" s="5"/>
      <c r="U2" s="6"/>
    </row>
    <row r="3" spans="1:22" x14ac:dyDescent="0.25">
      <c r="A3" s="19" t="s">
        <v>2</v>
      </c>
      <c r="B3" s="5"/>
      <c r="C3" s="5"/>
      <c r="D3" s="5"/>
      <c r="E3" s="5"/>
      <c r="F3" s="5"/>
      <c r="G3" s="5"/>
      <c r="H3" s="5"/>
      <c r="I3" s="5"/>
      <c r="J3" s="5"/>
      <c r="K3" s="6"/>
      <c r="L3" s="19" t="s">
        <v>151</v>
      </c>
      <c r="M3" s="5"/>
      <c r="N3" s="5"/>
      <c r="O3" s="5"/>
      <c r="P3" s="5"/>
      <c r="Q3" s="5"/>
      <c r="R3" s="5"/>
      <c r="S3" s="5"/>
      <c r="T3" s="5"/>
      <c r="U3" s="6"/>
    </row>
    <row r="4" spans="1:2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6"/>
      <c r="L4" s="4"/>
      <c r="M4" s="5"/>
      <c r="N4" s="5"/>
      <c r="O4" s="5"/>
      <c r="P4" s="5"/>
      <c r="Q4" s="5"/>
      <c r="R4" s="5"/>
      <c r="S4" s="5"/>
      <c r="T4" s="5"/>
      <c r="U4" s="6"/>
    </row>
    <row r="5" spans="1:2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6"/>
      <c r="L5" s="4"/>
      <c r="M5" s="5"/>
      <c r="N5" s="5"/>
      <c r="O5" s="5"/>
      <c r="P5" s="5"/>
      <c r="Q5" s="5"/>
      <c r="R5" s="20" t="s">
        <v>5</v>
      </c>
      <c r="S5" s="5"/>
      <c r="T5" s="5"/>
      <c r="U5" s="6"/>
    </row>
    <row r="6" spans="1:22" ht="15.75" thickBot="1" x14ac:dyDescent="0.3">
      <c r="A6" s="7"/>
      <c r="B6" s="8"/>
      <c r="C6" s="8"/>
      <c r="D6" s="8"/>
      <c r="E6" s="8"/>
      <c r="F6" s="8"/>
      <c r="G6" s="8"/>
      <c r="H6" s="8"/>
      <c r="I6" s="8"/>
      <c r="J6" s="8"/>
      <c r="K6" s="9"/>
      <c r="L6" s="7"/>
      <c r="M6" s="8"/>
      <c r="N6" s="8"/>
      <c r="O6" s="8"/>
      <c r="P6" s="8"/>
      <c r="Q6" s="8"/>
      <c r="R6" s="8"/>
      <c r="S6" s="8"/>
      <c r="T6" s="8"/>
      <c r="U6" s="9"/>
    </row>
    <row r="7" spans="1:22" ht="15.75" thickBot="1" x14ac:dyDescent="0.3">
      <c r="A7" s="512" t="s">
        <v>6</v>
      </c>
      <c r="B7" s="513"/>
      <c r="C7" s="513"/>
      <c r="D7" s="513"/>
      <c r="E7" s="513"/>
      <c r="F7" s="513"/>
      <c r="G7" s="513"/>
      <c r="H7" s="513"/>
      <c r="I7" s="513"/>
      <c r="J7" s="513"/>
      <c r="K7" s="514"/>
      <c r="L7" s="512" t="s">
        <v>7</v>
      </c>
      <c r="M7" s="515"/>
      <c r="N7" s="512" t="s">
        <v>8</v>
      </c>
      <c r="O7" s="516"/>
      <c r="P7" s="516"/>
      <c r="Q7" s="515"/>
      <c r="R7" s="512" t="s">
        <v>9</v>
      </c>
      <c r="S7" s="516"/>
      <c r="T7" s="504" t="s">
        <v>10</v>
      </c>
      <c r="U7" s="505"/>
    </row>
    <row r="8" spans="1:22" x14ac:dyDescent="0.25">
      <c r="A8" s="508" t="s">
        <v>11</v>
      </c>
      <c r="B8" s="508" t="s">
        <v>12</v>
      </c>
      <c r="C8" s="508" t="s">
        <v>13</v>
      </c>
      <c r="D8" s="508" t="s">
        <v>14</v>
      </c>
      <c r="E8" s="508" t="s">
        <v>15</v>
      </c>
      <c r="F8" s="508" t="s">
        <v>16</v>
      </c>
      <c r="G8" s="508" t="s">
        <v>17</v>
      </c>
      <c r="H8" s="510" t="s">
        <v>19</v>
      </c>
      <c r="I8" s="510" t="s">
        <v>20</v>
      </c>
      <c r="J8" s="510" t="s">
        <v>21</v>
      </c>
      <c r="K8" s="510" t="s">
        <v>22</v>
      </c>
      <c r="L8" s="508" t="s">
        <v>23</v>
      </c>
      <c r="M8" s="508" t="s">
        <v>17</v>
      </c>
      <c r="N8" s="508" t="s">
        <v>23</v>
      </c>
      <c r="O8" s="508" t="s">
        <v>17</v>
      </c>
      <c r="P8" s="508" t="s">
        <v>24</v>
      </c>
      <c r="Q8" s="508" t="s">
        <v>18</v>
      </c>
      <c r="R8" s="508" t="s">
        <v>25</v>
      </c>
      <c r="S8" s="510" t="s">
        <v>26</v>
      </c>
      <c r="T8" s="506"/>
      <c r="U8" s="507"/>
    </row>
    <row r="9" spans="1:22" ht="15.75" thickBot="1" x14ac:dyDescent="0.3">
      <c r="A9" s="560"/>
      <c r="B9" s="560"/>
      <c r="C9" s="560"/>
      <c r="D9" s="560"/>
      <c r="E9" s="560"/>
      <c r="F9" s="560"/>
      <c r="G9" s="560"/>
      <c r="H9" s="559"/>
      <c r="I9" s="559"/>
      <c r="J9" s="559"/>
      <c r="K9" s="559"/>
      <c r="L9" s="560"/>
      <c r="M9" s="560"/>
      <c r="N9" s="560"/>
      <c r="O9" s="560"/>
      <c r="P9" s="560"/>
      <c r="Q9" s="560"/>
      <c r="R9" s="560"/>
      <c r="S9" s="559"/>
      <c r="T9" s="561"/>
      <c r="U9" s="562"/>
    </row>
    <row r="10" spans="1:22" x14ac:dyDescent="0.25">
      <c r="A10" s="170"/>
      <c r="B10" s="171"/>
      <c r="C10" s="171"/>
      <c r="D10" s="171"/>
      <c r="E10" s="171"/>
      <c r="F10" s="171"/>
      <c r="G10" s="171"/>
      <c r="H10" s="171"/>
      <c r="I10" s="64"/>
      <c r="J10" s="64"/>
      <c r="K10" s="64"/>
      <c r="L10" s="171"/>
      <c r="M10" s="171"/>
      <c r="N10" s="171"/>
      <c r="O10" s="316"/>
      <c r="P10" s="64"/>
      <c r="Q10" s="171"/>
      <c r="R10" s="171"/>
      <c r="S10" s="171"/>
      <c r="T10" s="171"/>
      <c r="U10" s="171"/>
      <c r="V10" s="111"/>
    </row>
    <row r="11" spans="1:22" x14ac:dyDescent="0.25">
      <c r="A11" s="172"/>
      <c r="B11" s="173" t="s">
        <v>148</v>
      </c>
      <c r="C11" s="174"/>
      <c r="D11" s="175"/>
      <c r="E11" s="157"/>
      <c r="F11" s="22"/>
      <c r="G11" s="22"/>
      <c r="H11" s="22"/>
      <c r="I11" s="53"/>
      <c r="J11" s="53"/>
      <c r="K11" s="53"/>
      <c r="L11" s="22"/>
      <c r="M11" s="22"/>
      <c r="N11" s="22"/>
      <c r="O11" s="101"/>
      <c r="P11" s="53"/>
      <c r="Q11" s="22"/>
      <c r="R11" s="22"/>
      <c r="S11" s="22"/>
      <c r="T11" s="22"/>
      <c r="U11" s="22"/>
    </row>
    <row r="12" spans="1:22" x14ac:dyDescent="0.25">
      <c r="A12" s="172"/>
      <c r="B12" s="174"/>
      <c r="C12" s="174"/>
      <c r="D12" s="175"/>
      <c r="E12" s="157"/>
      <c r="F12" s="22"/>
      <c r="G12" s="22"/>
      <c r="H12" s="22"/>
      <c r="I12" s="53"/>
      <c r="J12" s="53"/>
      <c r="K12" s="53"/>
      <c r="L12" s="22"/>
      <c r="M12" s="22"/>
      <c r="N12" s="22"/>
      <c r="O12" s="101"/>
      <c r="P12" s="53"/>
      <c r="Q12" s="22"/>
      <c r="R12" s="22"/>
      <c r="S12" s="22"/>
      <c r="T12" s="22"/>
      <c r="U12" s="22"/>
    </row>
    <row r="13" spans="1:22" x14ac:dyDescent="0.25">
      <c r="A13" s="172"/>
      <c r="B13" s="176"/>
      <c r="C13" s="157"/>
      <c r="D13" s="175"/>
      <c r="E13" s="157"/>
      <c r="F13" s="22"/>
      <c r="G13" s="22"/>
      <c r="H13" s="22"/>
      <c r="I13" s="53"/>
      <c r="J13" s="53"/>
      <c r="K13" s="53"/>
      <c r="L13" s="22"/>
      <c r="M13" s="22"/>
      <c r="N13" s="22"/>
      <c r="O13" s="101"/>
      <c r="P13" s="53"/>
      <c r="Q13" s="22"/>
      <c r="R13" s="22"/>
      <c r="S13" s="22"/>
      <c r="T13" s="22"/>
      <c r="U13" s="22"/>
    </row>
    <row r="14" spans="1:22" x14ac:dyDescent="0.25">
      <c r="A14" s="177"/>
      <c r="B14" s="154"/>
      <c r="C14" s="178"/>
      <c r="D14" s="155"/>
      <c r="E14" s="154"/>
      <c r="F14" s="22"/>
      <c r="G14" s="22"/>
      <c r="H14" s="22"/>
      <c r="I14" s="53"/>
      <c r="J14" s="53"/>
      <c r="K14" s="53"/>
      <c r="L14" s="22"/>
      <c r="M14" s="22"/>
      <c r="N14" s="22"/>
      <c r="O14" s="101"/>
      <c r="P14" s="53"/>
      <c r="Q14" s="22"/>
      <c r="R14" s="22"/>
      <c r="S14" s="22"/>
      <c r="T14" s="22"/>
      <c r="U14" s="22"/>
    </row>
    <row r="15" spans="1:22" x14ac:dyDescent="0.25">
      <c r="A15" s="179"/>
      <c r="B15" s="166"/>
      <c r="C15" s="166"/>
      <c r="D15" s="180"/>
      <c r="E15" s="166"/>
      <c r="F15" s="22"/>
      <c r="G15" s="22"/>
      <c r="H15" s="22"/>
      <c r="I15" s="53"/>
      <c r="J15" s="53"/>
      <c r="K15" s="53"/>
      <c r="L15" s="22"/>
      <c r="M15" s="22"/>
      <c r="N15" s="22"/>
      <c r="O15" s="101"/>
      <c r="P15" s="53"/>
      <c r="Q15" s="22"/>
      <c r="R15" s="22"/>
      <c r="S15" s="22"/>
      <c r="T15" s="22"/>
      <c r="U15" s="22"/>
    </row>
    <row r="16" spans="1:22" x14ac:dyDescent="0.25">
      <c r="A16" s="179"/>
      <c r="B16" s="166"/>
      <c r="C16" s="166"/>
      <c r="D16" s="180"/>
      <c r="E16" s="166"/>
      <c r="F16" s="22"/>
      <c r="G16" s="22"/>
      <c r="H16" s="22"/>
      <c r="I16" s="53"/>
      <c r="J16" s="53"/>
      <c r="K16" s="53"/>
      <c r="L16" s="22"/>
      <c r="M16" s="22"/>
      <c r="N16" s="22"/>
      <c r="O16" s="101"/>
      <c r="P16" s="53"/>
      <c r="Q16" s="22"/>
      <c r="R16" s="22"/>
      <c r="S16" s="22"/>
      <c r="T16" s="22"/>
      <c r="U16" s="22"/>
    </row>
    <row r="17" spans="1:21" x14ac:dyDescent="0.25">
      <c r="A17" s="179"/>
      <c r="B17" s="166"/>
      <c r="C17" s="166"/>
      <c r="D17" s="180"/>
      <c r="E17" s="166"/>
      <c r="F17" s="22"/>
      <c r="G17" s="22"/>
      <c r="H17" s="22"/>
      <c r="I17" s="53"/>
      <c r="J17" s="53"/>
      <c r="K17" s="53"/>
      <c r="L17" s="22"/>
      <c r="M17" s="22"/>
      <c r="N17" s="22"/>
      <c r="O17" s="101"/>
      <c r="P17" s="53"/>
      <c r="Q17" s="22"/>
      <c r="R17" s="22"/>
      <c r="S17" s="22"/>
      <c r="T17" s="22"/>
      <c r="U17" s="22"/>
    </row>
    <row r="18" spans="1:21" ht="15.75" x14ac:dyDescent="0.25">
      <c r="A18" s="181"/>
      <c r="B18" s="166"/>
      <c r="C18" s="182"/>
      <c r="D18" s="183"/>
      <c r="E18" s="184"/>
      <c r="F18" s="22"/>
      <c r="G18" s="22"/>
      <c r="H18" s="22"/>
      <c r="I18" s="53"/>
      <c r="J18" s="53"/>
      <c r="K18" s="53"/>
      <c r="L18" s="22"/>
      <c r="M18" s="22"/>
      <c r="N18" s="22"/>
      <c r="O18" s="101"/>
      <c r="P18" s="53"/>
      <c r="Q18" s="22"/>
      <c r="R18" s="22"/>
      <c r="S18" s="22"/>
      <c r="T18" s="22"/>
      <c r="U18" s="22"/>
    </row>
    <row r="19" spans="1:21" ht="15.75" x14ac:dyDescent="0.25">
      <c r="A19" s="185"/>
      <c r="B19" s="166"/>
      <c r="C19" s="182"/>
      <c r="D19" s="183"/>
      <c r="E19" s="184"/>
      <c r="F19" s="22"/>
      <c r="G19" s="22"/>
      <c r="H19" s="22"/>
      <c r="I19" s="53"/>
      <c r="J19" s="53"/>
      <c r="K19" s="53"/>
      <c r="L19" s="22"/>
      <c r="M19" s="22"/>
      <c r="N19" s="22"/>
      <c r="O19" s="101"/>
      <c r="P19" s="53"/>
      <c r="Q19" s="22"/>
      <c r="R19" s="22"/>
      <c r="S19" s="22"/>
      <c r="T19" s="22"/>
      <c r="U19" s="22"/>
    </row>
    <row r="20" spans="1:21" x14ac:dyDescent="0.25">
      <c r="A20" s="186"/>
      <c r="B20" s="166"/>
      <c r="C20" s="166"/>
      <c r="D20" s="180"/>
      <c r="E20" s="187"/>
      <c r="F20" s="22"/>
      <c r="G20" s="22"/>
      <c r="H20" s="22"/>
      <c r="I20" s="53"/>
      <c r="J20" s="53"/>
      <c r="K20" s="53"/>
      <c r="L20" s="22"/>
      <c r="M20" s="22"/>
      <c r="N20" s="22"/>
      <c r="O20" s="101"/>
      <c r="P20" s="53"/>
      <c r="Q20" s="22"/>
      <c r="R20" s="22"/>
      <c r="S20" s="22"/>
      <c r="T20" s="22"/>
      <c r="U20" s="22"/>
    </row>
    <row r="21" spans="1:21" x14ac:dyDescent="0.25">
      <c r="A21" s="179"/>
      <c r="B21" s="166"/>
      <c r="C21" s="166"/>
      <c r="D21" s="180"/>
      <c r="E21" s="166"/>
      <c r="F21" s="22"/>
      <c r="G21" s="22"/>
      <c r="H21" s="22"/>
      <c r="I21" s="53"/>
      <c r="J21" s="53"/>
      <c r="K21" s="53"/>
      <c r="L21" s="22"/>
      <c r="M21" s="22"/>
      <c r="N21" s="22"/>
      <c r="O21" s="101"/>
      <c r="P21" s="53"/>
      <c r="Q21" s="22"/>
      <c r="R21" s="22"/>
      <c r="S21" s="22"/>
      <c r="T21" s="22"/>
      <c r="U21" s="22"/>
    </row>
    <row r="22" spans="1:21" x14ac:dyDescent="0.25">
      <c r="A22" s="179"/>
      <c r="B22" s="166"/>
      <c r="C22" s="166"/>
      <c r="D22" s="180"/>
      <c r="E22" s="166"/>
      <c r="F22" s="22"/>
      <c r="G22" s="22"/>
      <c r="H22" s="22"/>
      <c r="I22" s="53"/>
      <c r="J22" s="53"/>
      <c r="K22" s="53"/>
      <c r="L22" s="22"/>
      <c r="M22" s="22"/>
      <c r="N22" s="22"/>
      <c r="O22" s="101"/>
      <c r="P22" s="53"/>
      <c r="Q22" s="22"/>
      <c r="R22" s="22"/>
      <c r="S22" s="22"/>
      <c r="T22" s="22"/>
      <c r="U22" s="22"/>
    </row>
    <row r="23" spans="1:21" ht="15.75" x14ac:dyDescent="0.25">
      <c r="A23" s="181"/>
      <c r="B23" s="166"/>
      <c r="C23" s="184"/>
      <c r="D23" s="183"/>
      <c r="E23" s="184"/>
      <c r="F23" s="22"/>
      <c r="G23" s="22"/>
      <c r="H23" s="22"/>
      <c r="I23" s="53"/>
      <c r="J23" s="53"/>
      <c r="K23" s="53"/>
      <c r="L23" s="22"/>
      <c r="M23" s="22"/>
      <c r="N23" s="22"/>
      <c r="O23" s="101"/>
      <c r="P23" s="53"/>
      <c r="Q23" s="22"/>
      <c r="R23" s="22"/>
      <c r="S23" s="22"/>
      <c r="T23" s="22"/>
      <c r="U23" s="22"/>
    </row>
    <row r="24" spans="1:21" x14ac:dyDescent="0.25">
      <c r="A24" s="188"/>
      <c r="B24" s="166"/>
      <c r="C24" s="166"/>
      <c r="D24" s="180"/>
      <c r="E24" s="187"/>
      <c r="F24" s="22"/>
      <c r="G24" s="22"/>
      <c r="H24" s="22"/>
      <c r="I24" s="53"/>
      <c r="J24" s="53"/>
      <c r="K24" s="53"/>
      <c r="L24" s="22"/>
      <c r="M24" s="22"/>
      <c r="N24" s="22"/>
      <c r="O24" s="101"/>
      <c r="P24" s="53"/>
      <c r="Q24" s="22"/>
      <c r="R24" s="22"/>
      <c r="S24" s="22"/>
      <c r="T24" s="22"/>
      <c r="U24" s="22"/>
    </row>
    <row r="25" spans="1:21" x14ac:dyDescent="0.25">
      <c r="A25" s="179"/>
      <c r="B25" s="166"/>
      <c r="C25" s="166"/>
      <c r="D25" s="180"/>
      <c r="E25" s="166"/>
      <c r="F25" s="22"/>
      <c r="G25" s="22"/>
      <c r="H25" s="22"/>
      <c r="I25" s="53"/>
      <c r="J25" s="53"/>
      <c r="K25" s="53"/>
      <c r="L25" s="22"/>
      <c r="M25" s="22"/>
      <c r="N25" s="22"/>
      <c r="O25" s="101"/>
      <c r="P25" s="53"/>
      <c r="Q25" s="22"/>
      <c r="R25" s="22"/>
      <c r="S25" s="22"/>
      <c r="T25" s="22"/>
      <c r="U25" s="22"/>
    </row>
    <row r="26" spans="1:21" x14ac:dyDescent="0.25">
      <c r="A26" s="189"/>
      <c r="B26" s="157"/>
      <c r="C26" s="157"/>
      <c r="D26" s="175"/>
      <c r="E26" s="157"/>
      <c r="F26" s="22"/>
      <c r="G26" s="22"/>
      <c r="H26" s="22"/>
      <c r="I26" s="53"/>
      <c r="J26" s="53"/>
      <c r="K26" s="53"/>
      <c r="L26" s="22"/>
      <c r="M26" s="22"/>
      <c r="N26" s="22"/>
      <c r="O26" s="101"/>
      <c r="P26" s="53"/>
      <c r="Q26" s="22"/>
      <c r="R26" s="22"/>
      <c r="S26" s="22"/>
      <c r="T26" s="22"/>
      <c r="U26" s="22"/>
    </row>
    <row r="27" spans="1:21" x14ac:dyDescent="0.25">
      <c r="A27" s="190"/>
      <c r="B27" s="157"/>
      <c r="C27" s="157"/>
      <c r="D27" s="175"/>
      <c r="E27" s="157"/>
      <c r="F27" s="22"/>
      <c r="G27" s="22"/>
      <c r="H27" s="22"/>
      <c r="I27" s="53"/>
      <c r="J27" s="53"/>
      <c r="K27" s="53"/>
      <c r="L27" s="22"/>
      <c r="M27" s="22"/>
      <c r="N27" s="22"/>
      <c r="O27" s="101"/>
      <c r="P27" s="53"/>
      <c r="Q27" s="22"/>
      <c r="R27" s="22"/>
      <c r="S27" s="22"/>
      <c r="T27" s="22"/>
      <c r="U27" s="22"/>
    </row>
    <row r="28" spans="1:21" x14ac:dyDescent="0.25">
      <c r="A28" s="189"/>
      <c r="B28" s="173" t="s">
        <v>149</v>
      </c>
      <c r="C28" s="157"/>
      <c r="D28" s="175"/>
      <c r="E28" s="157"/>
      <c r="F28" s="22"/>
      <c r="G28" s="22"/>
      <c r="H28" s="22"/>
      <c r="I28" s="53"/>
      <c r="J28" s="53"/>
      <c r="K28" s="53"/>
      <c r="L28" s="22"/>
      <c r="M28" s="22"/>
      <c r="N28" s="22"/>
      <c r="O28" s="101"/>
      <c r="P28" s="53"/>
      <c r="Q28" s="22"/>
      <c r="R28" s="22"/>
      <c r="S28" s="22"/>
      <c r="T28" s="22"/>
      <c r="U28" s="22"/>
    </row>
    <row r="29" spans="1:21" x14ac:dyDescent="0.25">
      <c r="A29" s="22"/>
      <c r="B29" s="22"/>
      <c r="C29" s="22"/>
      <c r="D29" s="22"/>
      <c r="E29" s="22"/>
      <c r="F29" s="22"/>
      <c r="G29" s="22"/>
      <c r="H29" s="22"/>
      <c r="I29" s="53"/>
      <c r="J29" s="53"/>
      <c r="K29" s="53"/>
      <c r="L29" s="22"/>
      <c r="M29" s="22"/>
      <c r="N29" s="22"/>
      <c r="O29" s="101"/>
      <c r="P29" s="53"/>
      <c r="Q29" s="22"/>
      <c r="R29" s="22"/>
      <c r="S29" s="22"/>
      <c r="T29" s="22"/>
      <c r="U29" s="22"/>
    </row>
    <row r="30" spans="1:21" x14ac:dyDescent="0.25">
      <c r="A30" s="22"/>
      <c r="B30" s="22"/>
      <c r="C30" s="22"/>
      <c r="D30" s="22"/>
      <c r="E30" s="22"/>
      <c r="F30" s="22"/>
      <c r="G30" s="22"/>
      <c r="H30" s="22"/>
      <c r="I30" s="53"/>
      <c r="J30" s="53"/>
      <c r="K30" s="53"/>
      <c r="L30" s="22"/>
      <c r="M30" s="22"/>
      <c r="N30" s="22"/>
      <c r="O30" s="101"/>
      <c r="P30" s="53"/>
      <c r="Q30" s="22"/>
      <c r="R30" s="22"/>
      <c r="S30" s="22"/>
      <c r="T30" s="22"/>
      <c r="U30" s="22"/>
    </row>
    <row r="31" spans="1:21" x14ac:dyDescent="0.25">
      <c r="A31" s="22"/>
      <c r="B31" s="22"/>
      <c r="C31" s="22"/>
      <c r="D31" s="22"/>
      <c r="E31" s="22"/>
      <c r="F31" s="22"/>
      <c r="G31" s="22"/>
      <c r="H31" s="22"/>
      <c r="I31" s="53"/>
      <c r="J31" s="53"/>
      <c r="K31" s="53"/>
      <c r="L31" s="22"/>
      <c r="M31" s="22"/>
      <c r="N31" s="22"/>
      <c r="O31" s="101"/>
      <c r="P31" s="53"/>
      <c r="Q31" s="22"/>
      <c r="R31" s="22"/>
      <c r="S31" s="22"/>
      <c r="T31" s="22"/>
      <c r="U31" s="22"/>
    </row>
    <row r="32" spans="1:21" x14ac:dyDescent="0.25">
      <c r="A32" s="22"/>
      <c r="B32" s="22"/>
      <c r="C32" s="22"/>
      <c r="D32" s="22"/>
      <c r="E32" s="22"/>
      <c r="F32" s="22"/>
      <c r="G32" s="22"/>
      <c r="H32" s="22"/>
      <c r="I32" s="53"/>
      <c r="J32" s="53"/>
      <c r="K32" s="53"/>
      <c r="L32" s="22"/>
      <c r="M32" s="22"/>
      <c r="N32" s="22"/>
      <c r="O32" s="101"/>
      <c r="P32" s="53"/>
      <c r="Q32" s="22"/>
      <c r="R32" s="22"/>
      <c r="S32" s="22"/>
      <c r="T32" s="22"/>
      <c r="U32" s="22"/>
    </row>
    <row r="33" spans="1:21" x14ac:dyDescent="0.25">
      <c r="A33" s="22"/>
      <c r="B33" s="22"/>
      <c r="C33" s="22"/>
      <c r="D33" s="22"/>
      <c r="E33" s="22"/>
      <c r="F33" s="22"/>
      <c r="G33" s="22"/>
      <c r="H33" s="22"/>
      <c r="I33" s="53"/>
      <c r="J33" s="53"/>
      <c r="K33" s="53"/>
      <c r="L33" s="22"/>
      <c r="M33" s="22"/>
      <c r="N33" s="22"/>
      <c r="O33" s="101"/>
      <c r="P33" s="53"/>
      <c r="Q33" s="22"/>
      <c r="R33" s="22"/>
      <c r="S33" s="22"/>
      <c r="T33" s="22"/>
      <c r="U33" s="22"/>
    </row>
    <row r="34" spans="1:21" x14ac:dyDescent="0.25">
      <c r="A34" s="22"/>
      <c r="B34" s="22"/>
      <c r="C34" s="22"/>
      <c r="D34" s="22"/>
      <c r="E34" s="22"/>
      <c r="F34" s="22"/>
      <c r="G34" s="22"/>
      <c r="H34" s="22"/>
      <c r="I34" s="53"/>
      <c r="J34" s="53"/>
      <c r="K34" s="53"/>
      <c r="L34" s="22"/>
      <c r="M34" s="22"/>
      <c r="N34" s="22"/>
      <c r="O34" s="101"/>
      <c r="P34" s="53"/>
      <c r="Q34" s="22"/>
      <c r="R34" s="22"/>
      <c r="S34" s="22"/>
      <c r="T34" s="22"/>
      <c r="U34" s="22"/>
    </row>
    <row r="35" spans="1:21" x14ac:dyDescent="0.25">
      <c r="A35" s="22"/>
      <c r="B35" s="22"/>
      <c r="C35" s="22"/>
      <c r="D35" s="22"/>
      <c r="E35" s="22"/>
      <c r="F35" s="22"/>
      <c r="G35" s="22"/>
      <c r="H35" s="22"/>
      <c r="I35" s="53"/>
      <c r="J35" s="53"/>
      <c r="K35" s="53"/>
      <c r="L35" s="22"/>
      <c r="M35" s="22"/>
      <c r="N35" s="22"/>
      <c r="O35" s="101"/>
      <c r="P35" s="53"/>
      <c r="Q35" s="22"/>
      <c r="R35" s="22"/>
      <c r="S35" s="22"/>
      <c r="T35" s="22"/>
      <c r="U35" s="22"/>
    </row>
    <row r="36" spans="1:21" x14ac:dyDescent="0.25">
      <c r="A36" s="22"/>
      <c r="B36" s="22"/>
      <c r="C36" s="22"/>
      <c r="D36" s="22"/>
      <c r="E36" s="22"/>
      <c r="F36" s="22"/>
      <c r="G36" s="22"/>
      <c r="H36" s="22"/>
      <c r="I36" s="53"/>
      <c r="J36" s="53"/>
      <c r="K36" s="53"/>
      <c r="L36" s="22"/>
      <c r="M36" s="22"/>
      <c r="N36" s="22"/>
      <c r="O36" s="101"/>
      <c r="P36" s="53"/>
      <c r="Q36" s="22"/>
      <c r="R36" s="22"/>
      <c r="S36" s="22"/>
      <c r="T36" s="22"/>
      <c r="U36" s="22"/>
    </row>
    <row r="37" spans="1:21" x14ac:dyDescent="0.25">
      <c r="A37" s="22"/>
      <c r="B37" s="22"/>
      <c r="C37" s="22"/>
      <c r="D37" s="22"/>
      <c r="E37" s="22"/>
      <c r="F37" s="22"/>
      <c r="G37" s="22"/>
      <c r="H37" s="22"/>
      <c r="I37" s="53"/>
      <c r="J37" s="53"/>
      <c r="K37" s="53"/>
      <c r="L37" s="22"/>
      <c r="M37" s="22"/>
      <c r="N37" s="22"/>
      <c r="O37" s="101"/>
      <c r="P37" s="53"/>
      <c r="Q37" s="22"/>
      <c r="R37" s="22"/>
      <c r="S37" s="22"/>
      <c r="T37" s="22"/>
      <c r="U37" s="22"/>
    </row>
    <row r="38" spans="1:21" x14ac:dyDescent="0.25">
      <c r="A38" s="22"/>
      <c r="B38" s="22"/>
      <c r="C38" s="22"/>
      <c r="D38" s="22"/>
      <c r="E38" s="22"/>
      <c r="F38" s="22"/>
      <c r="G38" s="22"/>
      <c r="H38" s="22"/>
      <c r="I38" s="53"/>
      <c r="J38" s="53"/>
      <c r="K38" s="53"/>
      <c r="L38" s="22"/>
      <c r="M38" s="22"/>
      <c r="N38" s="22"/>
      <c r="O38" s="101"/>
      <c r="P38" s="53"/>
      <c r="Q38" s="22"/>
      <c r="R38" s="22"/>
      <c r="S38" s="22"/>
      <c r="T38" s="22"/>
      <c r="U38" s="22"/>
    </row>
    <row r="39" spans="1:21" x14ac:dyDescent="0.25">
      <c r="A39" s="22"/>
      <c r="B39" s="22"/>
      <c r="C39" s="22"/>
      <c r="D39" s="22"/>
      <c r="E39" s="22"/>
      <c r="F39" s="22"/>
      <c r="G39" s="22"/>
      <c r="H39" s="22"/>
      <c r="I39" s="53"/>
      <c r="J39" s="53"/>
      <c r="K39" s="53"/>
      <c r="L39" s="22"/>
      <c r="M39" s="22"/>
      <c r="N39" s="22"/>
      <c r="O39" s="101"/>
      <c r="P39" s="53"/>
      <c r="Q39" s="22"/>
      <c r="R39" s="22"/>
      <c r="S39" s="22"/>
      <c r="T39" s="22"/>
      <c r="U39" s="22"/>
    </row>
    <row r="40" spans="1:21" x14ac:dyDescent="0.25">
      <c r="A40" s="22"/>
      <c r="B40" s="22"/>
      <c r="C40" s="22"/>
      <c r="D40" s="22"/>
      <c r="E40" s="22"/>
      <c r="F40" s="22"/>
      <c r="G40" s="22"/>
      <c r="H40" s="22"/>
      <c r="I40" s="53"/>
      <c r="J40" s="53"/>
      <c r="K40" s="53"/>
      <c r="L40" s="22"/>
      <c r="M40" s="22"/>
      <c r="N40" s="22"/>
      <c r="O40" s="101"/>
      <c r="P40" s="53"/>
      <c r="Q40" s="22"/>
      <c r="R40" s="22"/>
      <c r="S40" s="22"/>
      <c r="T40" s="22"/>
      <c r="U40" s="22"/>
    </row>
    <row r="41" spans="1:21" x14ac:dyDescent="0.25">
      <c r="A41" s="22"/>
      <c r="B41" s="22"/>
      <c r="C41" s="22"/>
      <c r="D41" s="22"/>
      <c r="E41" s="22"/>
      <c r="F41" s="22"/>
      <c r="G41" s="22"/>
      <c r="H41" s="22"/>
      <c r="I41" s="53"/>
      <c r="J41" s="53"/>
      <c r="K41" s="53"/>
      <c r="L41" s="22"/>
      <c r="M41" s="22"/>
      <c r="N41" s="22"/>
      <c r="O41" s="101"/>
      <c r="P41" s="53"/>
      <c r="Q41" s="22"/>
      <c r="R41" s="22"/>
      <c r="S41" s="22"/>
      <c r="T41" s="22"/>
      <c r="U41" s="22"/>
    </row>
    <row r="42" spans="1:21" x14ac:dyDescent="0.25">
      <c r="A42" s="22"/>
      <c r="B42" s="22"/>
      <c r="C42" s="22"/>
      <c r="D42" s="22"/>
      <c r="E42" s="22"/>
      <c r="F42" s="22"/>
      <c r="G42" s="22"/>
      <c r="H42" s="22"/>
      <c r="I42" s="53"/>
      <c r="J42" s="53"/>
      <c r="K42" s="53"/>
      <c r="L42" s="22"/>
      <c r="M42" s="22"/>
      <c r="N42" s="22"/>
      <c r="O42" s="101"/>
      <c r="P42" s="53"/>
      <c r="Q42" s="22"/>
      <c r="R42" s="22"/>
      <c r="S42" s="22"/>
      <c r="T42" s="22"/>
      <c r="U42" s="22"/>
    </row>
    <row r="43" spans="1:21" x14ac:dyDescent="0.25">
      <c r="A43" s="22"/>
      <c r="B43" s="22"/>
      <c r="C43" s="22"/>
      <c r="D43" s="22"/>
      <c r="E43" s="22"/>
      <c r="F43" s="22"/>
      <c r="G43" s="22"/>
      <c r="H43" s="22"/>
      <c r="I43" s="53"/>
      <c r="J43" s="53"/>
      <c r="K43" s="53"/>
      <c r="L43" s="22"/>
      <c r="M43" s="22"/>
      <c r="N43" s="22"/>
      <c r="O43" s="101"/>
      <c r="P43" s="53"/>
      <c r="Q43" s="22"/>
      <c r="R43" s="22"/>
      <c r="S43" s="22"/>
      <c r="T43" s="22"/>
      <c r="U43" s="22"/>
    </row>
    <row r="44" spans="1:21" x14ac:dyDescent="0.25">
      <c r="A44" s="22"/>
      <c r="B44" s="22"/>
      <c r="C44" s="22"/>
      <c r="D44" s="22"/>
      <c r="E44" s="22"/>
      <c r="F44" s="22"/>
      <c r="G44" s="22"/>
      <c r="H44" s="22"/>
      <c r="I44" s="53"/>
      <c r="J44" s="53"/>
      <c r="K44" s="53"/>
      <c r="L44" s="22"/>
      <c r="M44" s="22"/>
      <c r="N44" s="22"/>
      <c r="O44" s="101"/>
      <c r="P44" s="53"/>
      <c r="Q44" s="22"/>
      <c r="R44" s="22"/>
      <c r="S44" s="22"/>
      <c r="T44" s="22"/>
      <c r="U44" s="22"/>
    </row>
    <row r="45" spans="1:21" x14ac:dyDescent="0.25">
      <c r="A45" s="22"/>
      <c r="B45" s="22"/>
      <c r="C45" s="22"/>
      <c r="D45" s="22"/>
      <c r="E45" s="22"/>
      <c r="F45" s="22"/>
      <c r="G45" s="22"/>
      <c r="H45" s="22"/>
      <c r="I45" s="53"/>
      <c r="J45" s="53"/>
      <c r="K45" s="53"/>
      <c r="L45" s="22"/>
      <c r="M45" s="22"/>
      <c r="N45" s="22"/>
      <c r="O45" s="101"/>
      <c r="P45" s="53"/>
      <c r="Q45" s="22"/>
      <c r="R45" s="22"/>
      <c r="S45" s="22"/>
      <c r="T45" s="22"/>
      <c r="U45" s="22"/>
    </row>
    <row r="46" spans="1:21" x14ac:dyDescent="0.25">
      <c r="A46" s="22"/>
      <c r="B46" s="22"/>
      <c r="C46" s="22"/>
      <c r="D46" s="22"/>
      <c r="E46" s="22"/>
      <c r="F46" s="22"/>
      <c r="G46" s="22"/>
      <c r="H46" s="22"/>
      <c r="I46" s="53"/>
      <c r="J46" s="53"/>
      <c r="K46" s="53"/>
      <c r="L46" s="22"/>
      <c r="M46" s="22"/>
      <c r="N46" s="22"/>
      <c r="O46" s="101"/>
      <c r="P46" s="53"/>
      <c r="Q46" s="22"/>
      <c r="R46" s="22"/>
      <c r="S46" s="22"/>
      <c r="T46" s="22"/>
      <c r="U46" s="22"/>
    </row>
    <row r="47" spans="1:21" x14ac:dyDescent="0.25">
      <c r="A47" s="22"/>
      <c r="B47" s="22"/>
      <c r="C47" s="22"/>
      <c r="D47" s="22"/>
      <c r="E47" s="22"/>
      <c r="F47" s="22"/>
      <c r="G47" s="22"/>
      <c r="H47" s="22"/>
      <c r="I47" s="53"/>
      <c r="J47" s="53"/>
      <c r="K47" s="53"/>
      <c r="L47" s="22"/>
      <c r="M47" s="22"/>
      <c r="N47" s="22"/>
      <c r="O47" s="101"/>
      <c r="P47" s="53"/>
      <c r="Q47" s="22"/>
      <c r="R47" s="22"/>
      <c r="S47" s="22"/>
      <c r="T47" s="22"/>
      <c r="U47" s="22"/>
    </row>
    <row r="48" spans="1:21" x14ac:dyDescent="0.25">
      <c r="A48" s="22"/>
      <c r="B48" s="22"/>
      <c r="C48" s="22"/>
      <c r="D48" s="22"/>
      <c r="E48" s="22"/>
      <c r="F48" s="22"/>
      <c r="G48" s="22"/>
      <c r="H48" s="22"/>
      <c r="I48" s="53"/>
      <c r="J48" s="53"/>
      <c r="K48" s="53"/>
      <c r="L48" s="22"/>
      <c r="M48" s="22"/>
      <c r="N48" s="22"/>
      <c r="O48" s="101"/>
      <c r="P48" s="53"/>
      <c r="Q48" s="22"/>
      <c r="R48" s="22"/>
      <c r="S48" s="22"/>
      <c r="T48" s="22"/>
      <c r="U48" s="22"/>
    </row>
    <row r="49" spans="1:21" x14ac:dyDescent="0.25">
      <c r="A49" s="22"/>
      <c r="B49" s="22"/>
      <c r="C49" s="22"/>
      <c r="D49" s="22"/>
      <c r="E49" s="22"/>
      <c r="F49" s="22"/>
      <c r="G49" s="22"/>
      <c r="H49" s="22"/>
      <c r="I49" s="53"/>
      <c r="J49" s="53"/>
      <c r="K49" s="53"/>
      <c r="L49" s="22"/>
      <c r="M49" s="22"/>
      <c r="N49" s="22"/>
      <c r="O49" s="101"/>
      <c r="P49" s="53"/>
      <c r="Q49" s="22"/>
      <c r="R49" s="22"/>
      <c r="S49" s="22"/>
      <c r="T49" s="22"/>
      <c r="U49" s="22"/>
    </row>
    <row r="50" spans="1:21" ht="15.75" thickBot="1" x14ac:dyDescent="0.3">
      <c r="A50" s="22"/>
      <c r="B50" s="22"/>
      <c r="C50" s="22"/>
      <c r="D50" s="22"/>
      <c r="E50" s="22"/>
      <c r="F50" s="22"/>
      <c r="G50" s="22"/>
      <c r="H50" s="22"/>
      <c r="I50" s="53"/>
      <c r="J50" s="53"/>
      <c r="K50" s="53"/>
      <c r="L50" s="22"/>
      <c r="M50" s="22"/>
      <c r="N50" s="22"/>
      <c r="O50" s="102"/>
      <c r="P50" s="54"/>
      <c r="Q50" s="22"/>
      <c r="R50" s="22"/>
      <c r="S50" s="22"/>
      <c r="T50" s="22"/>
      <c r="U50" s="22"/>
    </row>
    <row r="51" spans="1:21" ht="15.75" thickBot="1" x14ac:dyDescent="0.3">
      <c r="A51" s="28"/>
      <c r="B51" s="28"/>
      <c r="C51" s="80" t="s">
        <v>30</v>
      </c>
      <c r="D51" s="28"/>
      <c r="E51" s="28"/>
      <c r="F51" s="28"/>
      <c r="G51" s="191">
        <f>SUM(G10:G50)</f>
        <v>0</v>
      </c>
      <c r="H51" s="28"/>
      <c r="I51" s="28"/>
      <c r="J51" s="28"/>
      <c r="K51" s="81">
        <f>SUM(K10:K50)</f>
        <v>0</v>
      </c>
      <c r="L51" s="28"/>
      <c r="M51" s="80">
        <f>SUM(M10:M50)</f>
        <v>0</v>
      </c>
      <c r="N51" s="192"/>
      <c r="O51" s="122">
        <f>SUM(O13)</f>
        <v>0</v>
      </c>
      <c r="P51" s="56">
        <f>SUM(P13)</f>
        <v>0</v>
      </c>
      <c r="Q51" s="193"/>
      <c r="R51" s="28"/>
      <c r="S51" s="28"/>
      <c r="T51" s="27"/>
      <c r="U51" s="27"/>
    </row>
    <row r="52" spans="1:21" x14ac:dyDescent="0.25">
      <c r="A52" s="24" t="s">
        <v>28</v>
      </c>
      <c r="B52" s="12"/>
      <c r="C52" s="12"/>
      <c r="D52" s="12"/>
      <c r="E52" s="12"/>
      <c r="F52" s="12"/>
      <c r="G52" s="12"/>
      <c r="H52" s="12"/>
      <c r="I52" s="517"/>
      <c r="J52" s="518"/>
      <c r="K52" s="519"/>
      <c r="L52" s="12"/>
      <c r="M52" s="12"/>
      <c r="N52" s="12"/>
      <c r="O52" s="12"/>
      <c r="P52" s="12"/>
      <c r="Q52" s="12"/>
      <c r="R52" s="12"/>
      <c r="S52" s="12"/>
      <c r="T52" s="12"/>
      <c r="U52" s="13"/>
    </row>
    <row r="53" spans="1:21" ht="15.75" thickBot="1" x14ac:dyDescent="0.3">
      <c r="A53" s="25" t="s">
        <v>29</v>
      </c>
      <c r="B53" s="10"/>
      <c r="C53" s="10"/>
      <c r="D53" s="10"/>
      <c r="E53" s="10"/>
      <c r="F53" s="10"/>
      <c r="G53" s="10"/>
      <c r="H53" s="10"/>
      <c r="I53" s="520"/>
      <c r="J53" s="521"/>
      <c r="K53" s="522"/>
      <c r="L53" s="10"/>
      <c r="M53" s="10"/>
      <c r="N53" s="10"/>
      <c r="O53" s="10"/>
      <c r="P53" s="10"/>
      <c r="Q53" s="10"/>
      <c r="R53" s="10"/>
      <c r="S53" s="10"/>
      <c r="T53" s="10"/>
      <c r="U53" s="14"/>
    </row>
    <row r="54" spans="1:21" ht="15.75" thickBot="1" x14ac:dyDescent="0.3">
      <c r="A54" s="15"/>
      <c r="B54" s="16"/>
      <c r="C54" s="16"/>
      <c r="D54" s="16"/>
      <c r="E54" s="16"/>
      <c r="F54" s="16"/>
      <c r="G54" s="16"/>
      <c r="H54" s="16"/>
      <c r="I54" s="26"/>
      <c r="J54" s="26"/>
      <c r="K54" s="26"/>
      <c r="L54" s="16"/>
      <c r="M54" s="16"/>
      <c r="N54" s="16"/>
      <c r="O54" s="16"/>
      <c r="P54" s="16"/>
      <c r="Q54" s="16"/>
      <c r="R54" s="16"/>
      <c r="S54" s="16"/>
      <c r="T54" s="16"/>
      <c r="U54" s="17"/>
    </row>
    <row r="56" spans="1:21" x14ac:dyDescent="0.25">
      <c r="A56" s="22"/>
      <c r="B56" s="22"/>
      <c r="C56" s="22"/>
      <c r="D56" s="22"/>
      <c r="E56" s="22"/>
      <c r="F56" s="22"/>
      <c r="G56" s="22"/>
      <c r="H56" s="22"/>
      <c r="I56" s="53"/>
      <c r="J56" s="53"/>
      <c r="K56" s="53"/>
      <c r="L56" s="22"/>
      <c r="M56" s="22"/>
      <c r="N56" s="22"/>
      <c r="O56" s="22"/>
      <c r="P56" s="53"/>
      <c r="Q56" s="22"/>
      <c r="R56" s="22"/>
      <c r="S56" s="22"/>
      <c r="T56" s="22"/>
      <c r="U56" s="22"/>
    </row>
  </sheetData>
  <mergeCells count="26">
    <mergeCell ref="A7:K7"/>
    <mergeCell ref="L7:M7"/>
    <mergeCell ref="N7:Q7"/>
    <mergeCell ref="R7:S7"/>
    <mergeCell ref="T7:U9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R8:R9"/>
    <mergeCell ref="S8:S9"/>
    <mergeCell ref="I52:K52"/>
    <mergeCell ref="I53:K53"/>
    <mergeCell ref="L8:L9"/>
    <mergeCell ref="M8:M9"/>
    <mergeCell ref="N8:N9"/>
    <mergeCell ref="O8:O9"/>
    <mergeCell ref="P8:P9"/>
    <mergeCell ref="Q8:Q9"/>
    <mergeCell ref="K8:K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view="pageBreakPreview" topLeftCell="N1" zoomScale="60" zoomScaleNormal="75" workbookViewId="0">
      <selection activeCell="O38" sqref="O38"/>
    </sheetView>
  </sheetViews>
  <sheetFormatPr defaultRowHeight="15" x14ac:dyDescent="0.25"/>
  <cols>
    <col min="2" max="2" width="20.5703125" customWidth="1"/>
    <col min="3" max="3" width="18" customWidth="1"/>
    <col min="4" max="4" width="14.5703125" customWidth="1"/>
    <col min="6" max="6" width="16.5703125" customWidth="1"/>
    <col min="7" max="7" width="14.5703125" customWidth="1"/>
    <col min="8" max="8" width="15.140625" customWidth="1"/>
    <col min="9" max="9" width="14" customWidth="1"/>
    <col min="10" max="10" width="14.5703125" customWidth="1"/>
    <col min="11" max="11" width="15.85546875" customWidth="1"/>
    <col min="12" max="12" width="18.85546875" customWidth="1"/>
    <col min="13" max="13" width="15.85546875" customWidth="1"/>
    <col min="14" max="14" width="21.7109375" customWidth="1"/>
    <col min="15" max="15" width="16.7109375" customWidth="1"/>
    <col min="16" max="16" width="20.5703125" customWidth="1"/>
    <col min="17" max="17" width="15.28515625" customWidth="1"/>
    <col min="18" max="18" width="16.7109375" customWidth="1"/>
    <col min="20" max="20" width="14.28515625" customWidth="1"/>
    <col min="21" max="21" width="11.28515625" customWidth="1"/>
  </cols>
  <sheetData>
    <row r="1" spans="1:32" x14ac:dyDescent="0.25">
      <c r="A1" s="1"/>
      <c r="B1" s="2"/>
      <c r="C1" s="2"/>
      <c r="D1" s="2"/>
      <c r="E1" s="2"/>
      <c r="F1" s="18" t="s">
        <v>0</v>
      </c>
      <c r="G1" s="18"/>
      <c r="H1" s="2"/>
      <c r="I1" s="2"/>
      <c r="J1" s="2"/>
      <c r="K1" s="3"/>
      <c r="L1" s="1"/>
      <c r="M1" s="2"/>
      <c r="N1" s="18" t="s">
        <v>3</v>
      </c>
      <c r="O1" s="2"/>
      <c r="P1" s="2"/>
      <c r="Q1" s="2"/>
      <c r="R1" s="2"/>
      <c r="S1" s="2"/>
      <c r="T1" s="2"/>
      <c r="U1" s="3"/>
    </row>
    <row r="2" spans="1:32" x14ac:dyDescent="0.25">
      <c r="A2" s="19" t="s">
        <v>1</v>
      </c>
      <c r="B2" s="5"/>
      <c r="C2" s="5"/>
      <c r="D2" s="5"/>
      <c r="E2" s="5"/>
      <c r="F2" s="5"/>
      <c r="G2" s="5"/>
      <c r="H2" s="5"/>
      <c r="I2" s="5"/>
      <c r="J2" s="5"/>
      <c r="K2" s="6"/>
      <c r="L2" s="4"/>
      <c r="M2" s="5"/>
      <c r="N2" s="5"/>
      <c r="O2" s="5"/>
      <c r="P2" s="5"/>
      <c r="Q2" s="5"/>
      <c r="R2" s="5"/>
      <c r="S2" s="5"/>
      <c r="T2" s="5"/>
      <c r="U2" s="6"/>
    </row>
    <row r="3" spans="1:32" x14ac:dyDescent="0.25">
      <c r="A3" s="19" t="s">
        <v>2</v>
      </c>
      <c r="B3" s="5"/>
      <c r="C3" s="5"/>
      <c r="D3" s="5"/>
      <c r="E3" s="5"/>
      <c r="F3" s="5"/>
      <c r="G3" s="5"/>
      <c r="H3" s="5"/>
      <c r="I3" s="5"/>
      <c r="J3" s="5"/>
      <c r="K3" s="6"/>
      <c r="L3" s="19" t="s">
        <v>38</v>
      </c>
      <c r="M3" s="5"/>
      <c r="N3" s="5"/>
      <c r="O3" s="5"/>
      <c r="P3" s="5"/>
      <c r="Q3" s="5"/>
      <c r="R3" s="5"/>
      <c r="S3" s="5"/>
      <c r="T3" s="5"/>
      <c r="U3" s="6"/>
    </row>
    <row r="4" spans="1:3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6"/>
      <c r="L4" s="4"/>
      <c r="M4" s="5"/>
      <c r="N4" s="5"/>
      <c r="O4" s="5"/>
      <c r="P4" s="5"/>
      <c r="Q4" s="5"/>
      <c r="R4" s="5"/>
      <c r="S4" s="5"/>
      <c r="T4" s="5"/>
      <c r="U4" s="6"/>
    </row>
    <row r="5" spans="1:3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6"/>
      <c r="L5" s="4"/>
      <c r="M5" s="5"/>
      <c r="N5" s="5"/>
      <c r="O5" s="5"/>
      <c r="P5" s="5"/>
      <c r="Q5" s="5"/>
      <c r="R5" s="20" t="s">
        <v>5</v>
      </c>
      <c r="S5" s="5"/>
      <c r="T5" s="5"/>
      <c r="U5" s="6"/>
    </row>
    <row r="6" spans="1:32" ht="15.75" thickBot="1" x14ac:dyDescent="0.3">
      <c r="A6" s="7"/>
      <c r="B6" s="8"/>
      <c r="C6" s="8"/>
      <c r="D6" s="8"/>
      <c r="E6" s="8"/>
      <c r="F6" s="8"/>
      <c r="G6" s="8"/>
      <c r="H6" s="8"/>
      <c r="I6" s="8"/>
      <c r="J6" s="8"/>
      <c r="K6" s="9"/>
      <c r="L6" s="7"/>
      <c r="M6" s="8"/>
      <c r="N6" s="8"/>
      <c r="O6" s="8"/>
      <c r="P6" s="8"/>
      <c r="Q6" s="8"/>
      <c r="R6" s="8"/>
      <c r="S6" s="8"/>
      <c r="T6" s="8"/>
      <c r="U6" s="9"/>
    </row>
    <row r="7" spans="1:32" ht="15.75" thickBot="1" x14ac:dyDescent="0.3">
      <c r="A7" s="512" t="s">
        <v>6</v>
      </c>
      <c r="B7" s="513"/>
      <c r="C7" s="513"/>
      <c r="D7" s="513"/>
      <c r="E7" s="513"/>
      <c r="F7" s="513"/>
      <c r="G7" s="513"/>
      <c r="H7" s="513"/>
      <c r="I7" s="513"/>
      <c r="J7" s="513"/>
      <c r="K7" s="514"/>
      <c r="L7" s="512" t="s">
        <v>7</v>
      </c>
      <c r="M7" s="515"/>
      <c r="N7" s="512" t="s">
        <v>8</v>
      </c>
      <c r="O7" s="516"/>
      <c r="P7" s="516"/>
      <c r="Q7" s="515"/>
      <c r="R7" s="512" t="s">
        <v>9</v>
      </c>
      <c r="S7" s="516"/>
      <c r="T7" s="504" t="s">
        <v>10</v>
      </c>
      <c r="U7" s="505"/>
      <c r="V7" s="529" t="s">
        <v>163</v>
      </c>
      <c r="W7" s="530"/>
      <c r="X7" s="530"/>
      <c r="Y7" s="530"/>
      <c r="Z7" s="530"/>
      <c r="AA7" s="530"/>
      <c r="AB7" s="530"/>
      <c r="AC7" s="530"/>
      <c r="AD7" s="530"/>
      <c r="AE7" s="530"/>
      <c r="AF7" s="531"/>
    </row>
    <row r="8" spans="1:32" x14ac:dyDescent="0.25">
      <c r="A8" s="508" t="s">
        <v>11</v>
      </c>
      <c r="B8" s="508" t="s">
        <v>12</v>
      </c>
      <c r="C8" s="508" t="s">
        <v>13</v>
      </c>
      <c r="D8" s="508" t="s">
        <v>14</v>
      </c>
      <c r="E8" s="508" t="s">
        <v>15</v>
      </c>
      <c r="F8" s="508" t="s">
        <v>16</v>
      </c>
      <c r="G8" s="508" t="s">
        <v>17</v>
      </c>
      <c r="H8" s="510" t="s">
        <v>87</v>
      </c>
      <c r="I8" s="510" t="s">
        <v>20</v>
      </c>
      <c r="J8" s="510" t="s">
        <v>21</v>
      </c>
      <c r="K8" s="510" t="s">
        <v>22</v>
      </c>
      <c r="L8" s="508" t="s">
        <v>23</v>
      </c>
      <c r="M8" s="508" t="s">
        <v>17</v>
      </c>
      <c r="N8" s="508" t="s">
        <v>23</v>
      </c>
      <c r="O8" s="508" t="s">
        <v>17</v>
      </c>
      <c r="P8" s="508" t="s">
        <v>24</v>
      </c>
      <c r="Q8" s="508" t="s">
        <v>18</v>
      </c>
      <c r="R8" s="508" t="s">
        <v>25</v>
      </c>
      <c r="S8" s="510" t="s">
        <v>26</v>
      </c>
      <c r="T8" s="506"/>
      <c r="U8" s="507"/>
      <c r="V8" s="552" t="s">
        <v>11</v>
      </c>
      <c r="W8" s="552" t="s">
        <v>153</v>
      </c>
      <c r="X8" s="534" t="s">
        <v>154</v>
      </c>
      <c r="Y8" s="536" t="s">
        <v>155</v>
      </c>
      <c r="Z8" s="540" t="s">
        <v>17</v>
      </c>
      <c r="AA8" s="540" t="s">
        <v>25</v>
      </c>
      <c r="AB8" s="542" t="s">
        <v>156</v>
      </c>
      <c r="AC8" s="542" t="s">
        <v>157</v>
      </c>
      <c r="AD8" s="196" t="s">
        <v>25</v>
      </c>
      <c r="AE8" s="540" t="s">
        <v>158</v>
      </c>
      <c r="AF8" s="544" t="s">
        <v>159</v>
      </c>
    </row>
    <row r="9" spans="1:32" x14ac:dyDescent="0.25">
      <c r="A9" s="509"/>
      <c r="B9" s="509"/>
      <c r="C9" s="509"/>
      <c r="D9" s="509"/>
      <c r="E9" s="509"/>
      <c r="F9" s="509"/>
      <c r="G9" s="509"/>
      <c r="H9" s="511"/>
      <c r="I9" s="511"/>
      <c r="J9" s="511"/>
      <c r="K9" s="511"/>
      <c r="L9" s="509"/>
      <c r="M9" s="509"/>
      <c r="N9" s="509"/>
      <c r="O9" s="509"/>
      <c r="P9" s="509"/>
      <c r="Q9" s="509"/>
      <c r="R9" s="509"/>
      <c r="S9" s="511"/>
      <c r="T9" s="506"/>
      <c r="U9" s="507"/>
      <c r="V9" s="557"/>
      <c r="W9" s="557"/>
      <c r="X9" s="546"/>
      <c r="Y9" s="558"/>
      <c r="Z9" s="549"/>
      <c r="AA9" s="549"/>
      <c r="AB9" s="550"/>
      <c r="AC9" s="550"/>
      <c r="AD9" s="238" t="s">
        <v>160</v>
      </c>
      <c r="AE9" s="549"/>
      <c r="AF9" s="551"/>
    </row>
    <row r="10" spans="1:32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53"/>
      <c r="L10" s="22"/>
      <c r="M10" s="22"/>
      <c r="N10" s="22"/>
      <c r="O10" s="22"/>
      <c r="P10" s="53"/>
      <c r="Q10" s="50"/>
      <c r="R10" s="22"/>
      <c r="S10" s="22"/>
      <c r="T10" s="22"/>
      <c r="U10" s="22"/>
    </row>
    <row r="11" spans="1:32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53"/>
      <c r="L11" s="22"/>
      <c r="M11" s="22"/>
      <c r="N11" s="22"/>
      <c r="O11" s="22"/>
      <c r="P11" s="53"/>
      <c r="Q11" s="50"/>
      <c r="R11" s="22"/>
      <c r="S11" s="22"/>
      <c r="T11" s="22"/>
      <c r="U11" s="22"/>
    </row>
    <row r="12" spans="1:32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53"/>
      <c r="L12" s="22"/>
      <c r="M12" s="22"/>
      <c r="N12" s="22"/>
      <c r="O12" s="22"/>
      <c r="P12" s="53"/>
      <c r="Q12" s="50"/>
      <c r="R12" s="22"/>
      <c r="S12" s="22"/>
      <c r="T12" s="22"/>
      <c r="U12" s="22"/>
    </row>
    <row r="13" spans="1:32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53"/>
      <c r="L13" s="22"/>
      <c r="M13" s="22"/>
      <c r="N13" s="22"/>
      <c r="O13" s="22"/>
      <c r="P13" s="53"/>
      <c r="Q13" s="50"/>
      <c r="R13" s="22"/>
      <c r="S13" s="22"/>
      <c r="T13" s="22"/>
      <c r="U13" s="22"/>
    </row>
    <row r="14" spans="1:32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53"/>
      <c r="L14" s="22"/>
      <c r="M14" s="22"/>
      <c r="N14" s="22"/>
      <c r="O14" s="22"/>
      <c r="P14" s="53"/>
      <c r="Q14" s="50"/>
      <c r="R14" s="22"/>
      <c r="S14" s="22"/>
      <c r="T14" s="22"/>
      <c r="U14" s="22"/>
    </row>
    <row r="15" spans="1:32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53"/>
      <c r="L15" s="22"/>
      <c r="M15" s="22"/>
      <c r="N15" s="22"/>
      <c r="O15" s="22"/>
      <c r="P15" s="53"/>
      <c r="Q15" s="50"/>
      <c r="R15" s="22"/>
      <c r="S15" s="22"/>
      <c r="T15" s="22"/>
      <c r="U15" s="22"/>
    </row>
    <row r="16" spans="1:32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53"/>
      <c r="L16" s="22"/>
      <c r="M16" s="22"/>
      <c r="N16" s="22"/>
      <c r="O16" s="22"/>
      <c r="P16" s="53"/>
      <c r="Q16" s="50"/>
      <c r="R16" s="22"/>
      <c r="S16" s="22"/>
      <c r="T16" s="22"/>
      <c r="U16" s="22"/>
    </row>
    <row r="17" spans="1:21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53"/>
      <c r="L17" s="22"/>
      <c r="M17" s="22"/>
      <c r="N17" s="22"/>
      <c r="O17" s="22"/>
      <c r="P17" s="53"/>
      <c r="Q17" s="50"/>
      <c r="R17" s="22"/>
      <c r="S17" s="22"/>
      <c r="T17" s="22"/>
      <c r="U17" s="22"/>
    </row>
    <row r="18" spans="1:21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53"/>
      <c r="L18" s="22"/>
      <c r="M18" s="22"/>
      <c r="N18" s="22"/>
      <c r="O18" s="22"/>
      <c r="P18" s="53"/>
      <c r="Q18" s="50"/>
      <c r="R18" s="22"/>
      <c r="S18" s="22"/>
      <c r="T18" s="22"/>
      <c r="U18" s="22"/>
    </row>
    <row r="19" spans="1:21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53"/>
      <c r="L19" s="22"/>
      <c r="M19" s="22"/>
      <c r="N19" s="22"/>
      <c r="O19" s="22"/>
      <c r="P19" s="53"/>
      <c r="Q19" s="50"/>
      <c r="R19" s="22"/>
      <c r="S19" s="22"/>
      <c r="T19" s="22"/>
      <c r="U19" s="22"/>
    </row>
    <row r="20" spans="1:21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53"/>
      <c r="L20" s="22"/>
      <c r="M20" s="22"/>
      <c r="N20" s="22"/>
      <c r="O20" s="22"/>
      <c r="P20" s="53"/>
      <c r="Q20" s="50"/>
      <c r="R20" s="22"/>
      <c r="S20" s="22"/>
      <c r="T20" s="22"/>
      <c r="U20" s="22"/>
    </row>
    <row r="21" spans="1:21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53"/>
      <c r="L21" s="22"/>
      <c r="M21" s="22"/>
      <c r="N21" s="22"/>
      <c r="O21" s="22"/>
      <c r="P21" s="53"/>
      <c r="Q21" s="50"/>
      <c r="R21" s="22"/>
      <c r="S21" s="22"/>
      <c r="T21" s="22"/>
      <c r="U21" s="22"/>
    </row>
    <row r="22" spans="1:21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53"/>
      <c r="L22" s="22"/>
      <c r="M22" s="22"/>
      <c r="N22" s="22"/>
      <c r="O22" s="22"/>
      <c r="P22" s="53"/>
      <c r="Q22" s="50"/>
      <c r="R22" s="22"/>
      <c r="S22" s="22"/>
      <c r="T22" s="22"/>
      <c r="U22" s="22"/>
    </row>
    <row r="23" spans="1:21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53"/>
      <c r="L23" s="22"/>
      <c r="M23" s="22"/>
      <c r="N23" s="22"/>
      <c r="O23" s="22"/>
      <c r="P23" s="53"/>
      <c r="Q23" s="50"/>
      <c r="R23" s="22"/>
      <c r="S23" s="22"/>
      <c r="T23" s="22"/>
      <c r="U23" s="22"/>
    </row>
    <row r="24" spans="1:21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53"/>
      <c r="L24" s="22"/>
      <c r="M24" s="22"/>
      <c r="N24" s="22"/>
      <c r="O24" s="22"/>
      <c r="P24" s="53"/>
      <c r="Q24" s="50"/>
      <c r="R24" s="22"/>
      <c r="S24" s="22"/>
      <c r="T24" s="22"/>
      <c r="U24" s="22"/>
    </row>
    <row r="25" spans="1:21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53"/>
      <c r="L25" s="22"/>
      <c r="M25" s="22"/>
      <c r="N25" s="22"/>
      <c r="O25" s="22"/>
      <c r="P25" s="53"/>
      <c r="Q25" s="50"/>
      <c r="R25" s="22"/>
      <c r="S25" s="22"/>
      <c r="T25" s="22"/>
      <c r="U25" s="22"/>
    </row>
    <row r="26" spans="1:21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53"/>
      <c r="L26" s="22"/>
      <c r="M26" s="22"/>
      <c r="N26" s="22"/>
      <c r="O26" s="22"/>
      <c r="P26" s="53"/>
      <c r="Q26" s="50"/>
      <c r="R26" s="22"/>
      <c r="S26" s="22"/>
      <c r="T26" s="22"/>
      <c r="U26" s="22"/>
    </row>
    <row r="27" spans="1:21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53"/>
      <c r="L27" s="22"/>
      <c r="M27" s="22"/>
      <c r="N27" s="22"/>
      <c r="O27" s="22"/>
      <c r="P27" s="53"/>
      <c r="Q27" s="50"/>
      <c r="R27" s="22"/>
      <c r="S27" s="22"/>
      <c r="T27" s="22"/>
      <c r="U27" s="22"/>
    </row>
    <row r="28" spans="1:21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53"/>
      <c r="L28" s="22"/>
      <c r="M28" s="22"/>
      <c r="N28" s="22"/>
      <c r="O28" s="22"/>
      <c r="P28" s="53"/>
      <c r="Q28" s="50"/>
      <c r="R28" s="22"/>
      <c r="S28" s="22"/>
      <c r="T28" s="22"/>
      <c r="U28" s="22"/>
    </row>
    <row r="29" spans="1:21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53"/>
      <c r="L29" s="22"/>
      <c r="M29" s="22"/>
      <c r="N29" s="22"/>
      <c r="O29" s="22"/>
      <c r="P29" s="53"/>
      <c r="Q29" s="50"/>
      <c r="R29" s="22"/>
      <c r="S29" s="22"/>
      <c r="T29" s="22"/>
      <c r="U29" s="22"/>
    </row>
    <row r="30" spans="1:2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53"/>
      <c r="L30" s="22"/>
      <c r="M30" s="22"/>
      <c r="N30" s="22"/>
      <c r="O30" s="22"/>
      <c r="P30" s="53"/>
      <c r="Q30" s="50"/>
      <c r="R30" s="22"/>
      <c r="S30" s="22"/>
      <c r="T30" s="22"/>
      <c r="U30" s="22"/>
    </row>
    <row r="31" spans="1:21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53"/>
      <c r="L31" s="22"/>
      <c r="M31" s="22"/>
      <c r="N31" s="22"/>
      <c r="O31" s="22"/>
      <c r="P31" s="53"/>
      <c r="Q31" s="50"/>
      <c r="R31" s="22"/>
      <c r="S31" s="22"/>
      <c r="T31" s="22"/>
      <c r="U31" s="22"/>
    </row>
    <row r="32" spans="1:2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53"/>
      <c r="L32" s="22"/>
      <c r="M32" s="22"/>
      <c r="N32" s="22"/>
      <c r="O32" s="22"/>
      <c r="P32" s="53"/>
      <c r="Q32" s="50"/>
      <c r="R32" s="22"/>
      <c r="S32" s="22"/>
      <c r="T32" s="22"/>
      <c r="U32" s="22"/>
    </row>
    <row r="33" spans="1:2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53"/>
      <c r="L33" s="22"/>
      <c r="M33" s="22"/>
      <c r="N33" s="22"/>
      <c r="O33" s="22"/>
      <c r="P33" s="53"/>
      <c r="Q33" s="50"/>
      <c r="R33" s="22"/>
      <c r="S33" s="22"/>
      <c r="T33" s="22"/>
      <c r="U33" s="22"/>
    </row>
    <row r="34" spans="1:2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53"/>
      <c r="L34" s="22"/>
      <c r="M34" s="22"/>
      <c r="N34" s="22"/>
      <c r="O34" s="22"/>
      <c r="P34" s="53"/>
      <c r="Q34" s="50"/>
      <c r="R34" s="22"/>
      <c r="S34" s="22"/>
      <c r="T34" s="22"/>
      <c r="U34" s="22"/>
    </row>
    <row r="35" spans="1:21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53"/>
      <c r="L35" s="22"/>
      <c r="M35" s="22"/>
      <c r="N35" s="22"/>
      <c r="O35" s="22"/>
      <c r="P35" s="53"/>
      <c r="Q35" s="50"/>
      <c r="R35" s="22"/>
      <c r="S35" s="22"/>
      <c r="T35" s="22"/>
      <c r="U35" s="22"/>
    </row>
    <row r="36" spans="1:21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53"/>
      <c r="L36" s="22"/>
      <c r="M36" s="22"/>
      <c r="N36" s="22"/>
      <c r="O36" s="22"/>
      <c r="P36" s="53"/>
      <c r="Q36" s="50"/>
      <c r="R36" s="22"/>
      <c r="S36" s="22"/>
      <c r="T36" s="22"/>
      <c r="U36" s="22"/>
    </row>
    <row r="37" spans="1:21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53"/>
      <c r="L37" s="22"/>
      <c r="M37" s="22"/>
      <c r="N37" s="22"/>
      <c r="O37" s="22"/>
      <c r="P37" s="53"/>
      <c r="Q37" s="50"/>
      <c r="R37" s="22"/>
      <c r="S37" s="22"/>
      <c r="T37" s="22"/>
      <c r="U37" s="22"/>
    </row>
    <row r="38" spans="1:21" ht="15.75" thickBot="1" x14ac:dyDescent="0.3">
      <c r="A38" s="27"/>
      <c r="B38" s="27"/>
      <c r="C38" s="29" t="s">
        <v>30</v>
      </c>
      <c r="D38" s="27"/>
      <c r="E38" s="27"/>
      <c r="F38" s="27"/>
      <c r="G38" s="30">
        <f>SUM(G10:G37)</f>
        <v>0</v>
      </c>
      <c r="H38" s="27"/>
      <c r="I38" s="27"/>
      <c r="J38" s="27"/>
      <c r="K38" s="60">
        <f>SUM(K10:K37)</f>
        <v>0</v>
      </c>
      <c r="L38" s="27"/>
      <c r="M38" s="30">
        <f>SUM(M10:M37)</f>
        <v>0</v>
      </c>
      <c r="N38" s="27"/>
      <c r="O38" s="30">
        <f>SUM(O10:O37)</f>
        <v>0</v>
      </c>
      <c r="P38" s="60">
        <f>SUM(P10:P37)</f>
        <v>0</v>
      </c>
      <c r="Q38" s="27"/>
      <c r="R38" s="27"/>
      <c r="S38" s="27"/>
      <c r="T38" s="27"/>
      <c r="U38" s="27"/>
    </row>
    <row r="39" spans="1:21" x14ac:dyDescent="0.25">
      <c r="A39" s="24" t="s">
        <v>28</v>
      </c>
      <c r="B39" s="12"/>
      <c r="C39" s="12"/>
      <c r="D39" s="12"/>
      <c r="E39" s="12"/>
      <c r="F39" s="12"/>
      <c r="G39" s="12"/>
      <c r="H39" s="12"/>
      <c r="I39" s="517"/>
      <c r="J39" s="518"/>
      <c r="K39" s="519"/>
      <c r="L39" s="12"/>
      <c r="M39" s="12"/>
      <c r="N39" s="12"/>
      <c r="O39" s="12"/>
      <c r="P39" s="12"/>
      <c r="Q39" s="12"/>
      <c r="R39" s="12"/>
      <c r="S39" s="12"/>
      <c r="T39" s="12"/>
      <c r="U39" s="13"/>
    </row>
    <row r="40" spans="1:21" ht="15.75" thickBot="1" x14ac:dyDescent="0.3">
      <c r="A40" s="25" t="s">
        <v>29</v>
      </c>
      <c r="B40" s="10"/>
      <c r="C40" s="10"/>
      <c r="D40" s="10"/>
      <c r="E40" s="10"/>
      <c r="F40" s="10"/>
      <c r="G40" s="10"/>
      <c r="H40" s="10"/>
      <c r="I40" s="520"/>
      <c r="J40" s="521"/>
      <c r="K40" s="522"/>
      <c r="L40" s="10"/>
      <c r="M40" s="10"/>
      <c r="N40" s="10"/>
      <c r="O40" s="10"/>
      <c r="P40" s="10"/>
      <c r="Q40" s="10"/>
      <c r="R40" s="10"/>
      <c r="S40" s="10"/>
      <c r="T40" s="10"/>
      <c r="U40" s="14"/>
    </row>
    <row r="41" spans="1:21" ht="15.75" thickBot="1" x14ac:dyDescent="0.3">
      <c r="A41" s="15"/>
      <c r="B41" s="16"/>
      <c r="C41" s="16"/>
      <c r="D41" s="16"/>
      <c r="E41" s="16"/>
      <c r="F41" s="16"/>
      <c r="G41" s="16"/>
      <c r="H41" s="16"/>
      <c r="I41" s="26"/>
      <c r="J41" s="26"/>
      <c r="K41" s="26"/>
      <c r="L41" s="16"/>
      <c r="M41" s="16"/>
      <c r="N41" s="16"/>
      <c r="O41" s="16"/>
      <c r="P41" s="16"/>
      <c r="Q41" s="16"/>
      <c r="R41" s="16"/>
      <c r="S41" s="16"/>
      <c r="T41" s="16"/>
      <c r="U41" s="17"/>
    </row>
    <row r="43" spans="1:21" x14ac:dyDescent="0.25">
      <c r="A43" s="21" t="s">
        <v>27</v>
      </c>
    </row>
  </sheetData>
  <mergeCells count="37">
    <mergeCell ref="S8:S9"/>
    <mergeCell ref="I39:K39"/>
    <mergeCell ref="I40:K40"/>
    <mergeCell ref="L8:L9"/>
    <mergeCell ref="M8:M9"/>
    <mergeCell ref="N8:N9"/>
    <mergeCell ref="O8:O9"/>
    <mergeCell ref="P8:P9"/>
    <mergeCell ref="Q8:Q9"/>
    <mergeCell ref="K8:K9"/>
    <mergeCell ref="A7:K7"/>
    <mergeCell ref="L7:M7"/>
    <mergeCell ref="N7:Q7"/>
    <mergeCell ref="R7:S7"/>
    <mergeCell ref="T7:U9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R8:R9"/>
    <mergeCell ref="V7:AF7"/>
    <mergeCell ref="V8:V9"/>
    <mergeCell ref="W8:W9"/>
    <mergeCell ref="X8:X9"/>
    <mergeCell ref="Y8:Y9"/>
    <mergeCell ref="Z8:Z9"/>
    <mergeCell ref="AA8:AA9"/>
    <mergeCell ref="AB8:AB9"/>
    <mergeCell ref="AC8:AC9"/>
    <mergeCell ref="AE8:AE9"/>
    <mergeCell ref="AF8:AF9"/>
  </mergeCells>
  <pageMargins left="0.511811024" right="0.511811024" top="0.78740157499999996" bottom="0.78740157499999996" header="0.31496062000000002" footer="0.31496062000000002"/>
  <pageSetup paperSize="9" scale="28" orientation="portrait" r:id="rId1"/>
  <headerFooter>
    <oddHeader>&amp;CINFORME ALIMPORT - CARNE DE RES - 2013</oddHeader>
  </headerFooter>
  <colBreaks count="1" manualBreakCount="1">
    <brk id="21" max="69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opLeftCell="A4" workbookViewId="0">
      <selection activeCell="H11" sqref="H11"/>
    </sheetView>
  </sheetViews>
  <sheetFormatPr defaultRowHeight="15" x14ac:dyDescent="0.25"/>
  <cols>
    <col min="1" max="1" width="17.28515625" customWidth="1"/>
    <col min="2" max="2" width="13.85546875" customWidth="1"/>
    <col min="3" max="3" width="13.7109375" customWidth="1"/>
    <col min="4" max="4" width="12.28515625" customWidth="1"/>
    <col min="5" max="5" width="14.28515625" customWidth="1"/>
    <col min="6" max="6" width="16" customWidth="1"/>
    <col min="7" max="7" width="13.42578125" customWidth="1"/>
    <col min="8" max="8" width="12.7109375" customWidth="1"/>
    <col min="9" max="9" width="14" customWidth="1"/>
  </cols>
  <sheetData>
    <row r="2" spans="1:9" ht="15.75" thickBot="1" x14ac:dyDescent="0.3"/>
    <row r="3" spans="1:9" x14ac:dyDescent="0.25">
      <c r="A3" s="563" t="s">
        <v>12</v>
      </c>
      <c r="B3" s="565" t="s">
        <v>40</v>
      </c>
      <c r="C3" s="566"/>
      <c r="D3" s="565" t="s">
        <v>122</v>
      </c>
      <c r="E3" s="566"/>
      <c r="F3" s="565" t="s">
        <v>41</v>
      </c>
      <c r="G3" s="566"/>
      <c r="H3" s="565" t="s">
        <v>42</v>
      </c>
      <c r="I3" s="566"/>
    </row>
    <row r="4" spans="1:9" ht="15.75" thickBot="1" x14ac:dyDescent="0.3">
      <c r="A4" s="564"/>
      <c r="B4" s="567"/>
      <c r="C4" s="568"/>
      <c r="D4" s="567"/>
      <c r="E4" s="568"/>
      <c r="F4" s="567"/>
      <c r="G4" s="568"/>
      <c r="H4" s="567"/>
      <c r="I4" s="568"/>
    </row>
    <row r="5" spans="1:9" ht="15.75" thickBot="1" x14ac:dyDescent="0.3">
      <c r="A5" s="564"/>
      <c r="B5" s="75" t="s">
        <v>43</v>
      </c>
      <c r="C5" s="75" t="s">
        <v>44</v>
      </c>
      <c r="D5" s="75" t="s">
        <v>43</v>
      </c>
      <c r="E5" s="75" t="s">
        <v>44</v>
      </c>
      <c r="F5" s="75" t="s">
        <v>43</v>
      </c>
      <c r="G5" s="75" t="s">
        <v>44</v>
      </c>
      <c r="H5" s="75" t="s">
        <v>45</v>
      </c>
      <c r="I5" s="76" t="s">
        <v>46</v>
      </c>
    </row>
    <row r="6" spans="1:9" x14ac:dyDescent="0.25">
      <c r="A6" s="139" t="s">
        <v>47</v>
      </c>
      <c r="B6" s="140">
        <f>POLLO!G38</f>
        <v>0</v>
      </c>
      <c r="C6" s="140">
        <f>POLLO!K38</f>
        <v>0</v>
      </c>
      <c r="D6" s="140">
        <f>POLLO!O38</f>
        <v>0</v>
      </c>
      <c r="E6" s="140">
        <f>POLLO!P38</f>
        <v>0</v>
      </c>
      <c r="F6" s="140">
        <f t="shared" ref="F6:G13" si="0">B6-D6</f>
        <v>0</v>
      </c>
      <c r="G6" s="140">
        <f t="shared" si="0"/>
        <v>0</v>
      </c>
      <c r="H6" s="64"/>
      <c r="I6" s="65"/>
    </row>
    <row r="7" spans="1:9" x14ac:dyDescent="0.25">
      <c r="A7" s="141" t="s">
        <v>48</v>
      </c>
      <c r="B7" s="142">
        <f>MDM!G119</f>
        <v>28719.688999999998</v>
      </c>
      <c r="C7" s="142">
        <f>MDM!K119</f>
        <v>26052.112921999997</v>
      </c>
      <c r="D7" s="142">
        <f>MDM!O119</f>
        <v>19915.422000000002</v>
      </c>
      <c r="E7" s="142">
        <f>MDM!P119</f>
        <v>18298.789922</v>
      </c>
      <c r="F7" s="142">
        <f t="shared" si="0"/>
        <v>8804.2669999999962</v>
      </c>
      <c r="G7" s="142">
        <f t="shared" si="0"/>
        <v>7753.3229999999967</v>
      </c>
      <c r="H7" s="53">
        <f>MDM!AB118</f>
        <v>64067.609999999993</v>
      </c>
      <c r="I7" s="66">
        <f>MDM!AB119</f>
        <v>125925.16999999998</v>
      </c>
    </row>
    <row r="8" spans="1:9" x14ac:dyDescent="0.25">
      <c r="A8" s="141" t="s">
        <v>49</v>
      </c>
      <c r="B8" s="142">
        <f>SALCHICHA!G181</f>
        <v>7223.7059499999996</v>
      </c>
      <c r="C8" s="142">
        <f>SALCHICHA!K181</f>
        <v>12449.685954</v>
      </c>
      <c r="D8" s="142">
        <f>SALCHICHA!O181</f>
        <v>4470.7222099999999</v>
      </c>
      <c r="E8" s="142">
        <f>SALCHICHA!P181</f>
        <v>7608.7733782000005</v>
      </c>
      <c r="F8" s="142">
        <f t="shared" si="0"/>
        <v>2752.9837399999997</v>
      </c>
      <c r="G8" s="142">
        <f t="shared" si="0"/>
        <v>4840.9125758</v>
      </c>
      <c r="H8" s="53">
        <f>SALCHICHA!AB180</f>
        <v>15246.863600000001</v>
      </c>
      <c r="I8" s="66">
        <f>SALCHICHA!AB181</f>
        <v>27240.567300000006</v>
      </c>
    </row>
    <row r="9" spans="1:9" x14ac:dyDescent="0.25">
      <c r="A9" s="141" t="s">
        <v>50</v>
      </c>
      <c r="B9" s="142">
        <f>PESCADO!G32</f>
        <v>2879.5439999999999</v>
      </c>
      <c r="C9" s="142">
        <f>PESCADO!K32</f>
        <v>5666.5297200000005</v>
      </c>
      <c r="D9" s="142">
        <f>PESCADO!O32</f>
        <v>2879.5439999999999</v>
      </c>
      <c r="E9" s="142">
        <f>PESCADO!P32</f>
        <v>5666.5297200000005</v>
      </c>
      <c r="F9" s="142">
        <f t="shared" si="0"/>
        <v>0</v>
      </c>
      <c r="G9" s="142">
        <f t="shared" si="0"/>
        <v>0</v>
      </c>
      <c r="H9" s="53">
        <f>PESCADO!AB33</f>
        <v>0</v>
      </c>
      <c r="I9" s="66">
        <f>PESCADO!AB34</f>
        <v>6244.7712000000001</v>
      </c>
    </row>
    <row r="10" spans="1:9" x14ac:dyDescent="0.25">
      <c r="A10" s="141" t="s">
        <v>51</v>
      </c>
      <c r="B10" s="142">
        <f>CERDO!G44</f>
        <v>753.6</v>
      </c>
      <c r="C10" s="142">
        <f>CERDO!K44</f>
        <v>1258.5119999999999</v>
      </c>
      <c r="D10" s="142">
        <f>CERDO!O44</f>
        <v>303.66399999999999</v>
      </c>
      <c r="E10" s="142">
        <f>CERDO!P44</f>
        <v>507.11888000000005</v>
      </c>
      <c r="F10" s="142">
        <f t="shared" si="0"/>
        <v>449.93600000000004</v>
      </c>
      <c r="G10" s="142">
        <f t="shared" si="0"/>
        <v>751.39311999999995</v>
      </c>
      <c r="H10" s="53">
        <f>CERDO!AB45</f>
        <v>1200.654</v>
      </c>
      <c r="I10" s="66">
        <f>CERDO!AB46</f>
        <v>2012.7168000000001</v>
      </c>
    </row>
    <row r="11" spans="1:9" x14ac:dyDescent="0.25">
      <c r="A11" s="141" t="s">
        <v>52</v>
      </c>
      <c r="B11" s="142">
        <f>'CARNE DE RES'!G38</f>
        <v>0</v>
      </c>
      <c r="C11" s="142">
        <f>'CARNE DE RES'!K38</f>
        <v>0</v>
      </c>
      <c r="D11" s="142">
        <f>'CARNE DE RES'!O38</f>
        <v>0</v>
      </c>
      <c r="E11" s="142">
        <f>'CARNE DE RES'!P38</f>
        <v>0</v>
      </c>
      <c r="F11" s="142">
        <f t="shared" si="0"/>
        <v>0</v>
      </c>
      <c r="G11" s="142">
        <f t="shared" si="0"/>
        <v>0</v>
      </c>
      <c r="H11" s="53"/>
      <c r="I11" s="66"/>
    </row>
    <row r="12" spans="1:9" x14ac:dyDescent="0.25">
      <c r="A12" s="141" t="s">
        <v>58</v>
      </c>
      <c r="B12" s="142">
        <f>'HUEVO EN POLVO'!G41</f>
        <v>216</v>
      </c>
      <c r="C12" s="142">
        <f>'HUEVO EN POLVO'!K41</f>
        <v>1389.9276</v>
      </c>
      <c r="D12" s="142">
        <f>'HUEVO EN POLVO'!O41</f>
        <v>216</v>
      </c>
      <c r="E12" s="142">
        <f>'HUEVO EN POLVO'!P41</f>
        <v>1389.9276</v>
      </c>
      <c r="F12" s="142">
        <f t="shared" si="0"/>
        <v>0</v>
      </c>
      <c r="G12" s="142">
        <f t="shared" si="0"/>
        <v>0</v>
      </c>
      <c r="H12" s="53">
        <f>'HUEVO EN POLVO'!AB42</f>
        <v>540</v>
      </c>
      <c r="I12" s="66">
        <f>'HUEVO EN POLVO'!AB43</f>
        <v>540</v>
      </c>
    </row>
    <row r="13" spans="1:9" x14ac:dyDescent="0.25">
      <c r="A13" s="141" t="s">
        <v>150</v>
      </c>
      <c r="B13" s="142">
        <f>VíSCERAS!G51</f>
        <v>0</v>
      </c>
      <c r="C13" s="142">
        <f>VíSCERAS!K51</f>
        <v>0</v>
      </c>
      <c r="D13" s="142">
        <f>VíSCERAS!O51</f>
        <v>0</v>
      </c>
      <c r="E13" s="142">
        <f>VíSCERAS!P51</f>
        <v>0</v>
      </c>
      <c r="F13" s="142">
        <f t="shared" si="0"/>
        <v>0</v>
      </c>
      <c r="G13" s="142">
        <f t="shared" si="0"/>
        <v>0</v>
      </c>
      <c r="H13" s="53"/>
      <c r="I13" s="66"/>
    </row>
    <row r="14" spans="1:9" x14ac:dyDescent="0.25">
      <c r="A14" s="62"/>
      <c r="B14" s="53"/>
      <c r="C14" s="53"/>
      <c r="D14" s="53"/>
      <c r="E14" s="53"/>
      <c r="F14" s="53"/>
      <c r="G14" s="53"/>
      <c r="H14" s="53"/>
      <c r="I14" s="66"/>
    </row>
    <row r="15" spans="1:9" ht="15.75" thickBot="1" x14ac:dyDescent="0.3">
      <c r="A15" s="63" t="s">
        <v>53</v>
      </c>
      <c r="B15" s="67">
        <f t="shared" ref="B15:G15" si="1">SUM(B6:B13)</f>
        <v>39792.538950000002</v>
      </c>
      <c r="C15" s="67">
        <f t="shared" si="1"/>
        <v>46816.768196000005</v>
      </c>
      <c r="D15" s="67">
        <f t="shared" si="1"/>
        <v>27785.352210000001</v>
      </c>
      <c r="E15" s="67">
        <f t="shared" si="1"/>
        <v>33471.139500200006</v>
      </c>
      <c r="F15" s="67">
        <f t="shared" si="1"/>
        <v>12007.186739999996</v>
      </c>
      <c r="G15" s="67">
        <f t="shared" si="1"/>
        <v>13345.628695799998</v>
      </c>
      <c r="H15" s="67">
        <f t="shared" ref="H15:I15" si="2">SUM(H6:H12)</f>
        <v>81055.127599999993</v>
      </c>
      <c r="I15" s="68">
        <f t="shared" si="2"/>
        <v>161963.22529999996</v>
      </c>
    </row>
    <row r="16" spans="1:9" ht="15.75" thickBot="1" x14ac:dyDescent="0.3">
      <c r="A16" s="11"/>
      <c r="B16" s="69"/>
      <c r="C16" s="69"/>
      <c r="D16" s="69"/>
      <c r="E16" s="69"/>
      <c r="F16" s="69"/>
      <c r="G16" s="69"/>
      <c r="H16" s="12"/>
      <c r="I16" s="69"/>
    </row>
    <row r="17" spans="1:9" ht="15.75" thickBot="1" x14ac:dyDescent="0.3">
      <c r="A17" s="79" t="s">
        <v>54</v>
      </c>
      <c r="B17" s="146">
        <f>SUM(B19:B20)</f>
        <v>39792.538950000002</v>
      </c>
      <c r="C17" s="146">
        <f>SUM(C19:C20)</f>
        <v>46816.768196000005</v>
      </c>
      <c r="D17" s="146">
        <f t="shared" ref="D17:I17" si="3">SUM(D19:D20)</f>
        <v>27785.352210000005</v>
      </c>
      <c r="E17" s="146">
        <f t="shared" si="3"/>
        <v>33471.139500199999</v>
      </c>
      <c r="F17" s="146">
        <f>SUM(F19:F20)</f>
        <v>12007.186739999996</v>
      </c>
      <c r="G17" s="146">
        <f>SUM(G19:G20)</f>
        <v>13345.628695800002</v>
      </c>
      <c r="H17" s="146">
        <f t="shared" si="3"/>
        <v>0</v>
      </c>
      <c r="I17" s="146">
        <f t="shared" si="3"/>
        <v>0</v>
      </c>
    </row>
    <row r="18" spans="1:9" ht="15.75" thickBot="1" x14ac:dyDescent="0.3">
      <c r="A18" s="21"/>
      <c r="B18" s="78"/>
      <c r="C18" s="78"/>
      <c r="D18" s="78"/>
      <c r="E18" s="78"/>
      <c r="F18" s="78"/>
      <c r="G18" s="78"/>
      <c r="H18" s="78"/>
      <c r="I18" s="78"/>
    </row>
    <row r="19" spans="1:9" ht="15.75" thickBot="1" x14ac:dyDescent="0.3">
      <c r="A19" s="61" t="s">
        <v>56</v>
      </c>
      <c r="B19" s="144">
        <f>MDM!G117+SALCHICHA!G179+PESCADO!G32</f>
        <v>3458.6719499999999</v>
      </c>
      <c r="C19" s="145">
        <f>MDM!K117+SALCHICHA!K179+PESCADO!K32</f>
        <v>6766.300134000001</v>
      </c>
      <c r="D19" s="144">
        <f>MDM!O117+SALCHICHA!O179+PESCADO!O32</f>
        <v>3205.55681</v>
      </c>
      <c r="E19" s="144">
        <f>MDM!P117+SALCHICHA!P179+PESCADO!P32</f>
        <v>6282.8502166000007</v>
      </c>
      <c r="F19" s="144">
        <f>B19-D19</f>
        <v>253.11513999999988</v>
      </c>
      <c r="G19" s="145">
        <f>C19-E19</f>
        <v>483.44991740000023</v>
      </c>
      <c r="H19" s="77"/>
      <c r="I19" s="77"/>
    </row>
    <row r="20" spans="1:9" ht="15.75" thickBot="1" x14ac:dyDescent="0.3">
      <c r="A20" s="61" t="s">
        <v>55</v>
      </c>
      <c r="B20" s="145">
        <f>POLLO!G38+VíSCERAS!G51+MDM!G118+SALCHICHA!G180+CERDO!G44+'CARNE DE RES'!G38+'HUEVO EN POLVO'!G41</f>
        <v>36333.866999999998</v>
      </c>
      <c r="C20" s="144">
        <f>POLLO!K38+VíSCERAS!K51+MDM!K118+SALCHICHA!K180+CERDO!K44+'CARNE DE RES'!K38+'HUEVO EN POLVO'!K41</f>
        <v>40050.468062</v>
      </c>
      <c r="D20" s="144">
        <f>POLLO!O38+VíSCERAS!O51+MDM!O118+SALCHICHA!O180+CERDO!O44+'CARNE DE RES'!O38+'HUEVO EN POLVO'!O41</f>
        <v>24579.795400000003</v>
      </c>
      <c r="E20" s="144">
        <f>POLLO!P38+VíSCERAS!P51+MDM!P118+SALCHICHA!P180+CERDO!P44+'CARNE DE RES'!P38+'HUEVO EN POLVO'!P41</f>
        <v>27188.289283599999</v>
      </c>
      <c r="F20" s="144">
        <f>B20-D20</f>
        <v>11754.071599999996</v>
      </c>
      <c r="G20" s="144">
        <f>C20-E20</f>
        <v>12862.178778400001</v>
      </c>
      <c r="H20" s="77"/>
      <c r="I20" s="77"/>
    </row>
    <row r="21" spans="1:9" x14ac:dyDescent="0.25">
      <c r="A21" s="10"/>
    </row>
    <row r="22" spans="1:9" x14ac:dyDescent="0.25">
      <c r="B22" s="143">
        <f>B15-B17</f>
        <v>0</v>
      </c>
      <c r="C22" s="143">
        <f t="shared" ref="C22:G22" si="4">C15-C17</f>
        <v>0</v>
      </c>
      <c r="D22" s="143">
        <f t="shared" si="4"/>
        <v>0</v>
      </c>
      <c r="E22" s="143">
        <f t="shared" si="4"/>
        <v>0</v>
      </c>
      <c r="F22" s="143">
        <f t="shared" si="4"/>
        <v>0</v>
      </c>
      <c r="G22" s="143">
        <f t="shared" si="4"/>
        <v>0</v>
      </c>
    </row>
  </sheetData>
  <mergeCells count="5">
    <mergeCell ref="A3:A5"/>
    <mergeCell ref="B3:C4"/>
    <mergeCell ref="D3:E4"/>
    <mergeCell ref="F3:G4"/>
    <mergeCell ref="H3:I4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7</vt:i4>
      </vt:variant>
    </vt:vector>
  </HeadingPairs>
  <TitlesOfParts>
    <vt:vector size="16" baseType="lpstr">
      <vt:lpstr>MDM</vt:lpstr>
      <vt:lpstr>SALCHICHA</vt:lpstr>
      <vt:lpstr>PESCADO</vt:lpstr>
      <vt:lpstr>CERDO</vt:lpstr>
      <vt:lpstr>HUEVO EN POLVO</vt:lpstr>
      <vt:lpstr>POLLO</vt:lpstr>
      <vt:lpstr>VíSCERAS</vt:lpstr>
      <vt:lpstr>CARNE DE RES</vt:lpstr>
      <vt:lpstr>RESUMIDO</vt:lpstr>
      <vt:lpstr>'CARNE DE RES'!Area_de_impressao</vt:lpstr>
      <vt:lpstr>CERDO!Area_de_impressao</vt:lpstr>
      <vt:lpstr>'HUEVO EN POLVO'!Area_de_impressao</vt:lpstr>
      <vt:lpstr>MDM!Area_de_impressao</vt:lpstr>
      <vt:lpstr>PESCADO!Area_de_impressao</vt:lpstr>
      <vt:lpstr>POLLO!Area_de_impressao</vt:lpstr>
      <vt:lpstr>SALCHICHA!Area_de_impressao</vt:lpstr>
    </vt:vector>
  </TitlesOfParts>
  <Company>--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Surimpex</dc:creator>
  <cp:lastModifiedBy>Surimpex</cp:lastModifiedBy>
  <cp:lastPrinted>2013-07-16T15:21:58Z</cp:lastPrinted>
  <dcterms:created xsi:type="dcterms:W3CDTF">2013-01-07T14:26:14Z</dcterms:created>
  <dcterms:modified xsi:type="dcterms:W3CDTF">2013-08-08T20:29:03Z</dcterms:modified>
</cp:coreProperties>
</file>