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epps\FBXMITA\"/>
    </mc:Choice>
  </mc:AlternateContent>
  <bookViews>
    <workbookView xWindow="0" yWindow="90" windowWidth="16260" windowHeight="5250"/>
  </bookViews>
  <sheets>
    <sheet name="Waterfall" sheetId="12" r:id="rId1"/>
    <sheet name="Changes" sheetId="14" r:id="rId2"/>
    <sheet name="QA Reports Trailing PB piece" sheetId="15" r:id="rId3"/>
    <sheet name="QA SUMMARY" sheetId="10" state="hidden" r:id="rId4"/>
    <sheet name="SUMMARY" sheetId="5" state="hidden" r:id="rId5"/>
  </sheets>
  <definedNames>
    <definedName name="_xlnm.Print_Area" localSheetId="3">'QA SUMMARY'!$A$2:$U$32</definedName>
    <definedName name="_xlnm.Print_Area" localSheetId="4">SUMMARY!$A$2:$R$32</definedName>
  </definedNames>
  <calcPr calcId="152511" concurrentCalc="0"/>
</workbook>
</file>

<file path=xl/calcChain.xml><?xml version="1.0" encoding="utf-8"?>
<calcChain xmlns="http://schemas.openxmlformats.org/spreadsheetml/2006/main">
  <c r="AO50" i="12" l="1"/>
  <c r="AO49" i="12"/>
  <c r="AP47" i="12"/>
  <c r="AP46" i="12"/>
  <c r="AP45" i="12"/>
  <c r="AP43" i="12"/>
  <c r="AP42" i="12"/>
  <c r="AP41" i="12"/>
  <c r="AP40" i="12"/>
  <c r="AP39" i="12"/>
  <c r="AP38" i="12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M50" i="12"/>
  <c r="AM49" i="12"/>
  <c r="AN47" i="12"/>
  <c r="AN46" i="12"/>
  <c r="AN45" i="12"/>
  <c r="AN43" i="12"/>
  <c r="AN42" i="12"/>
  <c r="AN41" i="12"/>
  <c r="AN40" i="12"/>
  <c r="AN39" i="12"/>
  <c r="AN38" i="12"/>
  <c r="AN37" i="12"/>
  <c r="AN36" i="12"/>
  <c r="AN35" i="12"/>
  <c r="AN34" i="12"/>
  <c r="AN33" i="12"/>
  <c r="AN32" i="12"/>
  <c r="AN31" i="12"/>
  <c r="AN30" i="12"/>
  <c r="AN29" i="12"/>
  <c r="AN28" i="12"/>
  <c r="AN27" i="12"/>
  <c r="AN26" i="12"/>
  <c r="AN25" i="12"/>
  <c r="AN24" i="12"/>
  <c r="AN23" i="12"/>
  <c r="AN22" i="12"/>
  <c r="AN21" i="12"/>
  <c r="AN20" i="12"/>
  <c r="AN19" i="12"/>
  <c r="AK50" i="12"/>
  <c r="AK49" i="12"/>
  <c r="AL47" i="12"/>
  <c r="AL46" i="12"/>
  <c r="AL45" i="12"/>
  <c r="AL43" i="12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I50" i="12"/>
  <c r="AI49" i="12"/>
  <c r="AJ47" i="12"/>
  <c r="AJ46" i="12"/>
  <c r="AJ45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H43" i="12"/>
  <c r="AF43" i="12"/>
  <c r="AD43" i="12"/>
  <c r="AB43" i="12"/>
  <c r="Z43" i="12"/>
  <c r="X43" i="12"/>
  <c r="V43" i="12"/>
  <c r="T43" i="12"/>
  <c r="R43" i="12"/>
  <c r="P43" i="12"/>
  <c r="N43" i="12"/>
  <c r="AH42" i="12"/>
  <c r="AF42" i="12"/>
  <c r="AD42" i="12"/>
  <c r="AB42" i="12"/>
  <c r="Z42" i="12"/>
  <c r="X42" i="12"/>
  <c r="V42" i="12"/>
  <c r="T42" i="12"/>
  <c r="R42" i="12"/>
  <c r="P42" i="12"/>
  <c r="N42" i="12"/>
  <c r="L42" i="12"/>
  <c r="AG50" i="12"/>
  <c r="AG49" i="12"/>
  <c r="AH47" i="12"/>
  <c r="AH46" i="12"/>
  <c r="AH45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E50" i="12"/>
  <c r="AE49" i="12"/>
  <c r="AF47" i="12"/>
  <c r="AF46" i="12"/>
  <c r="AF45" i="12"/>
  <c r="AF41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C50" i="12"/>
  <c r="AC49" i="12"/>
  <c r="AD47" i="12"/>
  <c r="AD46" i="12"/>
  <c r="AD45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A50" i="12"/>
  <c r="AA49" i="12"/>
  <c r="Y49" i="12"/>
  <c r="AB47" i="12"/>
  <c r="AB46" i="12"/>
  <c r="AB45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Z47" i="12"/>
  <c r="Z46" i="12"/>
  <c r="Z45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W50" i="12"/>
  <c r="W49" i="12"/>
  <c r="X47" i="12"/>
  <c r="X46" i="12"/>
  <c r="X45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U50" i="12"/>
  <c r="S50" i="12"/>
  <c r="Q50" i="12"/>
  <c r="O50" i="12"/>
  <c r="M50" i="12"/>
  <c r="U49" i="12"/>
  <c r="S49" i="12"/>
  <c r="Q49" i="12"/>
  <c r="K49" i="12"/>
  <c r="M49" i="12"/>
  <c r="K50" i="12"/>
  <c r="V47" i="12"/>
  <c r="V46" i="12"/>
  <c r="V45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T47" i="12"/>
  <c r="T46" i="12"/>
  <c r="T45" i="12"/>
  <c r="R47" i="12"/>
  <c r="R46" i="12"/>
  <c r="R45" i="12"/>
  <c r="P46" i="12"/>
  <c r="P47" i="12"/>
  <c r="P45" i="12"/>
  <c r="N47" i="12"/>
  <c r="N46" i="12"/>
  <c r="N45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N21" i="12"/>
  <c r="N22" i="12"/>
  <c r="N19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O49" i="12"/>
  <c r="H9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45" i="12"/>
  <c r="D46" i="12"/>
  <c r="D47" i="12"/>
  <c r="D13" i="12"/>
  <c r="F9" i="12"/>
  <c r="F8" i="12"/>
  <c r="F10" i="12"/>
  <c r="H8" i="12"/>
  <c r="H10" i="12"/>
  <c r="D23" i="10"/>
  <c r="D21" i="10"/>
  <c r="D20" i="10"/>
  <c r="D18" i="10"/>
  <c r="D17" i="10"/>
  <c r="D16" i="10"/>
  <c r="D15" i="10"/>
  <c r="D12" i="10"/>
  <c r="G13" i="10"/>
  <c r="F12" i="10"/>
  <c r="F11" i="10"/>
  <c r="B26" i="10"/>
  <c r="B25" i="10"/>
  <c r="B23" i="10"/>
  <c r="B21" i="10"/>
  <c r="B20" i="10"/>
  <c r="B18" i="10"/>
  <c r="B17" i="10"/>
  <c r="B16" i="10"/>
  <c r="B15" i="10"/>
  <c r="C14" i="10"/>
  <c r="B13" i="10"/>
  <c r="B12" i="10"/>
  <c r="K7" i="10"/>
  <c r="I6" i="10"/>
  <c r="I7" i="10"/>
  <c r="B26" i="5"/>
  <c r="B25" i="5"/>
  <c r="B23" i="5"/>
  <c r="B21" i="5"/>
  <c r="B18" i="5"/>
  <c r="B17" i="5"/>
  <c r="B16" i="5"/>
  <c r="B12" i="5"/>
  <c r="B20" i="5"/>
  <c r="C14" i="5"/>
  <c r="B15" i="5"/>
  <c r="B13" i="5"/>
  <c r="H7" i="5"/>
  <c r="F6" i="5"/>
  <c r="F7" i="5"/>
</calcChain>
</file>

<file path=xl/sharedStrings.xml><?xml version="1.0" encoding="utf-8"?>
<sst xmlns="http://schemas.openxmlformats.org/spreadsheetml/2006/main" count="604" uniqueCount="174">
  <si>
    <t>dbo.Loan</t>
  </si>
  <si>
    <t>dbo. Borrower</t>
  </si>
  <si>
    <t>Project Manager:</t>
  </si>
  <si>
    <t>Analyst:</t>
  </si>
  <si>
    <t>data source</t>
  </si>
  <si>
    <t>step</t>
  </si>
  <si>
    <t>record count</t>
  </si>
  <si>
    <t>data date pulled from RMCDW:</t>
  </si>
  <si>
    <t>remaining, after:  Delete loans &gt;$2,500</t>
  </si>
  <si>
    <t>Summary of RMC Purge File Production</t>
  </si>
  <si>
    <t>remaining, after:  Delete SS# with more than 1 Open Loan</t>
  </si>
  <si>
    <t>remaining, after:  Delete Bankruptcy</t>
  </si>
  <si>
    <t>Name and Address records attached to these  Loan owners (includes duplicate Name, Addr on some SS#</t>
  </si>
  <si>
    <t>2) Out-of-State still included, will be purged after NCOA</t>
  </si>
  <si>
    <t>1) Duplicate name / address still included; will be resolved by Mail House</t>
  </si>
  <si>
    <t>Notes:</t>
  </si>
  <si>
    <t>4) Middle initial parsed to separate field</t>
  </si>
  <si>
    <t>3) Mail house will purge against charge-offs,  cross-sell, employees, APO/FPO addresses, DNS, DNH, DNH-C</t>
  </si>
  <si>
    <t>remaining after, delete Confidential Code = Y</t>
  </si>
  <si>
    <t xml:space="preserve">remaining after, delete Solicit Code = N </t>
  </si>
  <si>
    <r>
      <rPr>
        <sz val="11"/>
        <color rgb="FF002060"/>
        <rFont val="Calibri"/>
        <family val="2"/>
        <scheme val="minor"/>
      </rPr>
      <t xml:space="preserve">remaining after: cleanup of nonsense string, </t>
    </r>
    <r>
      <rPr>
        <b/>
        <sz val="11"/>
        <color rgb="FF002060"/>
        <rFont val="Calibri"/>
        <family val="2"/>
        <scheme val="minor"/>
      </rPr>
      <t>to issue</t>
    </r>
  </si>
  <si>
    <t>remaining, after: Delete where &gt;1 30 day delinquency</t>
  </si>
  <si>
    <t>remaining, after: Delete where any 60+ day delinquency</t>
  </si>
  <si>
    <t>Ed</t>
  </si>
  <si>
    <t>90 days back</t>
  </si>
  <si>
    <t>72 months back</t>
  </si>
  <si>
    <t>(Renewal Amount = XNO_AvailCredit = Available in Paradata</t>
  </si>
  <si>
    <t>remaining, after:  Delete where Equity Threshold &lt;= 10%  (=XNO_AvailCredit / XNO_TDuePoff)*100</t>
  </si>
  <si>
    <t>remaining, after:  Delete Branch 600, 9000   &amp; Branches ending in  __99  &amp; SC Br 198</t>
  </si>
  <si>
    <t>= 6 years of days</t>
  </si>
  <si>
    <r>
      <t>remaining, after:  Delete Renewal Amount</t>
    </r>
    <r>
      <rPr>
        <b/>
        <sz val="11"/>
        <color rgb="FFC00000"/>
        <rFont val="Calibri"/>
        <family val="2"/>
        <scheme val="minor"/>
      </rPr>
      <t xml:space="preserve"> &gt;$2,500</t>
    </r>
    <r>
      <rPr>
        <sz val="11"/>
        <color rgb="FFC00000"/>
        <rFont val="Calibri"/>
        <family val="2"/>
        <scheme val="minor"/>
      </rPr>
      <t xml:space="preserve">  (=XNO_AvailCredit)</t>
    </r>
  </si>
  <si>
    <t>(new spec added for July_2015</t>
  </si>
  <si>
    <t>at Customer level</t>
  </si>
  <si>
    <t>PB 8_15 ITA</t>
  </si>
  <si>
    <t>Cody</t>
  </si>
  <si>
    <r>
      <t xml:space="preserve">remaining, after:  Delete Renewal Amount </t>
    </r>
    <r>
      <rPr>
        <b/>
        <sz val="11"/>
        <color rgb="FF002060"/>
        <rFont val="Calibri"/>
        <family val="2"/>
        <scheme val="minor"/>
      </rPr>
      <t xml:space="preserve">&lt; </t>
    </r>
    <r>
      <rPr>
        <b/>
        <strike/>
        <sz val="11"/>
        <color rgb="FF002060"/>
        <rFont val="Calibri"/>
        <family val="2"/>
        <scheme val="minor"/>
      </rPr>
      <t>$200</t>
    </r>
    <r>
      <rPr>
        <sz val="11"/>
        <color rgb="FF002060"/>
        <rFont val="Calibri"/>
        <family val="2"/>
        <scheme val="minor"/>
      </rPr>
      <t xml:space="preserve">  (=XNO_AvailCredit) &lt; $100 just for August</t>
    </r>
  </si>
  <si>
    <t xml:space="preserve"> Loans, with Loan Date BETWEEN 3/25/2009 and 3/26/2015  and POCode = null (loan still open), and PLCD = null (not in charge off status)</t>
  </si>
  <si>
    <t>remaining, after:  Retain Loan Classes: Checks, Small Loans, Retail Class 84</t>
  </si>
  <si>
    <t>@$200</t>
  </si>
  <si>
    <t>Include only our states: AL, GA, NC, NM, OK, SC, TN, TX, VA</t>
  </si>
  <si>
    <t>Individual</t>
  </si>
  <si>
    <t>Universal</t>
  </si>
  <si>
    <t>RECEIVED from DOD = N</t>
  </si>
  <si>
    <t>Mailed</t>
  </si>
  <si>
    <t>Incomplete info (Name, Add, City, State, Zip)</t>
  </si>
  <si>
    <t>RECEIVED from DOD = Y</t>
  </si>
  <si>
    <t>RECEIVED from DOD = Z</t>
  </si>
  <si>
    <r>
      <rPr>
        <b/>
        <sz val="10"/>
        <rFont val="Times New Roman"/>
        <family val="1"/>
      </rPr>
      <t>SENT TO HH</t>
    </r>
    <r>
      <rPr>
        <sz val="10"/>
        <rFont val="Times New Roman"/>
        <family val="1"/>
      </rPr>
      <t>*** SEE HH Waterfall ***</t>
    </r>
  </si>
  <si>
    <t>BK Date &lt;=60 months from Pull date</t>
  </si>
  <si>
    <t>Date for BK(60 Months) and Conprofile</t>
  </si>
  <si>
    <t>Bad StatFlags(#,$&lt;%&lt;^&lt;$%)</t>
  </si>
  <si>
    <t>Bad TrwStatus(Fraud: AU, DA, DF)</t>
  </si>
  <si>
    <t>Exclude:  Confidential = Y, C&amp;D = Y , Solicit = N</t>
  </si>
  <si>
    <t>Bad DOB</t>
  </si>
  <si>
    <t>PO CODE DROP</t>
  </si>
  <si>
    <t xml:space="preserve">Delete Branch 1, 600, 9000   &amp; Branches ending in  99  &amp; SC Br 198/ Delete (1019 &lt;=2500) </t>
  </si>
  <si>
    <t>DLQ File</t>
  </si>
  <si>
    <t>Dedup</t>
  </si>
  <si>
    <t>Count</t>
  </si>
  <si>
    <t>Criteria</t>
  </si>
  <si>
    <t>XS Total</t>
  </si>
  <si>
    <t>XS Deduped by ss7ownbr</t>
  </si>
  <si>
    <t>FB Total</t>
  </si>
  <si>
    <t>FB Deduped by Max Entdate</t>
  </si>
  <si>
    <t>XS + FB Total</t>
  </si>
  <si>
    <t>Delete cust in Bad Branches</t>
  </si>
  <si>
    <t>Delete cust with Missing Info</t>
  </si>
  <si>
    <t>Delete cust Outside of Footprint</t>
  </si>
  <si>
    <t>Delete where State/OwnSt Mismatch (FB)</t>
  </si>
  <si>
    <t>Delete FB With Open Loan</t>
  </si>
  <si>
    <t>Delete Any Customer with &gt;1 Loan</t>
  </si>
  <si>
    <t>Delete cust with Bad POCODE</t>
  </si>
  <si>
    <t>Delete Deceased</t>
  </si>
  <si>
    <t>Delete if Less than Two Payments Made</t>
  </si>
  <si>
    <t>Delete for ATB Delinquency</t>
  </si>
  <si>
    <t>Delete for Conprofile Delinquency</t>
  </si>
  <si>
    <t>Delete for Bankruptcy (5yr)</t>
  </si>
  <si>
    <t>Delete for Statflag (5yr)</t>
  </si>
  <si>
    <t>Delete for TRW Status (5yr)</t>
  </si>
  <si>
    <t>Delete for Conprofile DLQ any loan (5yr)</t>
  </si>
  <si>
    <t>Delete if DNS or DNH</t>
  </si>
  <si>
    <t>Delete cust with Null Date of Birth</t>
  </si>
  <si>
    <t>Delete NC Auto Unmades</t>
  </si>
  <si>
    <t>Delete XS Bad FICOs</t>
  </si>
  <si>
    <t>Delete if Equity Threshhold not met</t>
  </si>
  <si>
    <t>Final Dedupe</t>
  </si>
  <si>
    <t>mla_status</t>
  </si>
  <si>
    <t>Frequency</t>
  </si>
  <si>
    <t>N</t>
  </si>
  <si>
    <t>Y</t>
  </si>
  <si>
    <t>Z</t>
  </si>
  <si>
    <t>Delete FB with open Loan</t>
  </si>
  <si>
    <t>FB POCD = 10 or 13 or 50,  PODate between Pull Date and closed date</t>
  </si>
  <si>
    <t>FB Dedup</t>
  </si>
  <si>
    <r>
      <t xml:space="preserve">Closed within 1 Year  of pull date : </t>
    </r>
    <r>
      <rPr>
        <b/>
        <sz val="10"/>
        <rFont val="Times New Roman"/>
        <family val="1"/>
      </rPr>
      <t>Start Date</t>
    </r>
  </si>
  <si>
    <r>
      <t xml:space="preserve">Date Pulled, previous day Completed: </t>
    </r>
    <r>
      <rPr>
        <b/>
        <sz val="10"/>
        <rFont val="Times New Roman"/>
        <family val="1"/>
      </rPr>
      <t>End Date</t>
    </r>
  </si>
  <si>
    <t>Delete where Equity Threshold &lt;= 10%  (=XNO_AvailCredit / XNO_TDuePoff)*100 and minimum of $100 AvailCredit</t>
  </si>
  <si>
    <t>Summary of RMC FB/XS ITA Production Waterfall</t>
  </si>
  <si>
    <t>&gt;3 30 DPD &gt;=2 60 DPD and   &gt;=1 90 + DPD ConProfile1(All Customer Instances)</t>
  </si>
  <si>
    <t xml:space="preserve"> &gt;=2 60 DPD and   &gt;=1 90 + DPD ConProfile1(current Loan)</t>
  </si>
  <si>
    <t>QC performed By:</t>
  </si>
  <si>
    <t>Jessica</t>
  </si>
  <si>
    <t>POffDate</t>
  </si>
  <si>
    <t>XS Loan Table Pull (Open XS Loans w/ entdate up to l year ago)</t>
  </si>
  <si>
    <t>XS Total (Loan Pull+TCI) Deduped by "Made" and ss7ownbr</t>
  </si>
  <si>
    <t>TCI Data</t>
  </si>
  <si>
    <t>Delete where State/OwnSt Mismatch</t>
  </si>
  <si>
    <t>Delete for 5 Yr. Conprofile Delinquency</t>
  </si>
  <si>
    <t>PBITA</t>
  </si>
  <si>
    <t>Exclude if fewer than 2 payments have been made  (delete &gt;=10 9's in conprofile)</t>
  </si>
  <si>
    <t>8/10/17 Pull</t>
  </si>
  <si>
    <t>Former Criteria</t>
  </si>
  <si>
    <t>Date</t>
  </si>
  <si>
    <t>New Criteria</t>
  </si>
  <si>
    <t>&gt;3 "30 day",&gt;1 "60 day",&gt;0 "90 day"</t>
  </si>
  <si>
    <t>&gt;3 "60 day"</t>
  </si>
  <si>
    <t>5 yr on any loan</t>
  </si>
  <si>
    <t>only most recent loan</t>
  </si>
  <si>
    <t>&gt;1 "60 day",any "90 day"</t>
  </si>
  <si>
    <t>&gt;2 "60 day",&gt;2 "90 plus"</t>
  </si>
  <si>
    <t>1,2,3,4,5,6,7,A,B,C,D,I,J,L,P,R,V,W,X,S</t>
  </si>
  <si>
    <t>A,B,C,D,I,J,L,P,R,V,W,X,S</t>
  </si>
  <si>
    <t>Delete for Bankruptcy</t>
  </si>
  <si>
    <t>NA</t>
  </si>
  <si>
    <r>
      <t xml:space="preserve">Closed since : </t>
    </r>
    <r>
      <rPr>
        <b/>
        <sz val="10"/>
        <rFont val="Times New Roman"/>
        <family val="1"/>
      </rPr>
      <t>Start Date</t>
    </r>
  </si>
  <si>
    <t>Delete if Equity Threshhold not met (XS)</t>
  </si>
  <si>
    <t>Brad</t>
  </si>
  <si>
    <t>MLA  - N</t>
  </si>
  <si>
    <t>MLA  -Y</t>
  </si>
  <si>
    <t>MLA  - Z</t>
  </si>
  <si>
    <t xml:space="preserve">PB Count </t>
  </si>
  <si>
    <t>This is the Trailing FBITA Program poiece  lines ~  1247 through 1266</t>
  </si>
  <si>
    <t>Percent</t>
  </si>
  <si>
    <t>Cumulative</t>
  </si>
  <si>
    <t>Risk_Segment</t>
  </si>
  <si>
    <t>624 and below</t>
  </si>
  <si>
    <t>625-649</t>
  </si>
  <si>
    <t>650-850</t>
  </si>
  <si>
    <t>Frequency Missing = 451431</t>
  </si>
  <si>
    <t>state1</t>
  </si>
  <si>
    <t>AL</t>
  </si>
  <si>
    <t>GA</t>
  </si>
  <si>
    <t>NC</t>
  </si>
  <si>
    <t>NM</t>
  </si>
  <si>
    <t>OK</t>
  </si>
  <si>
    <t>SC</t>
  </si>
  <si>
    <t>TN</t>
  </si>
  <si>
    <t>VA</t>
  </si>
  <si>
    <t>Frequency Missing = 189182</t>
  </si>
  <si>
    <t>State</t>
  </si>
  <si>
    <t>cst</t>
  </si>
  <si>
    <t>TX</t>
  </si>
  <si>
    <t>Frequency Missing = 446693</t>
  </si>
  <si>
    <t>Frequency Missing = 177733</t>
  </si>
  <si>
    <t>COUNT EXCLUDING PB</t>
  </si>
  <si>
    <t>run  2/9/2018  on 2/8/2018 date range</t>
  </si>
  <si>
    <t>DROP MONTH</t>
  </si>
  <si>
    <t>run  3/19/2018  on 3/19/2018 date range</t>
  </si>
  <si>
    <t>Frequency Missing = 463030</t>
  </si>
  <si>
    <t>Run 4.0 April  3/19/2018</t>
  </si>
  <si>
    <t>Frequency Missing = 186012</t>
  </si>
  <si>
    <t>Chuck</t>
  </si>
  <si>
    <t>Run 5.0 May  4/16/2018</t>
  </si>
  <si>
    <t>Frequency Missing = 320053</t>
  </si>
  <si>
    <t>Frequency Missing = 134687</t>
  </si>
  <si>
    <t>624 AND BElow</t>
  </si>
  <si>
    <t>Frequency Missing = 407008</t>
  </si>
  <si>
    <t>STATE1</t>
  </si>
  <si>
    <t>Frequency Missing = 162972</t>
  </si>
  <si>
    <t>Run 6.0 April  5/10/2018</t>
  </si>
  <si>
    <t>Error in Code excluded multiple states in XS</t>
  </si>
  <si>
    <t>Fixed error. XS numbers are back to normal</t>
  </si>
  <si>
    <t>Delete DLQ Renewal</t>
  </si>
  <si>
    <t>Troy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</si>
</sst>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yyyy\-mm\-dd"/>
    <numFmt numFmtId="167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trike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7030A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Calibri"/>
      <family val="2"/>
      <scheme val="minor"/>
    </font>
    <font>
      <b/>
      <sz val="10"/>
      <color theme="9" tint="-0.499984740745262"/>
      <name val="Times New Roman"/>
      <family val="1"/>
    </font>
    <font>
      <b/>
      <sz val="11"/>
      <color theme="9" tint="-0.499984740745262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15" applyNumberFormat="0" applyAlignment="0" applyProtection="0"/>
    <xf numFmtId="0" fontId="27" fillId="9" borderId="16" applyNumberFormat="0" applyAlignment="0" applyProtection="0"/>
    <xf numFmtId="0" fontId="28" fillId="9" borderId="15" applyNumberFormat="0" applyAlignment="0" applyProtection="0"/>
    <xf numFmtId="0" fontId="29" fillId="0" borderId="17" applyNumberFormat="0" applyFill="0" applyAlignment="0" applyProtection="0"/>
    <xf numFmtId="0" fontId="30" fillId="10" borderId="18" applyNumberFormat="0" applyAlignment="0" applyProtection="0"/>
    <xf numFmtId="0" fontId="31" fillId="0" borderId="0" applyNumberFormat="0" applyFill="0" applyBorder="0" applyAlignment="0" applyProtection="0"/>
    <xf numFmtId="0" fontId="7" fillId="11" borderId="19" applyNumberFormat="0" applyFont="0" applyAlignment="0" applyProtection="0"/>
    <xf numFmtId="0" fontId="32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3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33" fillId="35" borderId="0" applyNumberFormat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1" fillId="0" borderId="0" xfId="0" applyNumberFormat="1" applyFont="1"/>
    <xf numFmtId="3" fontId="4" fillId="0" borderId="0" xfId="0" applyNumberFormat="1" applyFont="1"/>
    <xf numFmtId="0" fontId="1" fillId="0" borderId="0" xfId="0" applyFont="1" applyFill="1" applyAlignment="1">
      <alignment horizontal="left"/>
    </xf>
    <xf numFmtId="14" fontId="1" fillId="0" borderId="0" xfId="0" applyNumberFormat="1" applyFont="1" applyFill="1"/>
    <xf numFmtId="0" fontId="1" fillId="0" borderId="0" xfId="0" applyFont="1" applyFill="1"/>
    <xf numFmtId="0" fontId="6" fillId="0" borderId="0" xfId="0" applyFont="1"/>
    <xf numFmtId="164" fontId="6" fillId="0" borderId="0" xfId="1" applyNumberFormat="1" applyFont="1"/>
    <xf numFmtId="164" fontId="6" fillId="0" borderId="0" xfId="1" quotePrefix="1" applyNumberFormat="1" applyFont="1"/>
    <xf numFmtId="3" fontId="1" fillId="0" borderId="0" xfId="0" applyNumberFormat="1" applyFont="1" applyFill="1"/>
    <xf numFmtId="3" fontId="4" fillId="0" borderId="0" xfId="0" applyNumberFormat="1" applyFont="1" applyFill="1"/>
    <xf numFmtId="44" fontId="1" fillId="0" borderId="0" xfId="2" applyFont="1"/>
    <xf numFmtId="44" fontId="1" fillId="0" borderId="0" xfId="0" applyNumberFormat="1" applyFont="1"/>
    <xf numFmtId="14" fontId="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9" fontId="3" fillId="0" borderId="0" xfId="3" applyFont="1"/>
    <xf numFmtId="165" fontId="3" fillId="0" borderId="0" xfId="3" applyNumberFormat="1" applyFont="1"/>
    <xf numFmtId="9" fontId="3" fillId="0" borderId="0" xfId="3" applyNumberFormat="1" applyFont="1"/>
    <xf numFmtId="0" fontId="10" fillId="0" borderId="0" xfId="0" applyFont="1"/>
    <xf numFmtId="9" fontId="1" fillId="0" borderId="0" xfId="3" applyNumberFormat="1" applyFont="1" applyAlignment="1">
      <alignment horizontal="center"/>
    </xf>
    <xf numFmtId="9" fontId="3" fillId="0" borderId="0" xfId="3" applyFont="1" applyFill="1"/>
    <xf numFmtId="3" fontId="1" fillId="0" borderId="0" xfId="0" applyNumberFormat="1" applyFont="1" applyFill="1" applyAlignment="1">
      <alignment horizontal="right"/>
    </xf>
    <xf numFmtId="165" fontId="3" fillId="2" borderId="0" xfId="3" applyNumberFormat="1" applyFont="1" applyFill="1"/>
    <xf numFmtId="3" fontId="1" fillId="2" borderId="0" xfId="0" applyNumberFormat="1" applyFont="1" applyFill="1" applyAlignment="1">
      <alignment horizontal="right"/>
    </xf>
    <xf numFmtId="9" fontId="6" fillId="3" borderId="0" xfId="3" applyNumberFormat="1" applyFont="1" applyFill="1" applyAlignment="1">
      <alignment horizontal="center"/>
    </xf>
    <xf numFmtId="9" fontId="6" fillId="3" borderId="0" xfId="3" quotePrefix="1" applyNumberFormat="1" applyFont="1" applyFill="1" applyAlignment="1">
      <alignment horizontal="center"/>
    </xf>
    <xf numFmtId="9" fontId="12" fillId="3" borderId="0" xfId="3" applyFont="1" applyFill="1"/>
    <xf numFmtId="3" fontId="6" fillId="3" borderId="0" xfId="0" applyNumberFormat="1" applyFont="1" applyFill="1"/>
    <xf numFmtId="0" fontId="16" fillId="0" borderId="0" xfId="0" applyFont="1"/>
    <xf numFmtId="0" fontId="13" fillId="0" borderId="4" xfId="0" applyFont="1" applyFill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right" vertical="center" wrapText="1"/>
    </xf>
    <xf numFmtId="0" fontId="16" fillId="0" borderId="0" xfId="0" applyFont="1" applyFill="1" applyAlignment="1">
      <alignment horizontal="right" vertical="top"/>
    </xf>
    <xf numFmtId="0" fontId="17" fillId="0" borderId="0" xfId="0" applyFont="1" applyBorder="1" applyAlignment="1">
      <alignment horizontal="left" vertical="top"/>
    </xf>
    <xf numFmtId="0" fontId="15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top" wrapText="1"/>
    </xf>
    <xf numFmtId="0" fontId="13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wrapText="1"/>
    </xf>
    <xf numFmtId="0" fontId="14" fillId="0" borderId="6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vertical="center" wrapText="1"/>
    </xf>
    <xf numFmtId="3" fontId="14" fillId="0" borderId="6" xfId="0" applyNumberFormat="1" applyFont="1" applyFill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wrapText="1"/>
    </xf>
    <xf numFmtId="0" fontId="14" fillId="0" borderId="8" xfId="0" applyFont="1" applyFill="1" applyBorder="1" applyAlignment="1">
      <alignment horizontal="center"/>
    </xf>
    <xf numFmtId="0" fontId="16" fillId="0" borderId="8" xfId="0" applyFont="1" applyBorder="1" applyAlignment="1">
      <alignment horizontal="left"/>
    </xf>
    <xf numFmtId="17" fontId="15" fillId="0" borderId="4" xfId="0" applyNumberFormat="1" applyFont="1" applyBorder="1" applyAlignment="1">
      <alignment horizontal="center" vertical="top"/>
    </xf>
    <xf numFmtId="167" fontId="16" fillId="0" borderId="4" xfId="1" applyNumberFormat="1" applyFont="1" applyBorder="1" applyAlignment="1">
      <alignment horizontal="center" vertical="top"/>
    </xf>
    <xf numFmtId="0" fontId="16" fillId="0" borderId="4" xfId="0" applyFont="1" applyBorder="1"/>
    <xf numFmtId="0" fontId="16" fillId="0" borderId="3" xfId="0" applyFont="1" applyBorder="1"/>
    <xf numFmtId="3" fontId="14" fillId="0" borderId="9" xfId="0" applyNumberFormat="1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1" xfId="0" applyFont="1" applyBorder="1"/>
    <xf numFmtId="3" fontId="13" fillId="0" borderId="9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4" fillId="0" borderId="2" xfId="0" applyFont="1" applyFill="1" applyBorder="1"/>
    <xf numFmtId="0" fontId="13" fillId="0" borderId="4" xfId="0" applyFont="1" applyFill="1" applyBorder="1" applyAlignment="1">
      <alignment horizontal="center" vertical="center" wrapText="1"/>
    </xf>
    <xf numFmtId="14" fontId="13" fillId="0" borderId="4" xfId="0" applyNumberFormat="1" applyFont="1" applyFill="1" applyBorder="1" applyAlignment="1">
      <alignment horizontal="center" vertical="center" wrapText="1"/>
    </xf>
    <xf numFmtId="166" fontId="13" fillId="0" borderId="4" xfId="0" applyNumberFormat="1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14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" fontId="15" fillId="0" borderId="4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7" fontId="16" fillId="0" borderId="4" xfId="1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0" xfId="0" applyFont="1" applyFill="1"/>
    <xf numFmtId="0" fontId="16" fillId="0" borderId="0" xfId="0" applyFont="1" applyFill="1" applyAlignment="1">
      <alignment horizontal="center" vertical="center"/>
    </xf>
    <xf numFmtId="0" fontId="14" fillId="4" borderId="6" xfId="0" applyFont="1" applyFill="1" applyBorder="1" applyAlignment="1">
      <alignment horizontal="left" wrapText="1"/>
    </xf>
    <xf numFmtId="167" fontId="0" fillId="0" borderId="0" xfId="1" applyNumberFormat="1" applyFont="1" applyAlignment="1">
      <alignment horizontal="right" vertical="top"/>
    </xf>
    <xf numFmtId="167" fontId="16" fillId="0" borderId="4" xfId="1" applyNumberFormat="1" applyFont="1" applyBorder="1" applyAlignment="1">
      <alignment horizontal="center"/>
    </xf>
    <xf numFmtId="167" fontId="16" fillId="0" borderId="4" xfId="1" applyNumberFormat="1" applyFont="1" applyFill="1" applyBorder="1" applyAlignment="1">
      <alignment horizontal="center"/>
    </xf>
    <xf numFmtId="0" fontId="16" fillId="0" borderId="0" xfId="0" applyFont="1" applyAlignment="1"/>
    <xf numFmtId="167" fontId="16" fillId="0" borderId="0" xfId="1" applyNumberFormat="1" applyFont="1" applyAlignment="1">
      <alignment horizontal="right"/>
    </xf>
    <xf numFmtId="0" fontId="16" fillId="0" borderId="11" xfId="0" applyFont="1" applyFill="1" applyBorder="1" applyAlignment="1">
      <alignment horizontal="center"/>
    </xf>
    <xf numFmtId="0" fontId="16" fillId="0" borderId="11" xfId="0" applyFont="1" applyBorder="1" applyAlignment="1"/>
    <xf numFmtId="167" fontId="0" fillId="0" borderId="0" xfId="1" applyNumberFormat="1" applyFont="1" applyAlignment="1">
      <alignment horizontal="right"/>
    </xf>
    <xf numFmtId="167" fontId="16" fillId="0" borderId="21" xfId="1" applyNumberFormat="1" applyFont="1" applyFill="1" applyBorder="1" applyAlignment="1">
      <alignment horizontal="center"/>
    </xf>
    <xf numFmtId="167" fontId="16" fillId="0" borderId="11" xfId="0" applyNumberFormat="1" applyFont="1" applyBorder="1"/>
    <xf numFmtId="0" fontId="16" fillId="0" borderId="0" xfId="0" applyFont="1" applyFill="1" applyAlignment="1"/>
    <xf numFmtId="3" fontId="14" fillId="0" borderId="6" xfId="0" applyNumberFormat="1" applyFont="1" applyFill="1" applyBorder="1" applyAlignment="1">
      <alignment horizontal="left" wrapText="1"/>
    </xf>
    <xf numFmtId="0" fontId="17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6" xfId="0" applyFont="1" applyBorder="1" applyAlignment="1">
      <alignment horizontal="left" wrapText="1"/>
    </xf>
    <xf numFmtId="0" fontId="17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67" fontId="16" fillId="0" borderId="21" xfId="1" applyNumberFormat="1" applyFont="1" applyBorder="1" applyAlignment="1">
      <alignment horizontal="center"/>
    </xf>
    <xf numFmtId="3" fontId="34" fillId="0" borderId="6" xfId="0" applyNumberFormat="1" applyFont="1" applyFill="1" applyBorder="1" applyAlignment="1">
      <alignment horizontal="left" wrapText="1"/>
    </xf>
    <xf numFmtId="0" fontId="34" fillId="0" borderId="0" xfId="0" applyFont="1" applyFill="1" applyBorder="1" applyAlignment="1">
      <alignment horizontal="center"/>
    </xf>
    <xf numFmtId="0" fontId="34" fillId="0" borderId="0" xfId="0" applyFont="1" applyBorder="1" applyAlignment="1">
      <alignment horizontal="left"/>
    </xf>
    <xf numFmtId="167" fontId="35" fillId="0" borderId="4" xfId="1" applyNumberFormat="1" applyFont="1" applyFill="1" applyBorder="1" applyAlignment="1">
      <alignment horizontal="center"/>
    </xf>
    <xf numFmtId="167" fontId="35" fillId="0" borderId="0" xfId="1" applyNumberFormat="1" applyFont="1" applyAlignment="1">
      <alignment horizontal="right"/>
    </xf>
    <xf numFmtId="167" fontId="35" fillId="0" borderId="4" xfId="1" applyNumberFormat="1" applyFont="1" applyBorder="1" applyAlignment="1">
      <alignment horizontal="center"/>
    </xf>
    <xf numFmtId="0" fontId="35" fillId="0" borderId="0" xfId="0" applyFont="1" applyAlignment="1"/>
    <xf numFmtId="9" fontId="35" fillId="0" borderId="4" xfId="3" applyFont="1" applyBorder="1" applyAlignment="1">
      <alignment horizontal="center"/>
    </xf>
    <xf numFmtId="0" fontId="34" fillId="0" borderId="6" xfId="0" applyFont="1" applyBorder="1" applyAlignment="1">
      <alignment horizontal="left" wrapText="1"/>
    </xf>
    <xf numFmtId="0" fontId="37" fillId="0" borderId="4" xfId="0" applyFont="1" applyFill="1" applyBorder="1" applyAlignment="1">
      <alignment horizontal="center"/>
    </xf>
    <xf numFmtId="0" fontId="37" fillId="0" borderId="4" xfId="0" applyFont="1" applyFill="1" applyBorder="1" applyAlignment="1">
      <alignment horizontal="center" vertical="center" wrapText="1"/>
    </xf>
    <xf numFmtId="14" fontId="37" fillId="0" borderId="4" xfId="0" applyNumberFormat="1" applyFont="1" applyFill="1" applyBorder="1" applyAlignment="1">
      <alignment horizontal="center" vertical="center" wrapText="1"/>
    </xf>
    <xf numFmtId="166" fontId="37" fillId="0" borderId="4" xfId="0" applyNumberFormat="1" applyFont="1" applyFill="1" applyBorder="1" applyAlignment="1">
      <alignment horizontal="center" vertical="center" wrapText="1"/>
    </xf>
    <xf numFmtId="17" fontId="38" fillId="0" borderId="4" xfId="0" applyNumberFormat="1" applyFont="1" applyBorder="1" applyAlignment="1">
      <alignment horizontal="center" vertical="top"/>
    </xf>
    <xf numFmtId="0" fontId="38" fillId="0" borderId="11" xfId="0" applyFont="1" applyFill="1" applyBorder="1" applyAlignment="1">
      <alignment horizontal="center"/>
    </xf>
    <xf numFmtId="167" fontId="38" fillId="0" borderId="4" xfId="1" applyNumberFormat="1" applyFont="1" applyBorder="1" applyAlignment="1">
      <alignment horizontal="center"/>
    </xf>
    <xf numFmtId="9" fontId="38" fillId="0" borderId="4" xfId="3" applyFont="1" applyBorder="1" applyAlignment="1">
      <alignment horizontal="center"/>
    </xf>
    <xf numFmtId="0" fontId="37" fillId="0" borderId="2" xfId="0" applyFont="1" applyFill="1" applyBorder="1"/>
    <xf numFmtId="167" fontId="38" fillId="0" borderId="4" xfId="1" applyNumberFormat="1" applyFont="1" applyBorder="1" applyAlignment="1">
      <alignment horizontal="center" vertical="top"/>
    </xf>
    <xf numFmtId="0" fontId="38" fillId="0" borderId="11" xfId="0" applyFont="1" applyBorder="1"/>
    <xf numFmtId="0" fontId="38" fillId="0" borderId="4" xfId="0" applyFont="1" applyBorder="1"/>
    <xf numFmtId="0" fontId="38" fillId="0" borderId="3" xfId="0" applyFont="1" applyBorder="1"/>
    <xf numFmtId="0" fontId="38" fillId="0" borderId="0" xfId="0" applyFont="1"/>
    <xf numFmtId="9" fontId="38" fillId="0" borderId="21" xfId="3" applyFont="1" applyBorder="1" applyAlignment="1">
      <alignment horizontal="center"/>
    </xf>
    <xf numFmtId="9" fontId="35" fillId="0" borderId="21" xfId="3" applyFont="1" applyBorder="1" applyAlignment="1">
      <alignment horizontal="center"/>
    </xf>
    <xf numFmtId="167" fontId="16" fillId="0" borderId="4" xfId="0" applyNumberFormat="1" applyFont="1" applyBorder="1"/>
    <xf numFmtId="167" fontId="16" fillId="37" borderId="4" xfId="1" applyNumberFormat="1" applyFont="1" applyFill="1" applyBorder="1" applyAlignment="1">
      <alignment horizontal="center" vertical="top"/>
    </xf>
    <xf numFmtId="0" fontId="16" fillId="37" borderId="4" xfId="0" applyFont="1" applyFill="1" applyBorder="1"/>
    <xf numFmtId="0" fontId="16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9" fontId="38" fillId="0" borderId="4" xfId="3" applyNumberFormat="1" applyFont="1" applyBorder="1" applyAlignment="1">
      <alignment horizontal="center"/>
    </xf>
    <xf numFmtId="0" fontId="16" fillId="0" borderId="4" xfId="0" applyFont="1" applyBorder="1" applyAlignment="1">
      <alignment horizontal="right"/>
    </xf>
    <xf numFmtId="0" fontId="13" fillId="0" borderId="6" xfId="0" applyFont="1" applyFill="1" applyBorder="1" applyAlignment="1">
      <alignment horizontal="right" vertical="center" wrapText="1"/>
    </xf>
    <xf numFmtId="0" fontId="14" fillId="0" borderId="1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 vertical="center" wrapText="1"/>
    </xf>
    <xf numFmtId="14" fontId="13" fillId="0" borderId="6" xfId="0" applyNumberFormat="1" applyFont="1" applyFill="1" applyBorder="1" applyAlignment="1">
      <alignment horizontal="center" vertical="center" wrapText="1"/>
    </xf>
    <xf numFmtId="166" fontId="13" fillId="0" borderId="6" xfId="0" applyNumberFormat="1" applyFont="1" applyFill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top"/>
    </xf>
    <xf numFmtId="0" fontId="15" fillId="0" borderId="10" xfId="0" applyFont="1" applyFill="1" applyBorder="1" applyAlignment="1">
      <alignment horizontal="center"/>
    </xf>
    <xf numFmtId="167" fontId="16" fillId="0" borderId="6" xfId="1" applyNumberFormat="1" applyFont="1" applyBorder="1" applyAlignment="1">
      <alignment horizontal="center" vertical="top"/>
    </xf>
    <xf numFmtId="9" fontId="35" fillId="0" borderId="6" xfId="3" applyFont="1" applyBorder="1" applyAlignment="1">
      <alignment horizontal="center"/>
    </xf>
    <xf numFmtId="9" fontId="38" fillId="0" borderId="6" xfId="3" applyFont="1" applyBorder="1" applyAlignment="1">
      <alignment horizontal="center"/>
    </xf>
    <xf numFmtId="9" fontId="38" fillId="0" borderId="6" xfId="3" applyNumberFormat="1" applyFont="1" applyBorder="1" applyAlignment="1">
      <alignment horizontal="center"/>
    </xf>
    <xf numFmtId="0" fontId="16" fillId="0" borderId="10" xfId="0" applyFont="1" applyBorder="1"/>
    <xf numFmtId="0" fontId="16" fillId="0" borderId="6" xfId="0" applyFont="1" applyBorder="1"/>
    <xf numFmtId="0" fontId="16" fillId="0" borderId="7" xfId="0" applyFont="1" applyBorder="1"/>
    <xf numFmtId="0" fontId="14" fillId="0" borderId="22" xfId="0" applyFont="1" applyFill="1" applyBorder="1"/>
    <xf numFmtId="0" fontId="13" fillId="0" borderId="21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 vertical="center" wrapText="1"/>
    </xf>
    <xf numFmtId="14" fontId="13" fillId="0" borderId="21" xfId="0" applyNumberFormat="1" applyFont="1" applyFill="1" applyBorder="1" applyAlignment="1">
      <alignment horizontal="center" vertical="center" wrapText="1"/>
    </xf>
    <xf numFmtId="166" fontId="13" fillId="0" borderId="21" xfId="0" applyNumberFormat="1" applyFont="1" applyFill="1" applyBorder="1" applyAlignment="1">
      <alignment horizontal="center" vertical="center" wrapText="1"/>
    </xf>
    <xf numFmtId="17" fontId="15" fillId="0" borderId="21" xfId="0" applyNumberFormat="1" applyFont="1" applyBorder="1" applyAlignment="1">
      <alignment horizontal="center" vertical="top"/>
    </xf>
    <xf numFmtId="167" fontId="16" fillId="0" borderId="21" xfId="1" applyNumberFormat="1" applyFont="1" applyBorder="1" applyAlignment="1">
      <alignment horizontal="center" vertical="top"/>
    </xf>
    <xf numFmtId="9" fontId="38" fillId="0" borderId="21" xfId="3" applyNumberFormat="1" applyFont="1" applyBorder="1" applyAlignment="1">
      <alignment horizontal="center"/>
    </xf>
    <xf numFmtId="0" fontId="16" fillId="0" borderId="21" xfId="0" applyFont="1" applyBorder="1"/>
    <xf numFmtId="0" fontId="16" fillId="0" borderId="23" xfId="0" applyFont="1" applyBorder="1"/>
    <xf numFmtId="0" fontId="0" fillId="0" borderId="0" xfId="0" applyAlignment="1">
      <alignment wrapText="1"/>
    </xf>
    <xf numFmtId="17" fontId="15" fillId="36" borderId="4" xfId="0" applyNumberFormat="1" applyFont="1" applyFill="1" applyBorder="1" applyAlignment="1">
      <alignment horizontal="left" vertical="top" wrapText="1"/>
    </xf>
    <xf numFmtId="0" fontId="0" fillId="36" borderId="0" xfId="0" applyFill="1" applyAlignment="1">
      <alignment wrapText="1"/>
    </xf>
    <xf numFmtId="1" fontId="0" fillId="36" borderId="0" xfId="0" applyNumberFormat="1" applyFill="1" applyAlignment="1">
      <alignment wrapText="1"/>
    </xf>
    <xf numFmtId="17" fontId="15" fillId="38" borderId="4" xfId="0" applyNumberFormat="1" applyFont="1" applyFill="1" applyBorder="1" applyAlignment="1">
      <alignment horizontal="left" vertical="top" wrapText="1"/>
    </xf>
    <xf numFmtId="0" fontId="0" fillId="38" borderId="0" xfId="0" applyFill="1" applyAlignment="1">
      <alignment wrapText="1"/>
    </xf>
    <xf numFmtId="1" fontId="0" fillId="38" borderId="0" xfId="0" applyNumberFormat="1" applyFill="1" applyAlignment="1">
      <alignment wrapText="1"/>
    </xf>
    <xf numFmtId="167" fontId="16" fillId="0" borderId="4" xfId="1" applyNumberFormat="1" applyFont="1" applyBorder="1" applyAlignment="1">
      <alignment horizontal="center" vertical="top" wrapText="1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21</xdr:row>
      <xdr:rowOff>15240</xdr:rowOff>
    </xdr:from>
    <xdr:to>
      <xdr:col>8</xdr:col>
      <xdr:colOff>110067</xdr:colOff>
      <xdr:row>22</xdr:row>
      <xdr:rowOff>8466</xdr:rowOff>
    </xdr:to>
    <xdr:cxnSp macro="">
      <xdr:nvCxnSpPr>
        <xdr:cNvPr id="2" name="Straight Arrow Connector 1"/>
        <xdr:cNvCxnSpPr/>
      </xdr:nvCxnSpPr>
      <xdr:spPr>
        <a:xfrm>
          <a:off x="1854200" y="4832773"/>
          <a:ext cx="3132667" cy="4165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18</xdr:row>
      <xdr:rowOff>27709</xdr:rowOff>
    </xdr:from>
    <xdr:to>
      <xdr:col>5</xdr:col>
      <xdr:colOff>221672</xdr:colOff>
      <xdr:row>19</xdr:row>
      <xdr:rowOff>171450</xdr:rowOff>
    </xdr:to>
    <xdr:sp macro="" textlink="">
      <xdr:nvSpPr>
        <xdr:cNvPr id="3" name="Left Brace 2"/>
        <xdr:cNvSpPr/>
      </xdr:nvSpPr>
      <xdr:spPr>
        <a:xfrm>
          <a:off x="1981200" y="3571009"/>
          <a:ext cx="1037012" cy="334241"/>
        </a:xfrm>
        <a:prstGeom prst="leftBrace">
          <a:avLst>
            <a:gd name="adj1" fmla="val 8333"/>
            <a:gd name="adj2" fmla="val 783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8</xdr:col>
      <xdr:colOff>46411</xdr:colOff>
      <xdr:row>24</xdr:row>
      <xdr:rowOff>160674</xdr:rowOff>
    </xdr:to>
    <xdr:sp macro="" textlink="">
      <xdr:nvSpPr>
        <xdr:cNvPr id="4" name="Left Brace 3"/>
        <xdr:cNvSpPr/>
      </xdr:nvSpPr>
      <xdr:spPr>
        <a:xfrm>
          <a:off x="2819400" y="4533900"/>
          <a:ext cx="244531" cy="328314"/>
        </a:xfrm>
        <a:prstGeom prst="leftBrace">
          <a:avLst>
            <a:gd name="adj1" fmla="val 8333"/>
            <a:gd name="adj2" fmla="val 783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465667</xdr:colOff>
      <xdr:row>17</xdr:row>
      <xdr:rowOff>186266</xdr:rowOff>
    </xdr:from>
    <xdr:to>
      <xdr:col>12</xdr:col>
      <xdr:colOff>76200</xdr:colOff>
      <xdr:row>19</xdr:row>
      <xdr:rowOff>177799</xdr:rowOff>
    </xdr:to>
    <xdr:sp macro="" textlink="">
      <xdr:nvSpPr>
        <xdr:cNvPr id="5" name="Right Brace 4"/>
        <xdr:cNvSpPr/>
      </xdr:nvSpPr>
      <xdr:spPr>
        <a:xfrm>
          <a:off x="6058747" y="3539066"/>
          <a:ext cx="471593" cy="372533"/>
        </a:xfrm>
        <a:prstGeom prst="rightBrace">
          <a:avLst>
            <a:gd name="adj1" fmla="val 8333"/>
            <a:gd name="adj2" fmla="val 77907"/>
          </a:avLst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21</xdr:row>
      <xdr:rowOff>15240</xdr:rowOff>
    </xdr:from>
    <xdr:to>
      <xdr:col>5</xdr:col>
      <xdr:colOff>99060</xdr:colOff>
      <xdr:row>21</xdr:row>
      <xdr:rowOff>198120</xdr:rowOff>
    </xdr:to>
    <xdr:cxnSp macro="">
      <xdr:nvCxnSpPr>
        <xdr:cNvPr id="2" name="Straight Arrow Connector 1"/>
        <xdr:cNvCxnSpPr/>
      </xdr:nvCxnSpPr>
      <xdr:spPr>
        <a:xfrm>
          <a:off x="1828800" y="3253740"/>
          <a:ext cx="289560" cy="182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18</xdr:row>
      <xdr:rowOff>27709</xdr:rowOff>
    </xdr:from>
    <xdr:to>
      <xdr:col>4</xdr:col>
      <xdr:colOff>221672</xdr:colOff>
      <xdr:row>19</xdr:row>
      <xdr:rowOff>171450</xdr:rowOff>
    </xdr:to>
    <xdr:sp macro="" textlink="">
      <xdr:nvSpPr>
        <xdr:cNvPr id="3" name="Left Brace 2"/>
        <xdr:cNvSpPr/>
      </xdr:nvSpPr>
      <xdr:spPr>
        <a:xfrm>
          <a:off x="1981200" y="3311236"/>
          <a:ext cx="263236" cy="323850"/>
        </a:xfrm>
        <a:prstGeom prst="leftBrace">
          <a:avLst>
            <a:gd name="adj1" fmla="val 8333"/>
            <a:gd name="adj2" fmla="val 783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46411</xdr:colOff>
      <xdr:row>24</xdr:row>
      <xdr:rowOff>160674</xdr:rowOff>
    </xdr:to>
    <xdr:sp macro="" textlink="">
      <xdr:nvSpPr>
        <xdr:cNvPr id="4" name="Left Brace 3"/>
        <xdr:cNvSpPr/>
      </xdr:nvSpPr>
      <xdr:spPr>
        <a:xfrm>
          <a:off x="2023533" y="4334933"/>
          <a:ext cx="241145" cy="330008"/>
        </a:xfrm>
        <a:prstGeom prst="leftBrace">
          <a:avLst>
            <a:gd name="adj1" fmla="val 8333"/>
            <a:gd name="adj2" fmla="val 783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465667</xdr:colOff>
      <xdr:row>17</xdr:row>
      <xdr:rowOff>186266</xdr:rowOff>
    </xdr:from>
    <xdr:to>
      <xdr:col>9</xdr:col>
      <xdr:colOff>76200</xdr:colOff>
      <xdr:row>19</xdr:row>
      <xdr:rowOff>177799</xdr:rowOff>
    </xdr:to>
    <xdr:sp macro="" textlink="">
      <xdr:nvSpPr>
        <xdr:cNvPr id="5" name="Right Brace 4"/>
        <xdr:cNvSpPr/>
      </xdr:nvSpPr>
      <xdr:spPr>
        <a:xfrm>
          <a:off x="5257800" y="3530599"/>
          <a:ext cx="474133" cy="364067"/>
        </a:xfrm>
        <a:prstGeom prst="rightBrace">
          <a:avLst>
            <a:gd name="adj1" fmla="val 8333"/>
            <a:gd name="adj2" fmla="val 77907"/>
          </a:avLst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P104"/>
  <sheetViews>
    <sheetView tabSelected="1" topLeftCell="I1" zoomScale="70" zoomScaleNormal="70" workbookViewId="0">
      <pane xSplit="1" ySplit="12" topLeftCell="AD13" activePane="bottomRight" state="frozen"/>
      <selection activeCell="I1" sqref="I1"/>
      <selection pane="topRight" activeCell="J1" sqref="J1"/>
      <selection pane="bottomLeft" activeCell="I13" sqref="I13"/>
      <selection pane="bottomRight" activeCell="AS44" sqref="AS44:AW49"/>
    </sheetView>
  </sheetViews>
  <sheetFormatPr defaultColWidth="9.140625" defaultRowHeight="15" x14ac:dyDescent="0.25"/>
  <cols>
    <col min="1" max="1" width="61.7109375" style="47" hidden="1" customWidth="1"/>
    <col min="2" max="2" width="9.5703125" style="45" hidden="1" customWidth="1"/>
    <col min="3" max="3" width="37.42578125" style="49" hidden="1" customWidth="1"/>
    <col min="4" max="4" width="2.42578125" style="49" hidden="1" customWidth="1"/>
    <col min="5" max="5" width="37.42578125" style="49" hidden="1" customWidth="1"/>
    <col min="6" max="6" width="12.42578125" style="95" hidden="1" customWidth="1" collapsed="1"/>
    <col min="7" max="7" width="6.7109375" style="95" hidden="1" customWidth="1"/>
    <col min="8" max="8" width="12.42578125" style="42" hidden="1" customWidth="1"/>
    <col min="9" max="9" width="55.28515625" style="42" bestFit="1" customWidth="1"/>
    <col min="10" max="11" width="13.7109375" style="42" customWidth="1"/>
    <col min="12" max="12" width="13.7109375" style="137" customWidth="1"/>
    <col min="13" max="42" width="13.7109375" style="42" customWidth="1"/>
    <col min="43" max="16384" width="9.140625" style="42"/>
  </cols>
  <sheetData>
    <row r="2" spans="1:42" x14ac:dyDescent="0.25">
      <c r="A2" s="56"/>
      <c r="B2" s="57"/>
      <c r="C2" s="58"/>
      <c r="D2" s="58"/>
      <c r="E2" s="58"/>
      <c r="F2" s="86"/>
      <c r="G2" s="86"/>
      <c r="H2" s="79"/>
      <c r="I2" s="79"/>
      <c r="J2" s="79"/>
      <c r="K2" s="79"/>
      <c r="L2" s="132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148"/>
      <c r="Y2" s="79"/>
      <c r="Z2" s="162"/>
      <c r="AA2" s="79"/>
      <c r="AB2" s="79"/>
      <c r="AC2" s="79"/>
      <c r="AD2" s="162"/>
      <c r="AE2" s="79"/>
      <c r="AF2" s="162"/>
      <c r="AG2" s="79"/>
      <c r="AH2" s="162"/>
      <c r="AI2" s="79"/>
      <c r="AJ2" s="162"/>
      <c r="AK2" s="79"/>
      <c r="AL2" s="162"/>
      <c r="AM2" s="79"/>
      <c r="AN2" s="162"/>
      <c r="AO2" s="79"/>
      <c r="AP2" s="162"/>
    </row>
    <row r="3" spans="1:42" x14ac:dyDescent="0.25">
      <c r="A3" s="59" t="s">
        <v>97</v>
      </c>
      <c r="B3" s="55"/>
      <c r="C3" s="46"/>
      <c r="D3" s="46"/>
      <c r="E3" s="46"/>
      <c r="F3" s="87"/>
      <c r="G3" s="87"/>
      <c r="H3" s="43"/>
      <c r="I3" s="59" t="s">
        <v>97</v>
      </c>
      <c r="J3" s="43"/>
      <c r="K3" s="43"/>
      <c r="L3" s="124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149"/>
      <c r="Y3" s="43"/>
      <c r="Z3" s="163"/>
      <c r="AA3" s="43"/>
      <c r="AB3" s="43"/>
      <c r="AC3" s="43"/>
      <c r="AD3" s="163"/>
      <c r="AE3" s="43"/>
      <c r="AF3" s="163"/>
      <c r="AG3" s="43"/>
      <c r="AH3" s="163"/>
      <c r="AI3" s="43"/>
      <c r="AJ3" s="163"/>
      <c r="AK3" s="43"/>
      <c r="AL3" s="163"/>
      <c r="AM3" s="43"/>
      <c r="AN3" s="163"/>
      <c r="AO3" s="43"/>
      <c r="AP3" s="163"/>
    </row>
    <row r="4" spans="1:42" x14ac:dyDescent="0.25">
      <c r="A4" s="60" t="s">
        <v>2</v>
      </c>
      <c r="C4" s="46"/>
      <c r="D4" s="46"/>
      <c r="E4" s="46"/>
      <c r="F4" s="80" t="s">
        <v>23</v>
      </c>
      <c r="G4" s="80"/>
      <c r="H4" s="80" t="s">
        <v>23</v>
      </c>
      <c r="I4" s="60" t="s">
        <v>2</v>
      </c>
      <c r="J4" s="80"/>
      <c r="K4" s="80" t="s">
        <v>23</v>
      </c>
      <c r="L4" s="125"/>
      <c r="M4" s="80" t="s">
        <v>23</v>
      </c>
      <c r="N4" s="80"/>
      <c r="O4" s="80" t="s">
        <v>23</v>
      </c>
      <c r="P4" s="80"/>
      <c r="Q4" s="80" t="s">
        <v>23</v>
      </c>
      <c r="R4" s="80"/>
      <c r="S4" s="80" t="s">
        <v>23</v>
      </c>
      <c r="T4" s="80"/>
      <c r="U4" s="80" t="s">
        <v>23</v>
      </c>
      <c r="V4" s="80"/>
      <c r="W4" s="80" t="s">
        <v>23</v>
      </c>
      <c r="X4" s="150"/>
      <c r="Y4" s="80" t="s">
        <v>23</v>
      </c>
      <c r="Z4" s="164"/>
      <c r="AA4" s="80" t="s">
        <v>23</v>
      </c>
      <c r="AB4" s="80"/>
      <c r="AC4" s="80" t="s">
        <v>23</v>
      </c>
      <c r="AD4" s="164"/>
      <c r="AE4" s="80" t="s">
        <v>23</v>
      </c>
      <c r="AF4" s="164"/>
      <c r="AG4" s="80" t="s">
        <v>173</v>
      </c>
      <c r="AH4" s="164"/>
      <c r="AI4" s="80" t="s">
        <v>173</v>
      </c>
      <c r="AJ4" s="164"/>
      <c r="AK4" s="80" t="s">
        <v>173</v>
      </c>
      <c r="AL4" s="164"/>
      <c r="AM4" s="80" t="s">
        <v>173</v>
      </c>
      <c r="AN4" s="164"/>
      <c r="AO4" s="80" t="s">
        <v>173</v>
      </c>
      <c r="AP4" s="164"/>
    </row>
    <row r="5" spans="1:42" x14ac:dyDescent="0.25">
      <c r="A5" s="60" t="s">
        <v>3</v>
      </c>
      <c r="C5" s="46"/>
      <c r="D5" s="46"/>
      <c r="E5" s="46"/>
      <c r="F5" s="80" t="s">
        <v>101</v>
      </c>
      <c r="G5" s="80"/>
      <c r="H5" s="80" t="s">
        <v>34</v>
      </c>
      <c r="I5" s="60" t="s">
        <v>3</v>
      </c>
      <c r="J5" s="80"/>
      <c r="K5" s="80" t="s">
        <v>101</v>
      </c>
      <c r="L5" s="125"/>
      <c r="M5" s="80" t="s">
        <v>34</v>
      </c>
      <c r="N5" s="80"/>
      <c r="O5" s="80" t="s">
        <v>34</v>
      </c>
      <c r="P5" s="80"/>
      <c r="Q5" s="80" t="s">
        <v>34</v>
      </c>
      <c r="R5" s="80"/>
      <c r="S5" s="80" t="s">
        <v>126</v>
      </c>
      <c r="T5" s="80"/>
      <c r="U5" s="80" t="s">
        <v>126</v>
      </c>
      <c r="V5" s="80"/>
      <c r="W5" s="80" t="s">
        <v>126</v>
      </c>
      <c r="X5" s="150"/>
      <c r="Y5" s="80" t="s">
        <v>126</v>
      </c>
      <c r="Z5" s="164"/>
      <c r="AA5" s="80" t="s">
        <v>161</v>
      </c>
      <c r="AB5" s="80"/>
      <c r="AC5" s="80" t="s">
        <v>161</v>
      </c>
      <c r="AD5" s="164"/>
      <c r="AE5" s="80" t="s">
        <v>161</v>
      </c>
      <c r="AF5" s="164"/>
      <c r="AG5" s="80" t="s">
        <v>161</v>
      </c>
      <c r="AH5" s="164"/>
      <c r="AI5" s="80" t="s">
        <v>161</v>
      </c>
      <c r="AJ5" s="164"/>
      <c r="AK5" s="80" t="s">
        <v>161</v>
      </c>
      <c r="AL5" s="164"/>
      <c r="AM5" s="80" t="s">
        <v>161</v>
      </c>
      <c r="AN5" s="164"/>
      <c r="AO5" s="80" t="s">
        <v>161</v>
      </c>
      <c r="AP5" s="164"/>
    </row>
    <row r="6" spans="1:42" x14ac:dyDescent="0.25">
      <c r="A6" s="60" t="s">
        <v>100</v>
      </c>
      <c r="C6" s="46"/>
      <c r="D6" s="46"/>
      <c r="E6" s="46"/>
      <c r="F6" s="80" t="s">
        <v>34</v>
      </c>
      <c r="G6" s="80"/>
      <c r="H6" s="80"/>
      <c r="I6" s="60" t="s">
        <v>100</v>
      </c>
      <c r="J6" s="80"/>
      <c r="K6" s="80"/>
      <c r="L6" s="125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150"/>
      <c r="Y6" s="80"/>
      <c r="Z6" s="164"/>
      <c r="AA6" s="80"/>
      <c r="AB6" s="80"/>
      <c r="AC6" s="80"/>
      <c r="AD6" s="164"/>
      <c r="AE6" s="80"/>
      <c r="AF6" s="164"/>
      <c r="AG6" s="80"/>
      <c r="AH6" s="164"/>
      <c r="AI6" s="80"/>
      <c r="AJ6" s="164"/>
      <c r="AK6" s="80"/>
      <c r="AL6" s="164"/>
      <c r="AM6" s="80"/>
      <c r="AN6" s="164"/>
      <c r="AO6" s="80"/>
      <c r="AP6" s="164"/>
    </row>
    <row r="7" spans="1:42" ht="38.25" x14ac:dyDescent="0.25">
      <c r="A7" s="60" t="s">
        <v>7</v>
      </c>
      <c r="B7" s="45" t="s">
        <v>102</v>
      </c>
      <c r="C7" s="46"/>
      <c r="D7" s="46"/>
      <c r="E7" s="46"/>
      <c r="F7" s="81">
        <v>42842</v>
      </c>
      <c r="G7" s="81"/>
      <c r="H7" s="81">
        <v>42867</v>
      </c>
      <c r="I7" s="60" t="s">
        <v>7</v>
      </c>
      <c r="J7" s="81"/>
      <c r="K7" s="81">
        <v>42929</v>
      </c>
      <c r="L7" s="126"/>
      <c r="M7" s="81">
        <v>42956</v>
      </c>
      <c r="N7" s="81"/>
      <c r="O7" s="81">
        <v>42986</v>
      </c>
      <c r="P7" s="81"/>
      <c r="Q7" s="81">
        <v>43024</v>
      </c>
      <c r="R7" s="81"/>
      <c r="S7" s="81">
        <v>43082</v>
      </c>
      <c r="T7" s="81"/>
      <c r="U7" s="81">
        <v>43111</v>
      </c>
      <c r="V7" s="81"/>
      <c r="W7" s="81" t="s">
        <v>155</v>
      </c>
      <c r="X7" s="151"/>
      <c r="Y7" s="81" t="s">
        <v>157</v>
      </c>
      <c r="Z7" s="165"/>
      <c r="AA7" s="81">
        <v>43206</v>
      </c>
      <c r="AB7" s="81"/>
      <c r="AC7" s="81">
        <v>43230</v>
      </c>
      <c r="AD7" s="165"/>
      <c r="AE7" s="81">
        <v>43262</v>
      </c>
      <c r="AF7" s="165"/>
      <c r="AG7" s="81">
        <v>43298</v>
      </c>
      <c r="AH7" s="165"/>
      <c r="AI7" s="81">
        <v>43325</v>
      </c>
      <c r="AJ7" s="165"/>
      <c r="AK7" s="81">
        <v>43356</v>
      </c>
      <c r="AL7" s="165"/>
      <c r="AM7" s="81">
        <v>43385</v>
      </c>
      <c r="AN7" s="165"/>
      <c r="AO7" s="81">
        <v>43385</v>
      </c>
      <c r="AP7" s="165"/>
    </row>
    <row r="8" spans="1:42" x14ac:dyDescent="0.25">
      <c r="A8" s="60" t="s">
        <v>94</v>
      </c>
      <c r="B8" s="44"/>
      <c r="C8" s="46"/>
      <c r="D8" s="46"/>
      <c r="E8" s="46"/>
      <c r="F8" s="82">
        <f>F9-(365.25*5)</f>
        <v>40649.5</v>
      </c>
      <c r="G8" s="82"/>
      <c r="H8" s="82">
        <f>H9-(365.25*5)</f>
        <v>40674.5</v>
      </c>
      <c r="I8" s="60" t="s">
        <v>124</v>
      </c>
      <c r="J8" s="82"/>
      <c r="K8" s="81">
        <v>40737</v>
      </c>
      <c r="L8" s="127"/>
      <c r="M8" s="81">
        <v>40764</v>
      </c>
      <c r="N8" s="82"/>
      <c r="O8" s="81">
        <v>40794</v>
      </c>
      <c r="P8" s="82"/>
      <c r="Q8" s="81">
        <v>40832</v>
      </c>
      <c r="R8" s="82"/>
      <c r="S8" s="81">
        <v>40890</v>
      </c>
      <c r="T8" s="82"/>
      <c r="U8" s="81"/>
      <c r="V8" s="82"/>
      <c r="W8" s="81"/>
      <c r="X8" s="152"/>
      <c r="Y8" s="81"/>
      <c r="Z8" s="166"/>
      <c r="AA8" s="81"/>
      <c r="AB8" s="82"/>
      <c r="AC8" s="81"/>
      <c r="AD8" s="166"/>
      <c r="AE8" s="81"/>
      <c r="AF8" s="166"/>
      <c r="AG8" s="81"/>
      <c r="AH8" s="166"/>
      <c r="AI8" s="81"/>
      <c r="AJ8" s="166"/>
      <c r="AK8" s="81"/>
      <c r="AL8" s="166"/>
      <c r="AM8" s="81"/>
      <c r="AN8" s="166"/>
      <c r="AO8" s="81"/>
      <c r="AP8" s="166"/>
    </row>
    <row r="9" spans="1:42" x14ac:dyDescent="0.25">
      <c r="A9" s="60" t="s">
        <v>95</v>
      </c>
      <c r="B9" s="44"/>
      <c r="C9" s="46"/>
      <c r="D9" s="46"/>
      <c r="E9" s="46"/>
      <c r="F9" s="82">
        <f>F7-366.25</f>
        <v>42475.75</v>
      </c>
      <c r="G9" s="82"/>
      <c r="H9" s="82">
        <f>H7-366.25</f>
        <v>42500.75</v>
      </c>
      <c r="I9" s="60" t="s">
        <v>95</v>
      </c>
      <c r="J9" s="82"/>
      <c r="K9" s="81">
        <v>42564</v>
      </c>
      <c r="L9" s="127"/>
      <c r="M9" s="81">
        <v>42591</v>
      </c>
      <c r="N9" s="82"/>
      <c r="O9" s="81">
        <v>42621</v>
      </c>
      <c r="P9" s="82"/>
      <c r="Q9" s="81">
        <v>42659</v>
      </c>
      <c r="R9" s="82"/>
      <c r="S9" s="81">
        <v>42717</v>
      </c>
      <c r="T9" s="82"/>
      <c r="U9" s="81"/>
      <c r="V9" s="82"/>
      <c r="W9" s="81"/>
      <c r="X9" s="152"/>
      <c r="Y9" s="81"/>
      <c r="Z9" s="166"/>
      <c r="AA9" s="81"/>
      <c r="AB9" s="82"/>
      <c r="AC9" s="81"/>
      <c r="AD9" s="166"/>
      <c r="AE9" s="81"/>
      <c r="AF9" s="166"/>
      <c r="AG9" s="81"/>
      <c r="AH9" s="166"/>
      <c r="AI9" s="81"/>
      <c r="AJ9" s="166"/>
      <c r="AK9" s="81"/>
      <c r="AL9" s="166"/>
      <c r="AM9" s="81"/>
      <c r="AN9" s="166"/>
      <c r="AO9" s="81"/>
      <c r="AP9" s="166"/>
    </row>
    <row r="10" spans="1:42" x14ac:dyDescent="0.25">
      <c r="A10" s="60" t="s">
        <v>49</v>
      </c>
      <c r="C10" s="46"/>
      <c r="D10" s="46"/>
      <c r="E10" s="46"/>
      <c r="F10" s="82">
        <f>F9-(365.25*6)</f>
        <v>40284.25</v>
      </c>
      <c r="G10" s="82"/>
      <c r="H10" s="82">
        <f>H9-(365.25*6)</f>
        <v>40309.25</v>
      </c>
      <c r="I10" s="60" t="s">
        <v>49</v>
      </c>
      <c r="J10" s="82"/>
      <c r="K10" s="81">
        <v>40372</v>
      </c>
      <c r="L10" s="127"/>
      <c r="M10" s="81">
        <v>40399</v>
      </c>
      <c r="N10" s="82"/>
      <c r="O10" s="81">
        <v>40429</v>
      </c>
      <c r="P10" s="82"/>
      <c r="Q10" s="81">
        <v>40467</v>
      </c>
      <c r="R10" s="82"/>
      <c r="S10" s="81">
        <v>40525</v>
      </c>
      <c r="T10" s="82"/>
      <c r="U10" s="81"/>
      <c r="V10" s="82"/>
      <c r="W10" s="81"/>
      <c r="X10" s="152"/>
      <c r="Y10" s="81"/>
      <c r="Z10" s="166"/>
      <c r="AA10" s="81"/>
      <c r="AB10" s="82"/>
      <c r="AC10" s="81"/>
      <c r="AD10" s="166"/>
      <c r="AE10" s="81"/>
      <c r="AF10" s="166"/>
      <c r="AG10" s="81"/>
      <c r="AH10" s="166"/>
      <c r="AI10" s="81"/>
      <c r="AJ10" s="166"/>
      <c r="AK10" s="81"/>
      <c r="AL10" s="166"/>
      <c r="AM10" s="81"/>
      <c r="AN10" s="166"/>
      <c r="AO10" s="81"/>
      <c r="AP10" s="166"/>
    </row>
    <row r="11" spans="1:42" x14ac:dyDescent="0.25">
      <c r="A11" s="61"/>
      <c r="B11" s="55"/>
      <c r="C11" s="46"/>
      <c r="D11" s="46"/>
      <c r="E11" s="46"/>
      <c r="F11" s="88">
        <v>42856</v>
      </c>
      <c r="G11" s="88"/>
      <c r="H11" s="68">
        <v>42903</v>
      </c>
      <c r="I11" s="147" t="s">
        <v>156</v>
      </c>
      <c r="J11" s="68"/>
      <c r="K11" s="68">
        <v>42933</v>
      </c>
      <c r="L11" s="128"/>
      <c r="M11" s="68">
        <v>42964</v>
      </c>
      <c r="N11" s="68"/>
      <c r="O11" s="68">
        <v>42995</v>
      </c>
      <c r="P11" s="68"/>
      <c r="Q11" s="68">
        <v>43025</v>
      </c>
      <c r="R11" s="68"/>
      <c r="S11" s="68">
        <v>43111</v>
      </c>
      <c r="T11" s="68"/>
      <c r="U11" s="68">
        <v>43132</v>
      </c>
      <c r="V11" s="68"/>
      <c r="W11" s="68">
        <v>43160</v>
      </c>
      <c r="X11" s="153"/>
      <c r="Y11" s="68">
        <v>43191</v>
      </c>
      <c r="Z11" s="167"/>
      <c r="AA11" s="68">
        <v>43191</v>
      </c>
      <c r="AB11" s="68"/>
      <c r="AC11" s="68">
        <v>43221</v>
      </c>
      <c r="AD11" s="167"/>
      <c r="AE11" s="68">
        <v>43252</v>
      </c>
      <c r="AF11" s="167"/>
      <c r="AG11" s="68">
        <v>43282</v>
      </c>
      <c r="AH11" s="167"/>
      <c r="AI11" s="68">
        <v>41487</v>
      </c>
      <c r="AJ11" s="167"/>
      <c r="AK11" s="68">
        <v>41518</v>
      </c>
      <c r="AL11" s="167"/>
      <c r="AM11" s="68">
        <v>41548</v>
      </c>
      <c r="AN11" s="167"/>
      <c r="AO11" s="68">
        <v>41548</v>
      </c>
      <c r="AP11" s="167"/>
    </row>
    <row r="12" spans="1:42" x14ac:dyDescent="0.25">
      <c r="A12" s="76" t="s">
        <v>59</v>
      </c>
      <c r="B12" s="77"/>
      <c r="C12" s="78"/>
      <c r="D12" s="78"/>
      <c r="E12" s="78"/>
      <c r="F12" s="89" t="s">
        <v>58</v>
      </c>
      <c r="G12" s="89"/>
      <c r="H12" s="83" t="s">
        <v>58</v>
      </c>
      <c r="I12" s="83"/>
      <c r="J12" s="83"/>
      <c r="K12" s="83" t="s">
        <v>58</v>
      </c>
      <c r="L12" s="129"/>
      <c r="M12" s="83" t="s">
        <v>58</v>
      </c>
      <c r="N12" s="83"/>
      <c r="O12" s="83" t="s">
        <v>58</v>
      </c>
      <c r="P12" s="83"/>
      <c r="Q12" s="83" t="s">
        <v>58</v>
      </c>
      <c r="R12" s="83"/>
      <c r="S12" s="83" t="s">
        <v>58</v>
      </c>
      <c r="T12" s="83"/>
      <c r="U12" s="83" t="s">
        <v>58</v>
      </c>
      <c r="V12" s="83"/>
      <c r="W12" s="83" t="s">
        <v>58</v>
      </c>
      <c r="X12" s="154"/>
      <c r="Y12" s="83" t="s">
        <v>58</v>
      </c>
      <c r="Z12" s="83"/>
      <c r="AA12" s="83" t="s">
        <v>58</v>
      </c>
      <c r="AB12" s="83"/>
      <c r="AC12" s="83" t="s">
        <v>58</v>
      </c>
      <c r="AD12" s="83"/>
      <c r="AE12" s="83" t="s">
        <v>58</v>
      </c>
      <c r="AF12" s="83"/>
      <c r="AG12" s="83" t="s">
        <v>58</v>
      </c>
      <c r="AH12" s="83"/>
      <c r="AI12" s="83" t="s">
        <v>58</v>
      </c>
      <c r="AJ12" s="83"/>
      <c r="AK12" s="83" t="s">
        <v>58</v>
      </c>
      <c r="AL12" s="83"/>
      <c r="AM12" s="83" t="s">
        <v>58</v>
      </c>
      <c r="AN12" s="83"/>
      <c r="AO12" s="83" t="s">
        <v>58</v>
      </c>
      <c r="AP12" s="83"/>
    </row>
    <row r="13" spans="1:42" x14ac:dyDescent="0.25">
      <c r="A13" s="96" t="s">
        <v>103</v>
      </c>
      <c r="C13" s="52" t="s">
        <v>60</v>
      </c>
      <c r="D13" s="52">
        <f>IF(C13=E13,0,1)</f>
        <v>0</v>
      </c>
      <c r="E13" s="52" t="s">
        <v>60</v>
      </c>
      <c r="F13" s="99">
        <v>22068</v>
      </c>
      <c r="G13" s="99"/>
      <c r="H13" s="100">
        <v>28125</v>
      </c>
      <c r="J13" s="69"/>
      <c r="L13" s="133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155"/>
      <c r="Y13" s="69"/>
      <c r="Z13" s="168"/>
      <c r="AA13" s="69"/>
      <c r="AB13" s="69"/>
      <c r="AC13" s="69"/>
      <c r="AD13" s="168"/>
      <c r="AE13" s="69"/>
      <c r="AF13" s="168"/>
      <c r="AG13" s="69"/>
      <c r="AH13" s="168"/>
      <c r="AI13" s="69"/>
      <c r="AJ13" s="168"/>
      <c r="AK13" s="69"/>
      <c r="AL13" s="168"/>
      <c r="AM13" s="69"/>
      <c r="AN13" s="168"/>
      <c r="AO13" s="69"/>
      <c r="AP13" s="168"/>
    </row>
    <row r="14" spans="1:42" x14ac:dyDescent="0.25">
      <c r="A14" s="60" t="s">
        <v>104</v>
      </c>
      <c r="C14" s="52" t="s">
        <v>61</v>
      </c>
      <c r="D14" s="52">
        <f t="shared" ref="D14:D47" si="0">IF(C14=E14,0,1)</f>
        <v>0</v>
      </c>
      <c r="E14" s="52" t="s">
        <v>61</v>
      </c>
      <c r="F14" s="99">
        <v>40019</v>
      </c>
      <c r="G14" s="99"/>
      <c r="H14" s="100">
        <v>40831</v>
      </c>
      <c r="I14" s="85"/>
      <c r="J14" s="69"/>
      <c r="K14" s="84"/>
      <c r="L14" s="133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155"/>
      <c r="Y14" s="69"/>
      <c r="Z14" s="168"/>
      <c r="AA14" s="69"/>
      <c r="AB14" s="69"/>
      <c r="AC14" s="69"/>
      <c r="AD14" s="168"/>
      <c r="AE14" s="69"/>
      <c r="AF14" s="168"/>
      <c r="AG14" s="69"/>
      <c r="AH14" s="168"/>
      <c r="AI14" s="69"/>
      <c r="AJ14" s="168"/>
      <c r="AK14" s="69"/>
      <c r="AL14" s="168"/>
      <c r="AM14" s="69"/>
      <c r="AN14" s="168"/>
      <c r="AO14" s="69"/>
      <c r="AP14" s="168"/>
    </row>
    <row r="15" spans="1:42" x14ac:dyDescent="0.25">
      <c r="A15" s="62" t="s">
        <v>92</v>
      </c>
      <c r="B15" s="45" t="s">
        <v>40</v>
      </c>
      <c r="C15" s="52" t="s">
        <v>62</v>
      </c>
      <c r="D15" s="52">
        <f t="shared" si="0"/>
        <v>0</v>
      </c>
      <c r="E15" s="52" t="s">
        <v>62</v>
      </c>
      <c r="F15" s="99">
        <v>1798559</v>
      </c>
      <c r="G15" s="99"/>
      <c r="H15" s="98">
        <v>2222278</v>
      </c>
      <c r="I15" s="84"/>
      <c r="J15" s="69"/>
      <c r="K15" s="84"/>
      <c r="L15" s="133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155"/>
      <c r="Y15" s="69"/>
      <c r="Z15" s="168"/>
      <c r="AA15" s="69"/>
      <c r="AB15" s="69"/>
      <c r="AC15" s="69"/>
      <c r="AD15" s="168"/>
      <c r="AE15" s="69"/>
      <c r="AF15" s="168"/>
      <c r="AG15" s="69"/>
      <c r="AH15" s="168"/>
      <c r="AI15" s="69"/>
      <c r="AJ15" s="168"/>
      <c r="AK15" s="69"/>
      <c r="AL15" s="168"/>
      <c r="AM15" s="69"/>
      <c r="AN15" s="168"/>
      <c r="AO15" s="69"/>
      <c r="AP15" s="168"/>
    </row>
    <row r="16" spans="1:42" x14ac:dyDescent="0.25">
      <c r="A16" s="60" t="s">
        <v>93</v>
      </c>
      <c r="C16" s="52" t="s">
        <v>63</v>
      </c>
      <c r="D16" s="52">
        <f t="shared" si="0"/>
        <v>0</v>
      </c>
      <c r="E16" s="52" t="s">
        <v>63</v>
      </c>
      <c r="F16" s="99">
        <v>593502</v>
      </c>
      <c r="G16" s="99"/>
      <c r="H16" s="101">
        <v>694469</v>
      </c>
      <c r="I16" s="84"/>
      <c r="J16" s="69"/>
      <c r="K16" s="84"/>
      <c r="L16" s="133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155"/>
      <c r="Y16" s="69"/>
      <c r="Z16" s="168"/>
      <c r="AA16" s="69"/>
      <c r="AB16" s="69"/>
      <c r="AC16" s="69"/>
      <c r="AD16" s="168"/>
      <c r="AE16" s="69"/>
      <c r="AF16" s="168"/>
      <c r="AG16" s="69"/>
      <c r="AH16" s="168"/>
      <c r="AI16" s="69"/>
      <c r="AJ16" s="168"/>
      <c r="AK16" s="69"/>
      <c r="AL16" s="168"/>
      <c r="AM16" s="69"/>
      <c r="AN16" s="168"/>
      <c r="AO16" s="69"/>
      <c r="AP16" s="168"/>
    </row>
    <row r="17" spans="1:42" x14ac:dyDescent="0.25">
      <c r="A17" s="63" t="s">
        <v>64</v>
      </c>
      <c r="C17" s="52" t="s">
        <v>64</v>
      </c>
      <c r="D17" s="52">
        <f t="shared" si="0"/>
        <v>0</v>
      </c>
      <c r="E17" s="52" t="s">
        <v>64</v>
      </c>
      <c r="F17" s="99">
        <v>615570</v>
      </c>
      <c r="G17" s="99"/>
      <c r="H17" s="101">
        <v>735300</v>
      </c>
      <c r="I17" s="143"/>
      <c r="J17" s="69"/>
      <c r="K17" s="84"/>
      <c r="L17" s="133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155"/>
      <c r="Y17" s="69"/>
      <c r="Z17" s="168"/>
      <c r="AA17" s="69"/>
      <c r="AB17" s="69"/>
      <c r="AC17" s="69"/>
      <c r="AD17" s="168"/>
      <c r="AE17" s="69"/>
      <c r="AF17" s="168"/>
      <c r="AG17" s="69"/>
      <c r="AH17" s="168"/>
      <c r="AI17" s="69"/>
      <c r="AJ17" s="168"/>
      <c r="AK17" s="69"/>
      <c r="AL17" s="168"/>
      <c r="AM17" s="69"/>
      <c r="AN17" s="168"/>
      <c r="AO17" s="69"/>
      <c r="AP17" s="168"/>
    </row>
    <row r="18" spans="1:42" ht="60" x14ac:dyDescent="0.25">
      <c r="A18" s="62" t="s">
        <v>55</v>
      </c>
      <c r="B18" s="45" t="s">
        <v>40</v>
      </c>
      <c r="C18" s="52" t="s">
        <v>65</v>
      </c>
      <c r="D18" s="52">
        <f t="shared" si="0"/>
        <v>0</v>
      </c>
      <c r="E18" s="52" t="s">
        <v>65</v>
      </c>
      <c r="F18" s="99">
        <v>612557</v>
      </c>
      <c r="G18" s="99"/>
      <c r="H18" s="101">
        <v>731165</v>
      </c>
      <c r="I18" s="84"/>
      <c r="J18" s="69"/>
      <c r="K18" s="84"/>
      <c r="L18" s="133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155"/>
      <c r="Y18" s="69"/>
      <c r="Z18" s="168"/>
      <c r="AA18" s="69"/>
      <c r="AB18" s="69"/>
      <c r="AC18" s="179" t="s">
        <v>170</v>
      </c>
      <c r="AD18" s="168"/>
      <c r="AE18" s="179" t="s">
        <v>171</v>
      </c>
      <c r="AF18" s="168"/>
      <c r="AG18" s="179"/>
      <c r="AH18" s="168"/>
      <c r="AI18" s="179" t="s">
        <v>58</v>
      </c>
      <c r="AJ18" s="168"/>
      <c r="AK18" s="179" t="s">
        <v>58</v>
      </c>
      <c r="AL18" s="168"/>
      <c r="AM18" s="179" t="s">
        <v>58</v>
      </c>
      <c r="AN18" s="168"/>
      <c r="AO18" s="179" t="s">
        <v>58</v>
      </c>
      <c r="AP18" s="168"/>
    </row>
    <row r="19" spans="1:42" s="121" customFormat="1" x14ac:dyDescent="0.25">
      <c r="A19" s="115" t="s">
        <v>44</v>
      </c>
      <c r="B19" s="116" t="s">
        <v>40</v>
      </c>
      <c r="C19" s="117" t="s">
        <v>66</v>
      </c>
      <c r="D19" s="117">
        <f t="shared" si="0"/>
        <v>0</v>
      </c>
      <c r="E19" s="117" t="s">
        <v>66</v>
      </c>
      <c r="F19" s="118">
        <v>611435</v>
      </c>
      <c r="G19" s="118"/>
      <c r="H19" s="119">
        <v>728186</v>
      </c>
      <c r="I19" s="144" t="s">
        <v>105</v>
      </c>
      <c r="J19" s="120"/>
      <c r="K19" s="120">
        <v>41799</v>
      </c>
      <c r="L19" s="130"/>
      <c r="M19" s="120">
        <v>45675</v>
      </c>
      <c r="N19" s="122">
        <f>(M19-K19)/K19</f>
        <v>9.2729491136151587E-2</v>
      </c>
      <c r="O19" s="120">
        <v>49781</v>
      </c>
      <c r="P19" s="122">
        <f>(O19-M19)/M19</f>
        <v>8.9896004378762995E-2</v>
      </c>
      <c r="Q19" s="120">
        <v>52187</v>
      </c>
      <c r="R19" s="122">
        <f>(Q19-O19)/O19</f>
        <v>4.8331692814527628E-2</v>
      </c>
      <c r="S19" s="120">
        <v>63154</v>
      </c>
      <c r="T19" s="122">
        <f>(S19-Q19)/Q19</f>
        <v>0.2101481211796041</v>
      </c>
      <c r="U19" s="120">
        <v>65784</v>
      </c>
      <c r="V19" s="122">
        <f>(U19-S19)/S19</f>
        <v>4.1644234727808212E-2</v>
      </c>
      <c r="W19" s="120">
        <v>67169</v>
      </c>
      <c r="X19" s="156">
        <f>(W19-U19)/U19</f>
        <v>2.1053751672139121E-2</v>
      </c>
      <c r="Y19" s="120">
        <v>73230</v>
      </c>
      <c r="Z19" s="139">
        <f>(Y19-W19)/W19</f>
        <v>9.0235078682130154E-2</v>
      </c>
      <c r="AA19" s="120">
        <v>75159</v>
      </c>
      <c r="AB19" s="122">
        <f>(AA19-Y19)/Y19</f>
        <v>2.6341663252765261E-2</v>
      </c>
      <c r="AC19" s="120">
        <v>72607</v>
      </c>
      <c r="AD19" s="139">
        <f>(AC19-AA19)/AA19</f>
        <v>-3.3954682739259438E-2</v>
      </c>
      <c r="AE19" s="120">
        <v>73634</v>
      </c>
      <c r="AF19" s="139">
        <f>(AE19-AC19)/AC19</f>
        <v>1.4144641701213382E-2</v>
      </c>
      <c r="AG19" s="120">
        <v>74066</v>
      </c>
      <c r="AH19" s="139">
        <f>(AG19-AE19)/AE19</f>
        <v>5.8668549854686697E-3</v>
      </c>
      <c r="AI19" s="120">
        <v>73326</v>
      </c>
      <c r="AJ19" s="139">
        <f>(AI19-AG19)/AG19</f>
        <v>-9.9910890287041292E-3</v>
      </c>
      <c r="AK19" s="120">
        <v>71506</v>
      </c>
      <c r="AL19" s="139">
        <f>(AK19-AI19)/AI19</f>
        <v>-2.4820663884570274E-2</v>
      </c>
      <c r="AM19" s="120">
        <v>72246</v>
      </c>
      <c r="AN19" s="139">
        <f>(AM19-AK19)/AK19</f>
        <v>1.0348781920398288E-2</v>
      </c>
      <c r="AO19" s="120">
        <v>71624</v>
      </c>
      <c r="AP19" s="139">
        <f>(AO19-AM19)/AM19</f>
        <v>-8.6094731888270628E-3</v>
      </c>
    </row>
    <row r="20" spans="1:42" s="121" customFormat="1" x14ac:dyDescent="0.25">
      <c r="A20" s="115" t="s">
        <v>39</v>
      </c>
      <c r="B20" s="116" t="s">
        <v>40</v>
      </c>
      <c r="C20" s="117" t="s">
        <v>67</v>
      </c>
      <c r="D20" s="117">
        <f t="shared" si="0"/>
        <v>0</v>
      </c>
      <c r="E20" s="117" t="s">
        <v>67</v>
      </c>
      <c r="F20" s="118">
        <v>605789</v>
      </c>
      <c r="G20" s="118"/>
      <c r="H20" s="119">
        <v>720773</v>
      </c>
      <c r="I20" s="144" t="s">
        <v>60</v>
      </c>
      <c r="J20" s="120"/>
      <c r="K20" s="120">
        <v>27316</v>
      </c>
      <c r="L20" s="131"/>
      <c r="M20" s="120">
        <v>22186</v>
      </c>
      <c r="N20" s="122">
        <f t="shared" ref="N20:V22" si="1">(M20-K20)/K20</f>
        <v>-0.18780202079367403</v>
      </c>
      <c r="O20" s="120">
        <v>21413</v>
      </c>
      <c r="P20" s="122">
        <f t="shared" si="1"/>
        <v>-3.4841792121157483E-2</v>
      </c>
      <c r="Q20" s="120">
        <v>20669</v>
      </c>
      <c r="R20" s="122">
        <f t="shared" si="1"/>
        <v>-3.4745248213701958E-2</v>
      </c>
      <c r="S20" s="120">
        <v>19209</v>
      </c>
      <c r="T20" s="122">
        <f t="shared" si="1"/>
        <v>-7.063718612414728E-2</v>
      </c>
      <c r="U20" s="120">
        <v>19187</v>
      </c>
      <c r="V20" s="122">
        <f t="shared" si="1"/>
        <v>-1.145296475610391E-3</v>
      </c>
      <c r="W20" s="120">
        <v>19395</v>
      </c>
      <c r="X20" s="156">
        <f t="shared" ref="X20:Z22" si="2">(W20-U20)/U20</f>
        <v>1.0840673372596029E-2</v>
      </c>
      <c r="Y20" s="120">
        <v>19185</v>
      </c>
      <c r="Z20" s="139">
        <f t="shared" si="2"/>
        <v>-1.082753286929621E-2</v>
      </c>
      <c r="AA20" s="120">
        <v>19275</v>
      </c>
      <c r="AB20" s="122">
        <f>(AA20-Y20)/Y20</f>
        <v>4.6911649726348714E-3</v>
      </c>
      <c r="AC20" s="120">
        <v>1484</v>
      </c>
      <c r="AD20" s="139">
        <f t="shared" ref="AD20:AD22" si="3">(AC20-AA20)/AA20</f>
        <v>-0.92300907911802854</v>
      </c>
      <c r="AE20" s="120">
        <v>19407</v>
      </c>
      <c r="AF20" s="139">
        <f t="shared" ref="AF20:AF22" si="4">(AE20-AC20)/AC20</f>
        <v>12.077493261455526</v>
      </c>
      <c r="AG20" s="120">
        <v>19339</v>
      </c>
      <c r="AH20" s="139">
        <f t="shared" ref="AH20:AH22" si="5">(AG20-AE20)/AE20</f>
        <v>-3.5038903488432008E-3</v>
      </c>
      <c r="AI20" s="120">
        <v>19342</v>
      </c>
      <c r="AJ20" s="139">
        <f t="shared" ref="AJ20:AJ22" si="6">(AI20-AG20)/AG20</f>
        <v>1.5512694555044212E-4</v>
      </c>
      <c r="AK20" s="120">
        <v>19604</v>
      </c>
      <c r="AL20" s="139">
        <f t="shared" ref="AL20:AL22" si="7">(AK20-AI20)/AI20</f>
        <v>1.3545651949126254E-2</v>
      </c>
      <c r="AM20" s="120">
        <v>19386</v>
      </c>
      <c r="AN20" s="139">
        <f t="shared" ref="AN20:AN22" si="8">(AM20-AK20)/AK20</f>
        <v>-1.1120179555192818E-2</v>
      </c>
      <c r="AO20" s="120">
        <v>19440</v>
      </c>
      <c r="AP20" s="139">
        <f t="shared" ref="AP20:AP22" si="9">(AO20-AM20)/AM20</f>
        <v>2.7855153203342618E-3</v>
      </c>
    </row>
    <row r="21" spans="1:42" s="121" customFormat="1" x14ac:dyDescent="0.25">
      <c r="A21" s="123" t="s">
        <v>68</v>
      </c>
      <c r="B21" s="116" t="s">
        <v>40</v>
      </c>
      <c r="C21" s="117" t="s">
        <v>68</v>
      </c>
      <c r="D21" s="117">
        <f t="shared" si="0"/>
        <v>0</v>
      </c>
      <c r="E21" s="117" t="s">
        <v>68</v>
      </c>
      <c r="F21" s="118">
        <v>597978</v>
      </c>
      <c r="G21" s="118"/>
      <c r="H21" s="119">
        <v>712260</v>
      </c>
      <c r="I21" s="144" t="s">
        <v>62</v>
      </c>
      <c r="J21" s="120"/>
      <c r="K21" s="120">
        <v>759168</v>
      </c>
      <c r="L21" s="131"/>
      <c r="M21" s="120">
        <v>773903</v>
      </c>
      <c r="N21" s="122">
        <f t="shared" si="1"/>
        <v>1.9409406086663295E-2</v>
      </c>
      <c r="O21" s="120">
        <v>778951</v>
      </c>
      <c r="P21" s="122">
        <f t="shared" si="1"/>
        <v>6.5227812787907527E-3</v>
      </c>
      <c r="Q21" s="120">
        <v>785136</v>
      </c>
      <c r="R21" s="122">
        <f t="shared" si="1"/>
        <v>7.9401656843626871E-3</v>
      </c>
      <c r="S21" s="120">
        <v>844659</v>
      </c>
      <c r="T21" s="122">
        <f t="shared" si="1"/>
        <v>7.5812343339243138E-2</v>
      </c>
      <c r="U21" s="120">
        <v>883902</v>
      </c>
      <c r="V21" s="122">
        <f t="shared" si="1"/>
        <v>4.6460169133342569E-2</v>
      </c>
      <c r="W21" s="120">
        <v>889558</v>
      </c>
      <c r="X21" s="156">
        <f t="shared" si="2"/>
        <v>6.3988994255019223E-3</v>
      </c>
      <c r="Y21" s="120">
        <v>896042</v>
      </c>
      <c r="Z21" s="139">
        <f t="shared" si="2"/>
        <v>7.2890131953172246E-3</v>
      </c>
      <c r="AA21" s="120">
        <v>864464</v>
      </c>
      <c r="AB21" s="122">
        <f>(AA21-Y21)/Y21</f>
        <v>-3.5241651619008933E-2</v>
      </c>
      <c r="AC21" s="120">
        <v>868386</v>
      </c>
      <c r="AD21" s="139">
        <f t="shared" si="3"/>
        <v>4.5369153602694851E-3</v>
      </c>
      <c r="AE21" s="120">
        <v>907835</v>
      </c>
      <c r="AF21" s="139">
        <f t="shared" si="4"/>
        <v>4.5427954849571503E-2</v>
      </c>
      <c r="AG21" s="120">
        <v>913079</v>
      </c>
      <c r="AH21" s="139">
        <f t="shared" si="5"/>
        <v>5.7763800690654142E-3</v>
      </c>
      <c r="AI21" s="120">
        <v>917941</v>
      </c>
      <c r="AJ21" s="139">
        <f t="shared" si="6"/>
        <v>5.3248404573974428E-3</v>
      </c>
      <c r="AK21" s="120">
        <v>921908</v>
      </c>
      <c r="AL21" s="139">
        <f t="shared" si="7"/>
        <v>4.3216285142509163E-3</v>
      </c>
      <c r="AM21" s="120">
        <v>925814</v>
      </c>
      <c r="AN21" s="139">
        <f t="shared" si="8"/>
        <v>4.2368652837376395E-3</v>
      </c>
      <c r="AO21" s="120">
        <v>929064</v>
      </c>
      <c r="AP21" s="139">
        <f t="shared" si="9"/>
        <v>3.5104243400942304E-3</v>
      </c>
    </row>
    <row r="22" spans="1:42" s="121" customFormat="1" x14ac:dyDescent="0.25">
      <c r="A22" s="115" t="s">
        <v>91</v>
      </c>
      <c r="B22" s="116" t="s">
        <v>41</v>
      </c>
      <c r="C22" s="117" t="s">
        <v>69</v>
      </c>
      <c r="D22" s="117">
        <f t="shared" si="0"/>
        <v>0</v>
      </c>
      <c r="E22" s="117" t="s">
        <v>69</v>
      </c>
      <c r="F22" s="118">
        <v>428804</v>
      </c>
      <c r="G22" s="118"/>
      <c r="H22" s="119">
        <v>482621</v>
      </c>
      <c r="I22" s="144" t="s">
        <v>64</v>
      </c>
      <c r="J22" s="120"/>
      <c r="K22" s="120">
        <v>786484</v>
      </c>
      <c r="L22" s="131"/>
      <c r="M22" s="120">
        <v>796089</v>
      </c>
      <c r="N22" s="122">
        <f t="shared" si="1"/>
        <v>1.2212581565549966E-2</v>
      </c>
      <c r="O22" s="120">
        <v>800364</v>
      </c>
      <c r="P22" s="122">
        <f t="shared" si="1"/>
        <v>5.3700026002117852E-3</v>
      </c>
      <c r="Q22" s="120">
        <v>805723</v>
      </c>
      <c r="R22" s="122">
        <f t="shared" si="1"/>
        <v>6.6957034549280075E-3</v>
      </c>
      <c r="S22" s="120">
        <v>863850</v>
      </c>
      <c r="T22" s="122">
        <f t="shared" si="1"/>
        <v>7.2142659449959845E-2</v>
      </c>
      <c r="U22" s="120">
        <v>903076</v>
      </c>
      <c r="V22" s="122">
        <f t="shared" si="1"/>
        <v>4.5408346356427619E-2</v>
      </c>
      <c r="W22" s="120">
        <v>908950</v>
      </c>
      <c r="X22" s="156">
        <f t="shared" si="2"/>
        <v>6.5044359500197107E-3</v>
      </c>
      <c r="Y22" s="120">
        <v>915221</v>
      </c>
      <c r="Z22" s="139">
        <f t="shared" si="2"/>
        <v>6.8991693712525445E-3</v>
      </c>
      <c r="AA22" s="120">
        <v>883734</v>
      </c>
      <c r="AB22" s="122">
        <f>(AA22-Y22)/Y22</f>
        <v>-3.4403712327405078E-2</v>
      </c>
      <c r="AC22" s="120">
        <v>869866</v>
      </c>
      <c r="AD22" s="139">
        <f t="shared" si="3"/>
        <v>-1.5692504758219102E-2</v>
      </c>
      <c r="AE22" s="120">
        <v>927239</v>
      </c>
      <c r="AF22" s="139">
        <f t="shared" si="4"/>
        <v>6.5956135772636246E-2</v>
      </c>
      <c r="AG22" s="120">
        <v>932415</v>
      </c>
      <c r="AH22" s="139">
        <f t="shared" si="5"/>
        <v>5.5821638218409705E-3</v>
      </c>
      <c r="AI22" s="120">
        <v>937280</v>
      </c>
      <c r="AJ22" s="139">
        <f t="shared" si="6"/>
        <v>5.2176337789503601E-3</v>
      </c>
      <c r="AK22" s="120">
        <v>941511</v>
      </c>
      <c r="AL22" s="139">
        <f t="shared" si="7"/>
        <v>4.514125981563674E-3</v>
      </c>
      <c r="AM22" s="120">
        <v>945199</v>
      </c>
      <c r="AN22" s="139">
        <f t="shared" si="8"/>
        <v>3.9171077130272505E-3</v>
      </c>
      <c r="AO22" s="120">
        <v>948503</v>
      </c>
      <c r="AP22" s="139">
        <f t="shared" si="9"/>
        <v>3.4955601942024909E-3</v>
      </c>
    </row>
    <row r="23" spans="1:42" s="100" customFormat="1" ht="33.950000000000003" customHeight="1" x14ac:dyDescent="0.25">
      <c r="A23" s="111" t="s">
        <v>70</v>
      </c>
      <c r="B23" s="45" t="s">
        <v>41</v>
      </c>
      <c r="C23" s="109" t="s">
        <v>70</v>
      </c>
      <c r="D23" s="109">
        <f t="shared" si="0"/>
        <v>0</v>
      </c>
      <c r="E23" s="109" t="s">
        <v>70</v>
      </c>
      <c r="F23" s="99">
        <v>427422</v>
      </c>
      <c r="G23" s="99"/>
      <c r="H23" s="101">
        <v>480424</v>
      </c>
      <c r="I23" s="110" t="s">
        <v>65</v>
      </c>
      <c r="J23" s="98"/>
      <c r="K23" s="98">
        <v>783270</v>
      </c>
      <c r="L23" s="131">
        <f t="shared" ref="L23:N42" si="10">(K23-K22)/K22</f>
        <v>-4.0865421292740857E-3</v>
      </c>
      <c r="M23" s="98">
        <v>792887</v>
      </c>
      <c r="N23" s="131">
        <f t="shared" si="10"/>
        <v>-4.0221633510826053E-3</v>
      </c>
      <c r="O23" s="98">
        <v>797150</v>
      </c>
      <c r="P23" s="131">
        <f t="shared" ref="P23:P41" si="11">(O23-O22)/O22</f>
        <v>-4.0156728688446755E-3</v>
      </c>
      <c r="Q23" s="98">
        <v>802487</v>
      </c>
      <c r="R23" s="131">
        <f t="shared" ref="R23:R41" si="12">(Q23-Q22)/Q22</f>
        <v>-4.0162686183713263E-3</v>
      </c>
      <c r="S23" s="98">
        <v>860509</v>
      </c>
      <c r="T23" s="131">
        <f t="shared" ref="T23:T41" si="13">(S23-S22)/S22</f>
        <v>-3.8675696012039126E-3</v>
      </c>
      <c r="U23" s="98">
        <v>899722</v>
      </c>
      <c r="V23" s="131">
        <f t="shared" ref="V23:V41" si="14">(U23-U22)/U22</f>
        <v>-3.7139731318294364E-3</v>
      </c>
      <c r="W23" s="98">
        <v>904222</v>
      </c>
      <c r="X23" s="157">
        <f t="shared" ref="X23:Z41" si="15">(W23-W22)/W22</f>
        <v>-5.2016062489685898E-3</v>
      </c>
      <c r="Y23" s="98">
        <v>910426</v>
      </c>
      <c r="Z23" s="138">
        <f t="shared" si="15"/>
        <v>-5.2391717410330404E-3</v>
      </c>
      <c r="AA23" s="98">
        <v>880283</v>
      </c>
      <c r="AB23" s="131">
        <f t="shared" ref="AB23:AB41" si="16">(AA23-AA22)/AA22</f>
        <v>-3.9050211941602337E-3</v>
      </c>
      <c r="AC23" s="98">
        <v>866396</v>
      </c>
      <c r="AD23" s="138">
        <f t="shared" ref="AD23:AD41" si="17">(AC23-AC22)/AC22</f>
        <v>-3.9891201633355019E-3</v>
      </c>
      <c r="AE23" s="98">
        <v>923745</v>
      </c>
      <c r="AF23" s="138">
        <f t="shared" ref="AF23:AF41" si="18">(AE23-AE22)/AE22</f>
        <v>-3.7681762738625102E-3</v>
      </c>
      <c r="AG23" s="98">
        <v>928891</v>
      </c>
      <c r="AH23" s="138">
        <f t="shared" ref="AH23:AH42" si="19">(AG23-AG22)/AG22</f>
        <v>-3.7794329778049474E-3</v>
      </c>
      <c r="AI23" s="98">
        <v>933738</v>
      </c>
      <c r="AJ23" s="138">
        <f t="shared" ref="AJ23:AJ42" si="20">(AI23-AI22)/AI22</f>
        <v>-3.7790201433936495E-3</v>
      </c>
      <c r="AK23" s="98">
        <v>937946</v>
      </c>
      <c r="AL23" s="138">
        <f t="shared" ref="AL23:AL42" si="21">(AK23-AK22)/AK22</f>
        <v>-3.7864666477608866E-3</v>
      </c>
      <c r="AM23" s="98">
        <v>941619</v>
      </c>
      <c r="AN23" s="138">
        <f t="shared" ref="AN23:AN42" si="22">(AM23-AM22)/AM22</f>
        <v>-3.7875621958973721E-3</v>
      </c>
      <c r="AO23" s="98">
        <v>944906</v>
      </c>
      <c r="AP23" s="138">
        <f t="shared" ref="AP23:AP42" si="23">(AO23-AO22)/AO22</f>
        <v>-3.7922916427254316E-3</v>
      </c>
    </row>
    <row r="24" spans="1:42" s="100" customFormat="1" x14ac:dyDescent="0.25">
      <c r="A24" s="108" t="s">
        <v>54</v>
      </c>
      <c r="B24" s="45" t="s">
        <v>41</v>
      </c>
      <c r="C24" s="109" t="s">
        <v>71</v>
      </c>
      <c r="D24" s="109">
        <f t="shared" si="0"/>
        <v>0</v>
      </c>
      <c r="E24" s="109" t="s">
        <v>71</v>
      </c>
      <c r="F24" s="99">
        <v>382369</v>
      </c>
      <c r="G24" s="99"/>
      <c r="H24" s="101">
        <v>460246</v>
      </c>
      <c r="I24" s="110" t="s">
        <v>66</v>
      </c>
      <c r="J24" s="98"/>
      <c r="K24" s="98">
        <v>782477</v>
      </c>
      <c r="L24" s="131">
        <f t="shared" si="10"/>
        <v>-1.0124222809503747E-3</v>
      </c>
      <c r="M24" s="98">
        <v>791904</v>
      </c>
      <c r="N24" s="131">
        <f t="shared" si="10"/>
        <v>-1.2397731328676091E-3</v>
      </c>
      <c r="O24" s="98">
        <v>796158</v>
      </c>
      <c r="P24" s="131">
        <f t="shared" si="11"/>
        <v>-1.2444332936084803E-3</v>
      </c>
      <c r="Q24" s="98">
        <v>801368</v>
      </c>
      <c r="R24" s="131">
        <f t="shared" si="12"/>
        <v>-1.3944151120205063E-3</v>
      </c>
      <c r="S24" s="98">
        <v>859314</v>
      </c>
      <c r="T24" s="131">
        <f t="shared" si="13"/>
        <v>-1.3887129594228533E-3</v>
      </c>
      <c r="U24" s="98">
        <v>898500</v>
      </c>
      <c r="V24" s="131">
        <f t="shared" si="14"/>
        <v>-1.3581973098357048E-3</v>
      </c>
      <c r="W24" s="98">
        <v>903016</v>
      </c>
      <c r="X24" s="157">
        <f t="shared" si="15"/>
        <v>-1.3337432621634952E-3</v>
      </c>
      <c r="Y24" s="98">
        <v>909233</v>
      </c>
      <c r="Z24" s="138">
        <f t="shared" si="15"/>
        <v>-1.3103755824196584E-3</v>
      </c>
      <c r="AA24" s="98">
        <v>879149</v>
      </c>
      <c r="AB24" s="131">
        <f t="shared" si="16"/>
        <v>-1.2882220831255404E-3</v>
      </c>
      <c r="AC24" s="98">
        <v>865255</v>
      </c>
      <c r="AD24" s="138">
        <f t="shared" si="17"/>
        <v>-1.316949755077355E-3</v>
      </c>
      <c r="AE24" s="98">
        <v>922563</v>
      </c>
      <c r="AF24" s="138">
        <f t="shared" si="18"/>
        <v>-1.2795739083838072E-3</v>
      </c>
      <c r="AG24" s="98">
        <v>927706</v>
      </c>
      <c r="AH24" s="138">
        <f t="shared" si="19"/>
        <v>-1.275714803997455E-3</v>
      </c>
      <c r="AI24" s="98">
        <v>932571</v>
      </c>
      <c r="AJ24" s="138">
        <f t="shared" si="20"/>
        <v>-1.2498152586699908E-3</v>
      </c>
      <c r="AK24" s="98">
        <v>936795</v>
      </c>
      <c r="AL24" s="138">
        <f t="shared" si="21"/>
        <v>-1.2271495373934107E-3</v>
      </c>
      <c r="AM24" s="98">
        <v>940480</v>
      </c>
      <c r="AN24" s="138">
        <f t="shared" si="22"/>
        <v>-1.2096187523828639E-3</v>
      </c>
      <c r="AO24" s="98">
        <v>943842</v>
      </c>
      <c r="AP24" s="138">
        <f t="shared" si="23"/>
        <v>-1.1260379339320524E-3</v>
      </c>
    </row>
    <row r="25" spans="1:42" s="100" customFormat="1" x14ac:dyDescent="0.25">
      <c r="A25" s="111" t="s">
        <v>72</v>
      </c>
      <c r="B25" s="45"/>
      <c r="C25" s="109" t="s">
        <v>72</v>
      </c>
      <c r="D25" s="109">
        <f t="shared" si="0"/>
        <v>0</v>
      </c>
      <c r="E25" s="109" t="s">
        <v>72</v>
      </c>
      <c r="F25" s="99">
        <v>380788</v>
      </c>
      <c r="G25" s="99"/>
      <c r="H25" s="101">
        <v>458392</v>
      </c>
      <c r="I25" s="110" t="s">
        <v>67</v>
      </c>
      <c r="J25" s="98"/>
      <c r="K25" s="98">
        <v>775442</v>
      </c>
      <c r="L25" s="131">
        <f t="shared" si="10"/>
        <v>-8.990679598250173E-3</v>
      </c>
      <c r="M25" s="98">
        <v>784797</v>
      </c>
      <c r="N25" s="131">
        <f t="shared" si="10"/>
        <v>-8.974572675475816E-3</v>
      </c>
      <c r="O25" s="98">
        <v>788974</v>
      </c>
      <c r="P25" s="131">
        <f t="shared" si="11"/>
        <v>-9.0233345642447855E-3</v>
      </c>
      <c r="Q25" s="98">
        <v>794168</v>
      </c>
      <c r="R25" s="131">
        <f t="shared" si="12"/>
        <v>-8.9846362719749225E-3</v>
      </c>
      <c r="S25" s="98">
        <v>851546</v>
      </c>
      <c r="T25" s="131">
        <f t="shared" si="13"/>
        <v>-9.0397689319620077E-3</v>
      </c>
      <c r="U25" s="98">
        <v>890356</v>
      </c>
      <c r="V25" s="131">
        <f t="shared" si="14"/>
        <v>-9.0639955481357816E-3</v>
      </c>
      <c r="W25" s="98">
        <v>894788</v>
      </c>
      <c r="X25" s="157">
        <f t="shared" si="15"/>
        <v>-9.1116879435137361E-3</v>
      </c>
      <c r="Y25" s="98">
        <v>900927</v>
      </c>
      <c r="Z25" s="138">
        <f t="shared" si="15"/>
        <v>-9.1351721725894241E-3</v>
      </c>
      <c r="AA25" s="98">
        <v>871144</v>
      </c>
      <c r="AB25" s="131">
        <f t="shared" si="16"/>
        <v>-9.1053962411377365E-3</v>
      </c>
      <c r="AC25" s="98">
        <v>857222</v>
      </c>
      <c r="AD25" s="138">
        <f t="shared" si="17"/>
        <v>-9.2839683099201972E-3</v>
      </c>
      <c r="AE25" s="98">
        <v>914098</v>
      </c>
      <c r="AF25" s="138">
        <f t="shared" si="18"/>
        <v>-9.1755251402885225E-3</v>
      </c>
      <c r="AG25" s="98">
        <v>919119</v>
      </c>
      <c r="AH25" s="138">
        <f t="shared" si="19"/>
        <v>-9.2561652075118621E-3</v>
      </c>
      <c r="AI25" s="98">
        <v>923957</v>
      </c>
      <c r="AJ25" s="138">
        <f t="shared" si="20"/>
        <v>-9.2368302252589882E-3</v>
      </c>
      <c r="AK25" s="98">
        <v>928090</v>
      </c>
      <c r="AL25" s="138">
        <f t="shared" si="21"/>
        <v>-9.2923211588447838E-3</v>
      </c>
      <c r="AM25" s="98">
        <v>932033</v>
      </c>
      <c r="AN25" s="138">
        <f t="shared" si="22"/>
        <v>-8.9815838720653275E-3</v>
      </c>
      <c r="AO25" s="98">
        <v>935336</v>
      </c>
      <c r="AP25" s="138">
        <f t="shared" si="23"/>
        <v>-9.01210160175114E-3</v>
      </c>
    </row>
    <row r="26" spans="1:42" s="100" customFormat="1" ht="26.25" x14ac:dyDescent="0.25">
      <c r="A26" s="108" t="s">
        <v>109</v>
      </c>
      <c r="B26" s="45" t="s">
        <v>41</v>
      </c>
      <c r="C26" s="109" t="s">
        <v>73</v>
      </c>
      <c r="D26" s="109">
        <f t="shared" si="0"/>
        <v>0</v>
      </c>
      <c r="E26" s="109" t="s">
        <v>73</v>
      </c>
      <c r="F26" s="99">
        <v>361712</v>
      </c>
      <c r="G26" s="99"/>
      <c r="H26" s="101">
        <v>426673</v>
      </c>
      <c r="I26" s="110" t="s">
        <v>106</v>
      </c>
      <c r="J26" s="98"/>
      <c r="K26" s="98">
        <v>765760</v>
      </c>
      <c r="L26" s="131">
        <f t="shared" si="10"/>
        <v>-1.2485782302222474E-2</v>
      </c>
      <c r="M26" s="98">
        <v>775052</v>
      </c>
      <c r="N26" s="131">
        <f t="shared" si="10"/>
        <v>-1.2417223817114489E-2</v>
      </c>
      <c r="O26" s="98">
        <v>779166</v>
      </c>
      <c r="P26" s="131">
        <f t="shared" si="11"/>
        <v>-1.2431334872885546E-2</v>
      </c>
      <c r="Q26" s="98">
        <v>784210</v>
      </c>
      <c r="R26" s="131">
        <f t="shared" si="12"/>
        <v>-1.2538908644014869E-2</v>
      </c>
      <c r="S26" s="98">
        <v>841395</v>
      </c>
      <c r="T26" s="131">
        <f t="shared" si="13"/>
        <v>-1.1920671343650255E-2</v>
      </c>
      <c r="U26" s="98">
        <v>879559</v>
      </c>
      <c r="V26" s="131">
        <f t="shared" si="14"/>
        <v>-1.2126610030145245E-2</v>
      </c>
      <c r="W26" s="98">
        <v>883993</v>
      </c>
      <c r="X26" s="157">
        <f t="shared" si="15"/>
        <v>-1.2064310205322379E-2</v>
      </c>
      <c r="Y26" s="98">
        <v>890059</v>
      </c>
      <c r="Z26" s="138">
        <f t="shared" si="15"/>
        <v>-1.2063130531108513E-2</v>
      </c>
      <c r="AA26" s="98">
        <v>860833</v>
      </c>
      <c r="AB26" s="131">
        <f t="shared" si="16"/>
        <v>-1.1836160267418475E-2</v>
      </c>
      <c r="AC26" s="98">
        <v>846876</v>
      </c>
      <c r="AD26" s="138">
        <f t="shared" si="17"/>
        <v>-1.2069218942117679E-2</v>
      </c>
      <c r="AE26" s="98">
        <v>903155</v>
      </c>
      <c r="AF26" s="138">
        <f t="shared" si="18"/>
        <v>-1.1971364120696031E-2</v>
      </c>
      <c r="AG26" s="98">
        <v>908101</v>
      </c>
      <c r="AH26" s="138">
        <f t="shared" si="19"/>
        <v>-1.1987566354302327E-2</v>
      </c>
      <c r="AI26" s="98">
        <v>912918</v>
      </c>
      <c r="AJ26" s="138">
        <f t="shared" si="20"/>
        <v>-1.1947525696542154E-2</v>
      </c>
      <c r="AK26" s="98">
        <v>917020</v>
      </c>
      <c r="AL26" s="138">
        <f t="shared" si="21"/>
        <v>-1.1927722526910106E-2</v>
      </c>
      <c r="AM26" s="98">
        <v>920612</v>
      </c>
      <c r="AN26" s="138">
        <f t="shared" si="22"/>
        <v>-1.2253857964256631E-2</v>
      </c>
      <c r="AO26" s="98">
        <v>923932</v>
      </c>
      <c r="AP26" s="138">
        <f t="shared" si="23"/>
        <v>-1.2192410000256592E-2</v>
      </c>
    </row>
    <row r="27" spans="1:42" s="100" customFormat="1" x14ac:dyDescent="0.25">
      <c r="A27" s="108" t="s">
        <v>56</v>
      </c>
      <c r="B27" s="45"/>
      <c r="C27" s="109" t="s">
        <v>74</v>
      </c>
      <c r="D27" s="109">
        <f t="shared" si="0"/>
        <v>0</v>
      </c>
      <c r="E27" s="109" t="s">
        <v>74</v>
      </c>
      <c r="F27" s="99">
        <v>354993</v>
      </c>
      <c r="G27" s="99"/>
      <c r="H27" s="101">
        <v>417462</v>
      </c>
      <c r="I27" s="110" t="s">
        <v>69</v>
      </c>
      <c r="J27" s="98"/>
      <c r="K27" s="98">
        <v>474324</v>
      </c>
      <c r="L27" s="131">
        <f t="shared" si="10"/>
        <v>-0.38058399498537399</v>
      </c>
      <c r="M27" s="98">
        <v>480858</v>
      </c>
      <c r="N27" s="131">
        <f t="shared" si="10"/>
        <v>-0.37957969271739189</v>
      </c>
      <c r="O27" s="98">
        <v>484025</v>
      </c>
      <c r="P27" s="131">
        <f t="shared" si="11"/>
        <v>-0.37879091233447043</v>
      </c>
      <c r="Q27" s="98">
        <v>490523</v>
      </c>
      <c r="R27" s="131">
        <f t="shared" si="12"/>
        <v>-0.37450045268486759</v>
      </c>
      <c r="S27" s="98">
        <v>525869</v>
      </c>
      <c r="T27" s="131">
        <f t="shared" si="13"/>
        <v>-0.37500341694447908</v>
      </c>
      <c r="U27" s="98">
        <v>550528</v>
      </c>
      <c r="V27" s="131">
        <f t="shared" si="14"/>
        <v>-0.37408633190041829</v>
      </c>
      <c r="W27" s="98">
        <v>555019</v>
      </c>
      <c r="X27" s="157">
        <f t="shared" si="15"/>
        <v>-0.37214548079000626</v>
      </c>
      <c r="Y27" s="98">
        <v>565413</v>
      </c>
      <c r="Z27" s="138">
        <f t="shared" si="15"/>
        <v>-0.3647466066856242</v>
      </c>
      <c r="AA27" s="98">
        <v>547393</v>
      </c>
      <c r="AB27" s="131">
        <f t="shared" si="16"/>
        <v>-0.36411243528071063</v>
      </c>
      <c r="AC27" s="98">
        <v>537172</v>
      </c>
      <c r="AD27" s="138">
        <f t="shared" si="17"/>
        <v>-0.36570170839650668</v>
      </c>
      <c r="AE27" s="98">
        <v>575500</v>
      </c>
      <c r="AF27" s="138">
        <f t="shared" si="18"/>
        <v>-0.36278933294949373</v>
      </c>
      <c r="AG27" s="98">
        <v>578801</v>
      </c>
      <c r="AH27" s="138">
        <f t="shared" si="19"/>
        <v>-0.36262486221246315</v>
      </c>
      <c r="AI27" s="98">
        <v>580792</v>
      </c>
      <c r="AJ27" s="138">
        <f t="shared" si="20"/>
        <v>-0.36380704510153156</v>
      </c>
      <c r="AK27" s="98">
        <v>584605</v>
      </c>
      <c r="AL27" s="138">
        <f t="shared" si="21"/>
        <v>-0.36249482017840395</v>
      </c>
      <c r="AM27" s="98">
        <v>586385</v>
      </c>
      <c r="AN27" s="138">
        <f t="shared" si="22"/>
        <v>-0.36304871107480674</v>
      </c>
      <c r="AO27" s="98">
        <v>587124</v>
      </c>
      <c r="AP27" s="138">
        <f t="shared" si="23"/>
        <v>-0.36453764995692323</v>
      </c>
    </row>
    <row r="28" spans="1:42" s="100" customFormat="1" x14ac:dyDescent="0.25">
      <c r="A28" s="108" t="s">
        <v>99</v>
      </c>
      <c r="B28" s="45" t="s">
        <v>40</v>
      </c>
      <c r="C28" s="112" t="s">
        <v>75</v>
      </c>
      <c r="D28" s="109">
        <f t="shared" si="0"/>
        <v>0</v>
      </c>
      <c r="E28" s="112" t="s">
        <v>75</v>
      </c>
      <c r="F28" s="99">
        <v>354896</v>
      </c>
      <c r="G28" s="99"/>
      <c r="H28" s="101">
        <v>417275</v>
      </c>
      <c r="I28" s="110" t="s">
        <v>70</v>
      </c>
      <c r="J28" s="98"/>
      <c r="K28" s="98">
        <v>472860</v>
      </c>
      <c r="L28" s="131">
        <f t="shared" si="10"/>
        <v>-3.0864978369215981E-3</v>
      </c>
      <c r="M28" s="98">
        <v>479747</v>
      </c>
      <c r="N28" s="131">
        <f t="shared" si="10"/>
        <v>-2.3104533978846147E-3</v>
      </c>
      <c r="O28" s="98">
        <v>483082</v>
      </c>
      <c r="P28" s="131">
        <f t="shared" si="11"/>
        <v>-1.9482464748721657E-3</v>
      </c>
      <c r="Q28" s="98">
        <v>489767</v>
      </c>
      <c r="R28" s="131">
        <f t="shared" si="12"/>
        <v>-1.5412121348030571E-3</v>
      </c>
      <c r="S28" s="98">
        <v>525487</v>
      </c>
      <c r="T28" s="131">
        <f t="shared" si="13"/>
        <v>-7.2641665509851311E-4</v>
      </c>
      <c r="U28" s="98">
        <v>550225</v>
      </c>
      <c r="V28" s="131">
        <f t="shared" si="14"/>
        <v>-5.503807254126947E-4</v>
      </c>
      <c r="W28" s="98">
        <v>554778</v>
      </c>
      <c r="X28" s="157">
        <f t="shared" si="15"/>
        <v>-4.3421936906664455E-4</v>
      </c>
      <c r="Y28" s="98">
        <v>565289</v>
      </c>
      <c r="Z28" s="138">
        <f t="shared" si="15"/>
        <v>-2.1930871769839039E-4</v>
      </c>
      <c r="AA28" s="98">
        <v>547302</v>
      </c>
      <c r="AB28" s="131">
        <f t="shared" si="16"/>
        <v>-1.6624253507078096E-4</v>
      </c>
      <c r="AC28" s="98">
        <v>537081</v>
      </c>
      <c r="AD28" s="138">
        <f t="shared" si="17"/>
        <v>-1.6940570245656885E-4</v>
      </c>
      <c r="AE28" s="98">
        <v>575419</v>
      </c>
      <c r="AF28" s="138">
        <f t="shared" si="18"/>
        <v>-1.4074717636837532E-4</v>
      </c>
      <c r="AG28" s="98">
        <v>578746</v>
      </c>
      <c r="AH28" s="138">
        <f t="shared" si="19"/>
        <v>-9.5024023800926403E-5</v>
      </c>
      <c r="AI28" s="98">
        <v>580736</v>
      </c>
      <c r="AJ28" s="138">
        <f t="shared" si="20"/>
        <v>-9.6420060882381305E-5</v>
      </c>
      <c r="AK28" s="98">
        <v>584513</v>
      </c>
      <c r="AL28" s="138">
        <f t="shared" si="21"/>
        <v>-1.5737121646239768E-4</v>
      </c>
      <c r="AM28" s="98">
        <v>586319</v>
      </c>
      <c r="AN28" s="138">
        <f t="shared" si="22"/>
        <v>-1.1255403872882151E-4</v>
      </c>
      <c r="AO28" s="98">
        <v>587056</v>
      </c>
      <c r="AP28" s="138">
        <f t="shared" si="23"/>
        <v>-1.1581880488619099E-4</v>
      </c>
    </row>
    <row r="29" spans="1:42" s="100" customFormat="1" x14ac:dyDescent="0.25">
      <c r="A29" s="108" t="s">
        <v>48</v>
      </c>
      <c r="B29" s="45" t="s">
        <v>41</v>
      </c>
      <c r="C29" s="109" t="s">
        <v>76</v>
      </c>
      <c r="D29" s="109">
        <f t="shared" si="0"/>
        <v>0</v>
      </c>
      <c r="E29" s="109" t="s">
        <v>76</v>
      </c>
      <c r="F29" s="99">
        <v>347870</v>
      </c>
      <c r="G29" s="99"/>
      <c r="H29" s="101">
        <v>409016</v>
      </c>
      <c r="I29" s="110" t="s">
        <v>71</v>
      </c>
      <c r="J29" s="98"/>
      <c r="K29" s="98">
        <v>453847</v>
      </c>
      <c r="L29" s="131">
        <f t="shared" si="10"/>
        <v>-4.0208518377532462E-2</v>
      </c>
      <c r="M29" s="98">
        <v>460739</v>
      </c>
      <c r="N29" s="131">
        <f t="shared" si="10"/>
        <v>-3.9620883507348666E-2</v>
      </c>
      <c r="O29" s="98">
        <v>464200</v>
      </c>
      <c r="P29" s="131">
        <f t="shared" si="11"/>
        <v>-3.9086531893136156E-2</v>
      </c>
      <c r="Q29" s="98">
        <v>472089</v>
      </c>
      <c r="R29" s="131">
        <f t="shared" si="12"/>
        <v>-3.6094714425430871E-2</v>
      </c>
      <c r="S29" s="98">
        <v>507490</v>
      </c>
      <c r="T29" s="131">
        <f t="shared" si="13"/>
        <v>-3.4248230688865754E-2</v>
      </c>
      <c r="U29" s="98">
        <v>534418</v>
      </c>
      <c r="V29" s="131">
        <f t="shared" si="14"/>
        <v>-2.8728247535099279E-2</v>
      </c>
      <c r="W29" s="98">
        <v>539167</v>
      </c>
      <c r="X29" s="157">
        <f t="shared" si="15"/>
        <v>-2.8139183601368474E-2</v>
      </c>
      <c r="Y29" s="98">
        <v>549774</v>
      </c>
      <c r="Z29" s="138">
        <f t="shared" si="15"/>
        <v>-2.7446138170033382E-2</v>
      </c>
      <c r="AA29" s="98">
        <v>533090</v>
      </c>
      <c r="AB29" s="131">
        <f t="shared" si="16"/>
        <v>-2.5967381811139004E-2</v>
      </c>
      <c r="AC29" s="98">
        <v>523056</v>
      </c>
      <c r="AD29" s="138">
        <f t="shared" si="17"/>
        <v>-2.6113379546101986E-2</v>
      </c>
      <c r="AE29" s="98">
        <v>560385</v>
      </c>
      <c r="AF29" s="138">
        <f t="shared" si="18"/>
        <v>-2.6127048290028657E-2</v>
      </c>
      <c r="AG29" s="98">
        <v>561942</v>
      </c>
      <c r="AH29" s="138">
        <f t="shared" si="19"/>
        <v>-2.9035189876042339E-2</v>
      </c>
      <c r="AI29" s="98">
        <v>563891</v>
      </c>
      <c r="AJ29" s="138">
        <f t="shared" si="20"/>
        <v>-2.9006295459554771E-2</v>
      </c>
      <c r="AK29" s="98">
        <v>567767</v>
      </c>
      <c r="AL29" s="138">
        <f t="shared" si="21"/>
        <v>-2.8649491114825506E-2</v>
      </c>
      <c r="AM29" s="98">
        <v>569848</v>
      </c>
      <c r="AN29" s="138">
        <f t="shared" si="22"/>
        <v>-2.8092216012102628E-2</v>
      </c>
      <c r="AO29" s="98">
        <v>571048</v>
      </c>
      <c r="AP29" s="138">
        <f t="shared" si="23"/>
        <v>-2.7268267422528684E-2</v>
      </c>
    </row>
    <row r="30" spans="1:42" s="100" customFormat="1" x14ac:dyDescent="0.25">
      <c r="A30" s="60" t="s">
        <v>50</v>
      </c>
      <c r="B30" s="45" t="s">
        <v>41</v>
      </c>
      <c r="C30" s="109" t="s">
        <v>77</v>
      </c>
      <c r="D30" s="109">
        <f t="shared" si="0"/>
        <v>0</v>
      </c>
      <c r="E30" s="109" t="s">
        <v>77</v>
      </c>
      <c r="F30" s="99">
        <v>282529</v>
      </c>
      <c r="G30" s="99"/>
      <c r="H30" s="101">
        <v>327263</v>
      </c>
      <c r="I30" s="110" t="s">
        <v>72</v>
      </c>
      <c r="J30" s="98"/>
      <c r="K30" s="98">
        <v>452329</v>
      </c>
      <c r="L30" s="131">
        <f t="shared" si="10"/>
        <v>-3.3447395267568146E-3</v>
      </c>
      <c r="M30" s="98">
        <v>459224</v>
      </c>
      <c r="N30" s="131">
        <f t="shared" si="10"/>
        <v>-3.2881957029901963E-3</v>
      </c>
      <c r="O30" s="98">
        <v>462670</v>
      </c>
      <c r="P30" s="131">
        <f t="shared" si="11"/>
        <v>-3.2959931064196466E-3</v>
      </c>
      <c r="Q30" s="98">
        <v>470794</v>
      </c>
      <c r="R30" s="131">
        <f t="shared" si="12"/>
        <v>-2.7431268256621101E-3</v>
      </c>
      <c r="S30" s="98">
        <v>506166</v>
      </c>
      <c r="T30" s="131">
        <f t="shared" si="13"/>
        <v>-2.608918402333051E-3</v>
      </c>
      <c r="U30" s="98">
        <v>533363</v>
      </c>
      <c r="V30" s="131">
        <f t="shared" si="14"/>
        <v>-1.9741101534753694E-3</v>
      </c>
      <c r="W30" s="98">
        <v>538128</v>
      </c>
      <c r="X30" s="157">
        <f t="shared" si="15"/>
        <v>-1.9270467220731239E-3</v>
      </c>
      <c r="Y30" s="98">
        <v>548733</v>
      </c>
      <c r="Z30" s="138">
        <f t="shared" si="15"/>
        <v>-1.8935053312815811E-3</v>
      </c>
      <c r="AA30" s="98">
        <v>532064</v>
      </c>
      <c r="AB30" s="131">
        <f t="shared" si="16"/>
        <v>-1.9246281115759066E-3</v>
      </c>
      <c r="AC30" s="98">
        <v>522047</v>
      </c>
      <c r="AD30" s="138">
        <f t="shared" si="17"/>
        <v>-1.9290477501453E-3</v>
      </c>
      <c r="AE30" s="98">
        <v>559411</v>
      </c>
      <c r="AF30" s="138">
        <f t="shared" si="18"/>
        <v>-1.7380907768766115E-3</v>
      </c>
      <c r="AG30" s="98">
        <v>560190</v>
      </c>
      <c r="AH30" s="138">
        <f t="shared" si="19"/>
        <v>-3.1177594840748691E-3</v>
      </c>
      <c r="AI30" s="98">
        <v>562079</v>
      </c>
      <c r="AJ30" s="138">
        <f t="shared" si="20"/>
        <v>-3.2133869843639995E-3</v>
      </c>
      <c r="AK30" s="98">
        <v>565891</v>
      </c>
      <c r="AL30" s="138">
        <f t="shared" si="21"/>
        <v>-3.3041723101201723E-3</v>
      </c>
      <c r="AM30" s="98">
        <v>567953</v>
      </c>
      <c r="AN30" s="138">
        <f t="shared" si="22"/>
        <v>-3.3254481896926899E-3</v>
      </c>
      <c r="AO30" s="98">
        <v>569137</v>
      </c>
      <c r="AP30" s="138">
        <f t="shared" si="23"/>
        <v>-3.3464787548507305E-3</v>
      </c>
    </row>
    <row r="31" spans="1:42" s="100" customFormat="1" x14ac:dyDescent="0.25">
      <c r="A31" s="60" t="s">
        <v>51</v>
      </c>
      <c r="B31" s="45" t="s">
        <v>41</v>
      </c>
      <c r="C31" s="109" t="s">
        <v>78</v>
      </c>
      <c r="D31" s="109">
        <f t="shared" si="0"/>
        <v>0</v>
      </c>
      <c r="E31" s="109" t="s">
        <v>78</v>
      </c>
      <c r="F31" s="99">
        <v>282303</v>
      </c>
      <c r="G31" s="99"/>
      <c r="H31" s="101">
        <v>326974</v>
      </c>
      <c r="I31" s="110" t="s">
        <v>73</v>
      </c>
      <c r="J31" s="98"/>
      <c r="K31" s="98">
        <v>450394</v>
      </c>
      <c r="L31" s="131">
        <f t="shared" si="10"/>
        <v>-4.2778596994665387E-3</v>
      </c>
      <c r="M31" s="98">
        <v>458830</v>
      </c>
      <c r="N31" s="131">
        <f t="shared" si="10"/>
        <v>-8.5796909569186284E-4</v>
      </c>
      <c r="O31" s="98">
        <v>461872</v>
      </c>
      <c r="P31" s="131">
        <f t="shared" si="11"/>
        <v>-1.7247714353642986E-3</v>
      </c>
      <c r="Q31" s="98">
        <v>470334</v>
      </c>
      <c r="R31" s="131">
        <f t="shared" si="12"/>
        <v>-9.7707277492916213E-4</v>
      </c>
      <c r="S31" s="98">
        <v>504674</v>
      </c>
      <c r="T31" s="131">
        <f t="shared" si="13"/>
        <v>-2.947649585313909E-3</v>
      </c>
      <c r="U31" s="98">
        <v>532234</v>
      </c>
      <c r="V31" s="131">
        <f t="shared" si="14"/>
        <v>-2.1167572553776695E-3</v>
      </c>
      <c r="W31" s="98">
        <v>537113</v>
      </c>
      <c r="X31" s="157">
        <f t="shared" si="15"/>
        <v>-1.8861683465643863E-3</v>
      </c>
      <c r="Y31" s="98">
        <v>548563</v>
      </c>
      <c r="Z31" s="138">
        <f t="shared" si="15"/>
        <v>-3.0980458620130376E-4</v>
      </c>
      <c r="AA31" s="98">
        <v>531757</v>
      </c>
      <c r="AB31" s="131">
        <f t="shared" si="16"/>
        <v>-5.769982558489204E-4</v>
      </c>
      <c r="AC31" s="98">
        <v>521769</v>
      </c>
      <c r="AD31" s="138">
        <f t="shared" si="17"/>
        <v>-5.3251910268615663E-4</v>
      </c>
      <c r="AE31" s="98">
        <v>559081</v>
      </c>
      <c r="AF31" s="138">
        <f t="shared" si="18"/>
        <v>-5.899061691672134E-4</v>
      </c>
      <c r="AG31" s="98">
        <v>559917</v>
      </c>
      <c r="AH31" s="138">
        <f t="shared" si="19"/>
        <v>-4.8733465431371499E-4</v>
      </c>
      <c r="AI31" s="98">
        <v>561800</v>
      </c>
      <c r="AJ31" s="138">
        <f t="shared" si="20"/>
        <v>-4.9637150649641773E-4</v>
      </c>
      <c r="AK31" s="98">
        <v>565393</v>
      </c>
      <c r="AL31" s="138">
        <f t="shared" si="21"/>
        <v>-8.800281326262478E-4</v>
      </c>
      <c r="AM31" s="98">
        <v>567635</v>
      </c>
      <c r="AN31" s="138">
        <f t="shared" si="22"/>
        <v>-5.599054851369744E-4</v>
      </c>
      <c r="AO31" s="98">
        <v>568775</v>
      </c>
      <c r="AP31" s="138">
        <f t="shared" si="23"/>
        <v>-6.3605072240954287E-4</v>
      </c>
    </row>
    <row r="32" spans="1:42" s="100" customFormat="1" ht="26.25" x14ac:dyDescent="0.25">
      <c r="A32" s="108" t="s">
        <v>98</v>
      </c>
      <c r="B32" s="45" t="s">
        <v>41</v>
      </c>
      <c r="C32" s="112" t="s">
        <v>79</v>
      </c>
      <c r="D32" s="109">
        <f t="shared" si="0"/>
        <v>0</v>
      </c>
      <c r="E32" s="112" t="s">
        <v>79</v>
      </c>
      <c r="F32" s="99">
        <v>271518</v>
      </c>
      <c r="G32" s="99"/>
      <c r="H32" s="101">
        <v>322827</v>
      </c>
      <c r="I32" s="110" t="s">
        <v>74</v>
      </c>
      <c r="J32" s="98"/>
      <c r="K32" s="98">
        <v>439765</v>
      </c>
      <c r="L32" s="131">
        <f t="shared" si="10"/>
        <v>-2.3599337468971613E-2</v>
      </c>
      <c r="M32" s="98">
        <v>448036</v>
      </c>
      <c r="N32" s="131">
        <f t="shared" si="10"/>
        <v>-2.3525052851818756E-2</v>
      </c>
      <c r="O32" s="98">
        <v>451141</v>
      </c>
      <c r="P32" s="131">
        <f t="shared" si="11"/>
        <v>-2.3233709772404475E-2</v>
      </c>
      <c r="Q32" s="98">
        <v>454113</v>
      </c>
      <c r="R32" s="131">
        <f t="shared" si="12"/>
        <v>-3.4488257280996061E-2</v>
      </c>
      <c r="S32" s="98">
        <v>487767</v>
      </c>
      <c r="T32" s="131">
        <f t="shared" si="13"/>
        <v>-3.3500834201880818E-2</v>
      </c>
      <c r="U32" s="98">
        <v>514286</v>
      </c>
      <c r="V32" s="131">
        <f t="shared" si="14"/>
        <v>-3.3722009492065518E-2</v>
      </c>
      <c r="W32" s="98">
        <v>518751</v>
      </c>
      <c r="X32" s="157">
        <f t="shared" si="15"/>
        <v>-3.4186474726919658E-2</v>
      </c>
      <c r="Y32" s="98">
        <v>529481</v>
      </c>
      <c r="Z32" s="138">
        <f t="shared" si="15"/>
        <v>-3.4785430296975915E-2</v>
      </c>
      <c r="AA32" s="98">
        <v>512539</v>
      </c>
      <c r="AB32" s="131">
        <f t="shared" si="16"/>
        <v>-3.6140567966195088E-2</v>
      </c>
      <c r="AC32" s="98">
        <v>502232</v>
      </c>
      <c r="AD32" s="138">
        <f t="shared" si="17"/>
        <v>-3.7443773010661804E-2</v>
      </c>
      <c r="AE32" s="98">
        <v>539178</v>
      </c>
      <c r="AF32" s="138">
        <f t="shared" si="18"/>
        <v>-3.5599492738977001E-2</v>
      </c>
      <c r="AG32" s="98">
        <v>540070</v>
      </c>
      <c r="AH32" s="138">
        <f t="shared" si="19"/>
        <v>-3.5446325080324408E-2</v>
      </c>
      <c r="AI32" s="98">
        <v>541744</v>
      </c>
      <c r="AJ32" s="138">
        <f t="shared" si="20"/>
        <v>-3.5699537201851192E-2</v>
      </c>
      <c r="AK32" s="98">
        <v>545106</v>
      </c>
      <c r="AL32" s="138">
        <f t="shared" si="21"/>
        <v>-3.5881236591185244E-2</v>
      </c>
      <c r="AM32" s="98">
        <v>547143</v>
      </c>
      <c r="AN32" s="138">
        <f t="shared" si="22"/>
        <v>-3.6100663278339072E-2</v>
      </c>
      <c r="AO32" s="98">
        <v>548150</v>
      </c>
      <c r="AP32" s="138">
        <f t="shared" si="23"/>
        <v>-3.6262142323414355E-2</v>
      </c>
    </row>
    <row r="33" spans="1:42" s="100" customFormat="1" x14ac:dyDescent="0.25">
      <c r="A33" s="108" t="s">
        <v>52</v>
      </c>
      <c r="B33" s="45" t="s">
        <v>41</v>
      </c>
      <c r="C33" s="109" t="s">
        <v>80</v>
      </c>
      <c r="D33" s="109">
        <f t="shared" si="0"/>
        <v>0</v>
      </c>
      <c r="E33" s="109" t="s">
        <v>80</v>
      </c>
      <c r="F33" s="99">
        <v>249665</v>
      </c>
      <c r="G33" s="99"/>
      <c r="H33" s="101">
        <v>298089</v>
      </c>
      <c r="I33" s="110" t="s">
        <v>75</v>
      </c>
      <c r="J33" s="98"/>
      <c r="K33" s="98">
        <v>437223</v>
      </c>
      <c r="L33" s="131">
        <f t="shared" si="10"/>
        <v>-5.7803599649812968E-3</v>
      </c>
      <c r="M33" s="98">
        <v>446935</v>
      </c>
      <c r="N33" s="131">
        <f t="shared" si="10"/>
        <v>-2.4573918167290127E-3</v>
      </c>
      <c r="O33" s="98">
        <v>450017</v>
      </c>
      <c r="P33" s="131">
        <f t="shared" si="11"/>
        <v>-2.4914605411611892E-3</v>
      </c>
      <c r="Q33" s="98">
        <v>453864</v>
      </c>
      <c r="R33" s="131">
        <f t="shared" si="12"/>
        <v>-5.4832167323992046E-4</v>
      </c>
      <c r="S33" s="98">
        <v>487559</v>
      </c>
      <c r="T33" s="131">
        <f t="shared" si="13"/>
        <v>-4.2643311253118802E-4</v>
      </c>
      <c r="U33" s="98">
        <v>514139</v>
      </c>
      <c r="V33" s="131">
        <f t="shared" si="14"/>
        <v>-2.8583317453712524E-4</v>
      </c>
      <c r="W33" s="98">
        <v>518650</v>
      </c>
      <c r="X33" s="157">
        <f t="shared" si="15"/>
        <v>-1.9469841985846775E-4</v>
      </c>
      <c r="Y33" s="98">
        <v>529267</v>
      </c>
      <c r="Z33" s="138">
        <f t="shared" si="15"/>
        <v>-4.0416936585071042E-4</v>
      </c>
      <c r="AA33" s="98">
        <v>512481</v>
      </c>
      <c r="AB33" s="131">
        <f t="shared" si="16"/>
        <v>-1.1316212034596392E-4</v>
      </c>
      <c r="AC33" s="98">
        <v>502181</v>
      </c>
      <c r="AD33" s="138">
        <f t="shared" si="17"/>
        <v>-1.0154669555106007E-4</v>
      </c>
      <c r="AE33" s="98">
        <v>539127</v>
      </c>
      <c r="AF33" s="138">
        <f t="shared" si="18"/>
        <v>-9.4588429053114187E-5</v>
      </c>
      <c r="AG33" s="98">
        <v>540021</v>
      </c>
      <c r="AH33" s="138">
        <f t="shared" si="19"/>
        <v>-9.0728979576721539E-5</v>
      </c>
      <c r="AI33" s="98">
        <v>541696</v>
      </c>
      <c r="AJ33" s="138">
        <f t="shared" si="20"/>
        <v>-8.8602734871083016E-5</v>
      </c>
      <c r="AK33" s="98">
        <v>545059</v>
      </c>
      <c r="AL33" s="138">
        <f t="shared" si="21"/>
        <v>-8.6221762372822898E-5</v>
      </c>
      <c r="AM33" s="98">
        <v>547101</v>
      </c>
      <c r="AN33" s="138">
        <f t="shared" si="22"/>
        <v>-7.6762382046375446E-5</v>
      </c>
      <c r="AO33" s="98">
        <v>548107</v>
      </c>
      <c r="AP33" s="138">
        <f t="shared" si="23"/>
        <v>-7.844568092675362E-5</v>
      </c>
    </row>
    <row r="34" spans="1:42" s="107" customFormat="1" x14ac:dyDescent="0.25">
      <c r="A34" s="108" t="s">
        <v>53</v>
      </c>
      <c r="B34" s="45" t="s">
        <v>41</v>
      </c>
      <c r="C34" s="112" t="s">
        <v>81</v>
      </c>
      <c r="D34" s="112">
        <f t="shared" si="0"/>
        <v>0</v>
      </c>
      <c r="E34" s="112" t="s">
        <v>81</v>
      </c>
      <c r="F34" s="99">
        <v>216482</v>
      </c>
      <c r="G34" s="99"/>
      <c r="I34" s="113" t="s">
        <v>107</v>
      </c>
      <c r="J34" s="99"/>
      <c r="K34" s="99">
        <v>344066</v>
      </c>
      <c r="L34" s="131">
        <f t="shared" si="10"/>
        <v>-0.2130651864151703</v>
      </c>
      <c r="M34" s="99">
        <v>446267</v>
      </c>
      <c r="N34" s="131">
        <f t="shared" si="10"/>
        <v>-1.4946244979695035E-3</v>
      </c>
      <c r="O34" s="99">
        <v>449350</v>
      </c>
      <c r="P34" s="131">
        <f t="shared" si="11"/>
        <v>-1.4821662292757829E-3</v>
      </c>
      <c r="Q34" s="99">
        <v>453544</v>
      </c>
      <c r="R34" s="131">
        <f t="shared" si="12"/>
        <v>-7.0505702148661276E-4</v>
      </c>
      <c r="S34" s="99">
        <v>487234</v>
      </c>
      <c r="T34" s="131">
        <f t="shared" si="13"/>
        <v>-6.6658599266960507E-4</v>
      </c>
      <c r="U34" s="99">
        <v>513821</v>
      </c>
      <c r="V34" s="131">
        <f t="shared" si="14"/>
        <v>-6.1850978042902799E-4</v>
      </c>
      <c r="W34" s="99">
        <v>518329</v>
      </c>
      <c r="X34" s="157">
        <f t="shared" si="15"/>
        <v>-6.1891448954015237E-4</v>
      </c>
      <c r="Y34" s="99">
        <v>528934</v>
      </c>
      <c r="Z34" s="138">
        <f t="shared" si="15"/>
        <v>-6.2917204359992217E-4</v>
      </c>
      <c r="AA34" s="99">
        <v>512162</v>
      </c>
      <c r="AB34" s="131">
        <f t="shared" si="16"/>
        <v>-6.224621010339895E-4</v>
      </c>
      <c r="AC34" s="99">
        <v>501885</v>
      </c>
      <c r="AD34" s="138">
        <f t="shared" si="17"/>
        <v>-5.8942891108982622E-4</v>
      </c>
      <c r="AE34" s="99">
        <v>538824</v>
      </c>
      <c r="AF34" s="138">
        <f t="shared" si="18"/>
        <v>-5.6201970964169857E-4</v>
      </c>
      <c r="AG34" s="99">
        <v>539762</v>
      </c>
      <c r="AH34" s="138">
        <f t="shared" si="19"/>
        <v>-4.7961097809159274E-4</v>
      </c>
      <c r="AI34" s="99">
        <v>541439</v>
      </c>
      <c r="AJ34" s="138">
        <f t="shared" si="20"/>
        <v>-4.7443584593572776E-4</v>
      </c>
      <c r="AK34" s="99">
        <v>544810</v>
      </c>
      <c r="AL34" s="138">
        <f t="shared" si="21"/>
        <v>-4.5683127881568787E-4</v>
      </c>
      <c r="AM34" s="99">
        <v>546857</v>
      </c>
      <c r="AN34" s="138">
        <f t="shared" si="22"/>
        <v>-4.4598712120796707E-4</v>
      </c>
      <c r="AO34" s="99">
        <v>547794</v>
      </c>
      <c r="AP34" s="138">
        <f t="shared" si="23"/>
        <v>-5.7105638132700363E-4</v>
      </c>
    </row>
    <row r="35" spans="1:42" s="100" customFormat="1" x14ac:dyDescent="0.25">
      <c r="A35" s="111" t="s">
        <v>82</v>
      </c>
      <c r="B35" s="45"/>
      <c r="C35" s="109" t="s">
        <v>82</v>
      </c>
      <c r="D35" s="109">
        <f t="shared" si="0"/>
        <v>0</v>
      </c>
      <c r="E35" s="109" t="s">
        <v>82</v>
      </c>
      <c r="F35" s="99">
        <v>216482</v>
      </c>
      <c r="G35" s="99"/>
      <c r="H35" s="101">
        <v>296640</v>
      </c>
      <c r="I35" s="110" t="s">
        <v>122</v>
      </c>
      <c r="J35" s="98"/>
      <c r="K35" s="98">
        <v>337431</v>
      </c>
      <c r="L35" s="131">
        <f t="shared" si="10"/>
        <v>-1.928409084303593E-2</v>
      </c>
      <c r="M35" s="98">
        <v>444539</v>
      </c>
      <c r="N35" s="131">
        <f t="shared" si="10"/>
        <v>-3.8721213981764281E-3</v>
      </c>
      <c r="O35" s="98">
        <v>447602</v>
      </c>
      <c r="P35" s="131">
        <f t="shared" si="11"/>
        <v>-3.8900634249471461E-3</v>
      </c>
      <c r="Q35" s="98">
        <v>451280</v>
      </c>
      <c r="R35" s="131">
        <f t="shared" si="12"/>
        <v>-4.9917979291976078E-3</v>
      </c>
      <c r="S35" s="98">
        <v>484970</v>
      </c>
      <c r="T35" s="131">
        <f t="shared" si="13"/>
        <v>-4.6466379604050622E-3</v>
      </c>
      <c r="U35" s="98">
        <v>508745</v>
      </c>
      <c r="V35" s="131">
        <f t="shared" si="14"/>
        <v>-9.8789267079391462E-3</v>
      </c>
      <c r="W35" s="98">
        <v>513064</v>
      </c>
      <c r="X35" s="157">
        <f t="shared" si="15"/>
        <v>-1.0157641189283254E-2</v>
      </c>
      <c r="Y35" s="98">
        <v>523503</v>
      </c>
      <c r="Z35" s="138">
        <f t="shared" si="15"/>
        <v>-1.0267821694200032E-2</v>
      </c>
      <c r="AA35" s="98">
        <v>506601</v>
      </c>
      <c r="AB35" s="131">
        <f t="shared" si="16"/>
        <v>-1.0857892619913231E-2</v>
      </c>
      <c r="AC35" s="98">
        <v>496110</v>
      </c>
      <c r="AD35" s="138">
        <f t="shared" si="17"/>
        <v>-1.1506620042440002E-2</v>
      </c>
      <c r="AE35" s="98">
        <v>532896</v>
      </c>
      <c r="AF35" s="138">
        <f t="shared" si="18"/>
        <v>-1.1001737116386797E-2</v>
      </c>
      <c r="AG35" s="98">
        <v>534756</v>
      </c>
      <c r="AH35" s="138">
        <f t="shared" si="19"/>
        <v>-9.2744580018600791E-3</v>
      </c>
      <c r="AI35" s="98">
        <v>536436</v>
      </c>
      <c r="AJ35" s="138">
        <f t="shared" si="20"/>
        <v>-9.2401914158381643E-3</v>
      </c>
      <c r="AK35" s="98">
        <v>539816</v>
      </c>
      <c r="AL35" s="138">
        <f t="shared" si="21"/>
        <v>-9.1664984122905233E-3</v>
      </c>
      <c r="AM35" s="98">
        <v>541861</v>
      </c>
      <c r="AN35" s="138">
        <f t="shared" si="22"/>
        <v>-9.1358435569079306E-3</v>
      </c>
      <c r="AO35" s="98">
        <v>542801</v>
      </c>
      <c r="AP35" s="138">
        <f t="shared" si="23"/>
        <v>-9.1147402125616572E-3</v>
      </c>
    </row>
    <row r="36" spans="1:42" s="100" customFormat="1" x14ac:dyDescent="0.25">
      <c r="A36" s="111" t="s">
        <v>83</v>
      </c>
      <c r="B36" s="45"/>
      <c r="C36" s="109" t="s">
        <v>83</v>
      </c>
      <c r="D36" s="109">
        <f t="shared" si="0"/>
        <v>0</v>
      </c>
      <c r="E36" s="109" t="s">
        <v>83</v>
      </c>
      <c r="F36" s="99">
        <v>216112</v>
      </c>
      <c r="G36" s="99"/>
      <c r="H36" s="101">
        <v>296298</v>
      </c>
      <c r="I36" s="110" t="s">
        <v>77</v>
      </c>
      <c r="J36" s="98"/>
      <c r="K36" s="98">
        <v>322449</v>
      </c>
      <c r="L36" s="131">
        <f t="shared" si="10"/>
        <v>-4.440018848297874E-2</v>
      </c>
      <c r="M36" s="98">
        <v>339437</v>
      </c>
      <c r="N36" s="131">
        <f t="shared" si="10"/>
        <v>-0.23642919968776643</v>
      </c>
      <c r="O36" s="98">
        <v>341985</v>
      </c>
      <c r="P36" s="131">
        <f t="shared" si="11"/>
        <v>-0.23596185897292685</v>
      </c>
      <c r="Q36" s="98">
        <v>349771</v>
      </c>
      <c r="R36" s="131">
        <f t="shared" si="12"/>
        <v>-0.2249357383442652</v>
      </c>
      <c r="S36" s="98">
        <v>367964</v>
      </c>
      <c r="T36" s="131">
        <f t="shared" si="13"/>
        <v>-0.24126440810771801</v>
      </c>
      <c r="U36" s="98">
        <v>381962</v>
      </c>
      <c r="V36" s="131">
        <f t="shared" si="14"/>
        <v>-0.24920736321732892</v>
      </c>
      <c r="W36" s="98">
        <v>384429</v>
      </c>
      <c r="X36" s="157">
        <f t="shared" si="15"/>
        <v>-0.25071920851979479</v>
      </c>
      <c r="Y36" s="98">
        <v>392664</v>
      </c>
      <c r="Z36" s="138">
        <f t="shared" si="15"/>
        <v>-0.24992979982922733</v>
      </c>
      <c r="AA36" s="98">
        <v>381370</v>
      </c>
      <c r="AB36" s="131">
        <f t="shared" si="16"/>
        <v>-0.2471984855931986</v>
      </c>
      <c r="AC36" s="98">
        <v>369345</v>
      </c>
      <c r="AD36" s="138">
        <f t="shared" si="17"/>
        <v>-0.25551792949144342</v>
      </c>
      <c r="AE36" s="98">
        <v>397529</v>
      </c>
      <c r="AF36" s="138">
        <f t="shared" si="18"/>
        <v>-0.25402142256650451</v>
      </c>
      <c r="AG36" s="98">
        <v>398648</v>
      </c>
      <c r="AH36" s="138">
        <f t="shared" si="19"/>
        <v>-0.25452355840794683</v>
      </c>
      <c r="AI36" s="98">
        <v>399371</v>
      </c>
      <c r="AJ36" s="138">
        <f t="shared" si="20"/>
        <v>-0.25551044299785997</v>
      </c>
      <c r="AK36" s="98">
        <v>401776</v>
      </c>
      <c r="AL36" s="138">
        <f t="shared" si="21"/>
        <v>-0.25571676274878846</v>
      </c>
      <c r="AM36" s="98">
        <v>402733</v>
      </c>
      <c r="AN36" s="138">
        <f t="shared" si="22"/>
        <v>-0.25675957487252266</v>
      </c>
      <c r="AO36" s="98">
        <v>401662</v>
      </c>
      <c r="AP36" s="138">
        <f t="shared" si="23"/>
        <v>-0.2600197862568418</v>
      </c>
    </row>
    <row r="37" spans="1:42" s="100" customFormat="1" ht="26.25" x14ac:dyDescent="0.25">
      <c r="A37" s="108" t="s">
        <v>96</v>
      </c>
      <c r="B37" s="45" t="s">
        <v>41</v>
      </c>
      <c r="C37" s="109" t="s">
        <v>84</v>
      </c>
      <c r="D37" s="109">
        <f t="shared" si="0"/>
        <v>0</v>
      </c>
      <c r="E37" s="109" t="s">
        <v>84</v>
      </c>
      <c r="F37" s="99">
        <v>194835</v>
      </c>
      <c r="G37" s="99"/>
      <c r="H37" s="101">
        <v>279264</v>
      </c>
      <c r="I37" s="110" t="s">
        <v>78</v>
      </c>
      <c r="J37" s="98"/>
      <c r="K37" s="98">
        <v>322254</v>
      </c>
      <c r="L37" s="131">
        <f t="shared" si="10"/>
        <v>-6.047467971679242E-4</v>
      </c>
      <c r="M37" s="98">
        <v>339178</v>
      </c>
      <c r="N37" s="131">
        <f t="shared" si="10"/>
        <v>-7.6302819079829244E-4</v>
      </c>
      <c r="O37" s="98">
        <v>341722</v>
      </c>
      <c r="P37" s="131">
        <f t="shared" si="11"/>
        <v>-7.6903957775925841E-4</v>
      </c>
      <c r="Q37" s="98">
        <v>349629</v>
      </c>
      <c r="R37" s="131">
        <f t="shared" si="12"/>
        <v>-4.0597991257136813E-4</v>
      </c>
      <c r="S37" s="98">
        <v>367770</v>
      </c>
      <c r="T37" s="131">
        <f t="shared" si="13"/>
        <v>-5.272254894500549E-4</v>
      </c>
      <c r="U37" s="98">
        <v>381794</v>
      </c>
      <c r="V37" s="131">
        <f t="shared" si="14"/>
        <v>-4.3983432906938389E-4</v>
      </c>
      <c r="W37" s="98">
        <v>384209</v>
      </c>
      <c r="X37" s="157">
        <f t="shared" si="15"/>
        <v>-5.7227732559198192E-4</v>
      </c>
      <c r="Y37" s="98">
        <v>392438</v>
      </c>
      <c r="Z37" s="138">
        <f t="shared" si="15"/>
        <v>-5.7555569137990748E-4</v>
      </c>
      <c r="AA37" s="98">
        <v>381137</v>
      </c>
      <c r="AB37" s="131">
        <f t="shared" si="16"/>
        <v>-6.1095524031780162E-4</v>
      </c>
      <c r="AC37" s="98">
        <v>369103</v>
      </c>
      <c r="AD37" s="138">
        <f t="shared" si="17"/>
        <v>-6.5521395984783877E-4</v>
      </c>
      <c r="AE37" s="98">
        <v>397261</v>
      </c>
      <c r="AF37" s="138">
        <f t="shared" si="18"/>
        <v>-6.7416465213858607E-4</v>
      </c>
      <c r="AG37" s="98">
        <v>398364</v>
      </c>
      <c r="AH37" s="138">
        <f t="shared" si="19"/>
        <v>-7.1240793883325644E-4</v>
      </c>
      <c r="AI37" s="98">
        <v>399080</v>
      </c>
      <c r="AJ37" s="138">
        <f t="shared" si="20"/>
        <v>-7.2864579551344493E-4</v>
      </c>
      <c r="AK37" s="98">
        <v>401470</v>
      </c>
      <c r="AL37" s="138">
        <f t="shared" si="21"/>
        <v>-7.6161841424077096E-4</v>
      </c>
      <c r="AM37" s="98">
        <v>402410</v>
      </c>
      <c r="AN37" s="138">
        <f t="shared" si="22"/>
        <v>-8.020201970039704E-4</v>
      </c>
      <c r="AO37" s="98">
        <v>401360</v>
      </c>
      <c r="AP37" s="138">
        <f t="shared" si="23"/>
        <v>-7.5187595540529106E-4</v>
      </c>
    </row>
    <row r="38" spans="1:42" s="100" customFormat="1" x14ac:dyDescent="0.25">
      <c r="A38" s="108" t="s">
        <v>57</v>
      </c>
      <c r="B38" s="45" t="s">
        <v>41</v>
      </c>
      <c r="C38" s="109" t="s">
        <v>85</v>
      </c>
      <c r="D38" s="109">
        <f t="shared" si="0"/>
        <v>0</v>
      </c>
      <c r="E38" s="109" t="s">
        <v>85</v>
      </c>
      <c r="F38" s="99">
        <v>194835</v>
      </c>
      <c r="G38" s="99"/>
      <c r="H38" s="101">
        <v>279264</v>
      </c>
      <c r="I38" s="110" t="s">
        <v>80</v>
      </c>
      <c r="J38" s="98"/>
      <c r="K38" s="98">
        <v>294898</v>
      </c>
      <c r="L38" s="131">
        <f t="shared" si="10"/>
        <v>-8.4889559167613121E-2</v>
      </c>
      <c r="M38" s="98">
        <v>309803</v>
      </c>
      <c r="N38" s="131">
        <f t="shared" si="10"/>
        <v>-8.66064426348407E-2</v>
      </c>
      <c r="O38" s="98">
        <v>311877</v>
      </c>
      <c r="P38" s="131">
        <f t="shared" si="11"/>
        <v>-8.7337075166363298E-2</v>
      </c>
      <c r="Q38" s="98">
        <v>318472</v>
      </c>
      <c r="R38" s="131">
        <f t="shared" si="12"/>
        <v>-8.9114461329008743E-2</v>
      </c>
      <c r="S38" s="98">
        <v>333513</v>
      </c>
      <c r="T38" s="131">
        <f t="shared" si="13"/>
        <v>-9.3147891345134182E-2</v>
      </c>
      <c r="U38" s="98">
        <v>345764</v>
      </c>
      <c r="V38" s="131">
        <f t="shared" si="14"/>
        <v>-9.4370262497577226E-2</v>
      </c>
      <c r="W38" s="98">
        <v>347912</v>
      </c>
      <c r="X38" s="157">
        <f t="shared" si="15"/>
        <v>-9.4472019135418486E-2</v>
      </c>
      <c r="Y38" s="98">
        <v>355460</v>
      </c>
      <c r="Z38" s="138">
        <f t="shared" si="15"/>
        <v>-9.4226349130308487E-2</v>
      </c>
      <c r="AA38" s="98">
        <v>345339</v>
      </c>
      <c r="AB38" s="131">
        <f t="shared" si="16"/>
        <v>-9.3924231969081978E-2</v>
      </c>
      <c r="AC38" s="98">
        <v>333059</v>
      </c>
      <c r="AD38" s="138">
        <f t="shared" si="17"/>
        <v>-9.7652958659236039E-2</v>
      </c>
      <c r="AE38" s="98">
        <v>359253</v>
      </c>
      <c r="AF38" s="138">
        <f t="shared" si="18"/>
        <v>-9.5675135490269625E-2</v>
      </c>
      <c r="AG38" s="98">
        <v>360105</v>
      </c>
      <c r="AH38" s="138">
        <f t="shared" si="19"/>
        <v>-9.6040304846823507E-2</v>
      </c>
      <c r="AI38" s="98">
        <v>360547</v>
      </c>
      <c r="AJ38" s="138">
        <f t="shared" si="20"/>
        <v>-9.6554575523704514E-2</v>
      </c>
      <c r="AK38" s="98">
        <v>362608</v>
      </c>
      <c r="AL38" s="138">
        <f t="shared" si="21"/>
        <v>-9.6799262709542436E-2</v>
      </c>
      <c r="AM38" s="98">
        <v>363275</v>
      </c>
      <c r="AN38" s="138">
        <f t="shared" si="22"/>
        <v>-9.7251559354886802E-2</v>
      </c>
      <c r="AO38" s="98">
        <v>362270</v>
      </c>
      <c r="AP38" s="138">
        <f t="shared" si="23"/>
        <v>-9.7393860873031687E-2</v>
      </c>
    </row>
    <row r="39" spans="1:42" s="100" customFormat="1" x14ac:dyDescent="0.25">
      <c r="A39" s="108"/>
      <c r="B39" s="45"/>
      <c r="C39" s="109"/>
      <c r="D39" s="109"/>
      <c r="E39" s="109"/>
      <c r="F39" s="105"/>
      <c r="G39" s="105"/>
      <c r="H39" s="101"/>
      <c r="I39" s="110" t="s">
        <v>82</v>
      </c>
      <c r="J39" s="114"/>
      <c r="K39" s="114">
        <v>294898</v>
      </c>
      <c r="L39" s="131">
        <f t="shared" si="10"/>
        <v>0</v>
      </c>
      <c r="M39" s="114">
        <v>309803</v>
      </c>
      <c r="N39" s="131">
        <f t="shared" si="10"/>
        <v>0</v>
      </c>
      <c r="O39" s="114">
        <v>311877</v>
      </c>
      <c r="P39" s="131">
        <f t="shared" si="11"/>
        <v>0</v>
      </c>
      <c r="Q39" s="114">
        <v>318472</v>
      </c>
      <c r="R39" s="131">
        <f t="shared" si="12"/>
        <v>0</v>
      </c>
      <c r="S39" s="114">
        <v>333513</v>
      </c>
      <c r="T39" s="131">
        <f t="shared" si="13"/>
        <v>0</v>
      </c>
      <c r="U39" s="114">
        <v>345764</v>
      </c>
      <c r="V39" s="131">
        <f t="shared" si="14"/>
        <v>0</v>
      </c>
      <c r="W39" s="114">
        <v>347912</v>
      </c>
      <c r="X39" s="157">
        <f t="shared" si="15"/>
        <v>0</v>
      </c>
      <c r="Y39" s="114">
        <v>355460</v>
      </c>
      <c r="Z39" s="138">
        <f t="shared" si="15"/>
        <v>0</v>
      </c>
      <c r="AA39" s="114">
        <v>345339</v>
      </c>
      <c r="AB39" s="131">
        <f t="shared" si="16"/>
        <v>0</v>
      </c>
      <c r="AC39" s="114">
        <v>333059</v>
      </c>
      <c r="AD39" s="138">
        <f t="shared" si="17"/>
        <v>0</v>
      </c>
      <c r="AE39" s="114">
        <v>359253</v>
      </c>
      <c r="AF39" s="138">
        <f t="shared" si="18"/>
        <v>0</v>
      </c>
      <c r="AG39" s="114">
        <v>360105</v>
      </c>
      <c r="AH39" s="138">
        <f t="shared" si="19"/>
        <v>0</v>
      </c>
      <c r="AI39" s="114">
        <v>360547</v>
      </c>
      <c r="AJ39" s="138">
        <f t="shared" si="20"/>
        <v>0</v>
      </c>
      <c r="AK39" s="114">
        <v>362608</v>
      </c>
      <c r="AL39" s="138">
        <f t="shared" si="21"/>
        <v>0</v>
      </c>
      <c r="AM39" s="114">
        <v>363275</v>
      </c>
      <c r="AN39" s="138">
        <f t="shared" si="22"/>
        <v>0</v>
      </c>
      <c r="AO39" s="114">
        <v>362270</v>
      </c>
      <c r="AP39" s="138">
        <f t="shared" si="23"/>
        <v>0</v>
      </c>
    </row>
    <row r="40" spans="1:42" s="100" customFormat="1" x14ac:dyDescent="0.25">
      <c r="A40" s="108"/>
      <c r="B40" s="45"/>
      <c r="C40" s="109"/>
      <c r="D40" s="109"/>
      <c r="E40" s="109"/>
      <c r="F40" s="105"/>
      <c r="G40" s="105"/>
      <c r="H40" s="101"/>
      <c r="I40" s="110" t="s">
        <v>83</v>
      </c>
      <c r="J40" s="114"/>
      <c r="K40" s="114">
        <v>294780</v>
      </c>
      <c r="L40" s="131">
        <f t="shared" si="10"/>
        <v>-4.0013835292202729E-4</v>
      </c>
      <c r="M40" s="114">
        <v>309357</v>
      </c>
      <c r="N40" s="131">
        <f t="shared" si="10"/>
        <v>-1.4396245355919729E-3</v>
      </c>
      <c r="O40" s="114">
        <v>311436</v>
      </c>
      <c r="P40" s="131">
        <f t="shared" si="11"/>
        <v>-1.4140189882549852E-3</v>
      </c>
      <c r="Q40" s="114">
        <v>318035</v>
      </c>
      <c r="R40" s="131">
        <f t="shared" si="12"/>
        <v>-1.3721771458715367E-3</v>
      </c>
      <c r="S40" s="114">
        <v>333084</v>
      </c>
      <c r="T40" s="131">
        <f t="shared" si="13"/>
        <v>-1.2863066806991033E-3</v>
      </c>
      <c r="U40" s="114">
        <v>345335</v>
      </c>
      <c r="V40" s="131">
        <f t="shared" si="14"/>
        <v>-1.2407306717876934E-3</v>
      </c>
      <c r="W40" s="114">
        <v>347482</v>
      </c>
      <c r="X40" s="157">
        <f t="shared" si="15"/>
        <v>-1.2359447216537516E-3</v>
      </c>
      <c r="Y40" s="114">
        <v>355030</v>
      </c>
      <c r="Z40" s="138">
        <f t="shared" si="15"/>
        <v>-1.2097001069037304E-3</v>
      </c>
      <c r="AA40" s="114">
        <v>344909</v>
      </c>
      <c r="AB40" s="131">
        <f t="shared" si="16"/>
        <v>-1.2451533131213098E-3</v>
      </c>
      <c r="AC40" s="114">
        <v>333005</v>
      </c>
      <c r="AD40" s="138">
        <f t="shared" si="17"/>
        <v>-1.6213343581767794E-4</v>
      </c>
      <c r="AE40" s="114">
        <v>358824</v>
      </c>
      <c r="AF40" s="138">
        <f t="shared" si="18"/>
        <v>-1.1941445165384839E-3</v>
      </c>
      <c r="AG40" s="114">
        <v>359678</v>
      </c>
      <c r="AH40" s="138">
        <f t="shared" si="19"/>
        <v>-1.1857652629094291E-3</v>
      </c>
      <c r="AI40" s="114">
        <v>360119</v>
      </c>
      <c r="AJ40" s="138">
        <f t="shared" si="20"/>
        <v>-1.1870851789087136E-3</v>
      </c>
      <c r="AK40" s="114">
        <v>362181</v>
      </c>
      <c r="AL40" s="138">
        <f t="shared" si="21"/>
        <v>-1.1775801967965406E-3</v>
      </c>
      <c r="AM40" s="114">
        <v>362847</v>
      </c>
      <c r="AN40" s="138">
        <f t="shared" si="22"/>
        <v>-1.1781708072396944E-3</v>
      </c>
      <c r="AO40" s="114">
        <v>361842</v>
      </c>
      <c r="AP40" s="138">
        <f t="shared" si="23"/>
        <v>-1.1814392580119801E-3</v>
      </c>
    </row>
    <row r="41" spans="1:42" s="100" customFormat="1" x14ac:dyDescent="0.25">
      <c r="A41" s="108"/>
      <c r="B41" s="45"/>
      <c r="C41" s="109"/>
      <c r="D41" s="109"/>
      <c r="E41" s="109"/>
      <c r="F41" s="105"/>
      <c r="G41" s="105"/>
      <c r="H41" s="101"/>
      <c r="I41" s="110" t="s">
        <v>125</v>
      </c>
      <c r="J41" s="114"/>
      <c r="K41" s="114">
        <v>289998</v>
      </c>
      <c r="L41" s="131">
        <f t="shared" si="10"/>
        <v>-1.6222267453694282E-2</v>
      </c>
      <c r="M41" s="114">
        <v>305282</v>
      </c>
      <c r="N41" s="131">
        <f t="shared" si="10"/>
        <v>-1.3172483570761289E-2</v>
      </c>
      <c r="O41" s="114">
        <v>308355</v>
      </c>
      <c r="P41" s="131">
        <f t="shared" si="11"/>
        <v>-9.8928832890224638E-3</v>
      </c>
      <c r="Q41" s="114">
        <v>317892</v>
      </c>
      <c r="R41" s="131">
        <f t="shared" si="12"/>
        <v>-4.4963604634710015E-4</v>
      </c>
      <c r="S41" s="114">
        <v>333023</v>
      </c>
      <c r="T41" s="131">
        <f t="shared" si="13"/>
        <v>-1.8313698646587646E-4</v>
      </c>
      <c r="U41" s="114">
        <v>345289</v>
      </c>
      <c r="V41" s="145">
        <f t="shared" si="14"/>
        <v>-1.33203990328232E-4</v>
      </c>
      <c r="W41" s="114">
        <v>347402</v>
      </c>
      <c r="X41" s="158">
        <f t="shared" si="15"/>
        <v>-2.3022775280446181E-4</v>
      </c>
      <c r="Y41" s="114">
        <v>354744</v>
      </c>
      <c r="Z41" s="169">
        <f t="shared" si="15"/>
        <v>-8.0556572683998539E-4</v>
      </c>
      <c r="AA41" s="114">
        <v>344903</v>
      </c>
      <c r="AB41" s="145">
        <f t="shared" si="16"/>
        <v>-1.7395892829702906E-5</v>
      </c>
      <c r="AC41" s="114">
        <v>333001</v>
      </c>
      <c r="AD41" s="169">
        <f t="shared" si="17"/>
        <v>-1.2011831654179367E-5</v>
      </c>
      <c r="AE41" s="114">
        <v>358819</v>
      </c>
      <c r="AF41" s="169">
        <f t="shared" si="18"/>
        <v>-1.3934407954874813E-5</v>
      </c>
      <c r="AG41" s="114">
        <v>359669</v>
      </c>
      <c r="AH41" s="169">
        <f t="shared" si="19"/>
        <v>-2.5022381129788312E-5</v>
      </c>
      <c r="AI41" s="114">
        <v>360115</v>
      </c>
      <c r="AJ41" s="169">
        <f t="shared" si="20"/>
        <v>-1.1107439485281254E-5</v>
      </c>
      <c r="AK41" s="114">
        <v>362176</v>
      </c>
      <c r="AL41" s="169">
        <f t="shared" si="21"/>
        <v>-1.3805252070097548E-5</v>
      </c>
      <c r="AM41" s="114">
        <v>362846</v>
      </c>
      <c r="AN41" s="169">
        <f t="shared" si="22"/>
        <v>-2.7559825491184991E-6</v>
      </c>
      <c r="AO41" s="114">
        <v>361841</v>
      </c>
      <c r="AP41" s="169">
        <f t="shared" si="23"/>
        <v>-2.7636371676035397E-6</v>
      </c>
    </row>
    <row r="42" spans="1:42" s="100" customFormat="1" x14ac:dyDescent="0.25">
      <c r="A42" s="108"/>
      <c r="B42" s="45"/>
      <c r="C42" s="109"/>
      <c r="D42" s="109"/>
      <c r="E42" s="109"/>
      <c r="F42" s="105"/>
      <c r="G42" s="105"/>
      <c r="H42" s="101"/>
      <c r="I42" t="s">
        <v>172</v>
      </c>
      <c r="J42" s="114"/>
      <c r="K42" s="114">
        <v>289998</v>
      </c>
      <c r="L42" s="131">
        <f t="shared" si="10"/>
        <v>0</v>
      </c>
      <c r="M42" s="114">
        <v>305282</v>
      </c>
      <c r="N42" s="131">
        <f t="shared" si="10"/>
        <v>0</v>
      </c>
      <c r="O42" s="114">
        <v>308355</v>
      </c>
      <c r="P42" s="131">
        <f t="shared" ref="P42" si="24">(O42-O41)/O41</f>
        <v>0</v>
      </c>
      <c r="Q42" s="114">
        <v>317892</v>
      </c>
      <c r="R42" s="131">
        <f t="shared" ref="R42" si="25">(Q42-Q41)/Q41</f>
        <v>0</v>
      </c>
      <c r="S42" s="114">
        <v>333023</v>
      </c>
      <c r="T42" s="131">
        <f t="shared" ref="T42" si="26">(S42-S41)/S41</f>
        <v>0</v>
      </c>
      <c r="U42" s="114">
        <v>345289</v>
      </c>
      <c r="V42" s="145">
        <f t="shared" ref="V42" si="27">(U42-U41)/U41</f>
        <v>0</v>
      </c>
      <c r="W42" s="114">
        <v>347402</v>
      </c>
      <c r="X42" s="158">
        <f t="shared" ref="X42" si="28">(W42-W41)/W41</f>
        <v>0</v>
      </c>
      <c r="Y42" s="114">
        <v>354744</v>
      </c>
      <c r="Z42" s="169">
        <f t="shared" ref="Z42" si="29">(Y42-Y41)/Y41</f>
        <v>0</v>
      </c>
      <c r="AA42" s="114">
        <v>344903</v>
      </c>
      <c r="AB42" s="145">
        <f t="shared" ref="AB42" si="30">(AA42-AA41)/AA41</f>
        <v>0</v>
      </c>
      <c r="AC42" s="114">
        <v>333001</v>
      </c>
      <c r="AD42" s="169">
        <f t="shared" ref="AD42" si="31">(AC42-AC41)/AC41</f>
        <v>0</v>
      </c>
      <c r="AE42" s="114">
        <v>358819</v>
      </c>
      <c r="AF42" s="169">
        <f t="shared" ref="AF42" si="32">(AE42-AE41)/AE41</f>
        <v>0</v>
      </c>
      <c r="AG42" s="114">
        <v>359023</v>
      </c>
      <c r="AH42" s="169">
        <f t="shared" si="19"/>
        <v>-1.7960958547998298E-3</v>
      </c>
      <c r="AI42" s="114">
        <v>359431</v>
      </c>
      <c r="AJ42" s="169">
        <f t="shared" si="20"/>
        <v>-1.8993932493786708E-3</v>
      </c>
      <c r="AK42" s="114">
        <v>361457</v>
      </c>
      <c r="AL42" s="169">
        <f t="shared" si="21"/>
        <v>-1.9852226541791835E-3</v>
      </c>
      <c r="AM42" s="114">
        <v>362065</v>
      </c>
      <c r="AN42" s="169">
        <f t="shared" si="22"/>
        <v>-2.1524283029163887E-3</v>
      </c>
      <c r="AO42" s="114">
        <v>361024</v>
      </c>
      <c r="AP42" s="169">
        <f t="shared" si="23"/>
        <v>-2.2578978059423892E-3</v>
      </c>
    </row>
    <row r="43" spans="1:42" s="100" customFormat="1" x14ac:dyDescent="0.25">
      <c r="A43" s="108"/>
      <c r="B43" s="45"/>
      <c r="C43" s="109"/>
      <c r="D43" s="109"/>
      <c r="E43" s="109"/>
      <c r="F43" s="105"/>
      <c r="G43" s="105"/>
      <c r="H43" s="101"/>
      <c r="I43" s="110"/>
      <c r="J43" s="114"/>
      <c r="K43" s="114"/>
      <c r="L43" s="138"/>
      <c r="M43" s="114"/>
      <c r="N43" s="139">
        <f>(M42-K42)/K42</f>
        <v>5.2703811750425864E-2</v>
      </c>
      <c r="O43" s="114"/>
      <c r="P43" s="139">
        <f>(O42-M42)/M42</f>
        <v>1.0066102816412367E-2</v>
      </c>
      <c r="Q43" s="114"/>
      <c r="R43" s="139">
        <f>(Q42-O42)/O42</f>
        <v>3.0928637447098312E-2</v>
      </c>
      <c r="S43" s="114"/>
      <c r="T43" s="139">
        <f>(S42-Q42)/Q42</f>
        <v>4.7597926339763189E-2</v>
      </c>
      <c r="U43" s="114"/>
      <c r="V43" s="139">
        <f>(U42-S42)/S42</f>
        <v>3.6832290862793257E-2</v>
      </c>
      <c r="W43" s="114"/>
      <c r="X43" s="139">
        <f>(W42-U42)/U42</f>
        <v>6.1195114816863551E-3</v>
      </c>
      <c r="Y43" s="114"/>
      <c r="Z43" s="139">
        <f>(Y42-W42)/W42</f>
        <v>2.1134017651021006E-2</v>
      </c>
      <c r="AA43" s="114"/>
      <c r="AB43" s="139">
        <f>(AA42-Y42)/Y42</f>
        <v>-2.7741131632952214E-2</v>
      </c>
      <c r="AC43" s="114"/>
      <c r="AD43" s="139">
        <f>(AC42-AA42)/AA42</f>
        <v>-3.4508253045059042E-2</v>
      </c>
      <c r="AE43" s="114"/>
      <c r="AF43" s="139">
        <f>(AE42-AC42)/AC42</f>
        <v>7.7531298704808696E-2</v>
      </c>
      <c r="AG43" s="114"/>
      <c r="AH43" s="139">
        <f>(AG42-AE42)/AE42</f>
        <v>5.6853176671246505E-4</v>
      </c>
      <c r="AI43" s="114"/>
      <c r="AJ43" s="139">
        <f>(AI42-AG42)/AG42</f>
        <v>1.1364174440077655E-3</v>
      </c>
      <c r="AK43" s="114"/>
      <c r="AL43" s="139">
        <f>(AK42-AI42)/AI42</f>
        <v>5.6366868745322471E-3</v>
      </c>
      <c r="AM43" s="114"/>
      <c r="AN43" s="139">
        <f>(AM42-AK42)/AK42</f>
        <v>1.6820811327488471E-3</v>
      </c>
      <c r="AO43" s="114"/>
      <c r="AP43" s="139">
        <f>(AO42-AM42)/AM42</f>
        <v>-2.8751743471476117E-3</v>
      </c>
    </row>
    <row r="44" spans="1:42" x14ac:dyDescent="0.25">
      <c r="A44" s="76" t="s">
        <v>86</v>
      </c>
      <c r="B44" s="73"/>
      <c r="C44" s="78"/>
      <c r="D44" s="52"/>
      <c r="E44" s="78"/>
      <c r="F44" s="102" t="s">
        <v>87</v>
      </c>
      <c r="G44" s="102"/>
      <c r="H44" s="103" t="s">
        <v>87</v>
      </c>
      <c r="I44" s="75"/>
      <c r="J44" s="75"/>
      <c r="K44" s="75" t="s">
        <v>87</v>
      </c>
      <c r="L44" s="134"/>
      <c r="M44" s="75" t="s">
        <v>87</v>
      </c>
      <c r="N44" s="75"/>
      <c r="O44" s="75" t="s">
        <v>87</v>
      </c>
      <c r="P44" s="75"/>
      <c r="Q44" s="75" t="s">
        <v>87</v>
      </c>
      <c r="R44" s="75"/>
      <c r="S44" s="75" t="s">
        <v>87</v>
      </c>
      <c r="T44" s="75"/>
      <c r="U44" s="75" t="s">
        <v>87</v>
      </c>
      <c r="V44" s="75"/>
      <c r="W44" s="75" t="s">
        <v>87</v>
      </c>
      <c r="X44" s="159"/>
      <c r="Y44" s="75" t="s">
        <v>87</v>
      </c>
      <c r="Z44" s="75"/>
      <c r="AA44" s="75" t="s">
        <v>87</v>
      </c>
      <c r="AB44" s="75"/>
      <c r="AC44" s="75" t="s">
        <v>87</v>
      </c>
      <c r="AD44" s="75"/>
      <c r="AE44" s="75" t="s">
        <v>87</v>
      </c>
      <c r="AF44" s="75"/>
      <c r="AG44" s="75" t="s">
        <v>87</v>
      </c>
      <c r="AH44" s="75"/>
      <c r="AI44" s="75" t="s">
        <v>87</v>
      </c>
      <c r="AJ44" s="75"/>
      <c r="AK44" s="75" t="s">
        <v>87</v>
      </c>
      <c r="AL44" s="75"/>
      <c r="AM44" s="75" t="s">
        <v>87</v>
      </c>
      <c r="AN44" s="75"/>
      <c r="AO44" s="75" t="s">
        <v>87</v>
      </c>
      <c r="AP44" s="75"/>
    </row>
    <row r="45" spans="1:42" x14ac:dyDescent="0.25">
      <c r="A45" s="64" t="s">
        <v>42</v>
      </c>
      <c r="C45" s="52" t="s">
        <v>88</v>
      </c>
      <c r="D45" s="52">
        <f t="shared" si="0"/>
        <v>0</v>
      </c>
      <c r="E45" s="52" t="s">
        <v>88</v>
      </c>
      <c r="F45" s="99">
        <v>193634</v>
      </c>
      <c r="G45" s="99"/>
      <c r="H45" s="104">
        <v>241839</v>
      </c>
      <c r="I45" s="69" t="s">
        <v>127</v>
      </c>
      <c r="J45" s="69"/>
      <c r="K45" s="69">
        <v>252425</v>
      </c>
      <c r="L45" s="133"/>
      <c r="M45" s="69">
        <v>267289</v>
      </c>
      <c r="N45" s="122">
        <f>(M45-K45)/K45</f>
        <v>5.8884817272457167E-2</v>
      </c>
      <c r="O45" s="69">
        <v>270385</v>
      </c>
      <c r="P45" s="122">
        <f>(O45-M45)/M45</f>
        <v>1.1582968247851577E-2</v>
      </c>
      <c r="Q45" s="69">
        <v>279403</v>
      </c>
      <c r="R45" s="122">
        <f>(Q45-O45)/O45</f>
        <v>3.3352441888418363E-2</v>
      </c>
      <c r="S45" s="69">
        <v>293310</v>
      </c>
      <c r="T45" s="122">
        <f>(S45-Q45)/Q45</f>
        <v>4.9773982383868459E-2</v>
      </c>
      <c r="U45" s="69">
        <v>305133</v>
      </c>
      <c r="V45" s="122">
        <f>(U45-S45)/S45</f>
        <v>4.0308888207016468E-2</v>
      </c>
      <c r="W45" s="69">
        <v>307033</v>
      </c>
      <c r="X45" s="156">
        <f>(W45-U45)/U45</f>
        <v>6.2267929066997015E-3</v>
      </c>
      <c r="Y45" s="69">
        <v>315242</v>
      </c>
      <c r="Z45" s="139">
        <f>(Y45-W45)/W45</f>
        <v>2.673653972048607E-2</v>
      </c>
      <c r="AA45" s="69">
        <v>297605</v>
      </c>
      <c r="AB45" s="122">
        <f>(AA45-Y45)/Y45</f>
        <v>-5.594749430596177E-2</v>
      </c>
      <c r="AC45" s="69">
        <v>279314</v>
      </c>
      <c r="AD45" s="139">
        <f>(AC45-AA45)/AA45</f>
        <v>-6.1460660943196521E-2</v>
      </c>
      <c r="AE45" s="69">
        <v>320125</v>
      </c>
      <c r="AF45" s="139">
        <f>(AE45-AC45)/AC45</f>
        <v>0.14611154471311857</v>
      </c>
      <c r="AG45" s="69">
        <v>320764</v>
      </c>
      <c r="AH45" s="139">
        <f>(AG45-AE45)/AE45</f>
        <v>1.9960952752830926E-3</v>
      </c>
      <c r="AI45" s="69">
        <v>321511</v>
      </c>
      <c r="AJ45" s="139">
        <f>(AI45-AG45)/AG45</f>
        <v>2.3288149542966168E-3</v>
      </c>
      <c r="AK45" s="69">
        <v>323966</v>
      </c>
      <c r="AL45" s="139">
        <f>(AK45-AI45)/AI45</f>
        <v>7.6358196142589209E-3</v>
      </c>
      <c r="AM45" s="69">
        <v>324984</v>
      </c>
      <c r="AN45" s="139">
        <f>(AM45-AK45)/AK45</f>
        <v>3.1423050567034811E-3</v>
      </c>
      <c r="AO45" s="69">
        <v>324360</v>
      </c>
      <c r="AP45" s="139">
        <f>(AO45-AM45)/AM45</f>
        <v>-1.920094527730596E-3</v>
      </c>
    </row>
    <row r="46" spans="1:42" x14ac:dyDescent="0.25">
      <c r="A46" s="64" t="s">
        <v>45</v>
      </c>
      <c r="C46" s="52" t="s">
        <v>89</v>
      </c>
      <c r="D46" s="52">
        <f t="shared" si="0"/>
        <v>0</v>
      </c>
      <c r="E46" s="52" t="s">
        <v>89</v>
      </c>
      <c r="F46" s="99">
        <v>1193</v>
      </c>
      <c r="G46" s="99"/>
      <c r="H46" s="104">
        <v>1632</v>
      </c>
      <c r="I46" s="69" t="s">
        <v>128</v>
      </c>
      <c r="J46" s="69"/>
      <c r="K46" s="69">
        <v>1609</v>
      </c>
      <c r="L46" s="133"/>
      <c r="M46" s="69">
        <v>1686</v>
      </c>
      <c r="N46" s="122">
        <f>(M46-K46)/K46</f>
        <v>4.7855811062771911E-2</v>
      </c>
      <c r="O46" s="69">
        <v>1692</v>
      </c>
      <c r="P46" s="122">
        <f t="shared" ref="P46:V47" si="33">(O46-M46)/M46</f>
        <v>3.5587188612099642E-3</v>
      </c>
      <c r="Q46" s="69">
        <v>1772</v>
      </c>
      <c r="R46" s="122">
        <f t="shared" si="33"/>
        <v>4.7281323877068557E-2</v>
      </c>
      <c r="S46" s="69">
        <v>1770</v>
      </c>
      <c r="T46" s="122">
        <f t="shared" si="33"/>
        <v>-1.128668171557562E-3</v>
      </c>
      <c r="U46" s="69">
        <v>1812</v>
      </c>
      <c r="V46" s="122">
        <f t="shared" si="33"/>
        <v>2.3728813559322035E-2</v>
      </c>
      <c r="W46" s="69">
        <v>1819</v>
      </c>
      <c r="X46" s="156">
        <f t="shared" ref="X46:Z47" si="34">(W46-U46)/U46</f>
        <v>3.8631346578366448E-3</v>
      </c>
      <c r="Y46" s="69">
        <v>1854</v>
      </c>
      <c r="Z46" s="139">
        <f t="shared" si="34"/>
        <v>1.9241341396371632E-2</v>
      </c>
      <c r="AA46" s="69">
        <v>1812</v>
      </c>
      <c r="AB46" s="122">
        <f>(AA46-Y46)/Y46</f>
        <v>-2.2653721682847898E-2</v>
      </c>
      <c r="AC46" s="69">
        <v>1690</v>
      </c>
      <c r="AD46" s="139">
        <f t="shared" ref="AD46:AD47" si="35">(AC46-AA46)/AA46</f>
        <v>-6.7328918322295803E-2</v>
      </c>
      <c r="AE46" s="69">
        <v>1889</v>
      </c>
      <c r="AF46" s="139">
        <f t="shared" ref="AF46:AF47" si="36">(AE46-AC46)/AC46</f>
        <v>0.11775147928994083</v>
      </c>
      <c r="AG46" s="69">
        <v>1875</v>
      </c>
      <c r="AH46" s="139">
        <f t="shared" ref="AH46:AH47" si="37">(AG46-AE46)/AE46</f>
        <v>-7.4113287453679193E-3</v>
      </c>
      <c r="AI46" s="69">
        <v>1892</v>
      </c>
      <c r="AJ46" s="139">
        <f t="shared" ref="AJ46:AJ47" si="38">(AI46-AG46)/AG46</f>
        <v>9.0666666666666673E-3</v>
      </c>
      <c r="AK46" s="69">
        <v>1889</v>
      </c>
      <c r="AL46" s="139">
        <f t="shared" ref="AL46:AL47" si="39">(AK46-AI46)/AI46</f>
        <v>-1.5856236786469344E-3</v>
      </c>
      <c r="AM46" s="69">
        <v>1846</v>
      </c>
      <c r="AN46" s="139">
        <f t="shared" ref="AN46:AN47" si="40">(AM46-AK46)/AK46</f>
        <v>-2.2763366860772894E-2</v>
      </c>
      <c r="AO46" s="69">
        <v>1835</v>
      </c>
      <c r="AP46" s="139">
        <f t="shared" ref="AP46:AP47" si="41">(AO46-AM46)/AM46</f>
        <v>-5.9588299024918743E-3</v>
      </c>
    </row>
    <row r="47" spans="1:42" x14ac:dyDescent="0.25">
      <c r="A47" s="64" t="s">
        <v>46</v>
      </c>
      <c r="C47" s="52" t="s">
        <v>90</v>
      </c>
      <c r="D47" s="52">
        <f t="shared" si="0"/>
        <v>0</v>
      </c>
      <c r="E47" s="52" t="s">
        <v>90</v>
      </c>
      <c r="F47" s="90">
        <v>8</v>
      </c>
      <c r="G47" s="90"/>
      <c r="H47" s="97">
        <v>35793</v>
      </c>
      <c r="I47" s="69" t="s">
        <v>129</v>
      </c>
      <c r="J47" s="69"/>
      <c r="K47" s="69">
        <v>35964</v>
      </c>
      <c r="L47" s="133"/>
      <c r="M47" s="69">
        <v>36304</v>
      </c>
      <c r="N47" s="122">
        <f>(M47-K47)/K47</f>
        <v>9.4538983427872314E-3</v>
      </c>
      <c r="O47" s="69">
        <v>36275</v>
      </c>
      <c r="P47" s="122">
        <f t="shared" si="33"/>
        <v>-7.9881004847950638E-4</v>
      </c>
      <c r="Q47" s="69">
        <v>36717</v>
      </c>
      <c r="R47" s="122">
        <f t="shared" si="33"/>
        <v>1.2184700206753963E-2</v>
      </c>
      <c r="S47" s="69">
        <v>37939</v>
      </c>
      <c r="T47" s="122">
        <f t="shared" si="33"/>
        <v>3.3281586186235258E-2</v>
      </c>
      <c r="U47" s="69">
        <v>38341</v>
      </c>
      <c r="V47" s="122">
        <f t="shared" si="33"/>
        <v>1.0595956667281688E-2</v>
      </c>
      <c r="W47" s="69">
        <v>37996</v>
      </c>
      <c r="X47" s="156">
        <f t="shared" si="34"/>
        <v>-8.9982003599280141E-3</v>
      </c>
      <c r="Y47" s="69">
        <v>37645</v>
      </c>
      <c r="Z47" s="139">
        <f t="shared" si="34"/>
        <v>-9.2378145067901884E-3</v>
      </c>
      <c r="AA47" s="69">
        <v>36559</v>
      </c>
      <c r="AB47" s="122">
        <f>(AA47-Y47)/Y47</f>
        <v>-2.8848452649754282E-2</v>
      </c>
      <c r="AC47" s="69">
        <v>36223</v>
      </c>
      <c r="AD47" s="139">
        <f t="shared" si="35"/>
        <v>-9.1906233759129086E-3</v>
      </c>
      <c r="AE47" s="69">
        <v>36737</v>
      </c>
      <c r="AF47" s="139">
        <f t="shared" si="36"/>
        <v>1.4189879358418684E-2</v>
      </c>
      <c r="AG47" s="69">
        <v>36289</v>
      </c>
      <c r="AH47" s="139">
        <f t="shared" si="37"/>
        <v>-1.2194789993739281E-2</v>
      </c>
      <c r="AI47" s="69">
        <v>35962</v>
      </c>
      <c r="AJ47" s="139">
        <f t="shared" si="38"/>
        <v>-9.0109950673757881E-3</v>
      </c>
      <c r="AK47" s="69">
        <v>35598</v>
      </c>
      <c r="AL47" s="139">
        <f t="shared" si="39"/>
        <v>-1.0121795228296536E-2</v>
      </c>
      <c r="AM47" s="69">
        <v>35229</v>
      </c>
      <c r="AN47" s="139">
        <f t="shared" si="40"/>
        <v>-1.0365750884881174E-2</v>
      </c>
      <c r="AO47" s="69">
        <v>34811</v>
      </c>
      <c r="AP47" s="139">
        <f t="shared" si="41"/>
        <v>-1.186522467285475E-2</v>
      </c>
    </row>
    <row r="48" spans="1:42" x14ac:dyDescent="0.25">
      <c r="A48" s="60" t="s">
        <v>108</v>
      </c>
      <c r="B48" s="44"/>
      <c r="C48" s="48"/>
      <c r="D48" s="48"/>
      <c r="E48" s="48"/>
      <c r="F48" s="90"/>
      <c r="G48" s="92"/>
      <c r="H48" s="70"/>
      <c r="I48" s="142" t="s">
        <v>130</v>
      </c>
      <c r="J48" s="70"/>
      <c r="K48" s="70"/>
      <c r="L48" s="135"/>
      <c r="M48" s="141">
        <v>119398</v>
      </c>
      <c r="N48" s="70"/>
      <c r="O48" s="141">
        <v>95694</v>
      </c>
      <c r="P48" s="69"/>
      <c r="Q48" s="69" t="s">
        <v>123</v>
      </c>
      <c r="R48" s="70"/>
      <c r="S48" s="141">
        <v>133925</v>
      </c>
      <c r="T48" s="70"/>
      <c r="U48" s="141">
        <v>117042</v>
      </c>
      <c r="V48" s="70"/>
      <c r="W48" s="141"/>
      <c r="X48" s="160"/>
      <c r="Y48" s="141"/>
      <c r="Z48" s="170"/>
      <c r="AA48" s="141"/>
      <c r="AB48" s="70"/>
      <c r="AC48" s="141">
        <v>124245</v>
      </c>
      <c r="AD48" s="170"/>
      <c r="AE48" s="141">
        <v>116559</v>
      </c>
      <c r="AF48" s="170"/>
      <c r="AG48" s="141"/>
      <c r="AH48" s="170"/>
      <c r="AI48" s="141"/>
      <c r="AJ48" s="170"/>
      <c r="AK48" s="141"/>
      <c r="AL48" s="170"/>
      <c r="AM48" s="141"/>
      <c r="AN48" s="170"/>
      <c r="AO48" s="141"/>
      <c r="AP48" s="170"/>
    </row>
    <row r="49" spans="1:42" x14ac:dyDescent="0.25">
      <c r="A49" s="72" t="s">
        <v>47</v>
      </c>
      <c r="B49" s="73"/>
      <c r="C49" s="74"/>
      <c r="D49" s="74"/>
      <c r="E49" s="74"/>
      <c r="F49" s="91"/>
      <c r="G49" s="91"/>
      <c r="H49" s="75"/>
      <c r="I49" s="75"/>
      <c r="J49" s="75"/>
      <c r="K49" s="106">
        <f>SUM(K45,K47,K48)</f>
        <v>288389</v>
      </c>
      <c r="L49" s="134"/>
      <c r="M49" s="106">
        <f>SUM(M45,M47,M48)</f>
        <v>422991</v>
      </c>
      <c r="N49" s="122"/>
      <c r="O49" s="106">
        <f>SUM(O45,O47,O48)</f>
        <v>402354</v>
      </c>
      <c r="P49" s="122"/>
      <c r="Q49" s="106">
        <f>SUM(Q45,Q47,Q48)</f>
        <v>316120</v>
      </c>
      <c r="R49" s="122"/>
      <c r="S49" s="106">
        <f>SUM(S45,S47,S48)</f>
        <v>465174</v>
      </c>
      <c r="T49" s="122"/>
      <c r="U49" s="106">
        <f>SUM(U45,U47,U48)</f>
        <v>460516</v>
      </c>
      <c r="V49" s="75"/>
      <c r="W49" s="106">
        <f>SUM(W45,W47,W48)</f>
        <v>345029</v>
      </c>
      <c r="X49" s="159"/>
      <c r="Y49" s="106">
        <f>SUM(Y45,Y47,Y48)</f>
        <v>352887</v>
      </c>
      <c r="Z49" s="75"/>
      <c r="AA49" s="106">
        <f>SUM(AA45,AA47,AA48)</f>
        <v>334164</v>
      </c>
      <c r="AB49" s="75"/>
      <c r="AC49" s="106">
        <f>SUM(AC45,AC47,AC48)</f>
        <v>439782</v>
      </c>
      <c r="AD49" s="75"/>
      <c r="AE49" s="106">
        <f>SUM(AE45,AE47,AE48)</f>
        <v>473421</v>
      </c>
      <c r="AF49" s="75"/>
      <c r="AG49" s="106">
        <f>SUM(AG45,AG47,AG48)</f>
        <v>357053</v>
      </c>
      <c r="AH49" s="75"/>
      <c r="AI49" s="106">
        <f>SUM(AI45,AI47,AI48)</f>
        <v>357473</v>
      </c>
      <c r="AJ49" s="75"/>
      <c r="AK49" s="106">
        <f>SUM(AK45,AK47,AK48)</f>
        <v>359564</v>
      </c>
      <c r="AL49" s="75"/>
      <c r="AM49" s="106">
        <f>SUM(AM45,AM47,AM48)</f>
        <v>360213</v>
      </c>
      <c r="AN49" s="75"/>
      <c r="AO49" s="106">
        <f>SUM(AO45,AO47,AO48)</f>
        <v>359171</v>
      </c>
      <c r="AP49" s="75"/>
    </row>
    <row r="50" spans="1:42" x14ac:dyDescent="0.25">
      <c r="A50" s="62" t="s">
        <v>43</v>
      </c>
      <c r="C50" s="48"/>
      <c r="D50" s="48"/>
      <c r="E50" s="48"/>
      <c r="F50" s="92"/>
      <c r="G50" s="92"/>
      <c r="H50" s="70"/>
      <c r="I50" s="70"/>
      <c r="J50" s="146" t="s">
        <v>154</v>
      </c>
      <c r="K50" s="140">
        <f>K45+K47</f>
        <v>288389</v>
      </c>
      <c r="L50" s="135"/>
      <c r="M50" s="140">
        <f>M45+M47</f>
        <v>303593</v>
      </c>
      <c r="N50" s="70"/>
      <c r="O50" s="140">
        <f>O45+O47</f>
        <v>306660</v>
      </c>
      <c r="P50" s="70"/>
      <c r="Q50" s="140">
        <f>Q45+Q47</f>
        <v>316120</v>
      </c>
      <c r="R50" s="70"/>
      <c r="S50" s="140">
        <f>S45+S47</f>
        <v>331249</v>
      </c>
      <c r="T50" s="70"/>
      <c r="U50" s="140">
        <f>U45+U47</f>
        <v>343474</v>
      </c>
      <c r="V50" s="70"/>
      <c r="W50" s="140">
        <f>W45+W47</f>
        <v>345029</v>
      </c>
      <c r="X50" s="160"/>
      <c r="Y50" s="140"/>
      <c r="Z50" s="170"/>
      <c r="AA50" s="140">
        <f>AA45+AA47</f>
        <v>334164</v>
      </c>
      <c r="AB50" s="70"/>
      <c r="AC50" s="140">
        <f>AC45+AC47</f>
        <v>315537</v>
      </c>
      <c r="AD50" s="170"/>
      <c r="AE50" s="140">
        <f>AE45+AE47</f>
        <v>356862</v>
      </c>
      <c r="AF50" s="170"/>
      <c r="AG50" s="140">
        <f>AG45+AG47</f>
        <v>357053</v>
      </c>
      <c r="AH50" s="170"/>
      <c r="AI50" s="140">
        <f>AI45+AI47</f>
        <v>357473</v>
      </c>
      <c r="AJ50" s="170"/>
      <c r="AK50" s="140">
        <f>AK45+AK47</f>
        <v>359564</v>
      </c>
      <c r="AL50" s="170"/>
      <c r="AM50" s="140">
        <f>AM45+AM47</f>
        <v>360213</v>
      </c>
      <c r="AN50" s="170"/>
      <c r="AO50" s="140">
        <f>AO45+AO47</f>
        <v>359171</v>
      </c>
      <c r="AP50" s="170"/>
    </row>
    <row r="51" spans="1:42" x14ac:dyDescent="0.25">
      <c r="A51" s="65"/>
      <c r="B51" s="66"/>
      <c r="C51" s="67"/>
      <c r="D51" s="67"/>
      <c r="E51" s="67"/>
      <c r="F51" s="93"/>
      <c r="G51" s="93"/>
      <c r="H51" s="71"/>
      <c r="I51" s="71"/>
      <c r="J51" s="71"/>
      <c r="K51" s="71"/>
      <c r="L51" s="136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161"/>
      <c r="Y51" s="71"/>
      <c r="Z51" s="171"/>
      <c r="AA51" s="71"/>
      <c r="AB51" s="71"/>
      <c r="AC51" s="71"/>
      <c r="AD51" s="171"/>
      <c r="AE51" s="71"/>
      <c r="AF51" s="171"/>
      <c r="AG51" s="71"/>
      <c r="AH51" s="171"/>
      <c r="AI51" s="71"/>
      <c r="AJ51" s="171"/>
      <c r="AK51" s="71"/>
      <c r="AL51" s="171"/>
      <c r="AM51" s="71"/>
      <c r="AN51" s="171"/>
      <c r="AO51" s="71"/>
      <c r="AP51" s="171"/>
    </row>
    <row r="62" spans="1:42" x14ac:dyDescent="0.25">
      <c r="A62" s="53"/>
      <c r="B62" s="50"/>
      <c r="C62" s="42"/>
      <c r="D62" s="42"/>
      <c r="E62" s="42"/>
      <c r="F62" s="94"/>
      <c r="G62" s="94"/>
    </row>
    <row r="63" spans="1:42" x14ac:dyDescent="0.25">
      <c r="A63" s="54"/>
      <c r="B63" s="51"/>
      <c r="C63" s="42"/>
      <c r="D63" s="42"/>
      <c r="E63" s="42"/>
      <c r="F63" s="94"/>
      <c r="G63" s="94"/>
    </row>
    <row r="64" spans="1:42" x14ac:dyDescent="0.25">
      <c r="A64" s="54"/>
      <c r="B64" s="51"/>
      <c r="C64" s="42"/>
      <c r="D64" s="42"/>
      <c r="E64" s="42"/>
      <c r="F64" s="94"/>
      <c r="G64" s="94"/>
    </row>
    <row r="65" spans="1:7" x14ac:dyDescent="0.25">
      <c r="A65" s="54"/>
      <c r="B65" s="51"/>
      <c r="C65" s="42"/>
      <c r="D65" s="42"/>
      <c r="E65" s="42"/>
      <c r="F65" s="94"/>
      <c r="G65" s="94"/>
    </row>
    <row r="66" spans="1:7" x14ac:dyDescent="0.25">
      <c r="A66" s="54"/>
      <c r="B66" s="51"/>
      <c r="C66" s="42"/>
      <c r="D66" s="42"/>
      <c r="E66" s="42"/>
      <c r="F66" s="94"/>
      <c r="G66" s="94"/>
    </row>
    <row r="67" spans="1:7" x14ac:dyDescent="0.25">
      <c r="A67" s="54"/>
      <c r="B67" s="51"/>
      <c r="C67" s="42"/>
      <c r="D67" s="42"/>
      <c r="E67" s="42"/>
      <c r="F67" s="94"/>
      <c r="G67" s="94"/>
    </row>
    <row r="68" spans="1:7" x14ac:dyDescent="0.25">
      <c r="A68" s="54"/>
      <c r="B68" s="51"/>
      <c r="C68" s="42"/>
      <c r="D68" s="42"/>
      <c r="E68" s="42"/>
      <c r="F68" s="94"/>
      <c r="G68" s="94"/>
    </row>
    <row r="69" spans="1:7" x14ac:dyDescent="0.25">
      <c r="A69" s="54"/>
      <c r="B69" s="51"/>
      <c r="C69" s="42"/>
      <c r="D69" s="42"/>
      <c r="E69" s="42"/>
      <c r="F69" s="94"/>
      <c r="G69" s="94"/>
    </row>
    <row r="70" spans="1:7" x14ac:dyDescent="0.25">
      <c r="A70" s="54"/>
      <c r="B70" s="51"/>
      <c r="C70" s="42"/>
      <c r="D70" s="42"/>
      <c r="E70" s="42"/>
      <c r="F70" s="94"/>
      <c r="G70" s="94"/>
    </row>
    <row r="71" spans="1:7" x14ac:dyDescent="0.25">
      <c r="A71" s="54"/>
      <c r="B71" s="51"/>
      <c r="C71" s="42"/>
      <c r="D71" s="42"/>
      <c r="E71" s="42"/>
      <c r="F71" s="94"/>
      <c r="G71" s="94"/>
    </row>
    <row r="72" spans="1:7" x14ac:dyDescent="0.25">
      <c r="A72" s="54"/>
      <c r="B72" s="51"/>
      <c r="C72" s="42"/>
      <c r="D72" s="42"/>
      <c r="E72" s="42"/>
      <c r="F72" s="94"/>
      <c r="G72" s="94"/>
    </row>
    <row r="73" spans="1:7" x14ac:dyDescent="0.25">
      <c r="A73" s="54"/>
      <c r="B73" s="51"/>
      <c r="C73" s="42"/>
      <c r="D73" s="42"/>
      <c r="E73" s="42"/>
      <c r="F73" s="94"/>
      <c r="G73" s="94"/>
    </row>
    <row r="74" spans="1:7" x14ac:dyDescent="0.25">
      <c r="A74" s="54"/>
      <c r="B74" s="51"/>
      <c r="C74" s="42"/>
      <c r="D74" s="42"/>
      <c r="E74" s="42"/>
      <c r="F74" s="94"/>
      <c r="G74" s="94"/>
    </row>
    <row r="75" spans="1:7" x14ac:dyDescent="0.25">
      <c r="A75" s="54"/>
      <c r="B75" s="51"/>
      <c r="C75" s="42"/>
      <c r="D75" s="42"/>
      <c r="E75" s="42"/>
      <c r="F75" s="94"/>
      <c r="G75" s="94"/>
    </row>
    <row r="76" spans="1:7" x14ac:dyDescent="0.25">
      <c r="A76" s="54"/>
      <c r="B76" s="51"/>
      <c r="C76" s="42"/>
      <c r="D76" s="42"/>
      <c r="E76" s="42"/>
      <c r="F76" s="94"/>
      <c r="G76" s="94"/>
    </row>
    <row r="77" spans="1:7" x14ac:dyDescent="0.25">
      <c r="A77" s="54"/>
      <c r="B77" s="51"/>
      <c r="C77" s="42"/>
      <c r="D77" s="42"/>
      <c r="E77" s="42"/>
      <c r="F77" s="94"/>
      <c r="G77" s="94"/>
    </row>
    <row r="78" spans="1:7" x14ac:dyDescent="0.25">
      <c r="A78" s="54"/>
      <c r="B78" s="51"/>
      <c r="C78" s="42"/>
      <c r="D78" s="42"/>
      <c r="E78" s="42"/>
      <c r="F78" s="94"/>
      <c r="G78" s="94"/>
    </row>
    <row r="79" spans="1:7" x14ac:dyDescent="0.25">
      <c r="A79" s="54"/>
      <c r="B79" s="51"/>
      <c r="C79" s="42"/>
      <c r="D79" s="42"/>
      <c r="E79" s="42"/>
      <c r="F79" s="94"/>
      <c r="G79" s="94"/>
    </row>
    <row r="80" spans="1:7" x14ac:dyDescent="0.25">
      <c r="A80" s="54"/>
      <c r="B80" s="51"/>
      <c r="C80" s="42"/>
      <c r="D80" s="42"/>
      <c r="E80" s="42"/>
      <c r="F80" s="94"/>
      <c r="G80" s="94"/>
    </row>
    <row r="81" spans="1:7" x14ac:dyDescent="0.25">
      <c r="A81" s="54"/>
      <c r="B81" s="51"/>
      <c r="C81" s="42"/>
      <c r="D81" s="42"/>
      <c r="E81" s="42"/>
      <c r="F81" s="94"/>
      <c r="G81" s="94"/>
    </row>
    <row r="82" spans="1:7" x14ac:dyDescent="0.25">
      <c r="A82" s="54"/>
      <c r="B82" s="51"/>
      <c r="C82" s="42"/>
      <c r="D82" s="42"/>
      <c r="E82" s="42"/>
      <c r="F82" s="94"/>
      <c r="G82" s="94"/>
    </row>
    <row r="83" spans="1:7" x14ac:dyDescent="0.25">
      <c r="A83" s="54"/>
      <c r="B83" s="51"/>
      <c r="C83" s="42"/>
      <c r="D83" s="42"/>
      <c r="E83" s="42"/>
      <c r="F83" s="94"/>
      <c r="G83" s="94"/>
    </row>
    <row r="84" spans="1:7" x14ac:dyDescent="0.25">
      <c r="A84" s="54"/>
      <c r="B84" s="51"/>
      <c r="C84" s="42"/>
      <c r="D84" s="42"/>
      <c r="E84" s="42"/>
      <c r="F84" s="94"/>
      <c r="G84" s="94"/>
    </row>
    <row r="85" spans="1:7" x14ac:dyDescent="0.25">
      <c r="A85" s="54"/>
      <c r="B85" s="51"/>
      <c r="C85" s="42"/>
      <c r="D85" s="42"/>
      <c r="E85" s="42"/>
      <c r="F85" s="94"/>
      <c r="G85" s="94"/>
    </row>
    <row r="86" spans="1:7" x14ac:dyDescent="0.25">
      <c r="A86" s="54"/>
      <c r="B86" s="51"/>
      <c r="C86" s="42"/>
      <c r="D86" s="42"/>
      <c r="E86" s="42"/>
      <c r="F86" s="94"/>
      <c r="G86" s="94"/>
    </row>
    <row r="87" spans="1:7" x14ac:dyDescent="0.25">
      <c r="A87" s="54"/>
      <c r="B87" s="51"/>
      <c r="C87" s="42"/>
      <c r="D87" s="42"/>
      <c r="E87" s="42"/>
      <c r="F87" s="94"/>
      <c r="G87" s="94"/>
    </row>
    <row r="88" spans="1:7" x14ac:dyDescent="0.25">
      <c r="A88" s="54"/>
      <c r="B88" s="51"/>
      <c r="C88" s="42"/>
      <c r="D88" s="42"/>
      <c r="E88" s="42"/>
      <c r="F88" s="94"/>
      <c r="G88" s="94"/>
    </row>
    <row r="89" spans="1:7" x14ac:dyDescent="0.25">
      <c r="A89" s="54"/>
      <c r="B89" s="51"/>
      <c r="C89" s="42"/>
      <c r="D89" s="42"/>
      <c r="E89" s="42"/>
      <c r="F89" s="94"/>
      <c r="G89" s="94"/>
    </row>
    <row r="90" spans="1:7" x14ac:dyDescent="0.25">
      <c r="A90" s="54"/>
      <c r="B90" s="51"/>
      <c r="C90" s="42"/>
      <c r="D90" s="42"/>
      <c r="E90" s="42"/>
      <c r="F90" s="94"/>
      <c r="G90" s="94"/>
    </row>
    <row r="91" spans="1:7" x14ac:dyDescent="0.25">
      <c r="A91" s="54"/>
      <c r="B91" s="51"/>
      <c r="C91" s="42"/>
      <c r="D91" s="42"/>
      <c r="E91" s="42"/>
      <c r="F91" s="94"/>
      <c r="G91" s="94"/>
    </row>
    <row r="92" spans="1:7" x14ac:dyDescent="0.25">
      <c r="A92" s="54"/>
      <c r="B92" s="51"/>
      <c r="C92" s="42"/>
      <c r="D92" s="42"/>
      <c r="E92" s="42"/>
      <c r="F92" s="94"/>
      <c r="G92" s="94"/>
    </row>
    <row r="93" spans="1:7" x14ac:dyDescent="0.25">
      <c r="A93" s="54"/>
      <c r="B93" s="51"/>
      <c r="C93" s="42"/>
      <c r="D93" s="42"/>
      <c r="E93" s="42"/>
      <c r="F93" s="94"/>
      <c r="G93" s="94"/>
    </row>
    <row r="94" spans="1:7" x14ac:dyDescent="0.25">
      <c r="A94" s="54"/>
      <c r="B94" s="51"/>
      <c r="C94" s="42"/>
      <c r="D94" s="42"/>
      <c r="E94" s="42"/>
      <c r="F94" s="94"/>
      <c r="G94" s="94"/>
    </row>
    <row r="95" spans="1:7" x14ac:dyDescent="0.25">
      <c r="A95" s="54"/>
      <c r="B95" s="51"/>
      <c r="C95" s="42"/>
      <c r="D95" s="42"/>
      <c r="E95" s="42"/>
      <c r="F95" s="94"/>
      <c r="G95" s="94"/>
    </row>
    <row r="96" spans="1:7" x14ac:dyDescent="0.25">
      <c r="A96" s="54"/>
      <c r="B96" s="51"/>
      <c r="C96" s="42"/>
      <c r="D96" s="42"/>
      <c r="E96" s="42"/>
      <c r="F96" s="94"/>
      <c r="G96" s="94"/>
    </row>
    <row r="97" spans="1:7" x14ac:dyDescent="0.25">
      <c r="A97" s="54"/>
      <c r="B97" s="51"/>
      <c r="C97" s="42"/>
      <c r="D97" s="42"/>
      <c r="E97" s="42"/>
      <c r="F97" s="94"/>
      <c r="G97" s="94"/>
    </row>
    <row r="98" spans="1:7" x14ac:dyDescent="0.25">
      <c r="A98" s="54"/>
      <c r="B98" s="51"/>
      <c r="C98" s="42"/>
      <c r="D98" s="42"/>
      <c r="E98" s="42"/>
      <c r="F98" s="94"/>
      <c r="G98" s="94"/>
    </row>
    <row r="99" spans="1:7" x14ac:dyDescent="0.25">
      <c r="A99" s="54"/>
      <c r="B99" s="51"/>
      <c r="C99" s="42"/>
      <c r="D99" s="42"/>
      <c r="E99" s="42"/>
      <c r="F99" s="94"/>
      <c r="G99" s="94"/>
    </row>
    <row r="100" spans="1:7" x14ac:dyDescent="0.25">
      <c r="A100" s="54"/>
      <c r="B100" s="51"/>
      <c r="C100" s="42"/>
      <c r="D100" s="42"/>
      <c r="E100" s="42"/>
      <c r="F100" s="94"/>
      <c r="G100" s="94"/>
    </row>
    <row r="101" spans="1:7" x14ac:dyDescent="0.25">
      <c r="A101" s="54"/>
      <c r="B101" s="51"/>
      <c r="C101" s="42"/>
      <c r="D101" s="42"/>
      <c r="E101" s="42"/>
      <c r="F101" s="94"/>
      <c r="G101" s="94"/>
    </row>
    <row r="102" spans="1:7" x14ac:dyDescent="0.25">
      <c r="A102" s="54"/>
      <c r="B102" s="51"/>
      <c r="C102" s="42"/>
      <c r="D102" s="42"/>
      <c r="E102" s="42"/>
      <c r="F102" s="94"/>
      <c r="G102" s="94"/>
    </row>
    <row r="103" spans="1:7" x14ac:dyDescent="0.25">
      <c r="A103" s="54"/>
      <c r="B103" s="51"/>
      <c r="C103" s="42"/>
      <c r="D103" s="42"/>
      <c r="E103" s="42"/>
      <c r="F103" s="94"/>
      <c r="G103" s="94"/>
    </row>
    <row r="104" spans="1:7" x14ac:dyDescent="0.25">
      <c r="A104" s="54"/>
      <c r="B104" s="51"/>
      <c r="C104" s="42"/>
      <c r="D104" s="42"/>
      <c r="E104" s="42"/>
      <c r="F104" s="94"/>
      <c r="G104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17" sqref="A17"/>
    </sheetView>
  </sheetViews>
  <sheetFormatPr defaultRowHeight="15" x14ac:dyDescent="0.25"/>
  <cols>
    <col min="1" max="1" width="36.42578125" bestFit="1" customWidth="1"/>
    <col min="2" max="2" width="34.28515625" bestFit="1" customWidth="1"/>
    <col min="3" max="3" width="11.5703125" bestFit="1" customWidth="1"/>
    <col min="4" max="4" width="22" bestFit="1" customWidth="1"/>
  </cols>
  <sheetData>
    <row r="4" spans="1:4" x14ac:dyDescent="0.25">
      <c r="B4" t="s">
        <v>111</v>
      </c>
      <c r="C4" t="s">
        <v>112</v>
      </c>
      <c r="D4" t="s">
        <v>113</v>
      </c>
    </row>
    <row r="5" spans="1:4" x14ac:dyDescent="0.25">
      <c r="A5" s="85" t="s">
        <v>75</v>
      </c>
      <c r="B5" t="s">
        <v>118</v>
      </c>
      <c r="C5" t="s">
        <v>110</v>
      </c>
      <c r="D5" t="s">
        <v>119</v>
      </c>
    </row>
    <row r="6" spans="1:4" x14ac:dyDescent="0.25">
      <c r="A6" s="85" t="s">
        <v>107</v>
      </c>
      <c r="B6" t="s">
        <v>114</v>
      </c>
      <c r="C6" t="s">
        <v>110</v>
      </c>
      <c r="D6" t="s">
        <v>115</v>
      </c>
    </row>
    <row r="7" spans="1:4" x14ac:dyDescent="0.25">
      <c r="A7" s="85" t="s">
        <v>76</v>
      </c>
      <c r="B7" t="s">
        <v>116</v>
      </c>
      <c r="C7" t="s">
        <v>110</v>
      </c>
      <c r="D7" t="s">
        <v>117</v>
      </c>
    </row>
    <row r="8" spans="1:4" x14ac:dyDescent="0.25">
      <c r="A8" s="85" t="s">
        <v>77</v>
      </c>
      <c r="B8" t="s">
        <v>120</v>
      </c>
      <c r="C8" t="s">
        <v>110</v>
      </c>
      <c r="D8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3"/>
  <sheetViews>
    <sheetView topLeftCell="O1" zoomScale="76" zoomScaleNormal="76" workbookViewId="0">
      <selection activeCell="AE32" sqref="AE32:AI43"/>
    </sheetView>
  </sheetViews>
  <sheetFormatPr defaultRowHeight="15" x14ac:dyDescent="0.25"/>
  <cols>
    <col min="1" max="1" width="9.140625" style="172" customWidth="1"/>
    <col min="2" max="2" width="22.5703125" style="172" bestFit="1" customWidth="1"/>
    <col min="3" max="3" width="9.140625" style="172" customWidth="1"/>
    <col min="4" max="4" width="19.140625" style="177" bestFit="1" customWidth="1"/>
    <col min="5" max="5" width="10.42578125" style="177" bestFit="1" customWidth="1"/>
    <col min="6" max="6" width="8.28515625" style="177" bestFit="1" customWidth="1"/>
    <col min="7" max="8" width="11.42578125" style="177" bestFit="1" customWidth="1"/>
    <col min="9" max="10" width="9.140625" style="172" customWidth="1"/>
    <col min="11" max="11" width="19.140625" style="174" bestFit="1" customWidth="1"/>
    <col min="12" max="12" width="10.42578125" style="174" bestFit="1" customWidth="1"/>
    <col min="13" max="13" width="8.28515625" style="174" bestFit="1" customWidth="1"/>
    <col min="14" max="15" width="11.42578125" style="174" bestFit="1" customWidth="1"/>
    <col min="16" max="17" width="9.140625" style="172" customWidth="1"/>
    <col min="18" max="18" width="19.140625" style="177" bestFit="1" customWidth="1"/>
    <col min="19" max="19" width="10.42578125" style="177" bestFit="1" customWidth="1"/>
    <col min="20" max="20" width="8.28515625" style="177" bestFit="1" customWidth="1"/>
    <col min="21" max="22" width="11.42578125" style="177" bestFit="1" customWidth="1"/>
    <col min="25" max="25" width="19.140625" style="174" bestFit="1" customWidth="1"/>
    <col min="26" max="26" width="10.42578125" style="174" bestFit="1" customWidth="1"/>
    <col min="27" max="27" width="8.28515625" style="174" bestFit="1" customWidth="1"/>
    <col min="28" max="29" width="11.42578125" style="174" bestFit="1" customWidth="1"/>
    <col min="31" max="31" width="19.140625" style="177" bestFit="1" customWidth="1"/>
    <col min="32" max="32" width="10.42578125" style="177" bestFit="1" customWidth="1"/>
    <col min="33" max="33" width="8.28515625" style="177" bestFit="1" customWidth="1"/>
    <col min="34" max="35" width="11.42578125" style="177" bestFit="1" customWidth="1"/>
  </cols>
  <sheetData>
    <row r="2" spans="2:35" ht="60" x14ac:dyDescent="0.25">
      <c r="B2" s="172" t="s">
        <v>131</v>
      </c>
      <c r="D2" s="176"/>
      <c r="K2" s="173"/>
      <c r="R2" s="176" t="s">
        <v>159</v>
      </c>
      <c r="Y2" s="173" t="s">
        <v>162</v>
      </c>
      <c r="AE2" s="176" t="s">
        <v>169</v>
      </c>
    </row>
    <row r="4" spans="2:35" ht="15" customHeight="1" x14ac:dyDescent="0.25">
      <c r="D4" s="177" t="s">
        <v>86</v>
      </c>
      <c r="E4" s="177" t="s">
        <v>87</v>
      </c>
      <c r="F4" s="177" t="s">
        <v>132</v>
      </c>
      <c r="G4" s="177" t="s">
        <v>133</v>
      </c>
      <c r="H4" s="177" t="s">
        <v>133</v>
      </c>
      <c r="K4" s="174" t="s">
        <v>86</v>
      </c>
      <c r="L4" s="174" t="s">
        <v>87</v>
      </c>
      <c r="M4" s="174" t="s">
        <v>132</v>
      </c>
      <c r="N4" s="174" t="s">
        <v>133</v>
      </c>
      <c r="O4" s="174" t="s">
        <v>133</v>
      </c>
      <c r="R4" s="177" t="s">
        <v>86</v>
      </c>
      <c r="S4" s="177" t="s">
        <v>87</v>
      </c>
      <c r="T4" s="177" t="s">
        <v>132</v>
      </c>
      <c r="U4" s="177" t="s">
        <v>133</v>
      </c>
      <c r="V4" s="177" t="s">
        <v>133</v>
      </c>
      <c r="Y4" s="174" t="s">
        <v>86</v>
      </c>
      <c r="Z4" s="174" t="s">
        <v>87</v>
      </c>
      <c r="AA4" s="174" t="s">
        <v>132</v>
      </c>
      <c r="AB4" s="174" t="s">
        <v>133</v>
      </c>
      <c r="AC4" s="174" t="s">
        <v>133</v>
      </c>
      <c r="AE4" s="177" t="s">
        <v>86</v>
      </c>
      <c r="AF4" s="177" t="s">
        <v>87</v>
      </c>
      <c r="AG4" s="177" t="s">
        <v>132</v>
      </c>
      <c r="AH4" s="177" t="s">
        <v>133</v>
      </c>
      <c r="AI4" s="177" t="s">
        <v>133</v>
      </c>
    </row>
    <row r="5" spans="2:35" x14ac:dyDescent="0.25">
      <c r="G5" s="177" t="s">
        <v>87</v>
      </c>
      <c r="H5" s="177" t="s">
        <v>132</v>
      </c>
      <c r="N5" s="174" t="s">
        <v>87</v>
      </c>
      <c r="O5" s="174" t="s">
        <v>132</v>
      </c>
      <c r="U5" s="177" t="s">
        <v>87</v>
      </c>
      <c r="V5" s="177" t="s">
        <v>132</v>
      </c>
      <c r="AB5" s="174" t="s">
        <v>87</v>
      </c>
      <c r="AC5" s="174" t="s">
        <v>132</v>
      </c>
      <c r="AH5" s="177" t="s">
        <v>87</v>
      </c>
      <c r="AI5" s="177" t="s">
        <v>132</v>
      </c>
    </row>
    <row r="6" spans="2:35" x14ac:dyDescent="0.25">
      <c r="D6" s="177" t="s">
        <v>88</v>
      </c>
      <c r="E6" s="177">
        <v>425982</v>
      </c>
      <c r="F6" s="177">
        <v>91.57</v>
      </c>
      <c r="G6" s="177">
        <v>425982</v>
      </c>
      <c r="H6" s="177">
        <v>91.57</v>
      </c>
      <c r="K6" s="174" t="s">
        <v>88</v>
      </c>
      <c r="L6" s="174">
        <v>421123</v>
      </c>
      <c r="M6" s="174">
        <v>91.45</v>
      </c>
      <c r="N6" s="174">
        <v>421123</v>
      </c>
      <c r="O6" s="174">
        <v>91.45</v>
      </c>
      <c r="R6" s="177" t="s">
        <v>88</v>
      </c>
      <c r="S6" s="177">
        <v>438777</v>
      </c>
      <c r="T6" s="177">
        <v>91.95</v>
      </c>
      <c r="U6" s="177">
        <v>438777</v>
      </c>
      <c r="V6" s="177">
        <v>91.95</v>
      </c>
      <c r="Y6" s="174" t="s">
        <v>88</v>
      </c>
      <c r="Z6" s="174">
        <v>297605</v>
      </c>
      <c r="AA6" s="174">
        <v>89.06</v>
      </c>
      <c r="AB6" s="174">
        <v>297605</v>
      </c>
      <c r="AC6" s="174">
        <v>89.06</v>
      </c>
      <c r="AE6" s="177" t="s">
        <v>88</v>
      </c>
      <c r="AF6" s="177">
        <v>371018</v>
      </c>
      <c r="AG6" s="177">
        <v>90.97</v>
      </c>
      <c r="AH6" s="177">
        <v>371018</v>
      </c>
      <c r="AI6" s="177">
        <v>90.97</v>
      </c>
    </row>
    <row r="7" spans="2:35" x14ac:dyDescent="0.25">
      <c r="D7" s="177" t="s">
        <v>90</v>
      </c>
      <c r="E7" s="177">
        <v>39192</v>
      </c>
      <c r="F7" s="177">
        <v>8.43</v>
      </c>
      <c r="G7" s="177">
        <v>465174</v>
      </c>
      <c r="H7" s="177">
        <v>100</v>
      </c>
      <c r="K7" s="174" t="s">
        <v>90</v>
      </c>
      <c r="L7" s="174">
        <v>39393</v>
      </c>
      <c r="M7" s="174">
        <v>8.5500000000000007</v>
      </c>
      <c r="N7" s="174">
        <v>460516</v>
      </c>
      <c r="O7" s="174">
        <v>100</v>
      </c>
      <c r="R7" s="177" t="s">
        <v>90</v>
      </c>
      <c r="S7" s="177">
        <v>38434</v>
      </c>
      <c r="T7" s="177">
        <v>8.0500000000000007</v>
      </c>
      <c r="U7" s="177">
        <v>477211</v>
      </c>
      <c r="V7" s="177">
        <v>100</v>
      </c>
      <c r="Y7" s="174" t="s">
        <v>90</v>
      </c>
      <c r="Z7" s="174">
        <v>36559</v>
      </c>
      <c r="AA7" s="174">
        <v>10.94</v>
      </c>
      <c r="AB7" s="174">
        <v>334164</v>
      </c>
      <c r="AC7" s="174">
        <v>100</v>
      </c>
      <c r="AE7" s="177" t="s">
        <v>90</v>
      </c>
      <c r="AF7" s="177">
        <v>36829</v>
      </c>
      <c r="AG7" s="177">
        <v>9.0299999999999994</v>
      </c>
      <c r="AH7" s="177">
        <v>407847</v>
      </c>
      <c r="AI7" s="177">
        <v>100</v>
      </c>
    </row>
    <row r="10" spans="2:35" x14ac:dyDescent="0.25">
      <c r="D10" s="177" t="s">
        <v>134</v>
      </c>
      <c r="E10" s="177" t="s">
        <v>87</v>
      </c>
      <c r="F10" s="177" t="s">
        <v>132</v>
      </c>
      <c r="G10" s="177" t="s">
        <v>133</v>
      </c>
      <c r="H10" s="177" t="s">
        <v>133</v>
      </c>
      <c r="K10" s="174" t="s">
        <v>134</v>
      </c>
      <c r="L10" s="174" t="s">
        <v>87</v>
      </c>
      <c r="M10" s="174" t="s">
        <v>132</v>
      </c>
      <c r="N10" s="174" t="s">
        <v>133</v>
      </c>
      <c r="O10" s="174" t="s">
        <v>133</v>
      </c>
      <c r="R10" s="177" t="s">
        <v>134</v>
      </c>
      <c r="S10" s="177" t="s">
        <v>87</v>
      </c>
      <c r="T10" s="177" t="s">
        <v>132</v>
      </c>
      <c r="U10" s="177" t="s">
        <v>133</v>
      </c>
      <c r="V10" s="177" t="s">
        <v>133</v>
      </c>
      <c r="Y10" s="174" t="s">
        <v>134</v>
      </c>
      <c r="Z10" s="174" t="s">
        <v>87</v>
      </c>
      <c r="AA10" s="174" t="s">
        <v>132</v>
      </c>
      <c r="AB10" s="174" t="s">
        <v>133</v>
      </c>
      <c r="AC10" s="174" t="s">
        <v>133</v>
      </c>
      <c r="AE10" s="177" t="s">
        <v>134</v>
      </c>
      <c r="AF10" s="177" t="s">
        <v>87</v>
      </c>
      <c r="AG10" s="177" t="s">
        <v>132</v>
      </c>
      <c r="AH10" s="177" t="s">
        <v>133</v>
      </c>
      <c r="AI10" s="177" t="s">
        <v>133</v>
      </c>
    </row>
    <row r="11" spans="2:35" x14ac:dyDescent="0.25">
      <c r="G11" s="177" t="s">
        <v>87</v>
      </c>
      <c r="H11" s="177" t="s">
        <v>132</v>
      </c>
      <c r="N11" s="174" t="s">
        <v>87</v>
      </c>
      <c r="O11" s="174" t="s">
        <v>132</v>
      </c>
      <c r="U11" s="177" t="s">
        <v>87</v>
      </c>
      <c r="V11" s="177" t="s">
        <v>132</v>
      </c>
      <c r="AB11" s="174" t="s">
        <v>87</v>
      </c>
      <c r="AC11" s="174" t="s">
        <v>132</v>
      </c>
      <c r="AH11" s="177" t="s">
        <v>87</v>
      </c>
      <c r="AI11" s="177" t="s">
        <v>132</v>
      </c>
    </row>
    <row r="12" spans="2:35" x14ac:dyDescent="0.25">
      <c r="D12" s="177" t="s">
        <v>135</v>
      </c>
      <c r="E12" s="177">
        <v>13057</v>
      </c>
      <c r="F12" s="177">
        <v>95.01</v>
      </c>
      <c r="G12" s="177">
        <v>13057</v>
      </c>
      <c r="H12" s="177">
        <v>95.01</v>
      </c>
      <c r="K12" s="174" t="s">
        <v>135</v>
      </c>
      <c r="L12" s="174">
        <v>13133</v>
      </c>
      <c r="M12" s="174">
        <v>95.01</v>
      </c>
      <c r="N12" s="174">
        <v>13133</v>
      </c>
      <c r="O12" s="174">
        <v>95.01</v>
      </c>
      <c r="R12" s="177" t="s">
        <v>135</v>
      </c>
      <c r="S12" s="177">
        <v>13481</v>
      </c>
      <c r="T12" s="177">
        <v>95.06</v>
      </c>
      <c r="U12" s="177">
        <v>13481</v>
      </c>
      <c r="V12" s="177">
        <v>95.06</v>
      </c>
      <c r="Y12" s="174" t="s">
        <v>135</v>
      </c>
      <c r="Z12" s="174">
        <v>13415</v>
      </c>
      <c r="AA12" s="174">
        <v>95.07</v>
      </c>
      <c r="AB12" s="174">
        <v>13415</v>
      </c>
      <c r="AC12" s="174">
        <v>95.07</v>
      </c>
      <c r="AE12" s="177" t="s">
        <v>165</v>
      </c>
      <c r="AF12" s="177">
        <v>643</v>
      </c>
      <c r="AG12" s="177">
        <v>76.64</v>
      </c>
      <c r="AH12" s="177">
        <v>643</v>
      </c>
      <c r="AI12" s="177">
        <v>76.64</v>
      </c>
    </row>
    <row r="13" spans="2:35" x14ac:dyDescent="0.25">
      <c r="D13" s="177" t="s">
        <v>136</v>
      </c>
      <c r="E13" s="177">
        <v>334</v>
      </c>
      <c r="F13" s="177">
        <v>2.4300000000000002</v>
      </c>
      <c r="G13" s="177">
        <v>13391</v>
      </c>
      <c r="H13" s="177">
        <v>97.44</v>
      </c>
      <c r="K13" s="174" t="s">
        <v>136</v>
      </c>
      <c r="L13" s="174">
        <v>335</v>
      </c>
      <c r="M13" s="174">
        <v>2.42</v>
      </c>
      <c r="N13" s="174">
        <v>13468</v>
      </c>
      <c r="O13" s="174">
        <v>97.43</v>
      </c>
      <c r="R13" s="177" t="s">
        <v>136</v>
      </c>
      <c r="S13" s="177">
        <v>336</v>
      </c>
      <c r="T13" s="177">
        <v>2.37</v>
      </c>
      <c r="U13" s="177">
        <v>13817</v>
      </c>
      <c r="V13" s="177">
        <v>97.43</v>
      </c>
      <c r="Y13" s="174" t="s">
        <v>136</v>
      </c>
      <c r="Z13" s="174">
        <v>333</v>
      </c>
      <c r="AA13" s="174">
        <v>2.36</v>
      </c>
      <c r="AB13" s="174">
        <v>13748</v>
      </c>
      <c r="AC13" s="174">
        <v>97.43</v>
      </c>
      <c r="AE13" s="177" t="s">
        <v>136</v>
      </c>
      <c r="AF13" s="177">
        <v>91</v>
      </c>
      <c r="AG13" s="177">
        <v>10.85</v>
      </c>
      <c r="AH13" s="177">
        <v>734</v>
      </c>
      <c r="AI13" s="177">
        <v>87.49</v>
      </c>
    </row>
    <row r="14" spans="2:35" x14ac:dyDescent="0.25">
      <c r="D14" s="177" t="s">
        <v>137</v>
      </c>
      <c r="E14" s="177">
        <v>352</v>
      </c>
      <c r="F14" s="177">
        <v>2.56</v>
      </c>
      <c r="G14" s="177">
        <v>13743</v>
      </c>
      <c r="H14" s="177">
        <v>100</v>
      </c>
      <c r="K14" s="174" t="s">
        <v>137</v>
      </c>
      <c r="L14" s="174">
        <v>355</v>
      </c>
      <c r="M14" s="174">
        <v>2.57</v>
      </c>
      <c r="N14" s="174">
        <v>13823</v>
      </c>
      <c r="O14" s="174">
        <v>100</v>
      </c>
      <c r="R14" s="177" t="s">
        <v>137</v>
      </c>
      <c r="S14" s="177">
        <v>364</v>
      </c>
      <c r="T14" s="177">
        <v>2.57</v>
      </c>
      <c r="U14" s="177">
        <v>14181</v>
      </c>
      <c r="V14" s="177">
        <v>100</v>
      </c>
      <c r="Y14" s="174" t="s">
        <v>137</v>
      </c>
      <c r="Z14" s="174">
        <v>363</v>
      </c>
      <c r="AA14" s="174">
        <v>2.57</v>
      </c>
      <c r="AB14" s="174">
        <v>14111</v>
      </c>
      <c r="AC14" s="174">
        <v>100</v>
      </c>
      <c r="AE14" s="177" t="s">
        <v>137</v>
      </c>
      <c r="AF14" s="177">
        <v>105</v>
      </c>
      <c r="AG14" s="177">
        <v>12.51</v>
      </c>
      <c r="AH14" s="177">
        <v>839</v>
      </c>
      <c r="AI14" s="177">
        <v>100</v>
      </c>
    </row>
    <row r="15" spans="2:35" ht="30" customHeight="1" x14ac:dyDescent="0.25">
      <c r="D15" s="177" t="s">
        <v>138</v>
      </c>
      <c r="K15" s="174" t="s">
        <v>152</v>
      </c>
      <c r="R15" s="177" t="s">
        <v>158</v>
      </c>
      <c r="Y15" s="174" t="s">
        <v>163</v>
      </c>
      <c r="AE15" s="177" t="s">
        <v>166</v>
      </c>
    </row>
    <row r="19" spans="4:35" x14ac:dyDescent="0.25">
      <c r="D19" s="177" t="s">
        <v>139</v>
      </c>
      <c r="E19" s="177" t="s">
        <v>87</v>
      </c>
      <c r="F19" s="177" t="s">
        <v>132</v>
      </c>
      <c r="G19" s="177" t="s">
        <v>133</v>
      </c>
      <c r="H19" s="177" t="s">
        <v>133</v>
      </c>
      <c r="K19" s="174" t="s">
        <v>139</v>
      </c>
      <c r="L19" s="174" t="s">
        <v>87</v>
      </c>
      <c r="M19" s="174" t="s">
        <v>132</v>
      </c>
      <c r="N19" s="174" t="s">
        <v>133</v>
      </c>
      <c r="O19" s="174" t="s">
        <v>133</v>
      </c>
      <c r="R19" s="177" t="s">
        <v>139</v>
      </c>
      <c r="S19" s="177" t="s">
        <v>87</v>
      </c>
      <c r="T19" s="177" t="s">
        <v>132</v>
      </c>
      <c r="U19" s="177" t="s">
        <v>133</v>
      </c>
      <c r="V19" s="177" t="s">
        <v>133</v>
      </c>
      <c r="Y19" s="174" t="s">
        <v>139</v>
      </c>
      <c r="Z19" s="174" t="s">
        <v>87</v>
      </c>
      <c r="AA19" s="174" t="s">
        <v>132</v>
      </c>
      <c r="AB19" s="174" t="s">
        <v>133</v>
      </c>
      <c r="AC19" s="174" t="s">
        <v>133</v>
      </c>
      <c r="AE19" s="177" t="s">
        <v>167</v>
      </c>
      <c r="AF19" s="177" t="s">
        <v>87</v>
      </c>
      <c r="AG19" s="177" t="s">
        <v>132</v>
      </c>
      <c r="AH19" s="177" t="s">
        <v>133</v>
      </c>
      <c r="AI19" s="177" t="s">
        <v>133</v>
      </c>
    </row>
    <row r="20" spans="4:35" x14ac:dyDescent="0.25">
      <c r="G20" s="177" t="s">
        <v>87</v>
      </c>
      <c r="H20" s="177" t="s">
        <v>132</v>
      </c>
      <c r="N20" s="174" t="s">
        <v>87</v>
      </c>
      <c r="O20" s="174" t="s">
        <v>132</v>
      </c>
      <c r="U20" s="177" t="s">
        <v>87</v>
      </c>
      <c r="V20" s="177" t="s">
        <v>132</v>
      </c>
      <c r="AB20" s="174" t="s">
        <v>87</v>
      </c>
      <c r="AC20" s="174" t="s">
        <v>132</v>
      </c>
      <c r="AH20" s="177" t="s">
        <v>87</v>
      </c>
      <c r="AI20" s="177" t="s">
        <v>132</v>
      </c>
    </row>
    <row r="21" spans="4:35" x14ac:dyDescent="0.25">
      <c r="D21" s="177" t="s">
        <v>140</v>
      </c>
      <c r="E21" s="177">
        <v>44116</v>
      </c>
      <c r="F21" s="178">
        <v>15.98</v>
      </c>
      <c r="G21" s="177">
        <v>44116</v>
      </c>
      <c r="H21" s="177">
        <v>15.98</v>
      </c>
      <c r="K21" s="174" t="s">
        <v>140</v>
      </c>
      <c r="L21" s="174">
        <v>52705</v>
      </c>
      <c r="M21" s="175">
        <v>18.64</v>
      </c>
      <c r="N21" s="174">
        <v>52705</v>
      </c>
      <c r="O21" s="174">
        <v>18.64</v>
      </c>
      <c r="R21" s="177" t="s">
        <v>140</v>
      </c>
      <c r="S21" s="177">
        <v>52988</v>
      </c>
      <c r="T21" s="178">
        <v>18.2</v>
      </c>
      <c r="U21" s="177">
        <v>52988</v>
      </c>
      <c r="V21" s="177">
        <v>18.2</v>
      </c>
      <c r="Y21" s="174" t="s">
        <v>140</v>
      </c>
      <c r="Z21" s="174">
        <v>31600</v>
      </c>
      <c r="AA21" s="175">
        <v>15.84</v>
      </c>
      <c r="AB21" s="174">
        <v>31600</v>
      </c>
      <c r="AC21" s="174">
        <v>15.84</v>
      </c>
      <c r="AE21" s="177" t="s">
        <v>140</v>
      </c>
      <c r="AF21" s="177">
        <v>39793</v>
      </c>
      <c r="AG21" s="178">
        <v>16.25</v>
      </c>
      <c r="AH21" s="177">
        <v>39793</v>
      </c>
      <c r="AI21" s="177">
        <v>16.25</v>
      </c>
    </row>
    <row r="22" spans="4:35" x14ac:dyDescent="0.25">
      <c r="D22" s="177" t="s">
        <v>141</v>
      </c>
      <c r="E22" s="177">
        <v>6379</v>
      </c>
      <c r="F22" s="178">
        <v>2.31</v>
      </c>
      <c r="G22" s="177">
        <v>50495</v>
      </c>
      <c r="H22" s="177">
        <v>18.3</v>
      </c>
      <c r="K22" s="174" t="s">
        <v>141</v>
      </c>
      <c r="L22" s="174">
        <v>6637</v>
      </c>
      <c r="M22" s="175">
        <v>2.35</v>
      </c>
      <c r="N22" s="174">
        <v>59342</v>
      </c>
      <c r="O22" s="174">
        <v>20.98</v>
      </c>
      <c r="R22" s="177" t="s">
        <v>141</v>
      </c>
      <c r="S22" s="177">
        <v>7736</v>
      </c>
      <c r="T22" s="178">
        <v>2.66</v>
      </c>
      <c r="U22" s="177">
        <v>60724</v>
      </c>
      <c r="V22" s="177">
        <v>20.85</v>
      </c>
      <c r="Y22" s="174" t="s">
        <v>141</v>
      </c>
      <c r="Z22" s="174">
        <v>3728</v>
      </c>
      <c r="AA22" s="175">
        <v>1.87</v>
      </c>
      <c r="AB22" s="174">
        <v>35328</v>
      </c>
      <c r="AC22" s="174">
        <v>17.71</v>
      </c>
      <c r="AE22" s="177" t="s">
        <v>141</v>
      </c>
      <c r="AF22" s="177">
        <v>6483</v>
      </c>
      <c r="AG22" s="178">
        <v>2.65</v>
      </c>
      <c r="AH22" s="177">
        <v>46276</v>
      </c>
      <c r="AI22" s="177">
        <v>18.899999999999999</v>
      </c>
    </row>
    <row r="23" spans="4:35" x14ac:dyDescent="0.25">
      <c r="D23" s="177" t="s">
        <v>142</v>
      </c>
      <c r="E23" s="177">
        <v>81931</v>
      </c>
      <c r="F23" s="178">
        <v>29.69</v>
      </c>
      <c r="G23" s="177">
        <v>132426</v>
      </c>
      <c r="H23" s="177">
        <v>47.98</v>
      </c>
      <c r="K23" s="174" t="s">
        <v>142</v>
      </c>
      <c r="L23" s="174">
        <v>82010</v>
      </c>
      <c r="M23" s="175">
        <v>29</v>
      </c>
      <c r="N23" s="174">
        <v>141352</v>
      </c>
      <c r="O23" s="174">
        <v>49.99</v>
      </c>
      <c r="R23" s="177" t="s">
        <v>142</v>
      </c>
      <c r="S23" s="177">
        <v>83594</v>
      </c>
      <c r="T23" s="178">
        <v>28.71</v>
      </c>
      <c r="U23" s="177">
        <v>144318</v>
      </c>
      <c r="V23" s="177">
        <v>49.56</v>
      </c>
      <c r="Y23" s="174" t="s">
        <v>142</v>
      </c>
      <c r="Z23" s="174">
        <v>61560</v>
      </c>
      <c r="AA23" s="175">
        <v>30.86</v>
      </c>
      <c r="AB23" s="174">
        <v>96888</v>
      </c>
      <c r="AC23" s="174">
        <v>48.57</v>
      </c>
      <c r="AE23" s="177" t="s">
        <v>142</v>
      </c>
      <c r="AF23" s="177">
        <v>73520</v>
      </c>
      <c r="AG23" s="178">
        <v>30.02</v>
      </c>
      <c r="AH23" s="177">
        <v>119796</v>
      </c>
      <c r="AI23" s="177">
        <v>48.92</v>
      </c>
    </row>
    <row r="24" spans="4:35" x14ac:dyDescent="0.25">
      <c r="D24" s="177" t="s">
        <v>143</v>
      </c>
      <c r="E24" s="177">
        <v>8829</v>
      </c>
      <c r="F24" s="178">
        <v>3.2</v>
      </c>
      <c r="G24" s="177">
        <v>141255</v>
      </c>
      <c r="H24" s="177">
        <v>51.18</v>
      </c>
      <c r="K24" s="174" t="s">
        <v>143</v>
      </c>
      <c r="L24" s="174">
        <v>8882</v>
      </c>
      <c r="M24" s="175">
        <v>3.14</v>
      </c>
      <c r="N24" s="174">
        <v>150234</v>
      </c>
      <c r="O24" s="174">
        <v>53.13</v>
      </c>
      <c r="R24" s="177" t="s">
        <v>143</v>
      </c>
      <c r="S24" s="177">
        <v>9636</v>
      </c>
      <c r="T24" s="178">
        <v>3.31</v>
      </c>
      <c r="U24" s="177">
        <v>153954</v>
      </c>
      <c r="V24" s="177">
        <v>52.87</v>
      </c>
      <c r="Y24" s="174" t="s">
        <v>143</v>
      </c>
      <c r="Z24" s="174">
        <v>6072</v>
      </c>
      <c r="AA24" s="175">
        <v>3.04</v>
      </c>
      <c r="AB24" s="174">
        <v>102960</v>
      </c>
      <c r="AC24" s="174">
        <v>51.61</v>
      </c>
      <c r="AE24" s="177" t="s">
        <v>143</v>
      </c>
      <c r="AF24" s="177">
        <v>8250</v>
      </c>
      <c r="AG24" s="178">
        <v>3.37</v>
      </c>
      <c r="AH24" s="177">
        <v>128046</v>
      </c>
      <c r="AI24" s="177">
        <v>52.29</v>
      </c>
    </row>
    <row r="25" spans="4:35" x14ac:dyDescent="0.25">
      <c r="D25" s="177" t="s">
        <v>144</v>
      </c>
      <c r="E25" s="177">
        <v>19932</v>
      </c>
      <c r="F25" s="178">
        <v>7.22</v>
      </c>
      <c r="G25" s="177">
        <v>161187</v>
      </c>
      <c r="H25" s="177">
        <v>58.4</v>
      </c>
      <c r="K25" s="174" t="s">
        <v>144</v>
      </c>
      <c r="L25" s="174">
        <v>19216</v>
      </c>
      <c r="M25" s="175">
        <v>6.8</v>
      </c>
      <c r="N25" s="174">
        <v>169450</v>
      </c>
      <c r="O25" s="174">
        <v>59.92</v>
      </c>
      <c r="R25" s="177" t="s">
        <v>144</v>
      </c>
      <c r="S25" s="177">
        <v>20286</v>
      </c>
      <c r="T25" s="178">
        <v>6.97</v>
      </c>
      <c r="U25" s="177">
        <v>174240</v>
      </c>
      <c r="V25" s="177">
        <v>59.84</v>
      </c>
      <c r="Y25" s="174" t="s">
        <v>144</v>
      </c>
      <c r="Z25" s="174">
        <v>13665</v>
      </c>
      <c r="AA25" s="175">
        <v>6.85</v>
      </c>
      <c r="AB25" s="174">
        <v>116625</v>
      </c>
      <c r="AC25" s="174">
        <v>58.47</v>
      </c>
      <c r="AE25" s="177" t="s">
        <v>144</v>
      </c>
      <c r="AF25" s="177">
        <v>17451</v>
      </c>
      <c r="AG25" s="178">
        <v>7.13</v>
      </c>
      <c r="AH25" s="177">
        <v>145497</v>
      </c>
      <c r="AI25" s="177">
        <v>59.42</v>
      </c>
    </row>
    <row r="26" spans="4:35" x14ac:dyDescent="0.25">
      <c r="D26" s="177" t="s">
        <v>145</v>
      </c>
      <c r="E26" s="177">
        <v>82063</v>
      </c>
      <c r="F26" s="178">
        <v>29.73</v>
      </c>
      <c r="G26" s="177">
        <v>243250</v>
      </c>
      <c r="H26" s="177">
        <v>88.14</v>
      </c>
      <c r="K26" s="174" t="s">
        <v>145</v>
      </c>
      <c r="L26" s="174">
        <v>75101</v>
      </c>
      <c r="M26" s="175">
        <v>26.56</v>
      </c>
      <c r="N26" s="174">
        <v>244551</v>
      </c>
      <c r="O26" s="174">
        <v>86.48</v>
      </c>
      <c r="R26" s="177" t="s">
        <v>145</v>
      </c>
      <c r="S26" s="177">
        <v>76867</v>
      </c>
      <c r="T26" s="178">
        <v>26.4</v>
      </c>
      <c r="U26" s="177">
        <v>251107</v>
      </c>
      <c r="V26" s="177">
        <v>86.23</v>
      </c>
      <c r="Y26" s="174" t="s">
        <v>145</v>
      </c>
      <c r="Z26" s="174">
        <v>60680</v>
      </c>
      <c r="AA26" s="175">
        <v>30.42</v>
      </c>
      <c r="AB26" s="174">
        <v>177305</v>
      </c>
      <c r="AC26" s="174">
        <v>88.88</v>
      </c>
      <c r="AE26" s="177" t="s">
        <v>145</v>
      </c>
      <c r="AF26" s="177">
        <v>68640</v>
      </c>
      <c r="AG26" s="178">
        <v>28.03</v>
      </c>
      <c r="AH26" s="177">
        <v>214137</v>
      </c>
      <c r="AI26" s="177">
        <v>87.45</v>
      </c>
    </row>
    <row r="27" spans="4:35" x14ac:dyDescent="0.25">
      <c r="D27" s="177" t="s">
        <v>146</v>
      </c>
      <c r="E27" s="177">
        <v>27194</v>
      </c>
      <c r="F27" s="178">
        <v>9.85</v>
      </c>
      <c r="G27" s="177">
        <v>270444</v>
      </c>
      <c r="H27" s="177">
        <v>97.99</v>
      </c>
      <c r="K27" s="174" t="s">
        <v>146</v>
      </c>
      <c r="L27" s="174">
        <v>32421</v>
      </c>
      <c r="M27" s="175">
        <v>11.46</v>
      </c>
      <c r="N27" s="174">
        <v>276972</v>
      </c>
      <c r="O27" s="174">
        <v>97.95</v>
      </c>
      <c r="R27" s="177" t="s">
        <v>146</v>
      </c>
      <c r="S27" s="177">
        <v>33061</v>
      </c>
      <c r="T27" s="178">
        <v>11.35</v>
      </c>
      <c r="U27" s="177">
        <v>284168</v>
      </c>
      <c r="V27" s="177">
        <v>97.59</v>
      </c>
      <c r="Y27" s="174" t="s">
        <v>146</v>
      </c>
      <c r="Z27" s="174">
        <v>20355</v>
      </c>
      <c r="AA27" s="175">
        <v>10.199999999999999</v>
      </c>
      <c r="AB27" s="174">
        <v>197660</v>
      </c>
      <c r="AC27" s="174">
        <v>99.09</v>
      </c>
      <c r="AE27" s="177" t="s">
        <v>146</v>
      </c>
      <c r="AF27" s="177">
        <v>24972</v>
      </c>
      <c r="AG27" s="178">
        <v>10.199999999999999</v>
      </c>
      <c r="AH27" s="177">
        <v>239109</v>
      </c>
      <c r="AI27" s="177">
        <v>97.65</v>
      </c>
    </row>
    <row r="28" spans="4:35" x14ac:dyDescent="0.25">
      <c r="D28" s="177" t="s">
        <v>147</v>
      </c>
      <c r="E28" s="177">
        <v>5548</v>
      </c>
      <c r="F28" s="178">
        <v>2.0099999999999998</v>
      </c>
      <c r="G28" s="177">
        <v>275992</v>
      </c>
      <c r="H28" s="177">
        <v>100</v>
      </c>
      <c r="K28" s="174" t="s">
        <v>147</v>
      </c>
      <c r="L28" s="174">
        <v>5811</v>
      </c>
      <c r="M28" s="175">
        <v>2.0499999999999998</v>
      </c>
      <c r="N28" s="174">
        <v>282783</v>
      </c>
      <c r="O28" s="174">
        <v>100</v>
      </c>
      <c r="R28" s="177" t="s">
        <v>147</v>
      </c>
      <c r="S28" s="177">
        <v>7031</v>
      </c>
      <c r="T28" s="178">
        <v>2.41</v>
      </c>
      <c r="U28" s="177">
        <v>291199</v>
      </c>
      <c r="V28" s="177">
        <v>100</v>
      </c>
      <c r="Y28" s="174" t="s">
        <v>147</v>
      </c>
      <c r="Z28" s="174">
        <v>1817</v>
      </c>
      <c r="AA28" s="175">
        <v>0.91</v>
      </c>
      <c r="AB28" s="174">
        <v>199477</v>
      </c>
      <c r="AC28" s="174">
        <v>100</v>
      </c>
      <c r="AE28" s="177" t="s">
        <v>147</v>
      </c>
      <c r="AF28" s="177">
        <v>5766</v>
      </c>
      <c r="AG28" s="178">
        <v>2.35</v>
      </c>
      <c r="AH28" s="177">
        <v>244875</v>
      </c>
      <c r="AI28" s="177">
        <v>100</v>
      </c>
    </row>
    <row r="29" spans="4:35" ht="30" customHeight="1" x14ac:dyDescent="0.25">
      <c r="D29" s="177" t="s">
        <v>148</v>
      </c>
      <c r="K29" s="174" t="s">
        <v>153</v>
      </c>
      <c r="R29" s="177" t="s">
        <v>160</v>
      </c>
      <c r="Y29" s="174" t="s">
        <v>164</v>
      </c>
      <c r="AE29" s="177" t="s">
        <v>168</v>
      </c>
    </row>
    <row r="31" spans="4:35" ht="14.45" customHeight="1" x14ac:dyDescent="0.25">
      <c r="D31" s="177" t="s">
        <v>149</v>
      </c>
      <c r="K31" s="174" t="s">
        <v>149</v>
      </c>
    </row>
    <row r="32" spans="4:35" x14ac:dyDescent="0.25">
      <c r="D32" s="177" t="s">
        <v>150</v>
      </c>
      <c r="E32" s="177" t="s">
        <v>87</v>
      </c>
      <c r="F32" s="177" t="s">
        <v>132</v>
      </c>
      <c r="G32" s="177" t="s">
        <v>133</v>
      </c>
      <c r="H32" s="177" t="s">
        <v>133</v>
      </c>
      <c r="K32" s="174" t="s">
        <v>150</v>
      </c>
      <c r="L32" s="174" t="s">
        <v>87</v>
      </c>
      <c r="M32" s="174" t="s">
        <v>132</v>
      </c>
      <c r="N32" s="174" t="s">
        <v>133</v>
      </c>
      <c r="O32" s="174" t="s">
        <v>133</v>
      </c>
      <c r="R32" s="177" t="s">
        <v>149</v>
      </c>
      <c r="Y32" s="174" t="s">
        <v>149</v>
      </c>
      <c r="AE32" s="177" t="s">
        <v>149</v>
      </c>
    </row>
    <row r="33" spans="4:35" x14ac:dyDescent="0.25">
      <c r="G33" s="177" t="s">
        <v>87</v>
      </c>
      <c r="H33" s="177" t="s">
        <v>132</v>
      </c>
      <c r="N33" s="174" t="s">
        <v>87</v>
      </c>
      <c r="O33" s="174" t="s">
        <v>132</v>
      </c>
      <c r="R33" s="177" t="s">
        <v>150</v>
      </c>
      <c r="S33" s="177" t="s">
        <v>87</v>
      </c>
      <c r="T33" s="177" t="s">
        <v>132</v>
      </c>
      <c r="U33" s="177" t="s">
        <v>133</v>
      </c>
      <c r="V33" s="177" t="s">
        <v>133</v>
      </c>
      <c r="Y33" s="174" t="s">
        <v>150</v>
      </c>
      <c r="Z33" s="174" t="s">
        <v>87</v>
      </c>
      <c r="AA33" s="174" t="s">
        <v>132</v>
      </c>
      <c r="AB33" s="174" t="s">
        <v>133</v>
      </c>
      <c r="AC33" s="174" t="s">
        <v>133</v>
      </c>
      <c r="AE33" s="177" t="s">
        <v>150</v>
      </c>
      <c r="AF33" s="177" t="s">
        <v>87</v>
      </c>
      <c r="AG33" s="177" t="s">
        <v>132</v>
      </c>
      <c r="AH33" s="177" t="s">
        <v>133</v>
      </c>
      <c r="AI33" s="177" t="s">
        <v>133</v>
      </c>
    </row>
    <row r="34" spans="4:35" x14ac:dyDescent="0.25">
      <c r="D34" s="177" t="s">
        <v>140</v>
      </c>
      <c r="E34" s="177">
        <v>44116</v>
      </c>
      <c r="F34" s="177">
        <v>9.48</v>
      </c>
      <c r="G34" s="177">
        <v>44116</v>
      </c>
      <c r="H34" s="177">
        <v>9.48</v>
      </c>
      <c r="K34" s="174" t="s">
        <v>140</v>
      </c>
      <c r="L34" s="174">
        <v>52705</v>
      </c>
      <c r="M34" s="174">
        <v>11.44</v>
      </c>
      <c r="N34" s="174">
        <v>52705</v>
      </c>
      <c r="O34" s="174">
        <v>11.44</v>
      </c>
      <c r="U34" s="177" t="s">
        <v>87</v>
      </c>
      <c r="V34" s="177" t="s">
        <v>132</v>
      </c>
      <c r="AB34" s="174" t="s">
        <v>87</v>
      </c>
      <c r="AC34" s="174" t="s">
        <v>132</v>
      </c>
      <c r="AH34" s="177" t="s">
        <v>87</v>
      </c>
      <c r="AI34" s="177" t="s">
        <v>132</v>
      </c>
    </row>
    <row r="35" spans="4:35" x14ac:dyDescent="0.25">
      <c r="D35" s="177" t="s">
        <v>141</v>
      </c>
      <c r="E35" s="177">
        <v>6379</v>
      </c>
      <c r="F35" s="178">
        <v>1.37</v>
      </c>
      <c r="G35" s="177">
        <v>50495</v>
      </c>
      <c r="H35" s="177">
        <v>10.86</v>
      </c>
      <c r="K35" s="174" t="s">
        <v>141</v>
      </c>
      <c r="L35" s="174">
        <v>6637</v>
      </c>
      <c r="M35" s="175">
        <v>1.44</v>
      </c>
      <c r="N35" s="174">
        <v>59342</v>
      </c>
      <c r="O35" s="174">
        <v>12.89</v>
      </c>
      <c r="R35" s="177" t="s">
        <v>140</v>
      </c>
      <c r="S35" s="177">
        <v>52988</v>
      </c>
      <c r="T35" s="178">
        <v>11.1</v>
      </c>
      <c r="U35" s="177">
        <v>52988</v>
      </c>
      <c r="V35" s="177">
        <v>11.1</v>
      </c>
      <c r="Y35" s="174" t="s">
        <v>140</v>
      </c>
      <c r="Z35" s="174">
        <v>31600</v>
      </c>
      <c r="AA35" s="175">
        <v>9.4600000000000009</v>
      </c>
      <c r="AB35" s="174">
        <v>31600</v>
      </c>
      <c r="AC35" s="174">
        <v>9.4600000000000009</v>
      </c>
      <c r="AE35" s="177" t="s">
        <v>140</v>
      </c>
      <c r="AF35" s="177">
        <v>39793</v>
      </c>
      <c r="AG35" s="178">
        <v>9.76</v>
      </c>
      <c r="AH35" s="177">
        <v>39793</v>
      </c>
      <c r="AI35" s="177">
        <v>9.76</v>
      </c>
    </row>
    <row r="36" spans="4:35" x14ac:dyDescent="0.25">
      <c r="D36" s="177" t="s">
        <v>142</v>
      </c>
      <c r="E36" s="177">
        <v>81931</v>
      </c>
      <c r="F36" s="178">
        <v>17.61</v>
      </c>
      <c r="G36" s="177">
        <v>132426</v>
      </c>
      <c r="H36" s="177">
        <v>28.47</v>
      </c>
      <c r="K36" s="174" t="s">
        <v>142</v>
      </c>
      <c r="L36" s="174">
        <v>82010</v>
      </c>
      <c r="M36" s="175">
        <v>17.809999999999999</v>
      </c>
      <c r="N36" s="174">
        <v>141352</v>
      </c>
      <c r="O36" s="174">
        <v>30.69</v>
      </c>
      <c r="R36" s="177" t="s">
        <v>141</v>
      </c>
      <c r="S36" s="177">
        <v>7736</v>
      </c>
      <c r="T36" s="178">
        <v>1.62</v>
      </c>
      <c r="U36" s="177">
        <v>60724</v>
      </c>
      <c r="V36" s="177">
        <v>12.72</v>
      </c>
      <c r="Y36" s="174" t="s">
        <v>141</v>
      </c>
      <c r="Z36" s="174">
        <v>3728</v>
      </c>
      <c r="AA36" s="175">
        <v>1.1200000000000001</v>
      </c>
      <c r="AB36" s="174">
        <v>35328</v>
      </c>
      <c r="AC36" s="174">
        <v>10.57</v>
      </c>
      <c r="AE36" s="177" t="s">
        <v>141</v>
      </c>
      <c r="AF36" s="177">
        <v>6483</v>
      </c>
      <c r="AG36" s="178">
        <v>1.59</v>
      </c>
      <c r="AH36" s="177">
        <v>46276</v>
      </c>
      <c r="AI36" s="177">
        <v>11.35</v>
      </c>
    </row>
    <row r="37" spans="4:35" x14ac:dyDescent="0.25">
      <c r="D37" s="177" t="s">
        <v>143</v>
      </c>
      <c r="E37" s="177">
        <v>8829</v>
      </c>
      <c r="F37" s="178">
        <v>1.9</v>
      </c>
      <c r="G37" s="177">
        <v>141255</v>
      </c>
      <c r="H37" s="177">
        <v>30.37</v>
      </c>
      <c r="K37" s="174" t="s">
        <v>143</v>
      </c>
      <c r="L37" s="174">
        <v>8882</v>
      </c>
      <c r="M37" s="175">
        <v>1.93</v>
      </c>
      <c r="N37" s="174">
        <v>150234</v>
      </c>
      <c r="O37" s="174">
        <v>32.619999999999997</v>
      </c>
      <c r="R37" s="177" t="s">
        <v>142</v>
      </c>
      <c r="S37" s="177">
        <v>83594</v>
      </c>
      <c r="T37" s="178">
        <v>17.52</v>
      </c>
      <c r="U37" s="177">
        <v>144318</v>
      </c>
      <c r="V37" s="177">
        <v>30.24</v>
      </c>
      <c r="Y37" s="174" t="s">
        <v>142</v>
      </c>
      <c r="Z37" s="174">
        <v>61560</v>
      </c>
      <c r="AA37" s="175">
        <v>18.420000000000002</v>
      </c>
      <c r="AB37" s="174">
        <v>96888</v>
      </c>
      <c r="AC37" s="174">
        <v>28.99</v>
      </c>
      <c r="AE37" s="177" t="s">
        <v>142</v>
      </c>
      <c r="AF37" s="177">
        <v>73520</v>
      </c>
      <c r="AG37" s="178">
        <v>18.03</v>
      </c>
      <c r="AH37" s="177">
        <v>119796</v>
      </c>
      <c r="AI37" s="177">
        <v>29.37</v>
      </c>
    </row>
    <row r="38" spans="4:35" x14ac:dyDescent="0.25">
      <c r="D38" s="177" t="s">
        <v>144</v>
      </c>
      <c r="E38" s="177">
        <v>19932</v>
      </c>
      <c r="F38" s="178">
        <v>4.28</v>
      </c>
      <c r="G38" s="177">
        <v>161187</v>
      </c>
      <c r="H38" s="177">
        <v>34.65</v>
      </c>
      <c r="K38" s="174" t="s">
        <v>144</v>
      </c>
      <c r="L38" s="174">
        <v>19216</v>
      </c>
      <c r="M38" s="175">
        <v>4.17</v>
      </c>
      <c r="N38" s="174">
        <v>169450</v>
      </c>
      <c r="O38" s="174">
        <v>36.799999999999997</v>
      </c>
      <c r="R38" s="177" t="s">
        <v>143</v>
      </c>
      <c r="S38" s="177">
        <v>9636</v>
      </c>
      <c r="T38" s="178">
        <v>2.02</v>
      </c>
      <c r="U38" s="177">
        <v>153954</v>
      </c>
      <c r="V38" s="177">
        <v>32.26</v>
      </c>
      <c r="Y38" s="174" t="s">
        <v>143</v>
      </c>
      <c r="Z38" s="174">
        <v>6072</v>
      </c>
      <c r="AA38" s="175">
        <v>1.82</v>
      </c>
      <c r="AB38" s="174">
        <v>102960</v>
      </c>
      <c r="AC38" s="174">
        <v>30.81</v>
      </c>
      <c r="AE38" s="177" t="s">
        <v>143</v>
      </c>
      <c r="AF38" s="177">
        <v>8250</v>
      </c>
      <c r="AG38" s="178">
        <v>2.02</v>
      </c>
      <c r="AH38" s="177">
        <v>128046</v>
      </c>
      <c r="AI38" s="177">
        <v>31.4</v>
      </c>
    </row>
    <row r="39" spans="4:35" x14ac:dyDescent="0.25">
      <c r="D39" s="177" t="s">
        <v>145</v>
      </c>
      <c r="E39" s="177">
        <v>82063</v>
      </c>
      <c r="F39" s="178">
        <v>17.64</v>
      </c>
      <c r="G39" s="177">
        <v>243250</v>
      </c>
      <c r="H39" s="177">
        <v>52.29</v>
      </c>
      <c r="K39" s="174" t="s">
        <v>145</v>
      </c>
      <c r="L39" s="174">
        <v>75101</v>
      </c>
      <c r="M39" s="175">
        <v>16.309999999999999</v>
      </c>
      <c r="N39" s="174">
        <v>244551</v>
      </c>
      <c r="O39" s="174">
        <v>53.1</v>
      </c>
      <c r="R39" s="177" t="s">
        <v>144</v>
      </c>
      <c r="S39" s="177">
        <v>20286</v>
      </c>
      <c r="T39" s="178">
        <v>4.25</v>
      </c>
      <c r="U39" s="177">
        <v>174240</v>
      </c>
      <c r="V39" s="177">
        <v>36.51</v>
      </c>
      <c r="Y39" s="174" t="s">
        <v>144</v>
      </c>
      <c r="Z39" s="174">
        <v>13665</v>
      </c>
      <c r="AA39" s="175">
        <v>4.09</v>
      </c>
      <c r="AB39" s="174">
        <v>116625</v>
      </c>
      <c r="AC39" s="174">
        <v>34.9</v>
      </c>
      <c r="AE39" s="177" t="s">
        <v>144</v>
      </c>
      <c r="AF39" s="177">
        <v>17451</v>
      </c>
      <c r="AG39" s="178">
        <v>4.28</v>
      </c>
      <c r="AH39" s="177">
        <v>145497</v>
      </c>
      <c r="AI39" s="177">
        <v>35.67</v>
      </c>
    </row>
    <row r="40" spans="4:35" x14ac:dyDescent="0.25">
      <c r="D40" s="177" t="s">
        <v>146</v>
      </c>
      <c r="E40" s="177">
        <v>27194</v>
      </c>
      <c r="F40" s="178">
        <v>5.85</v>
      </c>
      <c r="G40" s="177">
        <v>270444</v>
      </c>
      <c r="H40" s="177">
        <v>58.14</v>
      </c>
      <c r="K40" s="174" t="s">
        <v>146</v>
      </c>
      <c r="L40" s="174">
        <v>32421</v>
      </c>
      <c r="M40" s="175">
        <v>7.04</v>
      </c>
      <c r="N40" s="174">
        <v>276972</v>
      </c>
      <c r="O40" s="174">
        <v>60.14</v>
      </c>
      <c r="R40" s="177" t="s">
        <v>145</v>
      </c>
      <c r="S40" s="177">
        <v>76867</v>
      </c>
      <c r="T40" s="178">
        <v>16.11</v>
      </c>
      <c r="U40" s="177">
        <v>251107</v>
      </c>
      <c r="V40" s="177">
        <v>52.62</v>
      </c>
      <c r="Y40" s="174" t="s">
        <v>145</v>
      </c>
      <c r="Z40" s="174">
        <v>60680</v>
      </c>
      <c r="AA40" s="175">
        <v>18.16</v>
      </c>
      <c r="AB40" s="174">
        <v>177305</v>
      </c>
      <c r="AC40" s="174">
        <v>53.06</v>
      </c>
      <c r="AE40" s="177" t="s">
        <v>145</v>
      </c>
      <c r="AF40" s="177">
        <v>68640</v>
      </c>
      <c r="AG40" s="178">
        <v>16.829999999999998</v>
      </c>
      <c r="AH40" s="177">
        <v>214137</v>
      </c>
      <c r="AI40" s="177">
        <v>52.5</v>
      </c>
    </row>
    <row r="41" spans="4:35" x14ac:dyDescent="0.25">
      <c r="D41" s="177" t="s">
        <v>151</v>
      </c>
      <c r="E41" s="177">
        <v>189182</v>
      </c>
      <c r="F41" s="178">
        <v>40.67</v>
      </c>
      <c r="G41" s="177">
        <v>459626</v>
      </c>
      <c r="H41" s="177">
        <v>98.81</v>
      </c>
      <c r="K41" s="174" t="s">
        <v>151</v>
      </c>
      <c r="L41" s="174">
        <v>177733</v>
      </c>
      <c r="M41" s="175">
        <v>38.590000000000003</v>
      </c>
      <c r="N41" s="174">
        <v>454705</v>
      </c>
      <c r="O41" s="174">
        <v>98.74</v>
      </c>
      <c r="R41" s="177" t="s">
        <v>146</v>
      </c>
      <c r="S41" s="177">
        <v>33061</v>
      </c>
      <c r="T41" s="178">
        <v>6.93</v>
      </c>
      <c r="U41" s="177">
        <v>284168</v>
      </c>
      <c r="V41" s="177">
        <v>59.55</v>
      </c>
      <c r="Y41" s="174" t="s">
        <v>146</v>
      </c>
      <c r="Z41" s="174">
        <v>20355</v>
      </c>
      <c r="AA41" s="175">
        <v>6.09</v>
      </c>
      <c r="AB41" s="174">
        <v>197660</v>
      </c>
      <c r="AC41" s="174">
        <v>59.15</v>
      </c>
      <c r="AE41" s="177" t="s">
        <v>146</v>
      </c>
      <c r="AF41" s="177">
        <v>24972</v>
      </c>
      <c r="AG41" s="178">
        <v>6.12</v>
      </c>
      <c r="AH41" s="177">
        <v>239109</v>
      </c>
      <c r="AI41" s="177">
        <v>58.63</v>
      </c>
    </row>
    <row r="42" spans="4:35" x14ac:dyDescent="0.25">
      <c r="D42" s="177" t="s">
        <v>147</v>
      </c>
      <c r="E42" s="177">
        <v>5548</v>
      </c>
      <c r="F42" s="178">
        <v>1.19</v>
      </c>
      <c r="G42" s="177">
        <v>465174</v>
      </c>
      <c r="H42" s="177">
        <v>100</v>
      </c>
      <c r="K42" s="174" t="s">
        <v>147</v>
      </c>
      <c r="L42" s="174">
        <v>5811</v>
      </c>
      <c r="M42" s="175">
        <v>1.26</v>
      </c>
      <c r="N42" s="174">
        <v>460516</v>
      </c>
      <c r="O42" s="174">
        <v>100</v>
      </c>
      <c r="R42" s="177" t="s">
        <v>151</v>
      </c>
      <c r="S42" s="177">
        <v>186012</v>
      </c>
      <c r="T42" s="178">
        <v>38.979999999999997</v>
      </c>
      <c r="U42" s="177">
        <v>470180</v>
      </c>
      <c r="V42" s="177">
        <v>98.53</v>
      </c>
      <c r="Y42" s="174" t="s">
        <v>151</v>
      </c>
      <c r="Z42" s="174">
        <v>134687</v>
      </c>
      <c r="AA42" s="175">
        <v>40.31</v>
      </c>
      <c r="AB42" s="174">
        <v>332347</v>
      </c>
      <c r="AC42" s="174">
        <v>99.46</v>
      </c>
      <c r="AE42" s="177" t="s">
        <v>151</v>
      </c>
      <c r="AF42" s="177">
        <v>162972</v>
      </c>
      <c r="AG42" s="178">
        <v>39.96</v>
      </c>
      <c r="AH42" s="177">
        <v>402081</v>
      </c>
      <c r="AI42" s="177">
        <v>98.59</v>
      </c>
    </row>
    <row r="43" spans="4:35" x14ac:dyDescent="0.25">
      <c r="F43" s="178"/>
      <c r="M43" s="175"/>
      <c r="R43" s="177" t="s">
        <v>147</v>
      </c>
      <c r="S43" s="177">
        <v>7031</v>
      </c>
      <c r="T43" s="178">
        <v>1.47</v>
      </c>
      <c r="U43" s="177">
        <v>477211</v>
      </c>
      <c r="V43" s="177">
        <v>100</v>
      </c>
      <c r="Y43" s="174" t="s">
        <v>147</v>
      </c>
      <c r="Z43" s="174">
        <v>1817</v>
      </c>
      <c r="AA43" s="175">
        <v>0.54</v>
      </c>
      <c r="AB43" s="174">
        <v>334164</v>
      </c>
      <c r="AC43" s="174">
        <v>100</v>
      </c>
      <c r="AE43" s="177" t="s">
        <v>147</v>
      </c>
      <c r="AF43" s="177">
        <v>5766</v>
      </c>
      <c r="AG43" s="178">
        <v>1.41</v>
      </c>
      <c r="AH43" s="177">
        <v>407847</v>
      </c>
      <c r="AI43" s="17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32"/>
  <sheetViews>
    <sheetView topLeftCell="A7" zoomScale="90" zoomScaleNormal="90" workbookViewId="0">
      <selection activeCell="D25" sqref="D25"/>
    </sheetView>
  </sheetViews>
  <sheetFormatPr defaultColWidth="8.85546875" defaultRowHeight="15" x14ac:dyDescent="0.25"/>
  <cols>
    <col min="1" max="2" width="8.85546875" style="1"/>
    <col min="3" max="3" width="11.7109375" style="1" customWidth="1"/>
    <col min="4" max="4" width="8.28515625" style="1" customWidth="1"/>
    <col min="5" max="5" width="9.5703125" style="1" customWidth="1"/>
    <col min="6" max="7" width="7.140625" style="1" customWidth="1"/>
    <col min="8" max="8" width="9.5703125" style="1" customWidth="1"/>
    <col min="9" max="9" width="12.5703125" style="1" customWidth="1"/>
    <col min="10" max="10" width="8.7109375" style="2" customWidth="1"/>
    <col min="11" max="11" width="16.28515625" style="2" customWidth="1"/>
    <col min="12" max="12" width="12.5703125" style="1" customWidth="1"/>
    <col min="13" max="13" width="10.5703125" style="1" bestFit="1" customWidth="1"/>
    <col min="14" max="14" width="8.85546875" style="1"/>
    <col min="15" max="15" width="11.5703125" style="1" bestFit="1" customWidth="1"/>
    <col min="16" max="16384" width="8.85546875" style="1"/>
  </cols>
  <sheetData>
    <row r="2" spans="2:16" ht="15.75" x14ac:dyDescent="0.25">
      <c r="B2" s="9" t="s">
        <v>9</v>
      </c>
      <c r="C2" s="9"/>
      <c r="D2" s="9"/>
      <c r="E2" s="9"/>
      <c r="F2" s="9"/>
      <c r="G2" s="9"/>
      <c r="H2" s="9"/>
      <c r="I2" s="9"/>
      <c r="J2" s="10"/>
      <c r="K2" s="11" t="s">
        <v>33</v>
      </c>
    </row>
    <row r="3" spans="2:16" ht="18" customHeight="1" x14ac:dyDescent="0.25">
      <c r="C3" s="5" t="s">
        <v>2</v>
      </c>
      <c r="D3" s="5"/>
      <c r="E3" s="5"/>
      <c r="F3" s="5"/>
      <c r="G3" s="5"/>
      <c r="H3" s="5"/>
      <c r="I3" s="12" t="s">
        <v>23</v>
      </c>
      <c r="N3" s="14"/>
      <c r="O3" s="24"/>
    </row>
    <row r="4" spans="2:16" x14ac:dyDescent="0.25">
      <c r="C4" s="5" t="s">
        <v>3</v>
      </c>
      <c r="D4" s="5"/>
      <c r="E4" s="5"/>
      <c r="F4" s="5"/>
      <c r="G4" s="5"/>
      <c r="H4" s="5"/>
      <c r="I4" s="12" t="s">
        <v>34</v>
      </c>
      <c r="L4" s="14"/>
      <c r="M4" s="14"/>
      <c r="N4" s="14"/>
      <c r="O4" s="24"/>
    </row>
    <row r="5" spans="2:16" x14ac:dyDescent="0.25">
      <c r="C5" s="5" t="s">
        <v>7</v>
      </c>
      <c r="D5" s="5"/>
      <c r="E5" s="5"/>
      <c r="F5" s="5"/>
      <c r="G5" s="5"/>
      <c r="H5" s="5"/>
      <c r="I5" s="13">
        <v>42179</v>
      </c>
      <c r="K5" s="16"/>
      <c r="L5" s="17"/>
      <c r="M5" s="18"/>
      <c r="O5" s="25"/>
    </row>
    <row r="6" spans="2:16" ht="22.9" customHeight="1" x14ac:dyDescent="0.25">
      <c r="C6" s="9" t="s">
        <v>24</v>
      </c>
      <c r="D6" s="9"/>
      <c r="E6" s="9"/>
      <c r="F6" s="9"/>
      <c r="G6" s="9"/>
      <c r="H6" s="9"/>
      <c r="I6" s="26">
        <f>I5-90</f>
        <v>42089</v>
      </c>
      <c r="J6" s="1"/>
      <c r="K6" s="1"/>
    </row>
    <row r="7" spans="2:16" x14ac:dyDescent="0.25">
      <c r="C7" s="9" t="s">
        <v>25</v>
      </c>
      <c r="D7" s="9"/>
      <c r="E7" s="9"/>
      <c r="F7" s="9"/>
      <c r="G7" s="9"/>
      <c r="H7" s="9"/>
      <c r="I7" s="26">
        <f>I6-K7</f>
        <v>39897.5</v>
      </c>
      <c r="J7" s="1"/>
      <c r="K7" s="20">
        <f>365.25*6</f>
        <v>2191.5</v>
      </c>
      <c r="L7" s="21" t="s">
        <v>29</v>
      </c>
    </row>
    <row r="8" spans="2:16" x14ac:dyDescent="0.25">
      <c r="I8" s="14"/>
      <c r="J8" s="1"/>
      <c r="K8" s="1"/>
    </row>
    <row r="9" spans="2:16" x14ac:dyDescent="0.25">
      <c r="B9" s="6" t="s">
        <v>4</v>
      </c>
      <c r="C9" s="7" t="s">
        <v>6</v>
      </c>
      <c r="D9" s="7"/>
      <c r="E9" s="7"/>
      <c r="F9" s="7"/>
      <c r="G9" s="7"/>
      <c r="H9" s="7"/>
      <c r="I9" s="8" t="s">
        <v>5</v>
      </c>
    </row>
    <row r="11" spans="2:16" x14ac:dyDescent="0.25">
      <c r="B11" s="4" t="s">
        <v>0</v>
      </c>
      <c r="C11" s="22">
        <v>209556</v>
      </c>
      <c r="D11" s="22"/>
      <c r="E11" s="22">
        <v>207681</v>
      </c>
      <c r="F11" s="33">
        <f>(E11-C11)/C11</f>
        <v>-8.9474889766935801E-3</v>
      </c>
      <c r="G11" s="33"/>
      <c r="H11" s="33"/>
      <c r="I11" s="1" t="s">
        <v>36</v>
      </c>
    </row>
    <row r="12" spans="2:16" ht="19.899999999999999" customHeight="1" x14ac:dyDescent="0.25">
      <c r="B12" s="29">
        <f>(C12-C11)/C11</f>
        <v>-0.28108954169768463</v>
      </c>
      <c r="C12" s="22">
        <v>150652</v>
      </c>
      <c r="D12" s="34">
        <f>(E12-E11)/E11</f>
        <v>-0.29248703540526094</v>
      </c>
      <c r="E12" s="35">
        <v>146937</v>
      </c>
      <c r="F12" s="33">
        <f>(E12-C12)/C12</f>
        <v>-2.4659480126383984E-2</v>
      </c>
      <c r="G12" s="38"/>
      <c r="H12" s="39" t="s">
        <v>38</v>
      </c>
      <c r="I12" s="1" t="s">
        <v>8</v>
      </c>
    </row>
    <row r="13" spans="2:16" ht="13.9" customHeight="1" x14ac:dyDescent="0.25">
      <c r="B13" s="29">
        <f>(C13-C12)/C12</f>
        <v>-0.42541088070520139</v>
      </c>
      <c r="C13" s="22">
        <v>86563</v>
      </c>
      <c r="E13" s="35">
        <v>104691</v>
      </c>
      <c r="F13" s="3"/>
      <c r="G13" s="40">
        <f>(H13-E12)/E12</f>
        <v>-0.41751907279990746</v>
      </c>
      <c r="H13" s="41">
        <v>85588</v>
      </c>
      <c r="I13" s="1" t="s">
        <v>35</v>
      </c>
      <c r="P13" s="19" t="s">
        <v>26</v>
      </c>
    </row>
    <row r="14" spans="2:16" ht="13.9" customHeight="1" x14ac:dyDescent="0.25">
      <c r="B14" s="4"/>
      <c r="C14" s="22">
        <f>C13-30</f>
        <v>86533</v>
      </c>
      <c r="D14" s="22"/>
      <c r="E14" s="35">
        <v>104652</v>
      </c>
      <c r="F14" s="3"/>
      <c r="G14" s="3"/>
      <c r="H14" s="3"/>
      <c r="I14" s="27" t="s">
        <v>30</v>
      </c>
      <c r="J14" s="28"/>
      <c r="K14" s="28"/>
      <c r="L14" s="27"/>
      <c r="O14" s="32" t="s">
        <v>31</v>
      </c>
      <c r="P14" s="19"/>
    </row>
    <row r="15" spans="2:16" ht="31.15" customHeight="1" x14ac:dyDescent="0.25">
      <c r="B15" s="30">
        <f>(C15-C13)/C13</f>
        <v>-1.4902440996730705E-3</v>
      </c>
      <c r="C15" s="22">
        <v>86434</v>
      </c>
      <c r="D15" s="30">
        <f>(E15-E13)/E13</f>
        <v>-1.2895091268590422E-3</v>
      </c>
      <c r="E15" s="35">
        <v>104556</v>
      </c>
      <c r="F15" s="3"/>
      <c r="G15" s="3"/>
      <c r="H15" s="3"/>
      <c r="I15" s="1" t="s">
        <v>37</v>
      </c>
    </row>
    <row r="16" spans="2:16" ht="13.9" customHeight="1" x14ac:dyDescent="0.25">
      <c r="B16" s="30">
        <f t="shared" ref="B16:D18" si="0">(C16-C15)/C15</f>
        <v>-5.2062845639447438E-4</v>
      </c>
      <c r="C16" s="22">
        <v>86389</v>
      </c>
      <c r="D16" s="36">
        <f>(E16-E14)/E14</f>
        <v>-1.9932729427053472E-2</v>
      </c>
      <c r="E16" s="37">
        <v>102566</v>
      </c>
      <c r="F16" s="3"/>
      <c r="G16" s="3"/>
      <c r="H16" s="3"/>
      <c r="I16" s="1" t="s">
        <v>27</v>
      </c>
    </row>
    <row r="17" spans="2:20" ht="13.9" customHeight="1" x14ac:dyDescent="0.25">
      <c r="B17" s="30">
        <f t="shared" si="0"/>
        <v>0</v>
      </c>
      <c r="C17" s="22">
        <v>86389</v>
      </c>
      <c r="D17" s="30">
        <f t="shared" si="0"/>
        <v>0</v>
      </c>
      <c r="E17" s="35">
        <v>102566</v>
      </c>
      <c r="F17" s="3"/>
      <c r="G17" s="3"/>
      <c r="H17" s="3"/>
      <c r="I17" s="1" t="s">
        <v>11</v>
      </c>
      <c r="S17" s="2"/>
      <c r="T17" s="2"/>
    </row>
    <row r="18" spans="2:20" x14ac:dyDescent="0.25">
      <c r="B18" s="29">
        <f t="shared" si="0"/>
        <v>-8.5311787380337768E-3</v>
      </c>
      <c r="C18" s="22">
        <v>85652</v>
      </c>
      <c r="D18" s="29">
        <f t="shared" si="0"/>
        <v>-7.8388549811828478E-3</v>
      </c>
      <c r="E18" s="35">
        <v>101762</v>
      </c>
      <c r="F18" s="3"/>
      <c r="G18" s="3"/>
      <c r="H18" s="3"/>
      <c r="I18" s="1" t="s">
        <v>28</v>
      </c>
    </row>
    <row r="19" spans="2:20" ht="33" customHeight="1" x14ac:dyDescent="0.25">
      <c r="B19" s="29"/>
      <c r="C19" s="18"/>
      <c r="D19" s="18"/>
      <c r="E19" s="35"/>
      <c r="I19" s="1" t="s">
        <v>21</v>
      </c>
    </row>
    <row r="20" spans="2:20" ht="37.9" customHeight="1" x14ac:dyDescent="0.25">
      <c r="B20" s="29">
        <f>(C20-C18)/C18</f>
        <v>-1.4955867930696306E-2</v>
      </c>
      <c r="C20" s="22">
        <v>84371</v>
      </c>
      <c r="D20" s="29">
        <f>(E20-E18)/E18</f>
        <v>-1.3511919970126374E-2</v>
      </c>
      <c r="E20" s="35">
        <v>100387</v>
      </c>
      <c r="F20" s="3"/>
      <c r="G20" s="3"/>
      <c r="H20" s="3"/>
      <c r="I20" s="1" t="s">
        <v>22</v>
      </c>
      <c r="M20" s="32" t="s">
        <v>32</v>
      </c>
    </row>
    <row r="21" spans="2:20" ht="12.6" customHeight="1" x14ac:dyDescent="0.25">
      <c r="B21" s="29">
        <f>(C21-C20)/C20</f>
        <v>-1.8300126820827062E-2</v>
      </c>
      <c r="C21" s="22">
        <v>82827</v>
      </c>
      <c r="D21" s="29">
        <f>(E21-E20)/E20</f>
        <v>-2.22738003924811E-2</v>
      </c>
      <c r="E21" s="35">
        <v>98151</v>
      </c>
      <c r="F21" s="3"/>
      <c r="G21" s="3"/>
      <c r="H21" s="3"/>
      <c r="I21" s="1" t="s">
        <v>10</v>
      </c>
    </row>
    <row r="22" spans="2:20" ht="33.6" customHeight="1" x14ac:dyDescent="0.25">
      <c r="B22" s="5" t="s">
        <v>1</v>
      </c>
      <c r="C22" s="22"/>
      <c r="D22" s="22"/>
      <c r="E22" s="22"/>
      <c r="F22" s="3"/>
      <c r="G22" s="3"/>
      <c r="H22" s="3"/>
    </row>
    <row r="23" spans="2:20" ht="19.149999999999999" customHeight="1" x14ac:dyDescent="0.25">
      <c r="B23" s="31">
        <f>(C23-C21)/C21</f>
        <v>0.17910826179868883</v>
      </c>
      <c r="C23" s="22">
        <v>97662</v>
      </c>
      <c r="D23" s="31">
        <f>(E23-E21)/E21</f>
        <v>0.18123096045888479</v>
      </c>
      <c r="E23" s="22">
        <v>115939</v>
      </c>
      <c r="F23" s="3"/>
      <c r="G23" s="3"/>
      <c r="H23" s="3"/>
      <c r="I23" s="1" t="s">
        <v>12</v>
      </c>
    </row>
    <row r="24" spans="2:20" ht="13.15" customHeight="1" x14ac:dyDescent="0.25">
      <c r="B24" s="5"/>
      <c r="C24" s="22"/>
      <c r="D24" s="22"/>
      <c r="F24" s="3"/>
      <c r="G24" s="3"/>
      <c r="H24" s="3"/>
      <c r="I24" s="1" t="s">
        <v>19</v>
      </c>
    </row>
    <row r="25" spans="2:20" ht="13.15" customHeight="1" x14ac:dyDescent="0.25">
      <c r="B25" s="29">
        <f>(C25-C23)/C23</f>
        <v>-2.8035469271569292E-2</v>
      </c>
      <c r="C25" s="22">
        <v>94924</v>
      </c>
      <c r="D25" s="22"/>
      <c r="E25" s="22">
        <v>112359</v>
      </c>
      <c r="F25" s="3"/>
      <c r="G25" s="3"/>
      <c r="H25" s="3"/>
      <c r="I25" s="1" t="s">
        <v>18</v>
      </c>
    </row>
    <row r="26" spans="2:20" x14ac:dyDescent="0.25">
      <c r="B26" s="30">
        <f>(C26-C25)/C25</f>
        <v>-1.811975896506679E-3</v>
      </c>
      <c r="C26" s="23">
        <v>94752</v>
      </c>
      <c r="D26" s="23"/>
      <c r="E26" s="23"/>
      <c r="F26" s="15"/>
      <c r="G26" s="15"/>
      <c r="H26" s="15"/>
      <c r="I26" s="9" t="s">
        <v>20</v>
      </c>
    </row>
    <row r="28" spans="2:20" x14ac:dyDescent="0.25">
      <c r="B28" s="1" t="s">
        <v>15</v>
      </c>
    </row>
    <row r="29" spans="2:20" x14ac:dyDescent="0.25">
      <c r="B29" s="1" t="s">
        <v>14</v>
      </c>
    </row>
    <row r="30" spans="2:20" x14ac:dyDescent="0.25">
      <c r="B30" s="1" t="s">
        <v>13</v>
      </c>
    </row>
    <row r="31" spans="2:20" x14ac:dyDescent="0.25">
      <c r="B31" s="1" t="s">
        <v>17</v>
      </c>
    </row>
    <row r="32" spans="2:20" x14ac:dyDescent="0.25">
      <c r="B32" s="1" t="s">
        <v>16</v>
      </c>
    </row>
  </sheetData>
  <pageMargins left="0.2" right="0.2" top="0.75" bottom="0.75" header="0.05" footer="0.3"/>
  <pageSetup scale="75" orientation="landscape" r:id="rId1"/>
  <headerFooter>
    <oddHeader>&amp;R&amp;A
&amp;F
&amp;Z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Q32"/>
  <sheetViews>
    <sheetView topLeftCell="A5" zoomScale="90" zoomScaleNormal="90" workbookViewId="0">
      <selection activeCell="F16" sqref="F16"/>
    </sheetView>
  </sheetViews>
  <sheetFormatPr defaultColWidth="8.85546875" defaultRowHeight="15" x14ac:dyDescent="0.25"/>
  <cols>
    <col min="1" max="2" width="8.85546875" style="1"/>
    <col min="3" max="4" width="11.7109375" style="1" customWidth="1"/>
    <col min="5" max="5" width="2.85546875" style="1" customWidth="1"/>
    <col min="6" max="6" width="12.5703125" style="1" customWidth="1"/>
    <col min="7" max="7" width="8.7109375" style="2" customWidth="1"/>
    <col min="8" max="8" width="16.28515625" style="2" customWidth="1"/>
    <col min="9" max="9" width="12.5703125" style="1" customWidth="1"/>
    <col min="10" max="10" width="10.5703125" style="1" bestFit="1" customWidth="1"/>
    <col min="11" max="11" width="8.85546875" style="1"/>
    <col min="12" max="12" width="11.5703125" style="1" bestFit="1" customWidth="1"/>
    <col min="13" max="16384" width="8.85546875" style="1"/>
  </cols>
  <sheetData>
    <row r="2" spans="2:13" ht="15.75" x14ac:dyDescent="0.25">
      <c r="B2" s="9" t="s">
        <v>9</v>
      </c>
      <c r="C2" s="9"/>
      <c r="D2" s="9"/>
      <c r="E2" s="9"/>
      <c r="F2" s="9"/>
      <c r="G2" s="10"/>
      <c r="H2" s="11" t="s">
        <v>33</v>
      </c>
    </row>
    <row r="3" spans="2:13" ht="18" customHeight="1" x14ac:dyDescent="0.25">
      <c r="C3" s="5" t="s">
        <v>2</v>
      </c>
      <c r="D3" s="5"/>
      <c r="E3" s="5"/>
      <c r="F3" s="12" t="s">
        <v>23</v>
      </c>
      <c r="K3" s="14"/>
      <c r="L3" s="24"/>
    </row>
    <row r="4" spans="2:13" x14ac:dyDescent="0.25">
      <c r="C4" s="5" t="s">
        <v>3</v>
      </c>
      <c r="D4" s="5"/>
      <c r="E4" s="5"/>
      <c r="F4" s="12" t="s">
        <v>34</v>
      </c>
      <c r="I4" s="14"/>
      <c r="J4" s="14"/>
      <c r="K4" s="14"/>
      <c r="L4" s="24"/>
    </row>
    <row r="5" spans="2:13" x14ac:dyDescent="0.25">
      <c r="C5" s="5" t="s">
        <v>7</v>
      </c>
      <c r="D5" s="5"/>
      <c r="E5" s="5"/>
      <c r="F5" s="13">
        <v>42179</v>
      </c>
      <c r="H5" s="16"/>
      <c r="I5" s="17"/>
      <c r="J5" s="18"/>
      <c r="L5" s="25"/>
    </row>
    <row r="6" spans="2:13" ht="22.9" customHeight="1" x14ac:dyDescent="0.25">
      <c r="C6" s="9" t="s">
        <v>24</v>
      </c>
      <c r="D6" s="9"/>
      <c r="E6" s="9"/>
      <c r="F6" s="26">
        <f>F5-90</f>
        <v>42089</v>
      </c>
      <c r="G6" s="1"/>
      <c r="H6" s="1"/>
    </row>
    <row r="7" spans="2:13" x14ac:dyDescent="0.25">
      <c r="C7" s="9" t="s">
        <v>25</v>
      </c>
      <c r="D7" s="9"/>
      <c r="E7" s="9"/>
      <c r="F7" s="26">
        <f>F6-H7</f>
        <v>39897.5</v>
      </c>
      <c r="G7" s="1"/>
      <c r="H7" s="20">
        <f>365.25*6</f>
        <v>2191.5</v>
      </c>
      <c r="I7" s="21" t="s">
        <v>29</v>
      </c>
    </row>
    <row r="8" spans="2:13" x14ac:dyDescent="0.25">
      <c r="F8" s="14"/>
      <c r="G8" s="1"/>
      <c r="H8" s="1"/>
    </row>
    <row r="9" spans="2:13" x14ac:dyDescent="0.25">
      <c r="B9" s="6" t="s">
        <v>4</v>
      </c>
      <c r="C9" s="7" t="s">
        <v>6</v>
      </c>
      <c r="D9" s="7"/>
      <c r="E9" s="7"/>
      <c r="F9" s="8" t="s">
        <v>5</v>
      </c>
    </row>
    <row r="11" spans="2:13" x14ac:dyDescent="0.25">
      <c r="B11" s="4" t="s">
        <v>0</v>
      </c>
      <c r="C11" s="22">
        <v>209556</v>
      </c>
      <c r="D11" s="22"/>
      <c r="E11" s="3"/>
      <c r="F11" s="1" t="s">
        <v>36</v>
      </c>
    </row>
    <row r="12" spans="2:13" ht="19.899999999999999" customHeight="1" x14ac:dyDescent="0.25">
      <c r="B12" s="29">
        <f>(C12-C11)/C11</f>
        <v>-0.28108954169768463</v>
      </c>
      <c r="C12" s="22">
        <v>150652</v>
      </c>
      <c r="D12" s="22"/>
      <c r="E12" s="3"/>
      <c r="F12" s="1" t="s">
        <v>8</v>
      </c>
    </row>
    <row r="13" spans="2:13" ht="13.9" customHeight="1" x14ac:dyDescent="0.25">
      <c r="B13" s="29">
        <f>(C13-C12)/C12</f>
        <v>-0.42541088070520139</v>
      </c>
      <c r="C13" s="22">
        <v>86563</v>
      </c>
      <c r="D13" s="22"/>
      <c r="E13" s="3"/>
      <c r="F13" s="1" t="s">
        <v>35</v>
      </c>
      <c r="M13" s="19" t="s">
        <v>26</v>
      </c>
    </row>
    <row r="14" spans="2:13" ht="13.9" customHeight="1" x14ac:dyDescent="0.25">
      <c r="B14" s="4"/>
      <c r="C14" s="22">
        <f>C13-30</f>
        <v>86533</v>
      </c>
      <c r="D14" s="22"/>
      <c r="E14" s="3"/>
      <c r="F14" s="27" t="s">
        <v>30</v>
      </c>
      <c r="G14" s="28"/>
      <c r="H14" s="28"/>
      <c r="I14" s="27"/>
      <c r="L14" s="32" t="s">
        <v>31</v>
      </c>
      <c r="M14" s="19"/>
    </row>
    <row r="15" spans="2:13" ht="13.9" customHeight="1" x14ac:dyDescent="0.25">
      <c r="B15" s="30">
        <f>(C15-C13)/C13</f>
        <v>-1.4902440996730705E-3</v>
      </c>
      <c r="C15" s="22">
        <v>86434</v>
      </c>
      <c r="D15" s="22"/>
      <c r="E15" s="3"/>
      <c r="F15" s="1" t="s">
        <v>37</v>
      </c>
    </row>
    <row r="16" spans="2:13" ht="13.9" customHeight="1" x14ac:dyDescent="0.25">
      <c r="B16" s="30">
        <f>(C16-C15)/C15</f>
        <v>-5.2062845639447438E-4</v>
      </c>
      <c r="C16" s="22">
        <v>86389</v>
      </c>
      <c r="D16" s="22"/>
      <c r="E16" s="3"/>
      <c r="F16" s="1" t="s">
        <v>27</v>
      </c>
    </row>
    <row r="17" spans="2:17" ht="13.9" customHeight="1" x14ac:dyDescent="0.25">
      <c r="B17" s="30">
        <f>(C17-C16)/C16</f>
        <v>0</v>
      </c>
      <c r="C17" s="22">
        <v>86389</v>
      </c>
      <c r="D17" s="22"/>
      <c r="E17" s="3"/>
      <c r="F17" s="1" t="s">
        <v>11</v>
      </c>
      <c r="P17" s="2"/>
      <c r="Q17" s="2"/>
    </row>
    <row r="18" spans="2:17" x14ac:dyDescent="0.25">
      <c r="B18" s="29">
        <f>(C18-C17)/C17</f>
        <v>-8.5311787380337768E-3</v>
      </c>
      <c r="C18" s="22">
        <v>85652</v>
      </c>
      <c r="D18" s="22"/>
      <c r="E18" s="3"/>
      <c r="F18" s="1" t="s">
        <v>28</v>
      </c>
    </row>
    <row r="19" spans="2:17" x14ac:dyDescent="0.25">
      <c r="B19" s="29"/>
      <c r="C19" s="18"/>
      <c r="D19" s="18"/>
      <c r="F19" s="1" t="s">
        <v>21</v>
      </c>
    </row>
    <row r="20" spans="2:17" x14ac:dyDescent="0.25">
      <c r="B20" s="29">
        <f>(C20-C18)/C18</f>
        <v>-1.4955867930696306E-2</v>
      </c>
      <c r="C20" s="22">
        <v>84371</v>
      </c>
      <c r="D20" s="22"/>
      <c r="E20" s="3"/>
      <c r="F20" s="1" t="s">
        <v>22</v>
      </c>
      <c r="J20" s="32" t="s">
        <v>32</v>
      </c>
    </row>
    <row r="21" spans="2:17" ht="12.6" customHeight="1" x14ac:dyDescent="0.25">
      <c r="B21" s="29">
        <f>(C21-C20)/C20</f>
        <v>-1.8300126820827062E-2</v>
      </c>
      <c r="C21" s="22">
        <v>82827</v>
      </c>
      <c r="D21" s="22"/>
      <c r="E21" s="3"/>
      <c r="F21" s="1" t="s">
        <v>10</v>
      </c>
    </row>
    <row r="22" spans="2:17" ht="16.149999999999999" customHeight="1" x14ac:dyDescent="0.25">
      <c r="B22" s="5" t="s">
        <v>1</v>
      </c>
      <c r="C22" s="22"/>
      <c r="D22" s="22"/>
      <c r="E22" s="3"/>
    </row>
    <row r="23" spans="2:17" ht="19.149999999999999" customHeight="1" x14ac:dyDescent="0.25">
      <c r="B23" s="31">
        <f>(C23-C21)/C21</f>
        <v>0.17910826179868883</v>
      </c>
      <c r="C23" s="22">
        <v>97662</v>
      </c>
      <c r="D23" s="22"/>
      <c r="E23" s="3"/>
      <c r="F23" s="1" t="s">
        <v>12</v>
      </c>
    </row>
    <row r="24" spans="2:17" ht="13.15" customHeight="1" x14ac:dyDescent="0.25">
      <c r="B24" s="5"/>
      <c r="C24" s="22"/>
      <c r="D24" s="22"/>
      <c r="E24" s="3"/>
      <c r="F24" s="1" t="s">
        <v>19</v>
      </c>
    </row>
    <row r="25" spans="2:17" ht="13.15" customHeight="1" x14ac:dyDescent="0.25">
      <c r="B25" s="29">
        <f>(C25-C23)/C23</f>
        <v>-2.8035469271569292E-2</v>
      </c>
      <c r="C25" s="22">
        <v>94924</v>
      </c>
      <c r="D25" s="22"/>
      <c r="E25" s="3"/>
      <c r="F25" s="1" t="s">
        <v>18</v>
      </c>
    </row>
    <row r="26" spans="2:17" x14ac:dyDescent="0.25">
      <c r="B26" s="30">
        <f>(C26-C25)/C25</f>
        <v>-1.811975896506679E-3</v>
      </c>
      <c r="C26" s="23">
        <v>94752</v>
      </c>
      <c r="D26" s="23"/>
      <c r="E26" s="15"/>
      <c r="F26" s="9" t="s">
        <v>20</v>
      </c>
    </row>
    <row r="28" spans="2:17" x14ac:dyDescent="0.25">
      <c r="B28" s="1" t="s">
        <v>15</v>
      </c>
    </row>
    <row r="29" spans="2:17" x14ac:dyDescent="0.25">
      <c r="B29" s="1" t="s">
        <v>14</v>
      </c>
    </row>
    <row r="30" spans="2:17" x14ac:dyDescent="0.25">
      <c r="B30" s="1" t="s">
        <v>13</v>
      </c>
    </row>
    <row r="31" spans="2:17" x14ac:dyDescent="0.25">
      <c r="B31" s="1" t="s">
        <v>17</v>
      </c>
    </row>
    <row r="32" spans="2:17" x14ac:dyDescent="0.25">
      <c r="B32" s="1" t="s">
        <v>16</v>
      </c>
    </row>
  </sheetData>
  <pageMargins left="0.2" right="0.2" top="0.75" bottom="0.75" header="0.05" footer="0.3"/>
  <pageSetup scale="75" orientation="landscape" r:id="rId1"/>
  <headerFooter>
    <oddHeader>&amp;R&amp;A
&amp;F
&amp;Z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Waterfall</vt:lpstr>
      <vt:lpstr>Changes</vt:lpstr>
      <vt:lpstr>QA Reports Trailing PB piece</vt:lpstr>
      <vt:lpstr>QA SUMMARY</vt:lpstr>
      <vt:lpstr>SUMMARY</vt:lpstr>
      <vt:lpstr>'QA SUMMARY'!Print_Area</vt:lpstr>
      <vt:lpstr>SUMMARY!Print_Area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Staub</dc:creator>
  <cp:lastModifiedBy>Charles Epps</cp:lastModifiedBy>
  <cp:lastPrinted>2015-11-09T19:08:37Z</cp:lastPrinted>
  <dcterms:created xsi:type="dcterms:W3CDTF">2014-05-20T15:15:28Z</dcterms:created>
  <dcterms:modified xsi:type="dcterms:W3CDTF">2018-11-08T19:50:43Z</dcterms:modified>
</cp:coreProperties>
</file>