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3536EEB6-4951-4F1F-BD75-BD423C1D584C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2" i="2"/>
  <c r="A2" i="5"/>
  <c r="A1" i="4"/>
  <c r="B2" i="4"/>
  <c r="B3" i="4"/>
  <c r="B4" i="4"/>
  <c r="B5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8" i="4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<sst xmlns="http://schemas.openxmlformats.org/spreadsheetml/2006/main" count="65" uniqueCount="41">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</sst>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79.349999999999994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-9.9999999999999811E-3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79.09</v>
        <stp/>
        <stp>ECF 11!-ICN</stp>
        <stp>Recent Settlement</stp>
        <tr r="J12" s="1"/>
      </tp>
      <tp>
        <v>78.55</v>
        <stp/>
        <stp>ECF 10!-ICN</stp>
        <stp>Recent Settlement</stp>
        <tr r="J11" s="1"/>
      </tp>
      <tp>
        <v>80.27</v>
        <stp/>
        <stp>ECF 13!-ICN</stp>
        <stp>Recent Settlement</stp>
        <tr r="J14" s="1"/>
      </tp>
      <tp>
        <v>79.53</v>
        <stp/>
        <stp>ECF 12!-ICN</stp>
        <stp>Recent Settlement</stp>
        <tr r="J13" s="1"/>
      </tp>
      <tp>
        <v>81.58</v>
        <stp/>
        <stp>ECF 15!-ICN</stp>
        <stp>Recent Settlement</stp>
        <tr r="J16" s="1"/>
      </tp>
      <tp>
        <v>80.92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79.81</v>
        <stp/>
        <stp>ECF 12!-ICN</stp>
        <stp>Ask</stp>
        <tr r="G13" s="1"/>
      </tp>
      <tp>
        <v>80.53</v>
        <stp/>
        <stp>ECF 13!-ICN</stp>
        <stp>Ask</stp>
        <tr r="G14" s="1"/>
      </tp>
      <tp>
        <v>78.8</v>
        <stp/>
        <stp>ECF 10!-ICN</stp>
        <stp>Ask</stp>
        <tr r="G11" s="1"/>
      </tp>
      <tp t="s">
        <v/>
        <stp/>
        <stp>ECF 11!-ICN</stp>
        <stp>Ask</stp>
        <tr r="G12" s="1"/>
      </tp>
      <tp>
        <v>81.319999999999993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78.739999999999995</v>
        <stp/>
        <stp>ECF 10!-ICN</stp>
        <stp>Bid</stp>
        <tr r="F11" s="1"/>
      </tp>
      <tp t="s">
        <v/>
        <stp/>
        <stp>ECF 11!-ICN</stp>
        <stp>Bid</stp>
        <tr r="F12" s="1"/>
      </tp>
      <tp>
        <v>79.72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80.489999999999995</v>
        <stp/>
        <stp>ECF 13!-ICN</stp>
        <stp>Bid</stp>
        <tr r="F14" s="1"/>
      </tp>
      <tp>
        <v>81.05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-0.65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108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191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-0.15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-0.51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>
        <v>0.04</v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9.0000000000003411E-2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-0.01</v>
        <stp/>
        <stp>ECFZ 1!-ICN</stp>
        <stp>Bid</stp>
        <tr r="F30" s="1"/>
      </tp>
      <tp>
        <v>-0.06</v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-0.53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76.2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76.75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1034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40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75.099999999999994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78.5</v>
        <stp/>
        <stp>ECF 9!-ICN</stp>
        <stp>High</stp>
        <tr r="D10" s="1"/>
      </tp>
      <tp>
        <v>75.040000000000006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 t="s">
        <v/>
        <stp/>
        <stp>ECF 7!-ICN</stp>
        <stp>High</stp>
        <tr r="D8" s="1"/>
      </tp>
      <tp>
        <v>76.489999999999995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76.959999999999994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-0.42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-0.27</v>
        <stp/>
        <stp>ECF 6!:ECF7!-ICN</stp>
        <stp>Ask</stp>
        <tr r="G22" s="1"/>
      </tp>
      <tp>
        <v>-0.5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-0.51</v>
        <stp/>
        <stp>ECF 4!:ECF5!-ICN</stp>
        <stp>Ask</stp>
        <tr r="G20" s="1"/>
      </tp>
      <tp>
        <v>-0.11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75.099999999999994</v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-0.52</v>
        <stp/>
        <stp>ECF 4!:ECF5!-ICN</stp>
        <stp>Bid</stp>
        <tr r="F20" s="1"/>
      </tp>
      <tp>
        <v>-0.35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-0.18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-0.21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75.040000000000006</v>
        <stp/>
        <stp>ECF 1!-ICN</stp>
        <stp>High</stp>
        <tr r="D2" s="1"/>
      </tp>
      <tp>
        <v>78.19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56877</v>
        <stp/>
        <stp>ECF 13!-ICN</stp>
        <stp>Open Interest</stp>
        <tr r="I14" s="1"/>
      </tp>
      <tp>
        <v>1115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-0.55000000000000004</v>
        <stp/>
        <stp>ECF 9!:ECF10!-ICN</stp>
        <stp>Bid</stp>
        <tr r="F25" s="1"/>
      </tp>
      <tp>
        <v>-0.52</v>
        <stp/>
        <stp>ECF 9!:ECF10!-ICN</stp>
        <stp>Ask</stp>
        <tr r="G25" s="1"/>
      </tp>
      <tp>
        <v>-0.43</v>
        <stp/>
        <stp>ECF 8!:ECF9!-ICN</stp>
        <stp>Recent Settlement</stp>
        <tr r="J24" s="1"/>
      </tp>
      <tp>
        <v>-0.21</v>
        <stp/>
        <stp>ECF 7!:ECF8!-ICN</stp>
        <stp>Recent Settlement</stp>
        <tr r="J23" s="1"/>
      </tp>
      <tp>
        <v>-0.34</v>
        <stp/>
        <stp>ECF 6!:ECF7!-ICN</stp>
        <stp>Recent Settlement</stp>
        <tr r="J22" s="1"/>
      </tp>
      <tp>
        <v>-0.52</v>
        <stp/>
        <stp>ECF 5!:ECF6!-ICN</stp>
        <stp>Recent Settlement</stp>
        <tr r="J21" s="1"/>
      </tp>
      <tp>
        <v>-0.52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-0.14000000000000001</v>
        <stp/>
        <stp>ECF 2!:ECF3!-ICN</stp>
        <stp>Recent Settlement</stp>
        <tr r="J18" s="1"/>
      </tp>
      <tp>
        <v>-0.14000000000000001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81.58</v>
        <stp/>
        <stp>*QC</stp>
        <stp>ECF 15!-ICN</stp>
        <stp>Recent Settlement</stp>
        <tr r="B16" s="4"/>
      </tp>
      <tp>
        <v>80.92</v>
        <stp/>
        <stp>*QC</stp>
        <stp>ECF 14!-ICN</stp>
        <stp>Recent Settlement</stp>
        <tr r="B15" s="4"/>
      </tp>
      <tp>
        <v>85.66</v>
        <stp/>
        <stp>*QC</stp>
        <stp>ECF 17!-ICN</stp>
        <stp>Recent Settlement</stp>
        <tr r="B18" s="4"/>
      </tp>
      <tp>
        <v>82.84</v>
        <stp/>
        <stp>*QC</stp>
        <stp>ECF 16!-ICN</stp>
        <stp>Recent Settlement</stp>
        <tr r="B17" s="4"/>
      </tp>
      <tp>
        <v>79.09</v>
        <stp/>
        <stp>*QC</stp>
        <stp>ECF 11!-ICN</stp>
        <stp>Recent Settlement</stp>
        <tr r="B12" s="4"/>
      </tp>
      <tp>
        <v>78.55</v>
        <stp/>
        <stp>*QC</stp>
        <stp>ECF 10!-ICN</stp>
        <stp>Recent Settlement</stp>
        <tr r="B11" s="4"/>
      </tp>
      <tp>
        <v>80.27</v>
        <stp/>
        <stp>*QC</stp>
        <stp>ECF 13!-ICN</stp>
        <stp>Recent Settlement</stp>
        <tr r="B14" s="4"/>
      </tp>
      <tp>
        <v>79.53</v>
        <stp/>
        <stp>*QC</stp>
        <stp>ECF 12!-ICN</stp>
        <stp>Recent Settlement</stp>
        <tr r="B13" s="4"/>
      </tp>
      <tp>
        <v>88.93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-0.79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77.569999999999993</v>
        <stp/>
        <stp>*QC</stp>
        <stp>ECF 8!-ICN</stp>
        <stp>Recent Settlement</stp>
        <tr r="B9" s="4"/>
      </tp>
      <tp>
        <v>78</v>
        <stp/>
        <stp>*QC</stp>
        <stp>ECF 9!-ICN</stp>
        <stp>Recent Settlement</stp>
        <tr r="B10" s="4"/>
      </tp>
      <tp>
        <v>75.98</v>
        <stp/>
        <stp>*QC</stp>
        <stp>ECF 4!-ICN</stp>
        <stp>Recent Settlement</stp>
        <tr r="B5" s="4"/>
      </tp>
      <tp>
        <v>76.5</v>
        <stp/>
        <stp>*QC</stp>
        <stp>ECF 5!-ICN</stp>
        <stp>Recent Settlement</stp>
        <tr r="B6" s="4"/>
      </tp>
      <tp>
        <v>77.02</v>
        <stp/>
        <stp>*QC</stp>
        <stp>ECF 6!-ICN</stp>
        <stp>Recent Settlement</stp>
        <tr r="B7" s="4"/>
      </tp>
      <tp>
        <v>77.36</v>
        <stp/>
        <stp>*QC</stp>
        <stp>ECF 7!-ICN</stp>
        <stp>Recent Settlement</stp>
        <tr r="B8" s="4"/>
      </tp>
      <tp>
        <v>75.599999999999994</v>
        <stp/>
        <stp>*QC</stp>
        <stp>ECF 1!-ICN</stp>
        <stp>Recent Settlement</stp>
        <tr r="B2" s="4"/>
      </tp>
      <tp>
        <v>75.739999999999995</v>
        <stp/>
        <stp>*QC</stp>
        <stp>ECF 2!-ICN</stp>
        <stp>Recent Settlement</stp>
        <tr r="B3" s="4"/>
      </tp>
      <tp>
        <v>75.88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-0.71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1662</v>
        <stp/>
        <stp>ECF 8!-ICN</stp>
        <stp>Open Interest</stp>
        <tr r="I9" s="1"/>
      </tp>
      <tp>
        <v>184194</v>
        <stp/>
        <stp>ECF 9!-ICN</stp>
        <stp>Open Interest</stp>
        <tr r="I10" s="1"/>
      </tp>
      <tp>
        <v>355873</v>
        <stp/>
        <stp>ECF 4!-ICN</stp>
        <stp>Open Interest</stp>
        <tr r="I5" s="1"/>
      </tp>
      <tp>
        <v>35362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16913</v>
        <stp/>
        <stp>ECF 7!-ICN</stp>
        <stp>Open Interest</stp>
        <tr r="I8" s="1"/>
      </tp>
      <tp>
        <v>51761</v>
        <stp/>
        <stp>ECF 1!-ICN</stp>
        <stp>Open Interest</stp>
        <tr r="I2" s="1"/>
      </tp>
      <tp>
        <v>11992</v>
        <stp/>
        <stp>ECF 2!-ICN</stp>
        <stp>Open Interest</stp>
        <tr r="I3" s="1"/>
      </tp>
      <tp>
        <v>4392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76.22</v>
        <stp/>
        <stp>ECF 4!-ICN</stp>
        <stp>Ask</stp>
        <tr r="G5" s="1"/>
      </tp>
      <tp>
        <v>76.739999999999995</v>
        <stp/>
        <stp>ECF 5!-ICN</stp>
        <stp>Ask</stp>
        <tr r="G6" s="1"/>
      </tp>
      <tp>
        <v>77.290000000000006</v>
        <stp/>
        <stp>ECF 6!-ICN</stp>
        <stp>Ask</stp>
        <tr r="G7" s="1"/>
      </tp>
      <tp>
        <v>77.61</v>
        <stp/>
        <stp>ECF 7!-ICN</stp>
        <stp>Ask</stp>
        <tr r="G8" s="1"/>
      </tp>
      <tp>
        <v>75.84</v>
        <stp/>
        <stp>ECF 1!-ICN</stp>
        <stp>Ask</stp>
        <tr r="G2" s="1"/>
      </tp>
      <tp>
        <v>75.989999999999995</v>
        <stp/>
        <stp>ECF 2!-ICN</stp>
        <stp>Ask</stp>
        <tr r="G3" s="1"/>
      </tp>
      <tp>
        <v>76.14</v>
        <stp/>
        <stp>ECF 3!-ICN</stp>
        <stp>Ask</stp>
        <tr r="G4" s="1"/>
      </tp>
      <tp>
        <v>77.81</v>
        <stp/>
        <stp>ECF 8!-ICN</stp>
        <stp>Ask</stp>
        <tr r="G9" s="1"/>
      </tp>
      <tp>
        <v>78.25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77.760000000000005</v>
        <stp/>
        <stp>ECF 8!-ICN</stp>
        <stp>Bid</stp>
        <tr r="F9" s="1"/>
      </tp>
      <tp>
        <v>78.22</v>
        <stp/>
        <stp>ECF 9!-ICN</stp>
        <stp>Bid</stp>
        <tr r="F10" s="1"/>
      </tp>
      <tp>
        <v>77.23</v>
        <stp/>
        <stp>ECF 6!-ICN</stp>
        <stp>Bid</stp>
        <tr r="F7" s="1"/>
      </tp>
      <tp>
        <v>80.36</v>
        <stp/>
        <stp>ECF 13!-ICN</stp>
        <stp>Last</stp>
        <tr r="B14" s="1"/>
      </tp>
      <tp>
        <v>77.55</v>
        <stp/>
        <stp>ECF 7!-ICN</stp>
        <stp>Bid</stp>
        <tr r="F8" s="1"/>
      </tp>
      <tp>
        <v>76.2</v>
        <stp/>
        <stp>ECF 4!-ICN</stp>
        <stp>Bid</stp>
        <tr r="F5" s="1"/>
      </tp>
      <tp>
        <v>76.709999999999994</v>
        <stp/>
        <stp>ECF 5!-ICN</stp>
        <stp>Bid</stp>
        <tr r="F6" s="1"/>
      </tp>
      <tp>
        <v>75.94</v>
        <stp/>
        <stp>ECF 2!-ICN</stp>
        <stp>Bid</stp>
        <tr r="F3" s="1"/>
      </tp>
      <tp>
        <v>76.069999999999993</v>
        <stp/>
        <stp>ECF 3!-ICN</stp>
        <stp>Bid</stp>
        <tr r="F4" s="1"/>
      </tp>
      <tp>
        <v>75.81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80.69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77.08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74.8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75.099999999999994</v>
        <stp/>
        <stp>ECF 3!-ICN</stp>
        <stp>Low</stp>
        <tr r="E4" s="1"/>
      </tp>
      <tp t="s">
        <v/>
        <stp/>
        <stp>XICF001-PLM</stp>
        <stp>High</stp>
        <tr r="D33" s="1"/>
      </tp>
      <tp>
        <v>75.06</v>
        <stp/>
        <stp>ECF 4!-ICN</stp>
        <stp>Low</stp>
        <tr r="E5" s="1"/>
      </tp>
      <tp t="s">
        <v/>
        <stp/>
        <stp>XICF006-PLM</stp>
        <stp>High</stp>
        <tr r="D38" s="1"/>
      </tp>
      <tp>
        <v>75.8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1504</v>
        <stp/>
        <stp>ECF 9!-ICN</stp>
        <stp>Cumulative Volume</stp>
        <tr r="H10" s="1"/>
      </tp>
      <tp>
        <v>40</v>
        <stp/>
        <stp>ECF 2!-ICN</stp>
        <stp>Cumulative Volume</stp>
        <tr r="H3" s="1"/>
      </tp>
      <tp>
        <v>502</v>
        <stp/>
        <stp>ECF 3!-ICN</stp>
        <stp>Cumulative Volume</stp>
        <tr r="H4" s="1"/>
      </tp>
      <tp>
        <v>564</v>
        <stp/>
        <stp>ECF 1!-ICN</stp>
        <stp>Cumulative Volume</stp>
        <tr r="H2" s="1"/>
      </tp>
      <tp>
        <v>5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20845</v>
        <stp/>
        <stp>ECF 4!-ICN</stp>
        <stp>Cumulative Volume</stp>
        <tr r="H5" s="1"/>
      </tp>
      <tp>
        <v>1034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-0.02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0.18999999999999773</v>
        <stp/>
        <stp>ECF 9!-ICN</stp>
        <stp>Change</stp>
        <tr r="C10" s="1"/>
      </tp>
      <tp t="s">
        <v/>
        <stp/>
        <stp>ECF 2!-ICN</stp>
        <stp>Change</stp>
        <tr r="C3" s="1"/>
      </tp>
      <tp>
        <v>-0.78000000000000114</v>
        <stp/>
        <stp>ECF 3!-ICN</stp>
        <stp>Change</stp>
        <tr r="C4" s="1"/>
      </tp>
      <tp>
        <v>-0.55999999999998806</v>
        <stp/>
        <stp>ECF 1!-ICN</stp>
        <stp>Change</stp>
        <tr r="C2" s="1"/>
      </tp>
      <tp t="s">
        <v/>
        <stp/>
        <stp>ECF 6!-ICN</stp>
        <stp>Change</stp>
        <tr r="C7" s="1"/>
      </tp>
      <tp t="s">
        <v/>
        <stp/>
        <stp>ECF 7!-ICN</stp>
        <stp>Change</stp>
        <tr r="C8" s="1"/>
      </tp>
      <tp>
        <v>0.21999999999999886</v>
        <stp/>
        <stp>ECF 4!-ICN</stp>
        <stp>Change</stp>
        <tr r="C5" s="1"/>
      </tp>
      <tp>
        <v>0.25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</v>
        <stp/>
        <stp>ECF 9!-ICN</stp>
        <stp>Recent Settlement</stp>
        <tr r="J10" s="1"/>
      </tp>
      <tp>
        <v>77.569999999999993</v>
        <stp/>
        <stp>ECF 8!-ICN</stp>
        <stp>Recent Settlement</stp>
        <tr r="J9" s="1"/>
      </tp>
      <tp>
        <v>77.36</v>
        <stp/>
        <stp>ECF 7!-ICN</stp>
        <stp>Recent Settlement</stp>
        <tr r="J8" s="1"/>
      </tp>
      <tp>
        <v>77.02</v>
        <stp/>
        <stp>ECF 6!-ICN</stp>
        <stp>Recent Settlement</stp>
        <tr r="J7" s="1"/>
      </tp>
      <tp>
        <v>76.5</v>
        <stp/>
        <stp>ECF 5!-ICN</stp>
        <stp>Recent Settlement</stp>
        <tr r="J6" s="1"/>
      </tp>
      <tp>
        <v>75.98</v>
        <stp/>
        <stp>ECF 4!-ICN</stp>
        <stp>Recent Settlement</stp>
        <tr r="J5" s="1"/>
      </tp>
      <tp>
        <v>75.88</v>
        <stp/>
        <stp>ECF 3!-ICN</stp>
        <stp>Recent Settlement</stp>
        <tr r="J4" s="1"/>
      </tp>
      <tp>
        <v>75.739999999999995</v>
        <stp/>
        <stp>ECF 2!-ICN</stp>
        <stp>Recent Settlement</stp>
        <tr r="J3" s="1"/>
      </tp>
      <tp>
        <v>75.599999999999994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4" sqref="M14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75.040000000000006</v>
      </c>
      <c r="C2">
        <f>RTD("esrtd",,"ECF 1!-ICN","Change")</f>
        <v>-0.55999999999998806</v>
      </c>
      <c r="D2">
        <f>RTD("esrtd",,"ECF 1!-ICN","High")</f>
        <v>75.040000000000006</v>
      </c>
      <c r="E2">
        <f>RTD("esrtd",,"ECF 1!-ICN","Low")</f>
        <v>74.8</v>
      </c>
      <c r="F2">
        <f>RTD("esrtd",,"ECF 1!-ICN","Bid")</f>
        <v>75.81</v>
      </c>
      <c r="G2">
        <f>RTD("esrtd",,"ECF 1!-ICN","Ask")</f>
        <v>75.84</v>
      </c>
      <c r="H2">
        <f>RTD("esrtd",,"ECF 1!-ICN","Cumulative Volume")</f>
        <v>564</v>
      </c>
      <c r="I2">
        <f>RTD("esrtd",,"ECF 1!-ICN","Open Interest")</f>
        <v>51761</v>
      </c>
      <c r="J2">
        <f>RTD("esrtd",,"ECF 1!-ICN","Recent Settlement")</f>
        <v>75.599999999999994</v>
      </c>
    </row>
    <row r="3" spans="1:10" x14ac:dyDescent="0.25">
      <c r="A3" t="str">
        <f>RTD("esrtd",,"ECF 2!-ICN","Symbol")</f>
        <v>ECF 25V-ICN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75.94</v>
      </c>
      <c r="G3">
        <f>RTD("esrtd",,"ECF 2!-ICN","Ask")</f>
        <v>75.989999999999995</v>
      </c>
      <c r="H3">
        <f>RTD("esrtd",,"ECF 2!-ICN","Cumulative Volume")</f>
        <v>40</v>
      </c>
      <c r="I3">
        <f>RTD("esrtd",,"ECF 2!-ICN","Open Interest")</f>
        <v>11992</v>
      </c>
      <c r="J3">
        <f>RTD("esrtd",,"ECF 2!-ICN","Recent Settlement")</f>
        <v>75.739999999999995</v>
      </c>
    </row>
    <row r="4" spans="1:10" x14ac:dyDescent="0.25">
      <c r="A4" t="str">
        <f>RTD("esrtd",,"ECF 3!-ICN","Symbol")</f>
        <v>ECF 25X-ICN</v>
      </c>
      <c r="B4">
        <f>RTD("esrtd",,"ECF 3!-ICN","Last")</f>
        <v>75.099999999999994</v>
      </c>
      <c r="C4">
        <f>RTD("esrtd",,"ECF 3!-ICN","Change")</f>
        <v>-0.78000000000000114</v>
      </c>
      <c r="D4">
        <f>RTD("esrtd",,"ECF 3!-ICN","High")</f>
        <v>75.099999999999994</v>
      </c>
      <c r="E4">
        <f>RTD("esrtd",,"ECF 3!-ICN","Low")</f>
        <v>75.099999999999994</v>
      </c>
      <c r="F4">
        <f>RTD("esrtd",,"ECF 3!-ICN","Bid")</f>
        <v>76.069999999999993</v>
      </c>
      <c r="G4">
        <f>RTD("esrtd",,"ECF 3!-ICN","Ask")</f>
        <v>76.14</v>
      </c>
      <c r="H4">
        <f>RTD("esrtd",,"ECF 3!-ICN","Cumulative Volume")</f>
        <v>502</v>
      </c>
      <c r="I4">
        <f>RTD("esrtd",,"ECF 3!-ICN","Open Interest")</f>
        <v>4392</v>
      </c>
      <c r="J4">
        <f>RTD("esrtd",,"ECF 3!-ICN","Recent Settlement")</f>
        <v>75.88</v>
      </c>
    </row>
    <row r="5" spans="1:10" x14ac:dyDescent="0.25">
      <c r="A5" t="str">
        <f>RTD("esrtd",,"ECF 4!-ICN","Symbol")</f>
        <v>ECF 25Z-ICN</v>
      </c>
      <c r="B5">
        <f>RTD("esrtd",,"ECF 4!-ICN","Last")</f>
        <v>76.2</v>
      </c>
      <c r="C5">
        <f>RTD("esrtd",,"ECF 4!-ICN","Change")</f>
        <v>0.21999999999999886</v>
      </c>
      <c r="D5">
        <f>RTD("esrtd",,"ECF 4!-ICN","High")</f>
        <v>76.489999999999995</v>
      </c>
      <c r="E5">
        <f>RTD("esrtd",,"ECF 4!-ICN","Low")</f>
        <v>75.06</v>
      </c>
      <c r="F5">
        <f>RTD("esrtd",,"ECF 4!-ICN","Bid")</f>
        <v>76.2</v>
      </c>
      <c r="G5">
        <f>RTD("esrtd",,"ECF 4!-ICN","Ask")</f>
        <v>76.22</v>
      </c>
      <c r="H5">
        <f>RTD("esrtd",,"ECF 4!-ICN","Cumulative Volume")</f>
        <v>20845</v>
      </c>
      <c r="I5">
        <f>RTD("esrtd",,"ECF 4!-ICN","Open Interest")</f>
        <v>355873</v>
      </c>
      <c r="J5">
        <f>RTD("esrtd",,"ECF 4!-ICN","Recent Settlement")</f>
        <v>75.98</v>
      </c>
    </row>
    <row r="6" spans="1:10" x14ac:dyDescent="0.25">
      <c r="A6" t="str">
        <f>RTD("esrtd",,"ECF 5!-ICN","Symbol")</f>
        <v>ECF 26H-ICN</v>
      </c>
      <c r="B6">
        <f>RTD("esrtd",,"ECF 5!-ICN","Last")</f>
        <v>76.75</v>
      </c>
      <c r="C6">
        <f>RTD("esrtd",,"ECF 5!-ICN","Change")</f>
        <v>0.25</v>
      </c>
      <c r="D6">
        <f>RTD("esrtd",,"ECF 5!-ICN","High")</f>
        <v>76.959999999999994</v>
      </c>
      <c r="E6">
        <f>RTD("esrtd",,"ECF 5!-ICN","Low")</f>
        <v>75.8</v>
      </c>
      <c r="F6">
        <f>RTD("esrtd",,"ECF 5!-ICN","Bid")</f>
        <v>76.709999999999994</v>
      </c>
      <c r="G6">
        <f>RTD("esrtd",,"ECF 5!-ICN","Ask")</f>
        <v>76.739999999999995</v>
      </c>
      <c r="H6">
        <f>RTD("esrtd",,"ECF 5!-ICN","Cumulative Volume")</f>
        <v>1034</v>
      </c>
      <c r="I6">
        <f>RTD("esrtd",,"ECF 5!-ICN","Open Interest")</f>
        <v>35362</v>
      </c>
      <c r="J6">
        <f>RTD("esrtd",,"ECF 5!-ICN","Recent Settlement")</f>
        <v>76.5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77.23</v>
      </c>
      <c r="G7">
        <f>RTD("esrtd",,"ECF 6!-ICN","Ask")</f>
        <v>77.290000000000006</v>
      </c>
      <c r="H7">
        <f>RTD("esrtd",,"ECF 6!-ICN","Cumulative Volume")</f>
        <v>5</v>
      </c>
      <c r="I7">
        <f>RTD("esrtd",,"ECF 6!-ICN","Open Interest")</f>
        <v>1160</v>
      </c>
      <c r="J7">
        <f>RTD("esrtd",,"ECF 6!-ICN","Recent Settlement")</f>
        <v>77.02</v>
      </c>
    </row>
    <row r="8" spans="1:10" x14ac:dyDescent="0.25">
      <c r="A8" t="str">
        <f>RTD("esrtd",,"ECF 7!-ICN","Symbol")</f>
        <v>ECF 26Q-ICN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77.55</v>
      </c>
      <c r="G8">
        <f>RTD("esrtd",,"ECF 7!-ICN","Ask")</f>
        <v>77.61</v>
      </c>
      <c r="H8">
        <f>RTD("esrtd",,"ECF 7!-ICN","Cumulative Volume")</f>
        <v>0</v>
      </c>
      <c r="I8">
        <f>RTD("esrtd",,"ECF 7!-ICN","Open Interest")</f>
        <v>16913</v>
      </c>
      <c r="J8">
        <f>RTD("esrtd",,"ECF 7!-ICN","Recent Settlement")</f>
        <v>77.36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77.760000000000005</v>
      </c>
      <c r="G9">
        <f>RTD("esrtd",,"ECF 8!-ICN","Ask")</f>
        <v>77.81</v>
      </c>
      <c r="H9">
        <f>RTD("esrtd",,"ECF 8!-ICN","Cumulative Volume")</f>
        <v>0</v>
      </c>
      <c r="I9">
        <f>RTD("esrtd",,"ECF 8!-ICN","Open Interest")</f>
        <v>1662</v>
      </c>
      <c r="J9">
        <f>RTD("esrtd",,"ECF 8!-ICN","Recent Settlement")</f>
        <v>77.569999999999993</v>
      </c>
    </row>
    <row r="10" spans="1:10" x14ac:dyDescent="0.25">
      <c r="A10" t="str">
        <f>RTD("esrtd",,"ECF 9!-ICN","Symbol")</f>
        <v>ECF 26Z-ICN</v>
      </c>
      <c r="B10">
        <f>RTD("esrtd",,"ECF 9!-ICN","Last")</f>
        <v>78.19</v>
      </c>
      <c r="C10">
        <f>RTD("esrtd",,"ECF 9!-ICN","Change")</f>
        <v>0.18999999999999773</v>
      </c>
      <c r="D10">
        <f>RTD("esrtd",,"ECF 9!-ICN","High")</f>
        <v>78.5</v>
      </c>
      <c r="E10">
        <f>RTD("esrtd",,"ECF 9!-ICN","Low")</f>
        <v>77.08</v>
      </c>
      <c r="F10">
        <f>RTD("esrtd",,"ECF 9!-ICN","Bid")</f>
        <v>78.22</v>
      </c>
      <c r="G10">
        <f>RTD("esrtd",,"ECF 9!-ICN","Ask")</f>
        <v>78.25</v>
      </c>
      <c r="H10">
        <f>RTD("esrtd",,"ECF 9!-ICN","Cumulative Volume")</f>
        <v>1504</v>
      </c>
      <c r="I10">
        <f>RTD("esrtd",,"ECF 9!-ICN","Open Interest")</f>
        <v>184194</v>
      </c>
      <c r="J10">
        <f>RTD("esrtd",,"ECF 9!-ICN","Recent Settlement")</f>
        <v>78</v>
      </c>
    </row>
    <row r="11" spans="1:10" x14ac:dyDescent="0.25">
      <c r="A11" t="str">
        <f>RTD("esrtd",,"ECF 10!-ICN","Symbol")</f>
        <v>ECF 27H-ICN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>
        <f>RTD("esrtd",,"ECF 10!-ICN","Bid")</f>
        <v>78.739999999999995</v>
      </c>
      <c r="G11">
        <f>RTD("esrtd",,"ECF 10!-ICN","Ask")</f>
        <v>78.8</v>
      </c>
      <c r="H11">
        <f>RTD("esrtd",,"ECF 10!-ICN","Cumulative Volume")</f>
        <v>0</v>
      </c>
      <c r="I11">
        <f>RTD("esrtd",,"ECF 10!-ICN","Open Interest")</f>
        <v>1115</v>
      </c>
      <c r="J11">
        <f>RTD("esrtd",,"ECF 10!-ICN","Recent Settlement")</f>
        <v>78.55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79.09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79.72</v>
      </c>
      <c r="G13">
        <f>RTD("esrtd",,"ECF 12!-ICN","Ask")</f>
        <v>79.81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79.53</v>
      </c>
    </row>
    <row r="14" spans="1:10" x14ac:dyDescent="0.25">
      <c r="A14" t="str">
        <f>RTD("esrtd",,"ECF 13!-ICN","Symbol")</f>
        <v>ECF 27Z-ICN</v>
      </c>
      <c r="B14">
        <f>RTD("esrtd",,"ECF 13!-ICN","Last")</f>
        <v>80.36</v>
      </c>
      <c r="C14">
        <f>RTD("esrtd",,"ECF 13!-ICN","Change")</f>
        <v>9.0000000000003411E-2</v>
      </c>
      <c r="D14">
        <f>RTD("esrtd",,"ECF 13!-ICN","High")</f>
        <v>80.69</v>
      </c>
      <c r="E14">
        <f>RTD("esrtd",,"ECF 13!-ICN","Low")</f>
        <v>79.349999999999994</v>
      </c>
      <c r="F14">
        <f>RTD("esrtd",,"ECF 13!-ICN","Bid")</f>
        <v>80.489999999999995</v>
      </c>
      <c r="G14">
        <f>RTD("esrtd",,"ECF 13!-ICN","Ask")</f>
        <v>80.53</v>
      </c>
      <c r="H14">
        <f>RTD("esrtd",,"ECF 13!-ICN","Cumulative Volume")</f>
        <v>191</v>
      </c>
      <c r="I14">
        <f>RTD("esrtd",,"ECF 13!-ICN","Open Interest")</f>
        <v>56877</v>
      </c>
      <c r="J14">
        <f>RTD("esrtd",,"ECF 13!-ICN","Recent Settlement")</f>
        <v>80.27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81.05</v>
      </c>
      <c r="G15">
        <f>RTD("esrtd",,"ECF 14!-ICN","Ask")</f>
        <v>81.319999999999993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80.92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81.58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-9.9999999999999811E-3</v>
      </c>
      <c r="D17">
        <f>RTD("esrtd",,"ECF 1!:ECF2!-ICN","High")</f>
        <v>-0.15</v>
      </c>
      <c r="E17">
        <f>RTD("esrtd",,"ECF 1!:ECF2!-ICN","Low")</f>
        <v>-0.15</v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40</v>
      </c>
      <c r="I17" t="str">
        <f>RTD("esrtd",,"ECF 1!:ECF2!-ICN","Open Interest")</f>
        <v/>
      </c>
      <c r="J17">
        <f>RTD("esrtd",,"ECF 1!:ECF2!-ICN","Recent Settlement")</f>
        <v>-0.14000000000000001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-0.18</v>
      </c>
      <c r="G18">
        <f>RTD("esrtd",,"ECF 2!:ECF3!-ICN","Ask")</f>
        <v>-0.11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-0.14000000000000001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-0.51</v>
      </c>
      <c r="C20">
        <f>RTD("esrtd",,"ECF 4!:ECF5!-ICN","Change")</f>
        <v>1.0000000000000009E-2</v>
      </c>
      <c r="D20">
        <f>RTD("esrtd",,"ECF 4!:ECF5!-ICN","High")</f>
        <v>-0.51</v>
      </c>
      <c r="E20">
        <f>RTD("esrtd",,"ECF 4!:ECF5!-ICN","Low")</f>
        <v>-0.53</v>
      </c>
      <c r="F20">
        <f>RTD("esrtd",,"ECF 4!:ECF5!-ICN","Bid")</f>
        <v>-0.52</v>
      </c>
      <c r="G20">
        <f>RTD("esrtd",,"ECF 4!:ECF5!-ICN","Ask")</f>
        <v>-0.51</v>
      </c>
      <c r="H20">
        <f>RTD("esrtd",,"ECF 4!:ECF5!-ICN","Cumulative Volume")</f>
        <v>1034</v>
      </c>
      <c r="I20" t="str">
        <f>RTD("esrtd",,"ECF 4!:ECF5!-ICN","Open Interest")</f>
        <v/>
      </c>
      <c r="J20">
        <f>RTD("esrtd",,"ECF 4!:ECF5!-ICN","Recent Settlement")</f>
        <v>-0.52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-0.5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-0.52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-0.35</v>
      </c>
      <c r="G22">
        <f>RTD("esrtd",,"ECF 6!:ECF7!-ICN","Ask")</f>
        <v>-0.27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-0.34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-0.21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-0.21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-0.42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-0.43</v>
      </c>
    </row>
    <row r="25" spans="1:10" x14ac:dyDescent="0.25">
      <c r="A25" t="str">
        <f>RTD("esrtd",,"ECF 9!:ECF10!-ICN","Symbol")</f>
        <v>ECF 26Z:ECF27H-ICN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>
        <f>RTD("esrtd",,"ECF 9!:ECF10!-ICN","Bid")</f>
        <v>-0.55000000000000004</v>
      </c>
      <c r="G25">
        <f>RTD("esrtd",,"ECF 9!:ECF10!-ICN","Ask")</f>
        <v>-0.52</v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-0.78</v>
      </c>
      <c r="G27">
        <f>RTD("esrtd",,"ECF 12!:ECF13!-ICN","Ask")</f>
        <v>-0.71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-0.79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-0.65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-0.02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-0.01</v>
      </c>
      <c r="G30">
        <f>RTD("esrtd",,"ECFZ 1!-ICN","Ask")</f>
        <v>0</v>
      </c>
      <c r="H30">
        <f>RTD("esrtd",,"ECFZ 1!-ICN","Cumulative Volume")</f>
        <v>108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>
        <f>RTD("esrtd",,"ECFZ 2!-ICN","Bid")</f>
        <v>-0.06</v>
      </c>
      <c r="G31">
        <f>RTD("esrtd",,"ECFZ 2!-ICN","Ask")</f>
        <v>0.04</v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8"/>
  <sheetViews>
    <sheetView tabSelected="1" workbookViewId="0">
      <selection activeCell="G29" sqref="G29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  <c r="G2" t="s">
        <v>39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  <c r="G4" t="s">
        <v>40</v>
      </c>
    </row>
    <row r="5" spans="1:7" x14ac:dyDescent="0.25">
      <c r="A5" s="3">
        <f>DATE(2025,9,26)</f>
        <v>45926</v>
      </c>
      <c r="B5">
        <v>51761</v>
      </c>
      <c r="C5">
        <v>355873</v>
      </c>
      <c r="D5">
        <v>35362</v>
      </c>
      <c r="E5">
        <v>16913</v>
      </c>
      <c r="F5">
        <v>184194</v>
      </c>
    </row>
    <row r="6" spans="1:7" x14ac:dyDescent="0.25">
      <c r="A6" s="3">
        <f>DATE(2025,9,25)</f>
        <v>45925</v>
      </c>
      <c r="B6">
        <v>51634</v>
      </c>
      <c r="C6">
        <v>353056</v>
      </c>
      <c r="D6">
        <v>35355</v>
      </c>
      <c r="E6">
        <v>16913</v>
      </c>
      <c r="F6">
        <v>184344</v>
      </c>
    </row>
    <row r="7" spans="1:7" x14ac:dyDescent="0.25">
      <c r="A7" s="3">
        <f>DATE(2025,9,24)</f>
        <v>45924</v>
      </c>
      <c r="B7">
        <v>52286</v>
      </c>
      <c r="C7">
        <v>354700</v>
      </c>
      <c r="D7">
        <v>35342</v>
      </c>
      <c r="E7">
        <v>16908</v>
      </c>
      <c r="F7">
        <v>183478</v>
      </c>
    </row>
    <row r="8" spans="1:7" x14ac:dyDescent="0.25">
      <c r="A8" s="3">
        <f>DATE(2025,9,23)</f>
        <v>45923</v>
      </c>
      <c r="B8">
        <v>52404</v>
      </c>
      <c r="C8">
        <v>357172</v>
      </c>
      <c r="D8">
        <v>35301</v>
      </c>
      <c r="E8">
        <v>16908</v>
      </c>
      <c r="F8">
        <v>183297</v>
      </c>
    </row>
    <row r="9" spans="1:7" x14ac:dyDescent="0.25">
      <c r="A9" s="3">
        <f>DATE(2025,9,22)</f>
        <v>45922</v>
      </c>
      <c r="B9">
        <v>53002</v>
      </c>
      <c r="C9">
        <v>355535</v>
      </c>
      <c r="D9">
        <v>35279</v>
      </c>
      <c r="E9">
        <v>16909</v>
      </c>
      <c r="F9">
        <v>181177</v>
      </c>
    </row>
    <row r="10" spans="1:7" x14ac:dyDescent="0.25">
      <c r="A10" s="3">
        <f>DATE(2025,9,19)</f>
        <v>45919</v>
      </c>
      <c r="B10">
        <v>53089</v>
      </c>
      <c r="C10">
        <v>353508</v>
      </c>
      <c r="D10">
        <v>35212</v>
      </c>
      <c r="E10">
        <v>16909</v>
      </c>
      <c r="F10">
        <v>181271</v>
      </c>
    </row>
    <row r="11" spans="1:7" x14ac:dyDescent="0.25">
      <c r="A11" s="3">
        <f>DATE(2025,9,18)</f>
        <v>45918</v>
      </c>
      <c r="B11">
        <v>53094</v>
      </c>
      <c r="C11">
        <v>352301</v>
      </c>
      <c r="D11">
        <v>35368</v>
      </c>
      <c r="E11">
        <v>16909</v>
      </c>
      <c r="F11">
        <v>181386</v>
      </c>
    </row>
    <row r="12" spans="1:7" x14ac:dyDescent="0.25">
      <c r="A12" s="3">
        <f>DATE(2025,9,17)</f>
        <v>45917</v>
      </c>
      <c r="B12">
        <v>52458</v>
      </c>
      <c r="C12">
        <v>351066</v>
      </c>
      <c r="D12">
        <v>35371</v>
      </c>
      <c r="E12">
        <v>16909</v>
      </c>
      <c r="F12">
        <v>180453</v>
      </c>
    </row>
    <row r="13" spans="1:7" x14ac:dyDescent="0.25">
      <c r="A13" s="3">
        <f>DATE(2025,9,16)</f>
        <v>45916</v>
      </c>
      <c r="B13">
        <v>52385</v>
      </c>
      <c r="C13">
        <v>352111</v>
      </c>
      <c r="D13">
        <v>35340</v>
      </c>
      <c r="E13">
        <v>16909</v>
      </c>
      <c r="F13">
        <v>179147</v>
      </c>
    </row>
    <row r="14" spans="1:7" x14ac:dyDescent="0.25">
      <c r="A14" s="3">
        <f>DATE(2025,9,15)</f>
        <v>45915</v>
      </c>
      <c r="B14">
        <v>52634</v>
      </c>
      <c r="C14">
        <v>353026</v>
      </c>
      <c r="D14">
        <v>35249</v>
      </c>
      <c r="E14">
        <v>16909</v>
      </c>
      <c r="F14">
        <v>177490</v>
      </c>
    </row>
    <row r="15" spans="1:7" x14ac:dyDescent="0.25">
      <c r="A15" s="3">
        <f>DATE(2025,9,12)</f>
        <v>45912</v>
      </c>
      <c r="B15">
        <v>52611</v>
      </c>
      <c r="C15">
        <v>351133</v>
      </c>
      <c r="D15">
        <v>35210</v>
      </c>
      <c r="E15">
        <v>16909</v>
      </c>
      <c r="F15">
        <v>176344</v>
      </c>
    </row>
    <row r="16" spans="1:7" x14ac:dyDescent="0.25">
      <c r="A16" s="3">
        <f>DATE(2025,9,11)</f>
        <v>45911</v>
      </c>
      <c r="B16">
        <v>52574</v>
      </c>
      <c r="C16">
        <v>349117</v>
      </c>
      <c r="D16">
        <v>34669</v>
      </c>
      <c r="E16">
        <v>16909</v>
      </c>
      <c r="F16">
        <v>176245</v>
      </c>
    </row>
    <row r="17" spans="1:6" x14ac:dyDescent="0.25">
      <c r="A17" s="3">
        <f>DATE(2025,9,10)</f>
        <v>45910</v>
      </c>
      <c r="B17">
        <v>52537</v>
      </c>
      <c r="C17">
        <v>348331</v>
      </c>
      <c r="D17">
        <v>34600</v>
      </c>
      <c r="E17">
        <v>16904</v>
      </c>
      <c r="F17">
        <v>174401</v>
      </c>
    </row>
    <row r="18" spans="1:6" x14ac:dyDescent="0.25">
      <c r="A18" s="3">
        <f>DATE(2025,9,9)</f>
        <v>45909</v>
      </c>
      <c r="B18">
        <v>52569</v>
      </c>
      <c r="C18">
        <v>346299</v>
      </c>
      <c r="D18">
        <v>34549</v>
      </c>
      <c r="E18">
        <v>16853</v>
      </c>
      <c r="F18">
        <v>173517</v>
      </c>
    </row>
    <row r="19" spans="1:6" x14ac:dyDescent="0.25">
      <c r="A19" s="3">
        <f>DATE(2025,9,8)</f>
        <v>45908</v>
      </c>
      <c r="B19">
        <v>53114</v>
      </c>
      <c r="C19">
        <v>344793</v>
      </c>
      <c r="D19">
        <v>34477</v>
      </c>
      <c r="E19">
        <v>16853</v>
      </c>
      <c r="F19">
        <v>173160</v>
      </c>
    </row>
    <row r="20" spans="1:6" x14ac:dyDescent="0.25">
      <c r="A20" s="3">
        <f>DATE(2025,9,5)</f>
        <v>45905</v>
      </c>
      <c r="B20">
        <v>52743</v>
      </c>
      <c r="C20">
        <v>343314</v>
      </c>
      <c r="D20">
        <v>34434</v>
      </c>
      <c r="E20">
        <v>16853</v>
      </c>
      <c r="F20">
        <v>173497</v>
      </c>
    </row>
    <row r="21" spans="1:6" x14ac:dyDescent="0.25">
      <c r="A21" s="3">
        <f>DATE(2025,9,4)</f>
        <v>45904</v>
      </c>
      <c r="B21">
        <v>52764</v>
      </c>
      <c r="C21">
        <v>343492</v>
      </c>
      <c r="D21">
        <v>34372</v>
      </c>
      <c r="E21">
        <v>16853</v>
      </c>
      <c r="F21">
        <v>175805</v>
      </c>
    </row>
    <row r="22" spans="1:6" x14ac:dyDescent="0.25">
      <c r="A22" s="3">
        <f>DATE(2025,9,3)</f>
        <v>45903</v>
      </c>
      <c r="B22">
        <v>52996</v>
      </c>
      <c r="C22">
        <v>342971</v>
      </c>
      <c r="D22">
        <v>34171</v>
      </c>
      <c r="E22">
        <v>16853</v>
      </c>
      <c r="F22">
        <v>175671</v>
      </c>
    </row>
    <row r="23" spans="1:6" x14ac:dyDescent="0.25">
      <c r="A23" s="3">
        <f>DATE(2025,9,2)</f>
        <v>45902</v>
      </c>
      <c r="B23">
        <v>53280</v>
      </c>
      <c r="C23">
        <v>344044</v>
      </c>
      <c r="D23">
        <v>34054</v>
      </c>
      <c r="E23">
        <v>16773</v>
      </c>
      <c r="F23">
        <v>173844</v>
      </c>
    </row>
    <row r="24" spans="1:6" x14ac:dyDescent="0.25">
      <c r="A24" s="3">
        <f>DATE(2025,9,1)</f>
        <v>45901</v>
      </c>
      <c r="B24">
        <v>53879</v>
      </c>
      <c r="C24">
        <v>345801</v>
      </c>
      <c r="D24">
        <v>34023</v>
      </c>
      <c r="E24">
        <v>16773</v>
      </c>
      <c r="F24">
        <v>171783</v>
      </c>
    </row>
    <row r="25" spans="1:6" x14ac:dyDescent="0.25">
      <c r="A25" s="3">
        <f>DATE(2025,8,29)</f>
        <v>45898</v>
      </c>
      <c r="B25">
        <v>55423</v>
      </c>
      <c r="C25">
        <v>342992</v>
      </c>
      <c r="D25">
        <v>34444</v>
      </c>
      <c r="E25">
        <v>16773</v>
      </c>
      <c r="F25">
        <v>171131</v>
      </c>
    </row>
    <row r="26" spans="1:6" x14ac:dyDescent="0.25">
      <c r="A26" s="3">
        <f>DATE(2025,8,28)</f>
        <v>45897</v>
      </c>
      <c r="B26">
        <v>55406</v>
      </c>
      <c r="C26">
        <v>340721</v>
      </c>
      <c r="D26">
        <v>34426</v>
      </c>
      <c r="E26">
        <v>16473</v>
      </c>
      <c r="F26">
        <v>170479</v>
      </c>
    </row>
    <row r="27" spans="1:6" x14ac:dyDescent="0.25">
      <c r="A27" s="3">
        <f>DATE(2025,8,27)</f>
        <v>45896</v>
      </c>
      <c r="B27">
        <v>55504</v>
      </c>
      <c r="C27">
        <v>339452</v>
      </c>
      <c r="D27">
        <v>34349</v>
      </c>
      <c r="E27">
        <v>16473</v>
      </c>
      <c r="F27">
        <v>169640</v>
      </c>
    </row>
    <row r="28" spans="1:6" x14ac:dyDescent="0.25">
      <c r="A28" s="3">
        <f>DATE(2025,8,26)</f>
        <v>45895</v>
      </c>
      <c r="B28">
        <v>55650</v>
      </c>
      <c r="C28">
        <v>340557</v>
      </c>
      <c r="D28">
        <v>34302</v>
      </c>
      <c r="E28">
        <v>16141</v>
      </c>
      <c r="F28">
        <v>169468</v>
      </c>
    </row>
    <row r="29" spans="1:6" x14ac:dyDescent="0.25">
      <c r="A29" s="3">
        <f>DATE(2025,8,25)</f>
        <v>45894</v>
      </c>
      <c r="B29">
        <v>55526</v>
      </c>
      <c r="C29">
        <v>338181</v>
      </c>
      <c r="D29">
        <v>34283</v>
      </c>
      <c r="E29">
        <v>16141</v>
      </c>
      <c r="F29">
        <v>169331</v>
      </c>
    </row>
    <row r="30" spans="1:6" x14ac:dyDescent="0.25">
      <c r="A30" s="3">
        <f>DATE(2025,8,22)</f>
        <v>45891</v>
      </c>
      <c r="B30">
        <v>55494</v>
      </c>
      <c r="C30">
        <v>337516</v>
      </c>
      <c r="D30">
        <v>33952</v>
      </c>
      <c r="E30">
        <v>16141</v>
      </c>
      <c r="F30">
        <v>169313</v>
      </c>
    </row>
    <row r="31" spans="1:6" x14ac:dyDescent="0.25">
      <c r="A31" s="3">
        <f>DATE(2025,8,21)</f>
        <v>45890</v>
      </c>
      <c r="B31">
        <v>55271</v>
      </c>
      <c r="C31">
        <v>336880</v>
      </c>
      <c r="D31">
        <v>33466</v>
      </c>
      <c r="E31">
        <v>16134</v>
      </c>
      <c r="F31">
        <v>169229</v>
      </c>
    </row>
    <row r="32" spans="1:6" x14ac:dyDescent="0.25">
      <c r="A32" s="3">
        <f>DATE(2025,8,20)</f>
        <v>45889</v>
      </c>
      <c r="B32">
        <v>55233</v>
      </c>
      <c r="C32">
        <v>336461</v>
      </c>
      <c r="D32">
        <v>32957</v>
      </c>
      <c r="E32">
        <v>16282</v>
      </c>
      <c r="F32">
        <v>167467</v>
      </c>
    </row>
    <row r="33" spans="1:6" x14ac:dyDescent="0.25">
      <c r="A33" s="3">
        <f>DATE(2025,8,19)</f>
        <v>45888</v>
      </c>
      <c r="B33">
        <v>55159</v>
      </c>
      <c r="C33">
        <v>335216</v>
      </c>
      <c r="D33">
        <v>32675</v>
      </c>
      <c r="E33">
        <v>16112</v>
      </c>
      <c r="F33">
        <v>166986</v>
      </c>
    </row>
    <row r="34" spans="1:6" x14ac:dyDescent="0.25">
      <c r="A34" s="3">
        <f>DATE(2025,8,18)</f>
        <v>45887</v>
      </c>
      <c r="B34">
        <v>55038</v>
      </c>
      <c r="C34">
        <v>334562</v>
      </c>
      <c r="D34">
        <v>32404</v>
      </c>
      <c r="E34">
        <v>16244</v>
      </c>
      <c r="F34">
        <v>166189</v>
      </c>
    </row>
    <row r="35" spans="1:6" x14ac:dyDescent="0.25">
      <c r="A35" s="3">
        <f>DATE(2025,8,15)</f>
        <v>45884</v>
      </c>
      <c r="B35">
        <v>54467</v>
      </c>
      <c r="C35">
        <v>332925</v>
      </c>
      <c r="D35">
        <v>32139</v>
      </c>
      <c r="E35">
        <v>16114</v>
      </c>
      <c r="F35">
        <v>165785</v>
      </c>
    </row>
    <row r="36" spans="1:6" x14ac:dyDescent="0.25">
      <c r="A36" s="3">
        <f>DATE(2025,8,14)</f>
        <v>45883</v>
      </c>
      <c r="B36">
        <v>52654</v>
      </c>
      <c r="C36">
        <v>331793</v>
      </c>
      <c r="D36">
        <v>32139</v>
      </c>
      <c r="E36">
        <v>16114</v>
      </c>
      <c r="F36">
        <v>165035</v>
      </c>
    </row>
    <row r="37" spans="1:6" x14ac:dyDescent="0.25">
      <c r="A37" s="3">
        <f>DATE(2025,8,13)</f>
        <v>45882</v>
      </c>
      <c r="B37">
        <v>49078</v>
      </c>
      <c r="C37">
        <v>334724</v>
      </c>
      <c r="D37">
        <v>31135</v>
      </c>
      <c r="E37">
        <v>16086</v>
      </c>
      <c r="F37">
        <v>165282</v>
      </c>
    </row>
    <row r="38" spans="1:6" x14ac:dyDescent="0.25">
      <c r="A38" s="3">
        <f>DATE(2025,8,12)</f>
        <v>45881</v>
      </c>
      <c r="B38">
        <v>49075</v>
      </c>
      <c r="C38">
        <v>333519</v>
      </c>
      <c r="D38">
        <v>31129</v>
      </c>
      <c r="E38">
        <v>16084</v>
      </c>
      <c r="F38">
        <v>165259</v>
      </c>
    </row>
    <row r="39" spans="1:6" x14ac:dyDescent="0.25">
      <c r="A39" s="3">
        <f>DATE(2025,8,11)</f>
        <v>45880</v>
      </c>
      <c r="B39">
        <v>49079</v>
      </c>
      <c r="C39">
        <v>332913</v>
      </c>
      <c r="D39">
        <v>31123</v>
      </c>
      <c r="E39">
        <v>16080</v>
      </c>
      <c r="F39">
        <v>164418</v>
      </c>
    </row>
    <row r="40" spans="1:6" x14ac:dyDescent="0.25">
      <c r="A40" s="3">
        <f>DATE(2025,8,8)</f>
        <v>45877</v>
      </c>
      <c r="B40">
        <v>49029</v>
      </c>
      <c r="C40">
        <v>334592</v>
      </c>
      <c r="D40">
        <v>31103</v>
      </c>
      <c r="E40">
        <v>16080</v>
      </c>
      <c r="F40">
        <v>164283</v>
      </c>
    </row>
    <row r="41" spans="1:6" x14ac:dyDescent="0.25">
      <c r="A41" s="3">
        <f>DATE(2025,8,7)</f>
        <v>45876</v>
      </c>
      <c r="B41">
        <v>49035</v>
      </c>
      <c r="C41">
        <v>334273</v>
      </c>
      <c r="D41">
        <v>31046</v>
      </c>
      <c r="E41">
        <v>16080</v>
      </c>
      <c r="F41">
        <v>162523</v>
      </c>
    </row>
    <row r="42" spans="1:6" x14ac:dyDescent="0.25">
      <c r="A42" s="3">
        <f>DATE(2025,8,6)</f>
        <v>45875</v>
      </c>
      <c r="B42">
        <v>49028</v>
      </c>
      <c r="C42">
        <v>335278</v>
      </c>
      <c r="D42">
        <v>30118</v>
      </c>
      <c r="E42">
        <v>16080</v>
      </c>
      <c r="F42">
        <v>162858</v>
      </c>
    </row>
    <row r="43" spans="1:6" x14ac:dyDescent="0.25">
      <c r="A43" s="3">
        <f>DATE(2025,8,5)</f>
        <v>45874</v>
      </c>
      <c r="B43">
        <v>49028</v>
      </c>
      <c r="C43">
        <v>333937</v>
      </c>
      <c r="D43">
        <v>30037</v>
      </c>
      <c r="E43">
        <v>16079</v>
      </c>
      <c r="F43">
        <v>161752</v>
      </c>
    </row>
    <row r="44" spans="1:6" x14ac:dyDescent="0.25">
      <c r="A44" s="3">
        <f>DATE(2025,8,4)</f>
        <v>45873</v>
      </c>
      <c r="B44">
        <v>48952</v>
      </c>
      <c r="C44">
        <v>333839</v>
      </c>
      <c r="D44">
        <v>30018</v>
      </c>
      <c r="E44">
        <v>16079</v>
      </c>
      <c r="F44">
        <v>161155</v>
      </c>
    </row>
    <row r="45" spans="1:6" x14ac:dyDescent="0.25">
      <c r="A45" s="3">
        <f>DATE(2025,8,1)</f>
        <v>45870</v>
      </c>
      <c r="B45">
        <v>48947</v>
      </c>
      <c r="C45">
        <v>335306</v>
      </c>
      <c r="D45">
        <v>29963</v>
      </c>
      <c r="E45">
        <v>16079</v>
      </c>
      <c r="F45">
        <v>160284</v>
      </c>
    </row>
    <row r="46" spans="1:6" x14ac:dyDescent="0.25">
      <c r="A46" s="3">
        <f>DATE(2025,7,31)</f>
        <v>45869</v>
      </c>
      <c r="B46">
        <v>48946</v>
      </c>
      <c r="C46">
        <v>335217</v>
      </c>
      <c r="D46">
        <v>29443</v>
      </c>
      <c r="E46">
        <v>16054</v>
      </c>
      <c r="F46">
        <v>159960</v>
      </c>
    </row>
    <row r="47" spans="1:6" x14ac:dyDescent="0.25">
      <c r="A47" s="3">
        <f>DATE(2025,7,30)</f>
        <v>45868</v>
      </c>
      <c r="B47">
        <v>48458</v>
      </c>
      <c r="C47">
        <v>334621</v>
      </c>
      <c r="D47">
        <v>29466</v>
      </c>
      <c r="E47">
        <v>16054</v>
      </c>
      <c r="F47">
        <v>159968</v>
      </c>
    </row>
    <row r="48" spans="1:6" x14ac:dyDescent="0.25">
      <c r="A48" s="3">
        <f>DATE(2025,7,29)</f>
        <v>45867</v>
      </c>
      <c r="B48">
        <v>48210</v>
      </c>
      <c r="C48">
        <v>335880</v>
      </c>
      <c r="D48">
        <v>29456</v>
      </c>
      <c r="E48">
        <v>16054</v>
      </c>
      <c r="F48">
        <v>159282</v>
      </c>
    </row>
    <row r="49" spans="1:6" x14ac:dyDescent="0.25">
      <c r="A49" s="3">
        <f>DATE(2025,7,28)</f>
        <v>45866</v>
      </c>
      <c r="B49">
        <v>48261</v>
      </c>
      <c r="C49">
        <v>333961</v>
      </c>
      <c r="D49">
        <v>29447</v>
      </c>
      <c r="E49">
        <v>16053</v>
      </c>
      <c r="F49">
        <v>158865</v>
      </c>
    </row>
    <row r="50" spans="1:6" x14ac:dyDescent="0.25">
      <c r="A50" s="3">
        <f>DATE(2025,7,25)</f>
        <v>45863</v>
      </c>
      <c r="B50">
        <v>48208</v>
      </c>
      <c r="C50">
        <v>333078</v>
      </c>
      <c r="D50">
        <v>29391</v>
      </c>
      <c r="E50">
        <v>16051</v>
      </c>
      <c r="F50">
        <v>158379</v>
      </c>
    </row>
    <row r="51" spans="1:6" x14ac:dyDescent="0.25">
      <c r="A51" s="3">
        <f>DATE(2025,7,24)</f>
        <v>45862</v>
      </c>
      <c r="B51">
        <v>48527</v>
      </c>
      <c r="C51">
        <v>332644</v>
      </c>
      <c r="D51">
        <v>29344</v>
      </c>
      <c r="E51">
        <v>16051</v>
      </c>
      <c r="F51">
        <v>158783</v>
      </c>
    </row>
    <row r="52" spans="1:6" x14ac:dyDescent="0.25">
      <c r="A52" s="3">
        <f>DATE(2025,7,23)</f>
        <v>45861</v>
      </c>
      <c r="B52">
        <v>48515</v>
      </c>
      <c r="C52">
        <v>331048</v>
      </c>
      <c r="D52">
        <v>29341</v>
      </c>
      <c r="E52">
        <v>16051</v>
      </c>
      <c r="F52">
        <v>157895</v>
      </c>
    </row>
    <row r="53" spans="1:6" x14ac:dyDescent="0.25">
      <c r="A53" s="3">
        <f>DATE(2025,7,22)</f>
        <v>45860</v>
      </c>
      <c r="B53">
        <v>48536</v>
      </c>
      <c r="C53">
        <v>329710</v>
      </c>
      <c r="D53">
        <v>29291</v>
      </c>
      <c r="E53">
        <v>16048</v>
      </c>
      <c r="F53">
        <v>157083</v>
      </c>
    </row>
    <row r="54" spans="1:6" x14ac:dyDescent="0.25">
      <c r="A54" s="3">
        <f>DATE(2025,7,21)</f>
        <v>45859</v>
      </c>
      <c r="B54">
        <v>48510</v>
      </c>
      <c r="C54">
        <v>328708</v>
      </c>
      <c r="D54">
        <v>28676</v>
      </c>
      <c r="E54">
        <v>16045</v>
      </c>
      <c r="F54">
        <v>155953</v>
      </c>
    </row>
    <row r="55" spans="1:6" x14ac:dyDescent="0.25">
      <c r="A55" s="3">
        <f>DATE(2025,7,18)</f>
        <v>45856</v>
      </c>
      <c r="B55">
        <v>48350</v>
      </c>
      <c r="C55">
        <v>327097</v>
      </c>
      <c r="D55">
        <v>28361</v>
      </c>
      <c r="E55">
        <v>16027</v>
      </c>
      <c r="F55">
        <v>155293</v>
      </c>
    </row>
    <row r="56" spans="1:6" x14ac:dyDescent="0.25">
      <c r="A56" s="3">
        <f>DATE(2025,7,17)</f>
        <v>45855</v>
      </c>
      <c r="B56">
        <v>48330</v>
      </c>
      <c r="C56">
        <v>326066</v>
      </c>
      <c r="D56">
        <v>27846</v>
      </c>
      <c r="E56">
        <v>16025</v>
      </c>
      <c r="F56">
        <v>154555</v>
      </c>
    </row>
    <row r="57" spans="1:6" x14ac:dyDescent="0.25">
      <c r="A57" s="3">
        <f>DATE(2025,7,16)</f>
        <v>45854</v>
      </c>
      <c r="B57">
        <v>48290</v>
      </c>
      <c r="C57">
        <v>326325</v>
      </c>
      <c r="D57">
        <v>27426</v>
      </c>
      <c r="E57">
        <v>16024</v>
      </c>
      <c r="F57">
        <v>153864</v>
      </c>
    </row>
    <row r="58" spans="1:6" x14ac:dyDescent="0.25">
      <c r="A58" s="3">
        <f>DATE(2025,7,15)</f>
        <v>45853</v>
      </c>
      <c r="B58">
        <v>48290</v>
      </c>
      <c r="C58">
        <v>325885</v>
      </c>
      <c r="D58">
        <v>27369</v>
      </c>
      <c r="E58">
        <v>16006</v>
      </c>
      <c r="F58">
        <v>152993</v>
      </c>
    </row>
    <row r="59" spans="1:6" x14ac:dyDescent="0.25">
      <c r="A59" s="3">
        <f>DATE(2025,7,14)</f>
        <v>45852</v>
      </c>
      <c r="B59">
        <v>48290</v>
      </c>
      <c r="C59">
        <v>323301</v>
      </c>
      <c r="D59">
        <v>27355</v>
      </c>
      <c r="E59">
        <v>15982</v>
      </c>
      <c r="F59">
        <v>152111</v>
      </c>
    </row>
    <row r="60" spans="1:6" x14ac:dyDescent="0.25">
      <c r="A60" s="3">
        <f>DATE(2025,7,11)</f>
        <v>45849</v>
      </c>
      <c r="B60">
        <v>48290</v>
      </c>
      <c r="C60">
        <v>321020</v>
      </c>
      <c r="D60">
        <v>27331</v>
      </c>
      <c r="E60">
        <v>15975</v>
      </c>
      <c r="F60">
        <v>151848</v>
      </c>
    </row>
    <row r="61" spans="1:6" x14ac:dyDescent="0.25">
      <c r="A61" s="3">
        <f>DATE(2025,7,10)</f>
        <v>45848</v>
      </c>
      <c r="B61">
        <v>48236</v>
      </c>
      <c r="C61">
        <v>321618</v>
      </c>
      <c r="D61">
        <v>26279</v>
      </c>
      <c r="E61">
        <v>15958</v>
      </c>
      <c r="F61">
        <v>150659</v>
      </c>
    </row>
    <row r="62" spans="1:6" x14ac:dyDescent="0.25">
      <c r="A62" s="3">
        <f>DATE(2025,7,9)</f>
        <v>45847</v>
      </c>
      <c r="B62">
        <v>48121</v>
      </c>
      <c r="C62">
        <v>320154</v>
      </c>
      <c r="D62">
        <v>26263</v>
      </c>
      <c r="E62">
        <v>15955</v>
      </c>
      <c r="F62">
        <v>150687</v>
      </c>
    </row>
    <row r="63" spans="1:6" x14ac:dyDescent="0.25">
      <c r="A63" s="3">
        <f>DATE(2025,7,8)</f>
        <v>45846</v>
      </c>
      <c r="B63">
        <v>47384</v>
      </c>
      <c r="C63">
        <v>319320</v>
      </c>
      <c r="D63">
        <v>26236</v>
      </c>
      <c r="E63">
        <v>15950</v>
      </c>
      <c r="F63">
        <v>149986</v>
      </c>
    </row>
    <row r="64" spans="1:6" x14ac:dyDescent="0.25">
      <c r="A64" s="3">
        <f>DATE(2025,7,7)</f>
        <v>45845</v>
      </c>
      <c r="B64">
        <v>46088</v>
      </c>
      <c r="C64">
        <v>318933</v>
      </c>
      <c r="D64">
        <v>26180</v>
      </c>
      <c r="E64">
        <v>15944</v>
      </c>
      <c r="F64">
        <v>149479</v>
      </c>
    </row>
    <row r="65" spans="1:6" x14ac:dyDescent="0.25">
      <c r="A65" s="3">
        <f>DATE(2025,7,4)</f>
        <v>45842</v>
      </c>
      <c r="B65">
        <v>45908</v>
      </c>
      <c r="C65">
        <v>319160</v>
      </c>
      <c r="D65">
        <v>26167</v>
      </c>
      <c r="E65">
        <v>15922</v>
      </c>
      <c r="F65">
        <v>149447</v>
      </c>
    </row>
    <row r="66" spans="1:6" x14ac:dyDescent="0.25">
      <c r="A66" s="3">
        <f>DATE(2025,7,3)</f>
        <v>45841</v>
      </c>
      <c r="B66">
        <v>45896</v>
      </c>
      <c r="C66">
        <v>318241</v>
      </c>
      <c r="D66">
        <v>26163</v>
      </c>
      <c r="E66">
        <v>15918</v>
      </c>
      <c r="F66">
        <v>149132</v>
      </c>
    </row>
    <row r="67" spans="1:6" x14ac:dyDescent="0.25">
      <c r="A67" s="3">
        <f>DATE(2025,7,2)</f>
        <v>45840</v>
      </c>
      <c r="B67">
        <v>44033</v>
      </c>
      <c r="C67">
        <v>319486</v>
      </c>
      <c r="D67">
        <v>22147</v>
      </c>
      <c r="E67">
        <v>15913</v>
      </c>
      <c r="F67">
        <v>147950</v>
      </c>
    </row>
    <row r="68" spans="1:6" x14ac:dyDescent="0.25">
      <c r="A68" s="3">
        <f>DATE(2025,7,1)</f>
        <v>45839</v>
      </c>
      <c r="B68">
        <v>43816</v>
      </c>
      <c r="C68">
        <v>318476</v>
      </c>
      <c r="D68">
        <v>22099</v>
      </c>
      <c r="E68">
        <v>15913</v>
      </c>
      <c r="F68">
        <v>147288</v>
      </c>
    </row>
    <row r="69" spans="1:6" x14ac:dyDescent="0.25">
      <c r="A69" s="3">
        <f>DATE(2025,6,30)</f>
        <v>45838</v>
      </c>
      <c r="B69">
        <v>43451</v>
      </c>
      <c r="C69">
        <v>319974</v>
      </c>
      <c r="D69">
        <v>22070</v>
      </c>
      <c r="E69">
        <v>15831</v>
      </c>
      <c r="F69">
        <v>147310</v>
      </c>
    </row>
    <row r="70" spans="1:6" x14ac:dyDescent="0.25">
      <c r="A70" s="3">
        <f>DATE(2025,6,27)</f>
        <v>45835</v>
      </c>
      <c r="B70">
        <v>42536</v>
      </c>
      <c r="C70">
        <v>319363</v>
      </c>
      <c r="D70">
        <v>22090</v>
      </c>
      <c r="E70">
        <v>15797</v>
      </c>
      <c r="F70">
        <v>146216</v>
      </c>
    </row>
    <row r="71" spans="1:6" x14ac:dyDescent="0.25">
      <c r="A71" s="3">
        <f>DATE(2025,6,26)</f>
        <v>45834</v>
      </c>
      <c r="B71">
        <v>40059</v>
      </c>
      <c r="C71">
        <v>320370</v>
      </c>
      <c r="D71">
        <v>22093</v>
      </c>
      <c r="E71">
        <v>15793</v>
      </c>
      <c r="F71">
        <v>145781</v>
      </c>
    </row>
    <row r="72" spans="1:6" x14ac:dyDescent="0.25">
      <c r="A72" s="3">
        <f>DATE(2025,6,25)</f>
        <v>45833</v>
      </c>
      <c r="B72">
        <v>32534</v>
      </c>
      <c r="C72">
        <v>322739</v>
      </c>
      <c r="D72">
        <v>22106</v>
      </c>
      <c r="E72">
        <v>15793</v>
      </c>
      <c r="F72">
        <v>144874</v>
      </c>
    </row>
    <row r="73" spans="1:6" x14ac:dyDescent="0.25">
      <c r="A73" s="3">
        <f>DATE(2025,6,24)</f>
        <v>45832</v>
      </c>
      <c r="B73">
        <v>34154</v>
      </c>
      <c r="C73">
        <v>321931</v>
      </c>
      <c r="D73">
        <v>22111</v>
      </c>
      <c r="E73">
        <v>15767</v>
      </c>
      <c r="F73">
        <v>143864</v>
      </c>
    </row>
    <row r="74" spans="1:6" x14ac:dyDescent="0.25">
      <c r="A74" s="3">
        <f>DATE(2025,6,23)</f>
        <v>45831</v>
      </c>
      <c r="B74">
        <v>33248</v>
      </c>
      <c r="C74">
        <v>324446</v>
      </c>
      <c r="D74">
        <v>22093</v>
      </c>
      <c r="E74">
        <v>15765</v>
      </c>
      <c r="F74">
        <v>143661</v>
      </c>
    </row>
    <row r="75" spans="1:6" x14ac:dyDescent="0.25">
      <c r="A75" s="3">
        <f>DATE(2025,6,20)</f>
        <v>45828</v>
      </c>
      <c r="B75">
        <v>32748</v>
      </c>
      <c r="C75">
        <v>324690</v>
      </c>
      <c r="D75">
        <v>22083</v>
      </c>
      <c r="E75">
        <v>15711</v>
      </c>
      <c r="F75">
        <v>141607</v>
      </c>
    </row>
    <row r="76" spans="1:6" x14ac:dyDescent="0.25">
      <c r="A76" s="3">
        <f>DATE(2025,6,19)</f>
        <v>45827</v>
      </c>
      <c r="B76">
        <v>29868</v>
      </c>
      <c r="C76">
        <v>325610</v>
      </c>
      <c r="D76">
        <v>21978</v>
      </c>
      <c r="E76">
        <v>15711</v>
      </c>
      <c r="F76">
        <v>141254</v>
      </c>
    </row>
    <row r="77" spans="1:6" x14ac:dyDescent="0.25">
      <c r="A77" s="3">
        <f>DATE(2025,6,18)</f>
        <v>45826</v>
      </c>
      <c r="B77">
        <v>29755</v>
      </c>
      <c r="C77">
        <v>324035</v>
      </c>
      <c r="D77">
        <v>21941</v>
      </c>
      <c r="E77">
        <v>15590</v>
      </c>
      <c r="F77">
        <v>141078</v>
      </c>
    </row>
    <row r="78" spans="1:6" x14ac:dyDescent="0.25">
      <c r="A78" s="3">
        <f>DATE(2025,6,17)</f>
        <v>45825</v>
      </c>
      <c r="B78">
        <v>29755</v>
      </c>
      <c r="C78">
        <v>325145</v>
      </c>
      <c r="D78">
        <v>21924</v>
      </c>
      <c r="E78">
        <v>15586</v>
      </c>
      <c r="F78">
        <v>140266</v>
      </c>
    </row>
    <row r="79" spans="1:6" x14ac:dyDescent="0.25">
      <c r="A79" s="3">
        <f>DATE(2025,6,16)</f>
        <v>45824</v>
      </c>
      <c r="B79">
        <v>29945</v>
      </c>
      <c r="C79">
        <v>323780</v>
      </c>
      <c r="D79">
        <v>21902</v>
      </c>
      <c r="E79">
        <v>15585</v>
      </c>
      <c r="F79">
        <v>139680</v>
      </c>
    </row>
    <row r="80" spans="1:6" x14ac:dyDescent="0.25">
      <c r="A80" s="3">
        <f>DATE(2025,6,13)</f>
        <v>45821</v>
      </c>
      <c r="B80">
        <v>29788</v>
      </c>
      <c r="C80">
        <v>323965</v>
      </c>
      <c r="D80">
        <v>21895</v>
      </c>
      <c r="E80">
        <v>15585</v>
      </c>
      <c r="F80">
        <v>139317</v>
      </c>
    </row>
    <row r="81" spans="1:6" x14ac:dyDescent="0.25">
      <c r="A81" s="3">
        <f>DATE(2025,6,12)</f>
        <v>45820</v>
      </c>
      <c r="B81">
        <v>29786</v>
      </c>
      <c r="C81">
        <v>324500</v>
      </c>
      <c r="D81">
        <v>21872</v>
      </c>
      <c r="E81">
        <v>15580</v>
      </c>
      <c r="F81">
        <v>139012</v>
      </c>
    </row>
    <row r="82" spans="1:6" x14ac:dyDescent="0.25">
      <c r="A82" s="3">
        <f>DATE(2025,6,11)</f>
        <v>45819</v>
      </c>
      <c r="B82">
        <v>29802</v>
      </c>
      <c r="C82">
        <v>322494</v>
      </c>
      <c r="D82">
        <v>21864</v>
      </c>
      <c r="E82">
        <v>15492</v>
      </c>
      <c r="F82">
        <v>138712</v>
      </c>
    </row>
    <row r="83" spans="1:6" x14ac:dyDescent="0.25">
      <c r="A83" s="3">
        <f>DATE(2025,6,10)</f>
        <v>45818</v>
      </c>
      <c r="B83">
        <v>29807</v>
      </c>
      <c r="C83">
        <v>320699</v>
      </c>
      <c r="D83">
        <v>21824</v>
      </c>
      <c r="E83">
        <v>15492</v>
      </c>
      <c r="F83">
        <v>137682</v>
      </c>
    </row>
    <row r="84" spans="1:6" x14ac:dyDescent="0.25">
      <c r="A84" s="3">
        <f>DATE(2025,6,9)</f>
        <v>45817</v>
      </c>
      <c r="B84">
        <v>29507</v>
      </c>
      <c r="C84">
        <v>320734</v>
      </c>
      <c r="D84">
        <v>21788</v>
      </c>
      <c r="E84">
        <v>15489</v>
      </c>
      <c r="F84">
        <v>135467</v>
      </c>
    </row>
    <row r="85" spans="1:6" x14ac:dyDescent="0.25">
      <c r="A85" s="3">
        <f>DATE(2025,6,6)</f>
        <v>45814</v>
      </c>
      <c r="B85">
        <v>29495</v>
      </c>
      <c r="C85">
        <v>321022</v>
      </c>
      <c r="D85">
        <v>21780</v>
      </c>
      <c r="E85">
        <v>15489</v>
      </c>
      <c r="F85">
        <v>135063</v>
      </c>
    </row>
    <row r="86" spans="1:6" x14ac:dyDescent="0.25">
      <c r="A86" s="3">
        <f>DATE(2025,6,5)</f>
        <v>45813</v>
      </c>
      <c r="B86">
        <v>29495</v>
      </c>
      <c r="C86">
        <v>321194</v>
      </c>
      <c r="D86">
        <v>21775</v>
      </c>
      <c r="E86">
        <v>15489</v>
      </c>
      <c r="F86">
        <v>134947</v>
      </c>
    </row>
    <row r="87" spans="1:6" x14ac:dyDescent="0.25">
      <c r="A87" s="3">
        <f>DATE(2025,6,4)</f>
        <v>45812</v>
      </c>
      <c r="B87">
        <v>28625</v>
      </c>
      <c r="C87">
        <v>320187</v>
      </c>
      <c r="D87">
        <v>21522</v>
      </c>
      <c r="E87">
        <v>15439</v>
      </c>
      <c r="F87">
        <v>134377</v>
      </c>
    </row>
    <row r="88" spans="1:6" x14ac:dyDescent="0.25">
      <c r="A88" s="3">
        <f>DATE(2025,6,3)</f>
        <v>45811</v>
      </c>
      <c r="B88">
        <v>28625</v>
      </c>
      <c r="C88">
        <v>319824</v>
      </c>
      <c r="D88">
        <v>21515</v>
      </c>
      <c r="E88">
        <v>15436</v>
      </c>
      <c r="F88">
        <v>134162</v>
      </c>
    </row>
    <row r="89" spans="1:6" x14ac:dyDescent="0.25">
      <c r="A89" s="3">
        <f>DATE(2025,6,2)</f>
        <v>45810</v>
      </c>
      <c r="B89">
        <v>28625</v>
      </c>
      <c r="C89">
        <v>317426</v>
      </c>
      <c r="D89">
        <v>21513</v>
      </c>
      <c r="E89">
        <v>15431</v>
      </c>
      <c r="F89">
        <v>134076</v>
      </c>
    </row>
    <row r="90" spans="1:6" x14ac:dyDescent="0.25">
      <c r="A90" s="3">
        <f>DATE(2025,5,30)</f>
        <v>45807</v>
      </c>
      <c r="B90">
        <v>28625</v>
      </c>
      <c r="C90">
        <v>317555</v>
      </c>
      <c r="D90">
        <v>21513</v>
      </c>
      <c r="E90">
        <v>15428</v>
      </c>
      <c r="F90">
        <v>134058</v>
      </c>
    </row>
    <row r="91" spans="1:6" x14ac:dyDescent="0.25">
      <c r="A91" s="3">
        <f>DATE(2025,5,29)</f>
        <v>45806</v>
      </c>
      <c r="B91">
        <v>26625</v>
      </c>
      <c r="C91">
        <v>320491</v>
      </c>
      <c r="D91">
        <v>21498</v>
      </c>
      <c r="E91">
        <v>15425</v>
      </c>
      <c r="F91">
        <v>134450</v>
      </c>
    </row>
    <row r="92" spans="1:6" x14ac:dyDescent="0.25">
      <c r="A92" s="3">
        <f>DATE(2025,5,28)</f>
        <v>45805</v>
      </c>
      <c r="B92">
        <v>26367</v>
      </c>
      <c r="C92">
        <v>320932</v>
      </c>
      <c r="D92">
        <v>21499</v>
      </c>
      <c r="E92">
        <v>15314</v>
      </c>
      <c r="F92">
        <v>133557</v>
      </c>
    </row>
    <row r="93" spans="1:6" x14ac:dyDescent="0.25">
      <c r="A93" s="3">
        <f>DATE(2025,5,27)</f>
        <v>45804</v>
      </c>
      <c r="B93">
        <v>26367</v>
      </c>
      <c r="C93">
        <v>318101</v>
      </c>
      <c r="D93">
        <v>21483</v>
      </c>
      <c r="E93">
        <v>15311</v>
      </c>
      <c r="F93">
        <v>131923</v>
      </c>
    </row>
    <row r="94" spans="1:6" x14ac:dyDescent="0.25">
      <c r="A94" s="3">
        <f>DATE(2025,5,26)</f>
        <v>45803</v>
      </c>
      <c r="B94">
        <v>26217</v>
      </c>
      <c r="C94">
        <v>316769</v>
      </c>
      <c r="D94">
        <v>21445</v>
      </c>
      <c r="E94">
        <v>15301</v>
      </c>
      <c r="F94">
        <v>131071</v>
      </c>
    </row>
    <row r="95" spans="1:6" x14ac:dyDescent="0.25">
      <c r="A95" s="3">
        <f>DATE(2025,5,23)</f>
        <v>45800</v>
      </c>
      <c r="B95">
        <v>26217</v>
      </c>
      <c r="C95">
        <v>317448</v>
      </c>
      <c r="D95">
        <v>21403</v>
      </c>
      <c r="E95">
        <v>15301</v>
      </c>
      <c r="F95">
        <v>131000</v>
      </c>
    </row>
    <row r="96" spans="1:6" x14ac:dyDescent="0.25">
      <c r="A96" s="3">
        <f>DATE(2025,5,22)</f>
        <v>45799</v>
      </c>
      <c r="B96">
        <v>26217</v>
      </c>
      <c r="C96">
        <v>318727</v>
      </c>
      <c r="D96">
        <v>21398</v>
      </c>
      <c r="E96">
        <v>15293</v>
      </c>
      <c r="F96">
        <v>130192</v>
      </c>
    </row>
    <row r="97" spans="1:6" x14ac:dyDescent="0.25">
      <c r="A97" s="3">
        <f>DATE(2025,5,21)</f>
        <v>45798</v>
      </c>
      <c r="B97">
        <v>26217</v>
      </c>
      <c r="C97">
        <v>318115</v>
      </c>
      <c r="D97">
        <v>21391</v>
      </c>
      <c r="E97">
        <v>15279</v>
      </c>
      <c r="F97">
        <v>130222</v>
      </c>
    </row>
    <row r="98" spans="1:6" x14ac:dyDescent="0.25">
      <c r="A98" s="3">
        <f>DATE(2025,5,20)</f>
        <v>45797</v>
      </c>
      <c r="B98">
        <v>26217</v>
      </c>
      <c r="C98">
        <v>317798</v>
      </c>
      <c r="D98">
        <v>21368</v>
      </c>
      <c r="E98">
        <v>15251</v>
      </c>
      <c r="F98">
        <v>130033</v>
      </c>
    </row>
    <row r="99" spans="1:6" x14ac:dyDescent="0.25">
      <c r="A99" s="3">
        <f>DATE(2025,5,19)</f>
        <v>45796</v>
      </c>
      <c r="B99">
        <v>26217</v>
      </c>
      <c r="C99">
        <v>316698</v>
      </c>
      <c r="D99">
        <v>21361</v>
      </c>
      <c r="E99">
        <v>15248</v>
      </c>
      <c r="F99">
        <v>129719</v>
      </c>
    </row>
    <row r="100" spans="1:6" x14ac:dyDescent="0.25">
      <c r="A100" s="3">
        <f>DATE(2025,5,16)</f>
        <v>45793</v>
      </c>
      <c r="B100">
        <v>26217</v>
      </c>
      <c r="C100">
        <v>317705</v>
      </c>
      <c r="D100">
        <v>21349</v>
      </c>
      <c r="E100">
        <v>15234</v>
      </c>
      <c r="F100">
        <v>126662</v>
      </c>
    </row>
    <row r="101" spans="1:6" x14ac:dyDescent="0.25">
      <c r="A101" s="3">
        <f>DATE(2025,5,15)</f>
        <v>45792</v>
      </c>
      <c r="B101">
        <v>25937</v>
      </c>
      <c r="C101">
        <v>317478</v>
      </c>
      <c r="D101">
        <v>21328</v>
      </c>
      <c r="E101">
        <v>15234</v>
      </c>
      <c r="F101">
        <v>126329</v>
      </c>
    </row>
    <row r="102" spans="1:6" x14ac:dyDescent="0.25">
      <c r="A102" s="3">
        <f>DATE(2025,5,14)</f>
        <v>45791</v>
      </c>
      <c r="B102">
        <v>25938</v>
      </c>
      <c r="C102">
        <v>318806</v>
      </c>
      <c r="D102">
        <v>21321</v>
      </c>
      <c r="E102">
        <v>15229</v>
      </c>
      <c r="F102">
        <v>126269</v>
      </c>
    </row>
    <row r="103" spans="1:6" x14ac:dyDescent="0.25">
      <c r="A103" s="3">
        <f>DATE(2025,5,13)</f>
        <v>45790</v>
      </c>
      <c r="B103">
        <v>25926</v>
      </c>
      <c r="C103">
        <v>318809</v>
      </c>
      <c r="D103">
        <v>21275</v>
      </c>
      <c r="E103">
        <v>15118</v>
      </c>
      <c r="F103">
        <v>126146</v>
      </c>
    </row>
    <row r="104" spans="1:6" x14ac:dyDescent="0.25">
      <c r="A104" s="3">
        <f>DATE(2025,5,12)</f>
        <v>45789</v>
      </c>
      <c r="B104">
        <v>25926</v>
      </c>
      <c r="C104">
        <v>322318</v>
      </c>
      <c r="D104">
        <v>21275</v>
      </c>
      <c r="E104">
        <v>15109</v>
      </c>
      <c r="F104">
        <v>125191</v>
      </c>
    </row>
    <row r="105" spans="1:6" x14ac:dyDescent="0.25">
      <c r="A105" s="3">
        <f>DATE(2025,5,9)</f>
        <v>45786</v>
      </c>
      <c r="B105">
        <v>25926</v>
      </c>
      <c r="C105">
        <v>323552</v>
      </c>
      <c r="D105">
        <v>21277</v>
      </c>
      <c r="E105">
        <v>15059</v>
      </c>
      <c r="F105">
        <v>124559</v>
      </c>
    </row>
    <row r="106" spans="1:6" x14ac:dyDescent="0.25">
      <c r="A106" s="3">
        <f>DATE(2025,5,8)</f>
        <v>45785</v>
      </c>
      <c r="B106">
        <v>25675</v>
      </c>
      <c r="C106">
        <v>324400</v>
      </c>
      <c r="D106">
        <v>21262</v>
      </c>
      <c r="E106">
        <v>15056</v>
      </c>
      <c r="F106">
        <v>123029</v>
      </c>
    </row>
    <row r="107" spans="1:6" x14ac:dyDescent="0.25">
      <c r="A107" s="3">
        <f>DATE(2025,5,7)</f>
        <v>45784</v>
      </c>
      <c r="B107">
        <v>25675</v>
      </c>
      <c r="C107">
        <v>325047</v>
      </c>
      <c r="D107">
        <v>21413</v>
      </c>
      <c r="E107">
        <v>15041</v>
      </c>
      <c r="F107">
        <v>122900</v>
      </c>
    </row>
    <row r="108" spans="1:6" x14ac:dyDescent="0.25">
      <c r="A108" s="3">
        <f>DATE(2025,5,6)</f>
        <v>45783</v>
      </c>
      <c r="B108">
        <v>24625</v>
      </c>
      <c r="C108">
        <v>328301</v>
      </c>
      <c r="D108">
        <v>21423</v>
      </c>
      <c r="E108">
        <v>15008</v>
      </c>
      <c r="F108">
        <v>122781</v>
      </c>
    </row>
    <row r="109" spans="1:6" x14ac:dyDescent="0.25">
      <c r="A109" s="3">
        <f>DATE(2025,5,5)</f>
        <v>45782</v>
      </c>
      <c r="B109">
        <v>24626</v>
      </c>
      <c r="C109">
        <v>327642</v>
      </c>
      <c r="D109">
        <v>21415</v>
      </c>
      <c r="E109">
        <v>15003</v>
      </c>
      <c r="F109">
        <v>122489</v>
      </c>
    </row>
    <row r="110" spans="1:6" x14ac:dyDescent="0.25">
      <c r="A110" s="3">
        <f>DATE(2025,5,2)</f>
        <v>45779</v>
      </c>
      <c r="B110">
        <v>24626</v>
      </c>
      <c r="C110">
        <v>327584</v>
      </c>
      <c r="D110">
        <v>21413</v>
      </c>
      <c r="E110">
        <v>14988</v>
      </c>
      <c r="F110">
        <v>122317</v>
      </c>
    </row>
    <row r="111" spans="1:6" x14ac:dyDescent="0.25">
      <c r="A111" s="3">
        <f>DATE(2025,5,1)</f>
        <v>45778</v>
      </c>
      <c r="B111">
        <v>24626</v>
      </c>
      <c r="C111">
        <v>328038</v>
      </c>
      <c r="D111">
        <v>21411</v>
      </c>
      <c r="E111">
        <v>14988</v>
      </c>
      <c r="F111">
        <v>122490</v>
      </c>
    </row>
    <row r="112" spans="1:6" x14ac:dyDescent="0.25">
      <c r="A112" s="3">
        <f>DATE(2025,4,30)</f>
        <v>45777</v>
      </c>
      <c r="B112">
        <v>24626</v>
      </c>
      <c r="C112">
        <v>329167</v>
      </c>
      <c r="D112">
        <v>21411</v>
      </c>
      <c r="E112">
        <v>14988</v>
      </c>
      <c r="F112">
        <v>122383</v>
      </c>
    </row>
    <row r="113" spans="1:6" x14ac:dyDescent="0.25">
      <c r="A113" s="3">
        <f>DATE(2025,4,29)</f>
        <v>45776</v>
      </c>
      <c r="B113">
        <v>24626</v>
      </c>
      <c r="C113">
        <v>331622</v>
      </c>
      <c r="D113">
        <v>21411</v>
      </c>
      <c r="E113">
        <v>14985</v>
      </c>
      <c r="F113">
        <v>122385</v>
      </c>
    </row>
    <row r="114" spans="1:6" x14ac:dyDescent="0.25">
      <c r="A114" s="3">
        <f>DATE(2025,4,28)</f>
        <v>45775</v>
      </c>
      <c r="B114">
        <v>24625</v>
      </c>
      <c r="C114">
        <v>328527</v>
      </c>
      <c r="D114">
        <v>21402</v>
      </c>
      <c r="E114">
        <v>14985</v>
      </c>
      <c r="F114">
        <v>122362</v>
      </c>
    </row>
    <row r="115" spans="1:6" x14ac:dyDescent="0.25">
      <c r="A115" s="3">
        <f>DATE(2025,4,25)</f>
        <v>45772</v>
      </c>
      <c r="B115">
        <v>24624</v>
      </c>
      <c r="C115">
        <v>328566</v>
      </c>
      <c r="D115">
        <v>21395</v>
      </c>
      <c r="E115">
        <v>14981</v>
      </c>
      <c r="F115">
        <v>122041</v>
      </c>
    </row>
    <row r="116" spans="1:6" x14ac:dyDescent="0.25">
      <c r="A116" s="3">
        <f>DATE(2025,4,24)</f>
        <v>45771</v>
      </c>
      <c r="B116">
        <v>24624</v>
      </c>
      <c r="C116">
        <v>328740</v>
      </c>
      <c r="D116">
        <v>21395</v>
      </c>
      <c r="E116">
        <v>14981</v>
      </c>
      <c r="F116">
        <v>121644</v>
      </c>
    </row>
    <row r="117" spans="1:6" x14ac:dyDescent="0.25">
      <c r="A117" s="3">
        <f>DATE(2025,4,23)</f>
        <v>45770</v>
      </c>
      <c r="B117">
        <v>24624</v>
      </c>
      <c r="C117">
        <v>328807</v>
      </c>
      <c r="D117">
        <v>21388</v>
      </c>
      <c r="E117">
        <v>14981</v>
      </c>
      <c r="F117">
        <v>120938</v>
      </c>
    </row>
    <row r="118" spans="1:6" x14ac:dyDescent="0.25">
      <c r="A118" s="3">
        <f>DATE(2025,4,22)</f>
        <v>45769</v>
      </c>
      <c r="B118">
        <v>24524</v>
      </c>
      <c r="C118">
        <v>329625</v>
      </c>
      <c r="D118">
        <v>21288</v>
      </c>
      <c r="E118">
        <v>14981</v>
      </c>
      <c r="F118">
        <v>120854</v>
      </c>
    </row>
    <row r="119" spans="1:6" x14ac:dyDescent="0.25">
      <c r="A119" s="3">
        <f>DATE(2025,4,21)</f>
        <v>45768</v>
      </c>
      <c r="B119">
        <v>24524</v>
      </c>
      <c r="C119">
        <v>328126</v>
      </c>
      <c r="D119">
        <v>21270</v>
      </c>
      <c r="E119">
        <v>14936</v>
      </c>
      <c r="F119">
        <v>119789</v>
      </c>
    </row>
    <row r="120" spans="1:6" x14ac:dyDescent="0.25">
      <c r="A120" s="3">
        <f>DATE(2025,4,17)</f>
        <v>45764</v>
      </c>
      <c r="B120">
        <v>24524</v>
      </c>
      <c r="C120">
        <v>328130</v>
      </c>
      <c r="D120">
        <v>21270</v>
      </c>
      <c r="E120">
        <v>14936</v>
      </c>
      <c r="F120">
        <v>119789</v>
      </c>
    </row>
    <row r="121" spans="1:6" x14ac:dyDescent="0.25">
      <c r="A121" s="3">
        <f>DATE(2025,4,16)</f>
        <v>45763</v>
      </c>
      <c r="B121">
        <v>24523</v>
      </c>
      <c r="C121">
        <v>327733</v>
      </c>
      <c r="D121">
        <v>21243</v>
      </c>
      <c r="E121">
        <v>14901</v>
      </c>
      <c r="F121">
        <v>119296</v>
      </c>
    </row>
    <row r="122" spans="1:6" x14ac:dyDescent="0.25">
      <c r="A122" s="3">
        <f>DATE(2025,4,15)</f>
        <v>45762</v>
      </c>
      <c r="B122">
        <v>24322</v>
      </c>
      <c r="C122">
        <v>328550</v>
      </c>
      <c r="D122">
        <v>21229</v>
      </c>
      <c r="E122">
        <v>14880</v>
      </c>
      <c r="F122">
        <v>118373</v>
      </c>
    </row>
    <row r="123" spans="1:6" x14ac:dyDescent="0.25">
      <c r="A123" s="3">
        <f>DATE(2025,4,14)</f>
        <v>45761</v>
      </c>
      <c r="B123">
        <v>24271</v>
      </c>
      <c r="C123">
        <v>327744</v>
      </c>
      <c r="D123">
        <v>21201</v>
      </c>
      <c r="E123">
        <v>14871</v>
      </c>
      <c r="F123">
        <v>117664</v>
      </c>
    </row>
    <row r="124" spans="1:6" x14ac:dyDescent="0.25">
      <c r="A124" s="3">
        <f>DATE(2025,4,11)</f>
        <v>45758</v>
      </c>
      <c r="B124">
        <v>24271</v>
      </c>
      <c r="C124">
        <v>328218</v>
      </c>
      <c r="D124">
        <v>21166</v>
      </c>
      <c r="E124">
        <v>14871</v>
      </c>
      <c r="F124">
        <v>117150</v>
      </c>
    </row>
    <row r="125" spans="1:6" x14ac:dyDescent="0.25">
      <c r="A125" s="3">
        <f>DATE(2025,4,10)</f>
        <v>45757</v>
      </c>
      <c r="B125">
        <v>24264</v>
      </c>
      <c r="C125">
        <v>328856</v>
      </c>
      <c r="D125">
        <v>21150</v>
      </c>
      <c r="E125">
        <v>14871</v>
      </c>
      <c r="F125">
        <v>115703</v>
      </c>
    </row>
    <row r="126" spans="1:6" x14ac:dyDescent="0.25">
      <c r="A126" s="3">
        <f>DATE(2025,4,9)</f>
        <v>45756</v>
      </c>
      <c r="B126">
        <v>24263</v>
      </c>
      <c r="C126">
        <v>329497</v>
      </c>
      <c r="D126">
        <v>21076</v>
      </c>
      <c r="E126">
        <v>14850</v>
      </c>
      <c r="F126">
        <v>115523</v>
      </c>
    </row>
    <row r="127" spans="1:6" x14ac:dyDescent="0.25">
      <c r="A127" s="3">
        <f>DATE(2025,4,8)</f>
        <v>45755</v>
      </c>
      <c r="B127">
        <v>24263</v>
      </c>
      <c r="C127">
        <v>329531</v>
      </c>
      <c r="D127">
        <v>21035</v>
      </c>
      <c r="E127">
        <v>14649</v>
      </c>
      <c r="F127">
        <v>112870</v>
      </c>
    </row>
    <row r="128" spans="1:6" x14ac:dyDescent="0.25">
      <c r="A128" s="3">
        <f>DATE(2025,4,7)</f>
        <v>45754</v>
      </c>
      <c r="B128">
        <v>24262</v>
      </c>
      <c r="C128">
        <v>330726</v>
      </c>
      <c r="D128">
        <v>21023</v>
      </c>
      <c r="E128">
        <v>14649</v>
      </c>
      <c r="F128">
        <v>110491</v>
      </c>
    </row>
    <row r="129" spans="1:6" x14ac:dyDescent="0.25">
      <c r="A129" s="3">
        <f>DATE(2025,4,4)</f>
        <v>45751</v>
      </c>
      <c r="B129">
        <v>24260</v>
      </c>
      <c r="C129">
        <v>331383</v>
      </c>
      <c r="D129">
        <v>18009</v>
      </c>
      <c r="E129">
        <v>14563</v>
      </c>
      <c r="F129">
        <v>109106</v>
      </c>
    </row>
    <row r="130" spans="1:6" x14ac:dyDescent="0.25">
      <c r="A130" s="3">
        <f>DATE(2025,4,3)</f>
        <v>45750</v>
      </c>
      <c r="B130">
        <v>24089</v>
      </c>
      <c r="C130">
        <v>336361</v>
      </c>
      <c r="D130">
        <v>17980</v>
      </c>
      <c r="E130">
        <v>14421</v>
      </c>
      <c r="F130">
        <v>106135</v>
      </c>
    </row>
    <row r="131" spans="1:6" x14ac:dyDescent="0.25">
      <c r="A131" s="3">
        <f>DATE(2025,4,2)</f>
        <v>45749</v>
      </c>
      <c r="B131">
        <v>23788</v>
      </c>
      <c r="C131">
        <v>336480</v>
      </c>
      <c r="D131">
        <v>17969</v>
      </c>
      <c r="E131">
        <v>14295</v>
      </c>
      <c r="F131">
        <v>103490</v>
      </c>
    </row>
    <row r="132" spans="1:6" x14ac:dyDescent="0.25">
      <c r="A132" s="3">
        <f>DATE(2025,4,1)</f>
        <v>45748</v>
      </c>
      <c r="B132">
        <v>23786</v>
      </c>
      <c r="C132">
        <v>333401</v>
      </c>
      <c r="D132">
        <v>17964</v>
      </c>
      <c r="E132">
        <v>14295</v>
      </c>
      <c r="F132">
        <v>103879</v>
      </c>
    </row>
    <row r="133" spans="1:6" x14ac:dyDescent="0.25">
      <c r="A133" s="3">
        <f>DATE(2025,3,31)</f>
        <v>45747</v>
      </c>
      <c r="B133">
        <v>23786</v>
      </c>
      <c r="C133">
        <v>330277</v>
      </c>
      <c r="D133">
        <v>17949</v>
      </c>
      <c r="E133">
        <v>14295</v>
      </c>
      <c r="F133">
        <v>104263</v>
      </c>
    </row>
    <row r="134" spans="1:6" x14ac:dyDescent="0.25">
      <c r="A134" s="3">
        <f>DATE(2025,3,28)</f>
        <v>45744</v>
      </c>
      <c r="B134">
        <v>23636</v>
      </c>
      <c r="C134">
        <v>330548</v>
      </c>
      <c r="D134">
        <v>17930</v>
      </c>
      <c r="E134">
        <v>14236</v>
      </c>
      <c r="F134">
        <v>103844</v>
      </c>
    </row>
    <row r="135" spans="1:6" x14ac:dyDescent="0.25">
      <c r="A135" s="3">
        <f>DATE(2025,3,27)</f>
        <v>45743</v>
      </c>
      <c r="B135">
        <v>23596</v>
      </c>
      <c r="C135">
        <v>330741</v>
      </c>
      <c r="D135">
        <v>17927</v>
      </c>
      <c r="E135">
        <v>13036</v>
      </c>
      <c r="F135">
        <v>103166</v>
      </c>
    </row>
    <row r="136" spans="1:6" x14ac:dyDescent="0.25">
      <c r="A136" s="3">
        <f>DATE(2025,3,26)</f>
        <v>45742</v>
      </c>
      <c r="B136">
        <v>22815</v>
      </c>
      <c r="C136">
        <v>331610</v>
      </c>
      <c r="D136">
        <v>17896</v>
      </c>
      <c r="E136">
        <v>12961</v>
      </c>
      <c r="F136">
        <v>102355</v>
      </c>
    </row>
    <row r="137" spans="1:6" x14ac:dyDescent="0.25">
      <c r="A137" s="3">
        <f>DATE(2025,3,25)</f>
        <v>45741</v>
      </c>
      <c r="B137">
        <v>23019</v>
      </c>
      <c r="C137">
        <v>331662</v>
      </c>
      <c r="D137">
        <v>17893</v>
      </c>
      <c r="E137">
        <v>12961</v>
      </c>
      <c r="F137">
        <v>101579</v>
      </c>
    </row>
    <row r="138" spans="1:6" x14ac:dyDescent="0.25">
      <c r="A138" s="3">
        <f>DATE(2025,3,24)</f>
        <v>45740</v>
      </c>
      <c r="B138">
        <v>23018</v>
      </c>
      <c r="C138">
        <v>330494</v>
      </c>
      <c r="D138">
        <v>17891</v>
      </c>
      <c r="E138">
        <v>12957</v>
      </c>
      <c r="F138">
        <v>101084</v>
      </c>
    </row>
    <row r="139" spans="1:6" x14ac:dyDescent="0.25">
      <c r="A139" s="3">
        <f>DATE(2025,3,21)</f>
        <v>45737</v>
      </c>
      <c r="B139">
        <v>23018</v>
      </c>
      <c r="C139">
        <v>330421</v>
      </c>
      <c r="D139">
        <v>17876</v>
      </c>
      <c r="E139">
        <v>12951</v>
      </c>
      <c r="F139">
        <v>101012</v>
      </c>
    </row>
    <row r="140" spans="1:6" x14ac:dyDescent="0.25">
      <c r="A140" s="3">
        <f>DATE(2025,3,20)</f>
        <v>45736</v>
      </c>
      <c r="B140">
        <v>23016</v>
      </c>
      <c r="C140">
        <v>329253</v>
      </c>
      <c r="D140">
        <v>17841</v>
      </c>
      <c r="E140">
        <v>10931</v>
      </c>
      <c r="F140">
        <v>99097</v>
      </c>
    </row>
    <row r="141" spans="1:6" x14ac:dyDescent="0.25">
      <c r="A141" s="3">
        <f>DATE(2025,3,19)</f>
        <v>45735</v>
      </c>
      <c r="B141">
        <v>22777</v>
      </c>
      <c r="C141">
        <v>328614</v>
      </c>
      <c r="D141">
        <v>17829</v>
      </c>
      <c r="E141">
        <v>10911</v>
      </c>
      <c r="F141">
        <v>98997</v>
      </c>
    </row>
    <row r="142" spans="1:6" x14ac:dyDescent="0.25">
      <c r="A142" s="3">
        <f>DATE(2025,3,18)</f>
        <v>45734</v>
      </c>
      <c r="B142">
        <v>23980</v>
      </c>
      <c r="C142">
        <v>326310</v>
      </c>
      <c r="D142">
        <v>17718</v>
      </c>
      <c r="E142">
        <v>10911</v>
      </c>
      <c r="F142">
        <v>98845</v>
      </c>
    </row>
    <row r="143" spans="1:6" x14ac:dyDescent="0.25">
      <c r="A143" s="3">
        <f>DATE(2025,3,17)</f>
        <v>45733</v>
      </c>
      <c r="B143">
        <v>23980</v>
      </c>
      <c r="C143">
        <v>322939</v>
      </c>
      <c r="D143">
        <v>17707</v>
      </c>
      <c r="E143">
        <v>10899</v>
      </c>
      <c r="F143">
        <v>97897</v>
      </c>
    </row>
    <row r="144" spans="1:6" x14ac:dyDescent="0.25">
      <c r="A144" s="3">
        <f>DATE(2025,3,14)</f>
        <v>45730</v>
      </c>
      <c r="B144">
        <v>23980</v>
      </c>
      <c r="C144">
        <v>322745</v>
      </c>
      <c r="D144">
        <v>17684</v>
      </c>
      <c r="E144">
        <v>10752</v>
      </c>
      <c r="F144">
        <v>97621</v>
      </c>
    </row>
    <row r="145" spans="1:6" x14ac:dyDescent="0.25">
      <c r="A145" s="3">
        <f>DATE(2025,3,13)</f>
        <v>45729</v>
      </c>
      <c r="B145">
        <v>23980</v>
      </c>
      <c r="C145">
        <v>321147</v>
      </c>
      <c r="D145">
        <v>17672</v>
      </c>
      <c r="E145">
        <v>10750</v>
      </c>
      <c r="F145">
        <v>96935</v>
      </c>
    </row>
    <row r="146" spans="1:6" x14ac:dyDescent="0.25">
      <c r="A146" s="3">
        <f>DATE(2025,3,12)</f>
        <v>45728</v>
      </c>
      <c r="B146">
        <v>23979</v>
      </c>
      <c r="C146">
        <v>320702</v>
      </c>
      <c r="D146">
        <v>17649</v>
      </c>
      <c r="E146">
        <v>10740</v>
      </c>
      <c r="F146">
        <v>96699</v>
      </c>
    </row>
    <row r="147" spans="1:6" x14ac:dyDescent="0.25">
      <c r="A147" s="3">
        <f>DATE(2025,3,11)</f>
        <v>45727</v>
      </c>
      <c r="B147">
        <v>23979</v>
      </c>
      <c r="C147">
        <v>319989</v>
      </c>
      <c r="D147">
        <v>17640</v>
      </c>
      <c r="E147">
        <v>10702</v>
      </c>
      <c r="F147">
        <v>96079</v>
      </c>
    </row>
    <row r="148" spans="1:6" x14ac:dyDescent="0.25">
      <c r="A148" s="3">
        <f>DATE(2025,3,10)</f>
        <v>45726</v>
      </c>
      <c r="B148">
        <v>23979</v>
      </c>
      <c r="C148">
        <v>318886</v>
      </c>
      <c r="D148">
        <v>17611</v>
      </c>
      <c r="E148">
        <v>10592</v>
      </c>
      <c r="F148">
        <v>96005</v>
      </c>
    </row>
    <row r="149" spans="1:6" x14ac:dyDescent="0.25">
      <c r="A149" s="3">
        <f>DATE(2025,3,7)</f>
        <v>45723</v>
      </c>
      <c r="B149">
        <v>23978</v>
      </c>
      <c r="C149">
        <v>313127</v>
      </c>
      <c r="D149">
        <v>17610</v>
      </c>
      <c r="E149">
        <v>10582</v>
      </c>
      <c r="F149">
        <v>95323</v>
      </c>
    </row>
    <row r="150" spans="1:6" x14ac:dyDescent="0.25">
      <c r="A150" s="3">
        <f>DATE(2025,3,6)</f>
        <v>45722</v>
      </c>
      <c r="B150">
        <v>23978</v>
      </c>
      <c r="C150">
        <v>312131</v>
      </c>
      <c r="D150">
        <v>17582</v>
      </c>
      <c r="E150">
        <v>10532</v>
      </c>
      <c r="F150">
        <v>94431</v>
      </c>
    </row>
    <row r="151" spans="1:6" x14ac:dyDescent="0.25">
      <c r="A151" s="3">
        <f>DATE(2025,3,5)</f>
        <v>45721</v>
      </c>
      <c r="B151">
        <v>23777</v>
      </c>
      <c r="C151">
        <v>309971</v>
      </c>
      <c r="D151">
        <v>17570</v>
      </c>
      <c r="E151">
        <v>10392</v>
      </c>
      <c r="F151">
        <v>95612</v>
      </c>
    </row>
    <row r="152" spans="1:6" x14ac:dyDescent="0.25">
      <c r="A152" s="3">
        <f>DATE(2025,3,4)</f>
        <v>45720</v>
      </c>
      <c r="B152">
        <v>23422</v>
      </c>
      <c r="C152">
        <v>309732</v>
      </c>
      <c r="D152">
        <v>17548</v>
      </c>
      <c r="E152">
        <v>10340</v>
      </c>
      <c r="F152">
        <v>94215</v>
      </c>
    </row>
    <row r="153" spans="1:6" x14ac:dyDescent="0.25">
      <c r="A153" s="3">
        <f>DATE(2025,3,3)</f>
        <v>45719</v>
      </c>
      <c r="B153">
        <v>23423</v>
      </c>
      <c r="C153">
        <v>306181</v>
      </c>
      <c r="D153">
        <v>17445</v>
      </c>
      <c r="E153">
        <v>10264</v>
      </c>
      <c r="F153">
        <v>93953</v>
      </c>
    </row>
    <row r="154" spans="1:6" x14ac:dyDescent="0.25">
      <c r="A154" s="3">
        <f>DATE(2025,2,28)</f>
        <v>45716</v>
      </c>
      <c r="B154">
        <v>23423</v>
      </c>
      <c r="C154">
        <v>305033</v>
      </c>
      <c r="D154">
        <v>17430</v>
      </c>
      <c r="E154">
        <v>10264</v>
      </c>
      <c r="F154">
        <v>93776</v>
      </c>
    </row>
    <row r="155" spans="1:6" x14ac:dyDescent="0.25">
      <c r="A155" s="3">
        <f>DATE(2025,2,27)</f>
        <v>45715</v>
      </c>
      <c r="B155">
        <v>23622</v>
      </c>
      <c r="C155">
        <v>306175</v>
      </c>
      <c r="D155">
        <v>17423</v>
      </c>
      <c r="E155">
        <v>10267</v>
      </c>
      <c r="F155">
        <v>93019</v>
      </c>
    </row>
    <row r="156" spans="1:6" x14ac:dyDescent="0.25">
      <c r="A156" s="3">
        <f>DATE(2025,2,26)</f>
        <v>45714</v>
      </c>
      <c r="B156">
        <v>22447</v>
      </c>
      <c r="C156">
        <v>307467</v>
      </c>
      <c r="D156">
        <v>17423</v>
      </c>
      <c r="E156">
        <v>10267</v>
      </c>
      <c r="F156">
        <v>92972</v>
      </c>
    </row>
    <row r="157" spans="1:6" x14ac:dyDescent="0.25">
      <c r="A157" s="3">
        <f>DATE(2025,2,25)</f>
        <v>45713</v>
      </c>
      <c r="B157">
        <v>22447</v>
      </c>
      <c r="C157">
        <v>308138</v>
      </c>
      <c r="D157">
        <v>17423</v>
      </c>
      <c r="E157">
        <v>10194</v>
      </c>
      <c r="F157">
        <v>92280</v>
      </c>
    </row>
    <row r="158" spans="1:6" x14ac:dyDescent="0.25">
      <c r="A158" s="3">
        <f>DATE(2025,2,24)</f>
        <v>45712</v>
      </c>
      <c r="B158">
        <v>22396</v>
      </c>
      <c r="C158">
        <v>307865</v>
      </c>
      <c r="D158">
        <v>17404</v>
      </c>
      <c r="E158">
        <v>10144</v>
      </c>
      <c r="F158">
        <v>92631</v>
      </c>
    </row>
    <row r="159" spans="1:6" x14ac:dyDescent="0.25">
      <c r="A159" s="3">
        <f>DATE(2025,2,21)</f>
        <v>45709</v>
      </c>
      <c r="B159">
        <v>22395</v>
      </c>
      <c r="C159">
        <v>309194</v>
      </c>
      <c r="D159">
        <v>17387</v>
      </c>
      <c r="E159">
        <v>10094</v>
      </c>
      <c r="F159">
        <v>92714</v>
      </c>
    </row>
    <row r="160" spans="1:6" x14ac:dyDescent="0.25">
      <c r="A160" s="3">
        <f>DATE(2025,2,20)</f>
        <v>45708</v>
      </c>
      <c r="B160">
        <v>22395</v>
      </c>
      <c r="C160">
        <v>309737</v>
      </c>
      <c r="D160">
        <v>17373</v>
      </c>
      <c r="E160">
        <v>10094</v>
      </c>
      <c r="F160">
        <v>92274</v>
      </c>
    </row>
    <row r="161" spans="1:6" x14ac:dyDescent="0.25">
      <c r="A161" s="3">
        <f>DATE(2025,2,19)</f>
        <v>45707</v>
      </c>
      <c r="B161">
        <v>22454</v>
      </c>
      <c r="C161">
        <v>309342</v>
      </c>
      <c r="D161">
        <v>17333</v>
      </c>
      <c r="E161">
        <v>10094</v>
      </c>
      <c r="F161">
        <v>91041</v>
      </c>
    </row>
    <row r="162" spans="1:6" x14ac:dyDescent="0.25">
      <c r="A162" s="3">
        <f>DATE(2025,2,18)</f>
        <v>45706</v>
      </c>
      <c r="B162">
        <v>22454</v>
      </c>
      <c r="C162">
        <v>310867</v>
      </c>
      <c r="D162">
        <v>17303</v>
      </c>
      <c r="E162">
        <v>10092</v>
      </c>
      <c r="F162">
        <v>90882</v>
      </c>
    </row>
    <row r="163" spans="1:6" x14ac:dyDescent="0.25">
      <c r="A163" s="3">
        <f>DATE(2025,2,17)</f>
        <v>45705</v>
      </c>
      <c r="B163">
        <v>22454</v>
      </c>
      <c r="C163">
        <v>313288</v>
      </c>
      <c r="D163">
        <v>17292</v>
      </c>
      <c r="E163">
        <v>10092</v>
      </c>
      <c r="F163">
        <v>90577</v>
      </c>
    </row>
    <row r="164" spans="1:6" x14ac:dyDescent="0.25">
      <c r="A164" s="3">
        <f>DATE(2025,2,14)</f>
        <v>45702</v>
      </c>
      <c r="B164">
        <v>22454</v>
      </c>
      <c r="C164">
        <v>313285</v>
      </c>
      <c r="D164">
        <v>17264</v>
      </c>
      <c r="E164">
        <v>10091</v>
      </c>
      <c r="F164">
        <v>90074</v>
      </c>
    </row>
    <row r="165" spans="1:6" x14ac:dyDescent="0.25">
      <c r="A165" s="3">
        <f>DATE(2025,2,13)</f>
        <v>45701</v>
      </c>
      <c r="B165">
        <v>22454</v>
      </c>
      <c r="C165">
        <v>313902</v>
      </c>
      <c r="D165">
        <v>17185</v>
      </c>
      <c r="E165">
        <v>10088</v>
      </c>
      <c r="F165">
        <v>89936</v>
      </c>
    </row>
    <row r="166" spans="1:6" x14ac:dyDescent="0.25">
      <c r="A166" s="3">
        <f>DATE(2025,2,12)</f>
        <v>45700</v>
      </c>
      <c r="B166">
        <v>22454</v>
      </c>
      <c r="C166">
        <v>314720</v>
      </c>
      <c r="D166">
        <v>17151</v>
      </c>
      <c r="E166">
        <v>10076</v>
      </c>
      <c r="F166">
        <v>89949</v>
      </c>
    </row>
    <row r="167" spans="1:6" x14ac:dyDescent="0.25">
      <c r="A167" s="3">
        <f>DATE(2025,2,11)</f>
        <v>45699</v>
      </c>
      <c r="B167">
        <v>22454</v>
      </c>
      <c r="C167">
        <v>312360</v>
      </c>
      <c r="D167">
        <v>17120</v>
      </c>
      <c r="E167">
        <v>10076</v>
      </c>
      <c r="F167">
        <v>89281</v>
      </c>
    </row>
    <row r="168" spans="1:6" x14ac:dyDescent="0.25">
      <c r="A168" s="3">
        <f>DATE(2025,2,10)</f>
        <v>45698</v>
      </c>
      <c r="B168">
        <v>22454</v>
      </c>
      <c r="C168">
        <v>309021</v>
      </c>
      <c r="D168">
        <v>17116</v>
      </c>
      <c r="E168">
        <v>10076</v>
      </c>
      <c r="F168">
        <v>88826</v>
      </c>
    </row>
    <row r="169" spans="1:6" x14ac:dyDescent="0.25">
      <c r="A169" s="3">
        <f>DATE(2025,2,7)</f>
        <v>45695</v>
      </c>
      <c r="B169">
        <v>22454</v>
      </c>
      <c r="C169">
        <v>307153</v>
      </c>
      <c r="D169">
        <v>17082</v>
      </c>
      <c r="E169">
        <v>9849</v>
      </c>
      <c r="F169">
        <v>88632</v>
      </c>
    </row>
    <row r="170" spans="1:6" x14ac:dyDescent="0.25">
      <c r="A170" s="3">
        <f>DATE(2025,2,6)</f>
        <v>45694</v>
      </c>
      <c r="B170">
        <v>22454</v>
      </c>
      <c r="C170">
        <v>307136</v>
      </c>
      <c r="D170">
        <v>17072</v>
      </c>
      <c r="E170">
        <v>9839</v>
      </c>
      <c r="F170">
        <v>88066</v>
      </c>
    </row>
    <row r="171" spans="1:6" x14ac:dyDescent="0.25">
      <c r="A171" s="3">
        <f>DATE(2025,2,5)</f>
        <v>45693</v>
      </c>
      <c r="B171">
        <v>22454</v>
      </c>
      <c r="C171">
        <v>302392</v>
      </c>
      <c r="D171">
        <v>17072</v>
      </c>
      <c r="E171">
        <v>9839</v>
      </c>
      <c r="F171">
        <v>87813</v>
      </c>
    </row>
    <row r="172" spans="1:6" x14ac:dyDescent="0.25">
      <c r="A172" s="3">
        <f>DATE(2025,2,4)</f>
        <v>45692</v>
      </c>
      <c r="B172">
        <v>22453</v>
      </c>
      <c r="C172">
        <v>300191</v>
      </c>
      <c r="D172">
        <v>17067</v>
      </c>
      <c r="E172">
        <v>9824</v>
      </c>
      <c r="F172">
        <v>87753</v>
      </c>
    </row>
    <row r="173" spans="1:6" x14ac:dyDescent="0.25">
      <c r="A173" s="3">
        <f>DATE(2025,2,3)</f>
        <v>45691</v>
      </c>
      <c r="B173">
        <v>22453</v>
      </c>
      <c r="C173">
        <v>299817</v>
      </c>
      <c r="D173">
        <v>17057</v>
      </c>
      <c r="E173">
        <v>9824</v>
      </c>
      <c r="F173">
        <v>86175</v>
      </c>
    </row>
    <row r="174" spans="1:6" x14ac:dyDescent="0.25">
      <c r="A174" s="3">
        <f>DATE(2025,1,31)</f>
        <v>45688</v>
      </c>
      <c r="B174">
        <v>22453</v>
      </c>
      <c r="C174">
        <v>298024</v>
      </c>
      <c r="D174">
        <v>16895</v>
      </c>
      <c r="E174">
        <v>9657</v>
      </c>
      <c r="F174">
        <v>85765</v>
      </c>
    </row>
    <row r="175" spans="1:6" x14ac:dyDescent="0.25">
      <c r="A175" s="3">
        <f>DATE(2025,1,30)</f>
        <v>45687</v>
      </c>
      <c r="B175">
        <v>22453</v>
      </c>
      <c r="C175">
        <v>296306</v>
      </c>
      <c r="D175">
        <v>16883</v>
      </c>
      <c r="E175">
        <v>9642</v>
      </c>
      <c r="F175">
        <v>85276</v>
      </c>
    </row>
    <row r="176" spans="1:6" x14ac:dyDescent="0.25">
      <c r="A176" s="3">
        <f>DATE(2025,1,29)</f>
        <v>45686</v>
      </c>
      <c r="B176">
        <v>22453</v>
      </c>
      <c r="C176">
        <v>295720</v>
      </c>
      <c r="D176">
        <v>16879</v>
      </c>
      <c r="E176">
        <v>9642</v>
      </c>
      <c r="F176">
        <v>84606</v>
      </c>
    </row>
    <row r="177" spans="1:6" x14ac:dyDescent="0.25">
      <c r="A177" s="3">
        <f>DATE(2025,1,28)</f>
        <v>45685</v>
      </c>
      <c r="B177">
        <v>22453</v>
      </c>
      <c r="C177">
        <v>296177</v>
      </c>
      <c r="D177">
        <v>16871</v>
      </c>
      <c r="E177">
        <v>9142</v>
      </c>
      <c r="F177">
        <v>84342</v>
      </c>
    </row>
    <row r="178" spans="1:6" x14ac:dyDescent="0.25">
      <c r="A178" s="3">
        <f>DATE(2025,1,27)</f>
        <v>45684</v>
      </c>
      <c r="B178">
        <v>22453</v>
      </c>
      <c r="C178">
        <v>295952</v>
      </c>
      <c r="D178">
        <v>16861</v>
      </c>
      <c r="E178">
        <v>9127</v>
      </c>
      <c r="F178">
        <v>83687</v>
      </c>
    </row>
    <row r="179" spans="1:6" x14ac:dyDescent="0.25">
      <c r="A179" s="3">
        <f>DATE(2025,1,24)</f>
        <v>45681</v>
      </c>
      <c r="B179">
        <v>22453</v>
      </c>
      <c r="C179">
        <v>295959</v>
      </c>
      <c r="D179">
        <v>16599</v>
      </c>
      <c r="E179">
        <v>9127</v>
      </c>
      <c r="F179">
        <v>82955</v>
      </c>
    </row>
    <row r="180" spans="1:6" x14ac:dyDescent="0.25">
      <c r="A180" s="3">
        <f>DATE(2025,1,23)</f>
        <v>45680</v>
      </c>
      <c r="B180">
        <v>22453</v>
      </c>
      <c r="C180">
        <v>298028</v>
      </c>
      <c r="D180">
        <v>16595</v>
      </c>
      <c r="E180">
        <v>9124</v>
      </c>
      <c r="F180">
        <v>80190</v>
      </c>
    </row>
    <row r="181" spans="1:6" x14ac:dyDescent="0.25">
      <c r="A181" s="3">
        <f>DATE(2025,1,22)</f>
        <v>45679</v>
      </c>
      <c r="B181">
        <v>22453</v>
      </c>
      <c r="C181">
        <v>298262</v>
      </c>
      <c r="D181">
        <v>16572</v>
      </c>
      <c r="E181">
        <v>9123</v>
      </c>
      <c r="F181">
        <v>80100</v>
      </c>
    </row>
    <row r="182" spans="1:6" x14ac:dyDescent="0.25">
      <c r="A182" s="3">
        <f>DATE(2025,1,21)</f>
        <v>45678</v>
      </c>
      <c r="B182">
        <v>22453</v>
      </c>
      <c r="C182">
        <v>297541</v>
      </c>
      <c r="D182">
        <v>16552</v>
      </c>
      <c r="E182">
        <v>9123</v>
      </c>
      <c r="F182">
        <v>79674</v>
      </c>
    </row>
    <row r="183" spans="1:6" x14ac:dyDescent="0.25">
      <c r="A183" s="3">
        <f>DATE(2025,1,20)</f>
        <v>45677</v>
      </c>
      <c r="B183">
        <v>22453</v>
      </c>
      <c r="C183">
        <v>298121</v>
      </c>
      <c r="D183">
        <v>16513</v>
      </c>
      <c r="E183">
        <v>9123</v>
      </c>
      <c r="F183">
        <v>78519</v>
      </c>
    </row>
    <row r="184" spans="1:6" x14ac:dyDescent="0.25">
      <c r="A184" s="3">
        <f>DATE(2025,1,17)</f>
        <v>45674</v>
      </c>
      <c r="B184">
        <v>22453</v>
      </c>
      <c r="C184">
        <v>297810</v>
      </c>
      <c r="D184">
        <v>16485</v>
      </c>
      <c r="E184">
        <v>9097</v>
      </c>
      <c r="F184">
        <v>78031</v>
      </c>
    </row>
    <row r="185" spans="1:6" x14ac:dyDescent="0.25">
      <c r="A185" s="3">
        <f>DATE(2025,1,16)</f>
        <v>45673</v>
      </c>
      <c r="B185">
        <v>22453</v>
      </c>
      <c r="C185">
        <v>296081</v>
      </c>
      <c r="D185">
        <v>16484</v>
      </c>
      <c r="E185">
        <v>9097</v>
      </c>
      <c r="F185">
        <v>77566</v>
      </c>
    </row>
    <row r="186" spans="1:6" x14ac:dyDescent="0.25">
      <c r="A186" s="3">
        <f>DATE(2025,1,15)</f>
        <v>45672</v>
      </c>
      <c r="B186">
        <v>22453</v>
      </c>
      <c r="C186">
        <v>294142</v>
      </c>
      <c r="D186">
        <v>16483</v>
      </c>
      <c r="E186">
        <v>9053</v>
      </c>
      <c r="F186">
        <v>76666</v>
      </c>
    </row>
    <row r="187" spans="1:6" x14ac:dyDescent="0.25">
      <c r="A187" s="3">
        <f>DATE(2025,1,14)</f>
        <v>45671</v>
      </c>
      <c r="B187">
        <v>24453</v>
      </c>
      <c r="C187">
        <v>293909</v>
      </c>
      <c r="D187">
        <v>16545</v>
      </c>
      <c r="E187">
        <v>9053</v>
      </c>
      <c r="F187">
        <v>75728</v>
      </c>
    </row>
    <row r="188" spans="1:6" x14ac:dyDescent="0.25">
      <c r="A188" s="3">
        <f>DATE(2025,1,13)</f>
        <v>45670</v>
      </c>
      <c r="B188">
        <v>24453</v>
      </c>
      <c r="C188">
        <v>293042</v>
      </c>
      <c r="D188">
        <v>16549</v>
      </c>
      <c r="E188">
        <v>9053</v>
      </c>
      <c r="F188">
        <v>75377</v>
      </c>
    </row>
    <row r="189" spans="1:6" x14ac:dyDescent="0.25">
      <c r="A189" s="3">
        <f>DATE(2025,1,10)</f>
        <v>45667</v>
      </c>
      <c r="B189">
        <v>24453</v>
      </c>
      <c r="C189">
        <v>293931</v>
      </c>
      <c r="D189">
        <v>16550</v>
      </c>
      <c r="E189">
        <v>9053</v>
      </c>
      <c r="F189">
        <v>74597</v>
      </c>
    </row>
    <row r="190" spans="1:6" x14ac:dyDescent="0.25">
      <c r="A190" s="3">
        <f>DATE(2025,1,9)</f>
        <v>45666</v>
      </c>
      <c r="B190">
        <v>24453</v>
      </c>
      <c r="C190">
        <v>293657</v>
      </c>
      <c r="D190">
        <v>16547</v>
      </c>
      <c r="E190">
        <v>9053</v>
      </c>
      <c r="F190">
        <v>73046</v>
      </c>
    </row>
    <row r="191" spans="1:6" x14ac:dyDescent="0.25">
      <c r="A191" s="3">
        <f>DATE(2025,1,8)</f>
        <v>45665</v>
      </c>
      <c r="B191">
        <v>24453</v>
      </c>
      <c r="C191">
        <v>293213</v>
      </c>
      <c r="D191">
        <v>16545</v>
      </c>
      <c r="E191">
        <v>9023</v>
      </c>
      <c r="F191">
        <v>72302</v>
      </c>
    </row>
    <row r="192" spans="1:6" x14ac:dyDescent="0.25">
      <c r="A192" s="3">
        <f>DATE(2025,1,7)</f>
        <v>45664</v>
      </c>
      <c r="B192">
        <v>24453</v>
      </c>
      <c r="C192">
        <v>292105</v>
      </c>
      <c r="D192">
        <v>16534</v>
      </c>
      <c r="E192">
        <v>9023</v>
      </c>
      <c r="F192">
        <v>71585</v>
      </c>
    </row>
    <row r="193" spans="1:7" x14ac:dyDescent="0.25">
      <c r="A193" s="3">
        <f>DATE(2025,1,6)</f>
        <v>45663</v>
      </c>
      <c r="B193">
        <v>24453</v>
      </c>
      <c r="C193">
        <v>290888</v>
      </c>
      <c r="D193">
        <v>16532</v>
      </c>
      <c r="E193">
        <v>9023</v>
      </c>
      <c r="F193">
        <v>71078</v>
      </c>
    </row>
    <row r="194" spans="1:7" x14ac:dyDescent="0.25">
      <c r="A194" s="3">
        <f>DATE(2025,1,3)</f>
        <v>45660</v>
      </c>
      <c r="B194">
        <v>24453</v>
      </c>
      <c r="C194">
        <v>288274</v>
      </c>
      <c r="D194">
        <v>16532</v>
      </c>
      <c r="E194">
        <v>9023</v>
      </c>
      <c r="F194">
        <v>70744</v>
      </c>
    </row>
    <row r="195" spans="1:7" x14ac:dyDescent="0.25">
      <c r="A195" s="3">
        <f>DATE(2025,1,2)</f>
        <v>45659</v>
      </c>
      <c r="B195">
        <v>24453</v>
      </c>
      <c r="C195">
        <v>288343</v>
      </c>
      <c r="D195">
        <v>15773</v>
      </c>
      <c r="E195">
        <v>9023</v>
      </c>
      <c r="F195">
        <v>70613</v>
      </c>
    </row>
    <row r="196" spans="1:7" x14ac:dyDescent="0.25">
      <c r="A196" s="3">
        <f>DATE(2024,12,31)</f>
        <v>45657</v>
      </c>
      <c r="B196">
        <v>24453</v>
      </c>
      <c r="C196">
        <v>290057</v>
      </c>
      <c r="D196">
        <v>14324</v>
      </c>
      <c r="E196">
        <v>9023</v>
      </c>
      <c r="F196">
        <v>71076</v>
      </c>
    </row>
    <row r="197" spans="1:7" x14ac:dyDescent="0.25">
      <c r="A197" s="3">
        <f>DATE(2024,12,30)</f>
        <v>45656</v>
      </c>
      <c r="B197">
        <v>24453</v>
      </c>
      <c r="C197">
        <v>291975</v>
      </c>
      <c r="D197">
        <v>13724</v>
      </c>
      <c r="E197">
        <v>9023</v>
      </c>
      <c r="F197">
        <v>70945</v>
      </c>
    </row>
    <row r="198" spans="1:7" x14ac:dyDescent="0.25">
      <c r="A198" s="3">
        <f>DATE(2024,12,27)</f>
        <v>45653</v>
      </c>
      <c r="B198">
        <v>24453</v>
      </c>
      <c r="C198">
        <v>293957</v>
      </c>
      <c r="D198">
        <v>13728</v>
      </c>
      <c r="E198">
        <v>9023</v>
      </c>
      <c r="F198">
        <v>71587</v>
      </c>
    </row>
    <row r="199" spans="1:7" x14ac:dyDescent="0.25">
      <c r="A199" s="3">
        <f>DATE(2024,12,26)</f>
        <v>45652</v>
      </c>
      <c r="B199">
        <v>24453</v>
      </c>
      <c r="C199">
        <v>294546</v>
      </c>
      <c r="D199">
        <v>13728</v>
      </c>
      <c r="E199">
        <v>9023</v>
      </c>
      <c r="F199">
        <v>71630</v>
      </c>
    </row>
    <row r="200" spans="1:7" x14ac:dyDescent="0.25">
      <c r="A200" s="3">
        <f>DATE(2024,12,24)</f>
        <v>45650</v>
      </c>
      <c r="B200">
        <v>24453</v>
      </c>
      <c r="C200">
        <v>294548</v>
      </c>
      <c r="D200">
        <v>13728</v>
      </c>
      <c r="E200">
        <v>9023</v>
      </c>
      <c r="F200">
        <v>71630</v>
      </c>
    </row>
    <row r="201" spans="1:7" x14ac:dyDescent="0.25">
      <c r="A201" s="3">
        <f>DATE(2024,12,23)</f>
        <v>45649</v>
      </c>
      <c r="B201">
        <v>24453</v>
      </c>
      <c r="C201">
        <v>295328</v>
      </c>
      <c r="D201">
        <v>13078</v>
      </c>
      <c r="E201">
        <v>9023</v>
      </c>
      <c r="F201">
        <v>71607</v>
      </c>
    </row>
    <row r="202" spans="1:7" x14ac:dyDescent="0.25">
      <c r="A202" s="3">
        <f>DATE(2024,12,20)</f>
        <v>45646</v>
      </c>
      <c r="B202">
        <v>24453</v>
      </c>
      <c r="C202">
        <v>295576</v>
      </c>
      <c r="D202">
        <v>12928</v>
      </c>
      <c r="E202">
        <v>9023</v>
      </c>
      <c r="F202">
        <v>71234</v>
      </c>
    </row>
    <row r="203" spans="1:7" x14ac:dyDescent="0.25">
      <c r="A203" s="3">
        <f>DATE(2024,12,19)</f>
        <v>45645</v>
      </c>
      <c r="B203">
        <v>24563</v>
      </c>
      <c r="C203">
        <v>297267</v>
      </c>
      <c r="D203">
        <v>12825</v>
      </c>
      <c r="E203">
        <v>9023</v>
      </c>
      <c r="F203">
        <v>71235</v>
      </c>
    </row>
    <row r="204" spans="1:7" x14ac:dyDescent="0.25">
      <c r="A204" s="3">
        <f>DATE(2024,12,18)</f>
        <v>45644</v>
      </c>
      <c r="B204">
        <v>24838</v>
      </c>
      <c r="C204">
        <v>301001</v>
      </c>
      <c r="D204">
        <v>11878</v>
      </c>
      <c r="E204">
        <v>6745</v>
      </c>
      <c r="F204">
        <v>70647</v>
      </c>
    </row>
    <row r="205" spans="1:7" x14ac:dyDescent="0.25">
      <c r="A205" s="3">
        <f>DATE(2024,12,17)</f>
        <v>45643</v>
      </c>
      <c r="B205">
        <v>22948</v>
      </c>
      <c r="C205">
        <v>298481</v>
      </c>
      <c r="D205">
        <v>11878</v>
      </c>
      <c r="E205">
        <v>6745</v>
      </c>
      <c r="F205">
        <v>70240</v>
      </c>
      <c r="G205">
        <v>0</v>
      </c>
    </row>
    <row r="206" spans="1:7" x14ac:dyDescent="0.25">
      <c r="A206" s="3">
        <f>DATE(2024,12,16)</f>
        <v>45642</v>
      </c>
      <c r="B206">
        <v>22838</v>
      </c>
      <c r="C206">
        <v>294651</v>
      </c>
      <c r="D206">
        <v>11550</v>
      </c>
      <c r="E206">
        <v>6745</v>
      </c>
      <c r="F206">
        <v>69820</v>
      </c>
      <c r="G206">
        <v>236119</v>
      </c>
    </row>
    <row r="207" spans="1:7" x14ac:dyDescent="0.25">
      <c r="A207" s="3">
        <f>DATE(2024,12,13)</f>
        <v>45639</v>
      </c>
      <c r="B207">
        <v>22838</v>
      </c>
      <c r="C207">
        <v>293743</v>
      </c>
      <c r="D207">
        <v>11552</v>
      </c>
      <c r="E207">
        <v>6745</v>
      </c>
      <c r="F207">
        <v>69282</v>
      </c>
      <c r="G207">
        <v>238631</v>
      </c>
    </row>
    <row r="208" spans="1:7" x14ac:dyDescent="0.25">
      <c r="A208" s="3">
        <f>DATE(2024,12,12)</f>
        <v>45638</v>
      </c>
      <c r="B208">
        <v>21988</v>
      </c>
      <c r="C208">
        <v>288113</v>
      </c>
      <c r="D208">
        <v>11508</v>
      </c>
      <c r="E208">
        <v>6745</v>
      </c>
      <c r="F208">
        <v>69248</v>
      </c>
      <c r="G208">
        <v>244224</v>
      </c>
    </row>
    <row r="209" spans="1:7" x14ac:dyDescent="0.25">
      <c r="A209" s="3">
        <f>DATE(2024,12,11)</f>
        <v>45637</v>
      </c>
      <c r="B209">
        <v>23418</v>
      </c>
      <c r="C209">
        <v>283521</v>
      </c>
      <c r="D209">
        <v>11465</v>
      </c>
      <c r="E209">
        <v>6745</v>
      </c>
      <c r="F209">
        <v>68433</v>
      </c>
      <c r="G209">
        <v>250883</v>
      </c>
    </row>
    <row r="210" spans="1:7" x14ac:dyDescent="0.25">
      <c r="A210" s="3">
        <f>DATE(2024,12,10)</f>
        <v>45636</v>
      </c>
      <c r="B210">
        <v>23393</v>
      </c>
      <c r="C210">
        <v>278267</v>
      </c>
      <c r="D210">
        <v>11221</v>
      </c>
      <c r="E210">
        <v>6745</v>
      </c>
      <c r="F210">
        <v>68330</v>
      </c>
      <c r="G210">
        <v>272021</v>
      </c>
    </row>
    <row r="211" spans="1:7" x14ac:dyDescent="0.25">
      <c r="A211" s="3">
        <f>DATE(2024,12,9)</f>
        <v>45635</v>
      </c>
      <c r="B211">
        <v>23343</v>
      </c>
      <c r="C211">
        <v>271912</v>
      </c>
      <c r="D211">
        <v>11221</v>
      </c>
      <c r="E211">
        <v>6745</v>
      </c>
      <c r="F211">
        <v>67798</v>
      </c>
      <c r="G211">
        <v>282208</v>
      </c>
    </row>
    <row r="212" spans="1:7" x14ac:dyDescent="0.25">
      <c r="A212" s="3">
        <f>DATE(2024,12,6)</f>
        <v>45632</v>
      </c>
      <c r="B212">
        <v>23343</v>
      </c>
      <c r="C212">
        <v>262513</v>
      </c>
      <c r="D212">
        <v>11153</v>
      </c>
      <c r="E212">
        <v>6745</v>
      </c>
      <c r="F212">
        <v>67781</v>
      </c>
      <c r="G212">
        <v>309974</v>
      </c>
    </row>
    <row r="213" spans="1:7" x14ac:dyDescent="0.25">
      <c r="A213" s="3">
        <f>DATE(2024,12,5)</f>
        <v>45631</v>
      </c>
      <c r="B213">
        <v>23343</v>
      </c>
      <c r="C213">
        <v>259235</v>
      </c>
      <c r="D213">
        <v>11112</v>
      </c>
      <c r="E213">
        <v>6745</v>
      </c>
      <c r="F213">
        <v>67474</v>
      </c>
      <c r="G213">
        <v>316854</v>
      </c>
    </row>
    <row r="214" spans="1:7" x14ac:dyDescent="0.25">
      <c r="A214" s="3">
        <f>DATE(2024,12,4)</f>
        <v>45630</v>
      </c>
      <c r="B214">
        <v>23143</v>
      </c>
      <c r="C214">
        <v>254567</v>
      </c>
      <c r="D214">
        <v>10602</v>
      </c>
      <c r="E214">
        <v>6745</v>
      </c>
      <c r="F214">
        <v>67195</v>
      </c>
      <c r="G214">
        <v>317900</v>
      </c>
    </row>
    <row r="215" spans="1:7" x14ac:dyDescent="0.25">
      <c r="A215" s="3">
        <f>DATE(2024,12,3)</f>
        <v>45629</v>
      </c>
      <c r="B215">
        <v>23143</v>
      </c>
      <c r="C215">
        <v>250176</v>
      </c>
      <c r="D215">
        <v>10602</v>
      </c>
      <c r="E215">
        <v>6745</v>
      </c>
      <c r="F215">
        <v>66414</v>
      </c>
      <c r="G215">
        <v>323554</v>
      </c>
    </row>
    <row r="216" spans="1:7" x14ac:dyDescent="0.25">
      <c r="A216" s="3">
        <f>DATE(2024,12,2)</f>
        <v>45628</v>
      </c>
      <c r="B216">
        <v>23140</v>
      </c>
      <c r="C216">
        <v>247746</v>
      </c>
      <c r="D216">
        <v>10565</v>
      </c>
      <c r="E216">
        <v>6745</v>
      </c>
      <c r="F216">
        <v>64844</v>
      </c>
      <c r="G216">
        <v>329030</v>
      </c>
    </row>
    <row r="217" spans="1:7" x14ac:dyDescent="0.25">
      <c r="A217" s="3">
        <f>DATE(2024,11,29)</f>
        <v>45625</v>
      </c>
      <c r="B217">
        <v>23140</v>
      </c>
      <c r="C217">
        <v>246043</v>
      </c>
      <c r="D217">
        <v>10529</v>
      </c>
      <c r="E217">
        <v>6745</v>
      </c>
      <c r="F217">
        <v>64045</v>
      </c>
      <c r="G217">
        <v>332063</v>
      </c>
    </row>
    <row r="218" spans="1:7" x14ac:dyDescent="0.25">
      <c r="A218" s="3">
        <f>DATE(2024,11,28)</f>
        <v>45624</v>
      </c>
      <c r="B218">
        <v>23140</v>
      </c>
      <c r="C218">
        <v>244430</v>
      </c>
      <c r="D218">
        <v>10469</v>
      </c>
      <c r="E218">
        <v>6745</v>
      </c>
      <c r="F218">
        <v>63744</v>
      </c>
      <c r="G218">
        <v>332902</v>
      </c>
    </row>
    <row r="219" spans="1:7" x14ac:dyDescent="0.25">
      <c r="A219" s="3">
        <f>DATE(2024,11,27)</f>
        <v>45623</v>
      </c>
      <c r="B219">
        <v>23140</v>
      </c>
      <c r="C219">
        <v>243229</v>
      </c>
      <c r="D219">
        <v>10465</v>
      </c>
      <c r="E219">
        <v>6695</v>
      </c>
      <c r="F219">
        <v>62851</v>
      </c>
      <c r="G219">
        <v>334774</v>
      </c>
    </row>
    <row r="220" spans="1:7" x14ac:dyDescent="0.25">
      <c r="A220" s="3">
        <f>DATE(2024,11,26)</f>
        <v>45622</v>
      </c>
      <c r="B220">
        <v>23140</v>
      </c>
      <c r="C220">
        <v>241479</v>
      </c>
      <c r="D220">
        <v>10465</v>
      </c>
      <c r="E220">
        <v>6695</v>
      </c>
      <c r="F220">
        <v>62679</v>
      </c>
      <c r="G220">
        <v>339732</v>
      </c>
    </row>
    <row r="221" spans="1:7" x14ac:dyDescent="0.25">
      <c r="A221" s="3">
        <f>DATE(2024,11,25)</f>
        <v>45621</v>
      </c>
      <c r="B221">
        <v>23135</v>
      </c>
      <c r="C221">
        <v>237969</v>
      </c>
      <c r="D221">
        <v>10465</v>
      </c>
      <c r="E221">
        <v>6595</v>
      </c>
      <c r="F221">
        <v>62260</v>
      </c>
      <c r="G221">
        <v>346078</v>
      </c>
    </row>
    <row r="222" spans="1:7" x14ac:dyDescent="0.25">
      <c r="A222" s="3">
        <f>DATE(2024,11,22)</f>
        <v>45618</v>
      </c>
      <c r="B222">
        <v>23135</v>
      </c>
      <c r="C222">
        <v>241559</v>
      </c>
      <c r="D222">
        <v>10465</v>
      </c>
      <c r="E222">
        <v>6595</v>
      </c>
      <c r="F222">
        <v>62018</v>
      </c>
      <c r="G222">
        <v>349180</v>
      </c>
    </row>
    <row r="223" spans="1:7" x14ac:dyDescent="0.25">
      <c r="A223" s="3">
        <f>DATE(2024,11,21)</f>
        <v>45617</v>
      </c>
      <c r="B223">
        <v>23135</v>
      </c>
      <c r="C223">
        <v>240880</v>
      </c>
      <c r="D223">
        <v>10465</v>
      </c>
      <c r="E223">
        <v>6595</v>
      </c>
      <c r="F223">
        <v>60231</v>
      </c>
      <c r="G223">
        <v>359378</v>
      </c>
    </row>
    <row r="224" spans="1:7" x14ac:dyDescent="0.25">
      <c r="A224" s="3">
        <f>DATE(2024,11,20)</f>
        <v>45616</v>
      </c>
      <c r="B224">
        <v>23135</v>
      </c>
      <c r="C224">
        <v>242718</v>
      </c>
      <c r="D224">
        <v>10410</v>
      </c>
      <c r="E224">
        <v>6245</v>
      </c>
      <c r="F224">
        <v>59530</v>
      </c>
      <c r="G224">
        <v>363160</v>
      </c>
    </row>
    <row r="225" spans="1:7" x14ac:dyDescent="0.25">
      <c r="A225" s="3">
        <f>DATE(2024,11,19)</f>
        <v>45615</v>
      </c>
      <c r="B225">
        <v>23135</v>
      </c>
      <c r="C225">
        <v>242146</v>
      </c>
      <c r="D225">
        <v>10410</v>
      </c>
      <c r="E225">
        <v>6238</v>
      </c>
      <c r="F225">
        <v>59300</v>
      </c>
      <c r="G225">
        <v>363424</v>
      </c>
    </row>
    <row r="226" spans="1:7" x14ac:dyDescent="0.25">
      <c r="A226" s="3">
        <f>DATE(2024,11,18)</f>
        <v>45614</v>
      </c>
      <c r="B226">
        <v>23134</v>
      </c>
      <c r="C226">
        <v>240186</v>
      </c>
      <c r="D226">
        <v>9470</v>
      </c>
      <c r="E226">
        <v>6238</v>
      </c>
      <c r="F226">
        <v>58316</v>
      </c>
      <c r="G226">
        <v>368896</v>
      </c>
    </row>
    <row r="227" spans="1:7" x14ac:dyDescent="0.25">
      <c r="A227" s="3">
        <f>DATE(2024,11,15)</f>
        <v>45611</v>
      </c>
      <c r="B227">
        <v>23134</v>
      </c>
      <c r="C227">
        <v>240124</v>
      </c>
      <c r="D227">
        <v>9470</v>
      </c>
      <c r="E227">
        <v>6238</v>
      </c>
      <c r="F227">
        <v>58006</v>
      </c>
      <c r="G227">
        <v>367017</v>
      </c>
    </row>
    <row r="228" spans="1:7" x14ac:dyDescent="0.25">
      <c r="A228" s="3">
        <f>DATE(2024,11,14)</f>
        <v>45610</v>
      </c>
      <c r="B228">
        <v>22884</v>
      </c>
      <c r="C228">
        <v>239097</v>
      </c>
      <c r="D228">
        <v>9474</v>
      </c>
      <c r="E228">
        <v>6238</v>
      </c>
      <c r="F228">
        <v>57910</v>
      </c>
      <c r="G228">
        <v>370048</v>
      </c>
    </row>
    <row r="229" spans="1:7" x14ac:dyDescent="0.25">
      <c r="A229" s="3">
        <f>DATE(2024,11,13)</f>
        <v>45609</v>
      </c>
      <c r="B229">
        <v>22884</v>
      </c>
      <c r="C229">
        <v>236767</v>
      </c>
      <c r="D229">
        <v>9474</v>
      </c>
      <c r="E229">
        <v>6238</v>
      </c>
      <c r="F229">
        <v>56984</v>
      </c>
      <c r="G229">
        <v>371081</v>
      </c>
    </row>
    <row r="230" spans="1:7" x14ac:dyDescent="0.25">
      <c r="A230" s="3">
        <f>DATE(2024,11,12)</f>
        <v>45608</v>
      </c>
      <c r="B230">
        <v>22884</v>
      </c>
      <c r="C230">
        <v>237379</v>
      </c>
      <c r="D230">
        <v>9469</v>
      </c>
      <c r="E230">
        <v>6208</v>
      </c>
      <c r="F230">
        <v>56896</v>
      </c>
      <c r="G230">
        <v>377282</v>
      </c>
    </row>
    <row r="231" spans="1:7" x14ac:dyDescent="0.25">
      <c r="A231" s="3">
        <f>DATE(2024,11,11)</f>
        <v>45607</v>
      </c>
      <c r="B231">
        <v>22884</v>
      </c>
      <c r="C231">
        <v>236910</v>
      </c>
      <c r="D231">
        <v>9469</v>
      </c>
      <c r="E231">
        <v>6208</v>
      </c>
      <c r="F231">
        <v>56929</v>
      </c>
      <c r="G231">
        <v>379654</v>
      </c>
    </row>
    <row r="232" spans="1:7" x14ac:dyDescent="0.25">
      <c r="A232" s="3">
        <f>DATE(2024,11,8)</f>
        <v>45604</v>
      </c>
      <c r="B232">
        <v>22884</v>
      </c>
      <c r="C232">
        <v>235001</v>
      </c>
      <c r="D232">
        <v>9519</v>
      </c>
      <c r="E232">
        <v>6208</v>
      </c>
      <c r="F232">
        <v>56515</v>
      </c>
      <c r="G232">
        <v>377527</v>
      </c>
    </row>
    <row r="233" spans="1:7" x14ac:dyDescent="0.25">
      <c r="A233" s="3">
        <f>DATE(2024,11,7)</f>
        <v>45603</v>
      </c>
      <c r="B233">
        <v>22884</v>
      </c>
      <c r="C233">
        <v>231619</v>
      </c>
      <c r="D233">
        <v>9619</v>
      </c>
      <c r="E233">
        <v>6208</v>
      </c>
      <c r="F233">
        <v>56072</v>
      </c>
      <c r="G233">
        <v>377881</v>
      </c>
    </row>
    <row r="234" spans="1:7" x14ac:dyDescent="0.25">
      <c r="A234" s="3">
        <f>DATE(2024,11,6)</f>
        <v>45602</v>
      </c>
      <c r="B234">
        <v>22884</v>
      </c>
      <c r="C234">
        <v>230601</v>
      </c>
      <c r="D234">
        <v>9690</v>
      </c>
      <c r="E234">
        <v>6108</v>
      </c>
      <c r="F234">
        <v>55998</v>
      </c>
      <c r="G234">
        <v>380268</v>
      </c>
    </row>
    <row r="235" spans="1:7" x14ac:dyDescent="0.25">
      <c r="A235" s="3">
        <f>DATE(2024,11,5)</f>
        <v>45601</v>
      </c>
      <c r="B235">
        <v>22884</v>
      </c>
      <c r="C235">
        <v>230374</v>
      </c>
      <c r="D235">
        <v>9677</v>
      </c>
      <c r="E235">
        <v>5923</v>
      </c>
      <c r="F235">
        <v>54727</v>
      </c>
      <c r="G235">
        <v>380625</v>
      </c>
    </row>
    <row r="236" spans="1:7" x14ac:dyDescent="0.25">
      <c r="A236" s="3">
        <f>DATE(2024,11,4)</f>
        <v>45600</v>
      </c>
      <c r="B236">
        <v>22884</v>
      </c>
      <c r="C236">
        <v>229045</v>
      </c>
      <c r="D236">
        <v>9677</v>
      </c>
      <c r="E236">
        <v>5923</v>
      </c>
      <c r="F236">
        <v>54404</v>
      </c>
      <c r="G236">
        <v>380345</v>
      </c>
    </row>
    <row r="237" spans="1:7" x14ac:dyDescent="0.25">
      <c r="A237" s="3">
        <f>DATE(2024,11,1)</f>
        <v>45597</v>
      </c>
      <c r="B237">
        <v>22884</v>
      </c>
      <c r="C237">
        <v>227307</v>
      </c>
      <c r="D237">
        <v>9567</v>
      </c>
      <c r="E237">
        <v>5923</v>
      </c>
      <c r="F237">
        <v>54456</v>
      </c>
      <c r="G237">
        <v>380760</v>
      </c>
    </row>
    <row r="238" spans="1:7" x14ac:dyDescent="0.25">
      <c r="A238" s="3">
        <f>DATE(2024,10,31)</f>
        <v>45596</v>
      </c>
      <c r="B238">
        <v>22884</v>
      </c>
      <c r="C238">
        <v>227231</v>
      </c>
      <c r="D238">
        <v>9567</v>
      </c>
      <c r="E238">
        <v>5923</v>
      </c>
      <c r="F238">
        <v>53878</v>
      </c>
      <c r="G238">
        <v>381074</v>
      </c>
    </row>
    <row r="239" spans="1:7" x14ac:dyDescent="0.25">
      <c r="A239" s="3">
        <f>DATE(2024,10,30)</f>
        <v>45595</v>
      </c>
      <c r="B239">
        <v>22884</v>
      </c>
      <c r="C239">
        <v>226655</v>
      </c>
      <c r="D239">
        <v>9547</v>
      </c>
      <c r="E239">
        <v>5923</v>
      </c>
      <c r="F239">
        <v>53986</v>
      </c>
      <c r="G239">
        <v>377423</v>
      </c>
    </row>
    <row r="240" spans="1:7" x14ac:dyDescent="0.25">
      <c r="A240" s="3">
        <f>DATE(2024,10,29)</f>
        <v>45594</v>
      </c>
      <c r="B240">
        <v>22884</v>
      </c>
      <c r="C240">
        <v>226326</v>
      </c>
      <c r="D240">
        <v>9540</v>
      </c>
      <c r="E240">
        <v>5923</v>
      </c>
      <c r="F240">
        <v>53441</v>
      </c>
      <c r="G240">
        <v>379961</v>
      </c>
    </row>
    <row r="241" spans="1:7" x14ac:dyDescent="0.25">
      <c r="A241" s="3">
        <f>DATE(2024,10,28)</f>
        <v>45593</v>
      </c>
      <c r="B241">
        <v>22884</v>
      </c>
      <c r="C241">
        <v>225848</v>
      </c>
      <c r="D241">
        <v>9540</v>
      </c>
      <c r="E241">
        <v>5923</v>
      </c>
      <c r="F241">
        <v>52683</v>
      </c>
      <c r="G241">
        <v>383677</v>
      </c>
    </row>
    <row r="242" spans="1:7" x14ac:dyDescent="0.25">
      <c r="A242" s="3">
        <f>DATE(2024,10,25)</f>
        <v>45590</v>
      </c>
      <c r="B242">
        <v>21875</v>
      </c>
      <c r="C242">
        <v>225509</v>
      </c>
      <c r="D242">
        <v>9540</v>
      </c>
      <c r="E242">
        <v>5923</v>
      </c>
      <c r="F242">
        <v>52453</v>
      </c>
      <c r="G242">
        <v>385602</v>
      </c>
    </row>
    <row r="243" spans="1:7" x14ac:dyDescent="0.25">
      <c r="A243" s="3">
        <f>DATE(2024,10,24)</f>
        <v>45589</v>
      </c>
      <c r="B243">
        <v>21875</v>
      </c>
      <c r="C243">
        <v>227510</v>
      </c>
      <c r="D243">
        <v>9540</v>
      </c>
      <c r="E243">
        <v>5923</v>
      </c>
      <c r="F243">
        <v>51188</v>
      </c>
      <c r="G243">
        <v>389085</v>
      </c>
    </row>
    <row r="244" spans="1:7" x14ac:dyDescent="0.25">
      <c r="A244" s="3">
        <f>DATE(2024,10,23)</f>
        <v>45588</v>
      </c>
      <c r="B244">
        <v>21875</v>
      </c>
      <c r="C244">
        <v>226876</v>
      </c>
      <c r="D244">
        <v>9540</v>
      </c>
      <c r="E244">
        <v>5923</v>
      </c>
      <c r="F244">
        <v>51133</v>
      </c>
      <c r="G244">
        <v>389968</v>
      </c>
    </row>
    <row r="245" spans="1:7" x14ac:dyDescent="0.25">
      <c r="A245" s="3">
        <f>DATE(2024,10,22)</f>
        <v>45587</v>
      </c>
      <c r="B245">
        <v>21875</v>
      </c>
      <c r="C245">
        <v>227039</v>
      </c>
      <c r="D245">
        <v>9540</v>
      </c>
      <c r="E245">
        <v>5923</v>
      </c>
      <c r="F245">
        <v>51049</v>
      </c>
      <c r="G245">
        <v>391398</v>
      </c>
    </row>
    <row r="246" spans="1:7" x14ac:dyDescent="0.25">
      <c r="A246" s="3">
        <f>DATE(2024,10,21)</f>
        <v>45586</v>
      </c>
      <c r="B246">
        <v>21875</v>
      </c>
      <c r="C246">
        <v>225342</v>
      </c>
      <c r="D246">
        <v>9536</v>
      </c>
      <c r="E246">
        <v>5923</v>
      </c>
      <c r="F246">
        <v>51091</v>
      </c>
      <c r="G246">
        <v>389463</v>
      </c>
    </row>
    <row r="247" spans="1:7" x14ac:dyDescent="0.25">
      <c r="A247" s="3">
        <f>DATE(2024,10,18)</f>
        <v>45583</v>
      </c>
      <c r="B247">
        <v>21875</v>
      </c>
      <c r="C247">
        <v>224244</v>
      </c>
      <c r="D247">
        <v>9536</v>
      </c>
      <c r="E247">
        <v>5723</v>
      </c>
      <c r="F247">
        <v>51028</v>
      </c>
      <c r="G247">
        <v>387564</v>
      </c>
    </row>
    <row r="248" spans="1:7" x14ac:dyDescent="0.25">
      <c r="A248" s="3">
        <f>DATE(2024,10,17)</f>
        <v>45582</v>
      </c>
      <c r="B248">
        <v>21875</v>
      </c>
      <c r="C248">
        <v>223763</v>
      </c>
      <c r="D248">
        <v>9536</v>
      </c>
      <c r="E248">
        <v>5723</v>
      </c>
      <c r="F248">
        <v>50423</v>
      </c>
      <c r="G248">
        <v>386770</v>
      </c>
    </row>
    <row r="249" spans="1:7" x14ac:dyDescent="0.25">
      <c r="A249" s="3">
        <f>DATE(2024,10,16)</f>
        <v>45581</v>
      </c>
      <c r="B249">
        <v>21875</v>
      </c>
      <c r="C249">
        <v>221765</v>
      </c>
      <c r="D249">
        <v>9538</v>
      </c>
      <c r="E249">
        <v>5723</v>
      </c>
      <c r="F249">
        <v>49665</v>
      </c>
      <c r="G249">
        <v>386277</v>
      </c>
    </row>
    <row r="250" spans="1:7" x14ac:dyDescent="0.25">
      <c r="A250" s="3">
        <f>DATE(2024,10,15)</f>
        <v>45580</v>
      </c>
      <c r="B250">
        <v>21875</v>
      </c>
      <c r="C250">
        <v>221165</v>
      </c>
      <c r="D250">
        <v>9530</v>
      </c>
      <c r="E250">
        <v>5723</v>
      </c>
      <c r="F250">
        <v>48992</v>
      </c>
      <c r="G250">
        <v>385968</v>
      </c>
    </row>
    <row r="251" spans="1:7" x14ac:dyDescent="0.25">
      <c r="A251" s="3">
        <f>DATE(2024,10,14)</f>
        <v>45579</v>
      </c>
      <c r="B251">
        <v>21875</v>
      </c>
      <c r="C251">
        <v>220105</v>
      </c>
      <c r="D251">
        <v>9485</v>
      </c>
      <c r="E251">
        <v>5723</v>
      </c>
      <c r="F251">
        <v>48124</v>
      </c>
      <c r="G251">
        <v>386732</v>
      </c>
    </row>
    <row r="252" spans="1:7" x14ac:dyDescent="0.25">
      <c r="A252" s="3">
        <f>DATE(2024,10,11)</f>
        <v>45576</v>
      </c>
      <c r="B252">
        <v>22075</v>
      </c>
      <c r="C252">
        <v>219760</v>
      </c>
      <c r="D252">
        <v>9485</v>
      </c>
      <c r="E252">
        <v>5723</v>
      </c>
      <c r="F252">
        <v>47918</v>
      </c>
      <c r="G252">
        <v>386382</v>
      </c>
    </row>
    <row r="253" spans="1:7" x14ac:dyDescent="0.25">
      <c r="A253" s="3">
        <f>DATE(2024,10,10)</f>
        <v>45575</v>
      </c>
      <c r="B253">
        <v>22075</v>
      </c>
      <c r="C253">
        <v>218844</v>
      </c>
      <c r="D253">
        <v>9485</v>
      </c>
      <c r="E253">
        <v>5723</v>
      </c>
      <c r="F253">
        <v>47824</v>
      </c>
      <c r="G253">
        <v>389537</v>
      </c>
    </row>
    <row r="254" spans="1:7" x14ac:dyDescent="0.25">
      <c r="A254" s="3">
        <f>DATE(2024,10,9)</f>
        <v>45574</v>
      </c>
      <c r="B254">
        <v>22075</v>
      </c>
      <c r="C254">
        <v>218706</v>
      </c>
      <c r="D254">
        <v>9480</v>
      </c>
      <c r="E254">
        <v>5723</v>
      </c>
      <c r="F254">
        <v>47848</v>
      </c>
      <c r="G254">
        <v>392335</v>
      </c>
    </row>
    <row r="255" spans="1:7" x14ac:dyDescent="0.25">
      <c r="A255" s="3">
        <f>DATE(2024,10,8)</f>
        <v>45573</v>
      </c>
      <c r="B255">
        <v>22075</v>
      </c>
      <c r="C255">
        <v>213895</v>
      </c>
      <c r="D255">
        <v>8979</v>
      </c>
      <c r="E255">
        <v>5723</v>
      </c>
      <c r="F255">
        <v>47418</v>
      </c>
      <c r="G255">
        <v>393311</v>
      </c>
    </row>
    <row r="256" spans="1:7" x14ac:dyDescent="0.25">
      <c r="A256" s="3">
        <f>DATE(2024,10,7)</f>
        <v>45572</v>
      </c>
      <c r="B256">
        <v>22075</v>
      </c>
      <c r="C256">
        <v>212171</v>
      </c>
      <c r="D256">
        <v>8549</v>
      </c>
      <c r="E256">
        <v>5723</v>
      </c>
      <c r="F256">
        <v>46991</v>
      </c>
      <c r="G256">
        <v>393040</v>
      </c>
    </row>
    <row r="257" spans="1:7" x14ac:dyDescent="0.25">
      <c r="A257" s="3">
        <f>DATE(2024,10,4)</f>
        <v>45569</v>
      </c>
      <c r="B257">
        <v>22075</v>
      </c>
      <c r="C257">
        <v>211471</v>
      </c>
      <c r="D257">
        <v>8549</v>
      </c>
      <c r="E257">
        <v>5723</v>
      </c>
      <c r="F257">
        <v>46777</v>
      </c>
      <c r="G257">
        <v>414837</v>
      </c>
    </row>
    <row r="258" spans="1:7" x14ac:dyDescent="0.25">
      <c r="A258" s="3">
        <f>DATE(2024,10,3)</f>
        <v>45568</v>
      </c>
      <c r="B258">
        <v>22075</v>
      </c>
      <c r="C258">
        <v>210463</v>
      </c>
      <c r="D258">
        <v>8530</v>
      </c>
      <c r="E258">
        <v>5723</v>
      </c>
      <c r="F258">
        <v>46762</v>
      </c>
      <c r="G258">
        <v>413145</v>
      </c>
    </row>
    <row r="259" spans="1:7" x14ac:dyDescent="0.25">
      <c r="A259" s="3">
        <f>DATE(2024,10,2)</f>
        <v>45567</v>
      </c>
      <c r="B259">
        <v>22075</v>
      </c>
      <c r="C259">
        <v>210552</v>
      </c>
      <c r="D259">
        <v>8527</v>
      </c>
      <c r="E259">
        <v>5723</v>
      </c>
      <c r="F259">
        <v>46600</v>
      </c>
      <c r="G259">
        <v>412005</v>
      </c>
    </row>
    <row r="260" spans="1:7" x14ac:dyDescent="0.25">
      <c r="A260" s="3">
        <f>DATE(2024,10,1)</f>
        <v>45566</v>
      </c>
      <c r="B260">
        <v>22075</v>
      </c>
      <c r="C260">
        <v>203830</v>
      </c>
      <c r="D260">
        <v>8527</v>
      </c>
      <c r="E260">
        <v>5473</v>
      </c>
      <c r="F260">
        <v>45716</v>
      </c>
      <c r="G260">
        <v>405300</v>
      </c>
    </row>
    <row r="261" spans="1:7" x14ac:dyDescent="0.25">
      <c r="A261" s="3">
        <f>DATE(2024,9,30)</f>
        <v>45565</v>
      </c>
      <c r="B261">
        <v>22075</v>
      </c>
      <c r="C261">
        <v>197874</v>
      </c>
      <c r="D261">
        <v>8436</v>
      </c>
      <c r="E261">
        <v>5473</v>
      </c>
      <c r="F261">
        <v>45261</v>
      </c>
      <c r="G261">
        <v>398090</v>
      </c>
    </row>
    <row r="262" spans="1:7" x14ac:dyDescent="0.25">
      <c r="A262" s="3">
        <f>DATE(2024,9,27)</f>
        <v>45562</v>
      </c>
      <c r="B262">
        <v>22075</v>
      </c>
      <c r="C262">
        <v>197129</v>
      </c>
      <c r="D262">
        <v>8436</v>
      </c>
      <c r="E262">
        <v>5473</v>
      </c>
      <c r="F262">
        <v>45232</v>
      </c>
      <c r="G262">
        <v>396531</v>
      </c>
    </row>
    <row r="263" spans="1:7" x14ac:dyDescent="0.25">
      <c r="A263" s="3">
        <f>DATE(2024,9,26)</f>
        <v>45561</v>
      </c>
      <c r="B263">
        <v>22075</v>
      </c>
      <c r="C263">
        <v>196698</v>
      </c>
      <c r="D263">
        <v>8436</v>
      </c>
      <c r="E263">
        <v>5355</v>
      </c>
      <c r="F263">
        <v>45271</v>
      </c>
      <c r="G263">
        <v>396747</v>
      </c>
    </row>
    <row r="264" spans="1:7" x14ac:dyDescent="0.25">
      <c r="A264" s="3">
        <f>DATE(2024,9,25)</f>
        <v>45560</v>
      </c>
      <c r="B264">
        <v>22163</v>
      </c>
      <c r="C264">
        <v>194595</v>
      </c>
      <c r="D264">
        <v>8436</v>
      </c>
      <c r="E264">
        <v>5355</v>
      </c>
      <c r="F264">
        <v>45226</v>
      </c>
      <c r="G264">
        <v>392421</v>
      </c>
    </row>
    <row r="265" spans="1:7" x14ac:dyDescent="0.25">
      <c r="A265" s="3">
        <f>DATE(2024,9,24)</f>
        <v>45559</v>
      </c>
      <c r="B265">
        <v>15813</v>
      </c>
      <c r="C265">
        <v>193567</v>
      </c>
      <c r="D265">
        <v>8436</v>
      </c>
      <c r="E265">
        <v>5355</v>
      </c>
      <c r="F265">
        <v>45184</v>
      </c>
      <c r="G265">
        <v>389549</v>
      </c>
    </row>
    <row r="266" spans="1:7" x14ac:dyDescent="0.25">
      <c r="A266" s="3">
        <f>DATE(2024,9,23)</f>
        <v>45558</v>
      </c>
      <c r="B266">
        <v>15813</v>
      </c>
      <c r="C266">
        <v>192155</v>
      </c>
      <c r="D266">
        <v>8436</v>
      </c>
      <c r="E266">
        <v>5355</v>
      </c>
      <c r="F266">
        <v>45282</v>
      </c>
      <c r="G266">
        <v>388015</v>
      </c>
    </row>
    <row r="267" spans="1:7" x14ac:dyDescent="0.25">
      <c r="A267" s="3">
        <f>DATE(2024,9,20)</f>
        <v>45555</v>
      </c>
      <c r="B267">
        <v>15813</v>
      </c>
      <c r="C267">
        <v>190546</v>
      </c>
      <c r="D267">
        <v>8436</v>
      </c>
      <c r="E267">
        <v>5355</v>
      </c>
      <c r="F267">
        <v>44347</v>
      </c>
      <c r="G267">
        <v>385967</v>
      </c>
    </row>
    <row r="268" spans="1:7" x14ac:dyDescent="0.25">
      <c r="A268" s="3">
        <f>DATE(2024,9,19)</f>
        <v>45554</v>
      </c>
      <c r="B268">
        <v>15813</v>
      </c>
      <c r="C268">
        <v>190387</v>
      </c>
      <c r="D268">
        <v>8436</v>
      </c>
      <c r="E268">
        <v>5355</v>
      </c>
      <c r="F268">
        <v>44138</v>
      </c>
      <c r="G268">
        <v>386025</v>
      </c>
    </row>
    <row r="269" spans="1:7" x14ac:dyDescent="0.25">
      <c r="A269" s="3">
        <f>DATE(2024,9,18)</f>
        <v>45553</v>
      </c>
      <c r="B269">
        <v>13763</v>
      </c>
      <c r="C269">
        <v>189493</v>
      </c>
      <c r="D269">
        <v>8411</v>
      </c>
      <c r="E269">
        <v>5355</v>
      </c>
      <c r="F269">
        <v>43888</v>
      </c>
      <c r="G269">
        <v>381654</v>
      </c>
    </row>
    <row r="270" spans="1:7" x14ac:dyDescent="0.25">
      <c r="A270" s="3">
        <f>DATE(2024,9,17)</f>
        <v>45552</v>
      </c>
      <c r="B270">
        <v>13763</v>
      </c>
      <c r="C270">
        <v>189036</v>
      </c>
      <c r="D270">
        <v>8405</v>
      </c>
      <c r="E270">
        <v>5355</v>
      </c>
      <c r="F270">
        <v>43717</v>
      </c>
      <c r="G270">
        <v>380589</v>
      </c>
    </row>
    <row r="271" spans="1:7" x14ac:dyDescent="0.25">
      <c r="A271" s="3">
        <f>DATE(2024,9,16)</f>
        <v>45551</v>
      </c>
      <c r="B271">
        <v>13763</v>
      </c>
      <c r="C271">
        <v>189674</v>
      </c>
      <c r="D271">
        <v>8405</v>
      </c>
      <c r="E271">
        <v>5355</v>
      </c>
      <c r="F271">
        <v>42926</v>
      </c>
      <c r="G271">
        <v>381133</v>
      </c>
    </row>
    <row r="272" spans="1:7" x14ac:dyDescent="0.25">
      <c r="A272" s="3">
        <f>DATE(2024,9,13)</f>
        <v>45548</v>
      </c>
      <c r="B272">
        <v>13760</v>
      </c>
      <c r="C272">
        <v>190449</v>
      </c>
      <c r="D272">
        <v>8368</v>
      </c>
      <c r="E272">
        <v>5355</v>
      </c>
      <c r="F272">
        <v>42350</v>
      </c>
      <c r="G272">
        <v>378833</v>
      </c>
    </row>
    <row r="273" spans="1:7" x14ac:dyDescent="0.25">
      <c r="A273" s="3">
        <f>DATE(2024,9,12)</f>
        <v>45547</v>
      </c>
      <c r="B273">
        <v>13760</v>
      </c>
      <c r="C273">
        <v>190306</v>
      </c>
      <c r="D273">
        <v>8368</v>
      </c>
      <c r="E273">
        <v>5355</v>
      </c>
      <c r="F273">
        <v>42577</v>
      </c>
      <c r="G273">
        <v>376051</v>
      </c>
    </row>
    <row r="274" spans="1:7" x14ac:dyDescent="0.25">
      <c r="A274" s="3">
        <f>DATE(2024,9,11)</f>
        <v>45546</v>
      </c>
      <c r="B274">
        <v>13760</v>
      </c>
      <c r="C274">
        <v>190071</v>
      </c>
      <c r="D274">
        <v>8367</v>
      </c>
      <c r="E274">
        <v>5355</v>
      </c>
      <c r="F274">
        <v>42349</v>
      </c>
      <c r="G274">
        <v>372897</v>
      </c>
    </row>
    <row r="275" spans="1:7" x14ac:dyDescent="0.25">
      <c r="A275" s="3">
        <f>DATE(2024,9,10)</f>
        <v>45545</v>
      </c>
      <c r="B275">
        <v>13760</v>
      </c>
      <c r="C275">
        <v>191308</v>
      </c>
      <c r="D275">
        <v>8357</v>
      </c>
      <c r="E275">
        <v>5355</v>
      </c>
      <c r="F275">
        <v>41864</v>
      </c>
      <c r="G275">
        <v>371505</v>
      </c>
    </row>
    <row r="276" spans="1:7" x14ac:dyDescent="0.25">
      <c r="A276" s="3">
        <f>DATE(2024,9,9)</f>
        <v>45544</v>
      </c>
      <c r="B276">
        <v>13760</v>
      </c>
      <c r="C276">
        <v>190241</v>
      </c>
      <c r="D276">
        <v>7636</v>
      </c>
      <c r="E276">
        <v>5355</v>
      </c>
      <c r="F276">
        <v>41723</v>
      </c>
      <c r="G276">
        <v>369933</v>
      </c>
    </row>
    <row r="277" spans="1:7" x14ac:dyDescent="0.25">
      <c r="A277" s="3">
        <f>DATE(2024,9,6)</f>
        <v>45541</v>
      </c>
      <c r="B277">
        <v>13760</v>
      </c>
      <c r="C277">
        <v>188662</v>
      </c>
      <c r="D277">
        <v>7083</v>
      </c>
      <c r="E277">
        <v>5355</v>
      </c>
      <c r="F277">
        <v>41637</v>
      </c>
      <c r="G277">
        <v>368659</v>
      </c>
    </row>
    <row r="278" spans="1:7" x14ac:dyDescent="0.25">
      <c r="A278" s="3">
        <f>DATE(2024,9,5)</f>
        <v>45540</v>
      </c>
      <c r="B278">
        <v>13760</v>
      </c>
      <c r="C278">
        <v>181332</v>
      </c>
      <c r="D278">
        <v>7083</v>
      </c>
      <c r="E278">
        <v>5355</v>
      </c>
      <c r="F278">
        <v>40826</v>
      </c>
      <c r="G278">
        <v>372667</v>
      </c>
    </row>
    <row r="279" spans="1:7" x14ac:dyDescent="0.25">
      <c r="A279" s="3">
        <f>DATE(2024,9,4)</f>
        <v>45539</v>
      </c>
      <c r="B279">
        <v>13760</v>
      </c>
      <c r="C279">
        <v>180006</v>
      </c>
      <c r="D279">
        <v>7082</v>
      </c>
      <c r="E279">
        <v>5355</v>
      </c>
      <c r="F279">
        <v>39752</v>
      </c>
      <c r="G279">
        <v>373027</v>
      </c>
    </row>
    <row r="280" spans="1:7" x14ac:dyDescent="0.25">
      <c r="A280" s="3">
        <f>DATE(2024,9,3)</f>
        <v>45538</v>
      </c>
      <c r="B280">
        <v>13760</v>
      </c>
      <c r="C280">
        <v>178478</v>
      </c>
      <c r="D280">
        <v>7061</v>
      </c>
      <c r="E280">
        <v>5355</v>
      </c>
      <c r="F280">
        <v>39608</v>
      </c>
      <c r="G280">
        <v>374203</v>
      </c>
    </row>
    <row r="281" spans="1:7" x14ac:dyDescent="0.25">
      <c r="A281" s="3">
        <f>DATE(2024,9,2)</f>
        <v>45537</v>
      </c>
      <c r="B281">
        <v>13760</v>
      </c>
      <c r="C281">
        <v>177750</v>
      </c>
      <c r="D281">
        <v>7061</v>
      </c>
      <c r="E281">
        <v>5355</v>
      </c>
      <c r="F281">
        <v>39391</v>
      </c>
      <c r="G281">
        <v>370115</v>
      </c>
    </row>
    <row r="282" spans="1:7" x14ac:dyDescent="0.25">
      <c r="A282" s="3">
        <f>DATE(2024,8,30)</f>
        <v>45534</v>
      </c>
      <c r="B282">
        <v>13710</v>
      </c>
      <c r="C282">
        <v>177653</v>
      </c>
      <c r="D282">
        <v>7061</v>
      </c>
      <c r="E282">
        <v>5355</v>
      </c>
      <c r="F282">
        <v>39276</v>
      </c>
      <c r="G282">
        <v>370621</v>
      </c>
    </row>
    <row r="283" spans="1:7" x14ac:dyDescent="0.25">
      <c r="A283" s="3">
        <f>DATE(2024,8,29)</f>
        <v>45533</v>
      </c>
      <c r="B283">
        <v>13710</v>
      </c>
      <c r="C283">
        <v>176674</v>
      </c>
      <c r="D283">
        <v>7061</v>
      </c>
      <c r="E283">
        <v>5355</v>
      </c>
      <c r="F283">
        <v>39072</v>
      </c>
      <c r="G283">
        <v>372277</v>
      </c>
    </row>
    <row r="284" spans="1:7" x14ac:dyDescent="0.25">
      <c r="A284" s="3">
        <f>DATE(2024,8,28)</f>
        <v>45532</v>
      </c>
      <c r="B284">
        <v>13710</v>
      </c>
      <c r="C284">
        <v>176117</v>
      </c>
      <c r="D284">
        <v>7061</v>
      </c>
      <c r="E284">
        <v>5355</v>
      </c>
      <c r="F284">
        <v>37790</v>
      </c>
      <c r="G284">
        <v>372699</v>
      </c>
    </row>
    <row r="285" spans="1:7" x14ac:dyDescent="0.25">
      <c r="A285" s="3">
        <f>DATE(2024,8,27)</f>
        <v>45531</v>
      </c>
      <c r="B285">
        <v>13710</v>
      </c>
      <c r="C285">
        <v>175271</v>
      </c>
      <c r="D285">
        <v>7061</v>
      </c>
      <c r="E285">
        <v>5355</v>
      </c>
      <c r="F285">
        <v>37787</v>
      </c>
      <c r="G285">
        <v>371185</v>
      </c>
    </row>
    <row r="286" spans="1:7" x14ac:dyDescent="0.25">
      <c r="A286" s="3">
        <f>DATE(2024,8,26)</f>
        <v>45530</v>
      </c>
      <c r="B286">
        <v>13710</v>
      </c>
      <c r="C286">
        <v>175115</v>
      </c>
      <c r="D286">
        <v>7061</v>
      </c>
      <c r="E286">
        <v>5355</v>
      </c>
      <c r="F286">
        <v>37432</v>
      </c>
      <c r="G286">
        <v>368185</v>
      </c>
    </row>
    <row r="287" spans="1:7" x14ac:dyDescent="0.25">
      <c r="A287" s="3">
        <f>DATE(2024,8,23)</f>
        <v>45527</v>
      </c>
      <c r="B287">
        <v>13710</v>
      </c>
      <c r="C287">
        <v>174789</v>
      </c>
      <c r="D287">
        <v>7061</v>
      </c>
      <c r="E287">
        <v>5355</v>
      </c>
      <c r="F287">
        <v>37384</v>
      </c>
      <c r="G287">
        <v>367336</v>
      </c>
    </row>
    <row r="288" spans="1:7" x14ac:dyDescent="0.25">
      <c r="A288" s="3">
        <f>DATE(2024,8,22)</f>
        <v>45526</v>
      </c>
      <c r="B288">
        <v>13710</v>
      </c>
      <c r="C288">
        <v>174481</v>
      </c>
      <c r="D288">
        <v>7061</v>
      </c>
      <c r="E288">
        <v>5355</v>
      </c>
      <c r="F288">
        <v>36792</v>
      </c>
      <c r="G288">
        <v>367127</v>
      </c>
    </row>
    <row r="289" spans="1:7" x14ac:dyDescent="0.25">
      <c r="A289" s="3">
        <f>DATE(2024,8,21)</f>
        <v>45525</v>
      </c>
      <c r="B289">
        <v>13710</v>
      </c>
      <c r="C289">
        <v>174081</v>
      </c>
      <c r="D289">
        <v>7061</v>
      </c>
      <c r="E289">
        <v>5355</v>
      </c>
      <c r="F289">
        <v>36678</v>
      </c>
      <c r="G289">
        <v>363999</v>
      </c>
    </row>
    <row r="290" spans="1:7" x14ac:dyDescent="0.25">
      <c r="A290" s="3">
        <f>DATE(2024,8,20)</f>
        <v>45524</v>
      </c>
      <c r="B290">
        <v>13710</v>
      </c>
      <c r="C290">
        <v>173956</v>
      </c>
      <c r="D290">
        <v>7061</v>
      </c>
      <c r="E290">
        <v>5355</v>
      </c>
      <c r="F290">
        <v>36528</v>
      </c>
      <c r="G290">
        <v>363977</v>
      </c>
    </row>
    <row r="291" spans="1:7" x14ac:dyDescent="0.25">
      <c r="A291" s="3">
        <f>DATE(2024,8,19)</f>
        <v>45523</v>
      </c>
      <c r="B291">
        <v>13710</v>
      </c>
      <c r="C291">
        <v>173342</v>
      </c>
      <c r="D291">
        <v>7050</v>
      </c>
      <c r="E291">
        <v>5355</v>
      </c>
      <c r="F291">
        <v>35628</v>
      </c>
      <c r="G291">
        <v>364945</v>
      </c>
    </row>
    <row r="292" spans="1:7" x14ac:dyDescent="0.25">
      <c r="A292" s="3">
        <f>DATE(2024,8,16)</f>
        <v>45520</v>
      </c>
      <c r="B292">
        <v>13710</v>
      </c>
      <c r="C292">
        <v>172958</v>
      </c>
      <c r="D292">
        <v>7050</v>
      </c>
      <c r="E292">
        <v>5355</v>
      </c>
      <c r="F292">
        <v>35526</v>
      </c>
      <c r="G292">
        <v>364313</v>
      </c>
    </row>
    <row r="293" spans="1:7" x14ac:dyDescent="0.25">
      <c r="A293" s="3">
        <f>DATE(2024,8,15)</f>
        <v>45519</v>
      </c>
      <c r="B293">
        <v>13710</v>
      </c>
      <c r="C293">
        <v>172595</v>
      </c>
      <c r="D293">
        <v>7050</v>
      </c>
      <c r="E293">
        <v>5355</v>
      </c>
      <c r="F293">
        <v>35430</v>
      </c>
      <c r="G293">
        <v>364324</v>
      </c>
    </row>
    <row r="294" spans="1:7" x14ac:dyDescent="0.25">
      <c r="A294" s="3">
        <f>DATE(2024,8,14)</f>
        <v>45518</v>
      </c>
      <c r="B294">
        <v>13710</v>
      </c>
      <c r="C294">
        <v>171517</v>
      </c>
      <c r="D294">
        <v>7050</v>
      </c>
      <c r="E294">
        <v>5355</v>
      </c>
      <c r="F294">
        <v>35292</v>
      </c>
      <c r="G294">
        <v>364817</v>
      </c>
    </row>
    <row r="295" spans="1:7" x14ac:dyDescent="0.25">
      <c r="A295" s="3">
        <f>DATE(2024,8,13)</f>
        <v>45517</v>
      </c>
      <c r="B295">
        <v>13710</v>
      </c>
      <c r="C295">
        <v>171117</v>
      </c>
      <c r="D295">
        <v>7037</v>
      </c>
      <c r="E295">
        <v>5355</v>
      </c>
      <c r="F295">
        <v>35189</v>
      </c>
      <c r="G295">
        <v>362022</v>
      </c>
    </row>
    <row r="296" spans="1:7" x14ac:dyDescent="0.25">
      <c r="A296" s="3">
        <f>DATE(2024,8,12)</f>
        <v>45516</v>
      </c>
      <c r="B296">
        <v>13710</v>
      </c>
      <c r="C296">
        <v>171091</v>
      </c>
      <c r="D296">
        <v>7036</v>
      </c>
      <c r="E296">
        <v>5355</v>
      </c>
      <c r="F296">
        <v>35118</v>
      </c>
      <c r="G296">
        <v>362516</v>
      </c>
    </row>
    <row r="297" spans="1:7" x14ac:dyDescent="0.25">
      <c r="A297" s="3">
        <f>DATE(2024,8,9)</f>
        <v>45513</v>
      </c>
      <c r="B297">
        <v>13700</v>
      </c>
      <c r="C297">
        <v>171297</v>
      </c>
      <c r="D297">
        <v>7037</v>
      </c>
      <c r="E297">
        <v>5355</v>
      </c>
      <c r="F297">
        <v>35039</v>
      </c>
      <c r="G297">
        <v>362925</v>
      </c>
    </row>
    <row r="298" spans="1:7" x14ac:dyDescent="0.25">
      <c r="A298" s="3">
        <f>DATE(2024,8,8)</f>
        <v>45512</v>
      </c>
      <c r="B298">
        <v>13700</v>
      </c>
      <c r="C298">
        <v>171422</v>
      </c>
      <c r="D298">
        <v>7037</v>
      </c>
      <c r="E298">
        <v>5355</v>
      </c>
      <c r="F298">
        <v>34917</v>
      </c>
      <c r="G298">
        <v>362435</v>
      </c>
    </row>
    <row r="299" spans="1:7" x14ac:dyDescent="0.25">
      <c r="A299" s="3">
        <f>DATE(2024,8,7)</f>
        <v>45511</v>
      </c>
      <c r="B299">
        <v>13700</v>
      </c>
      <c r="C299">
        <v>170526</v>
      </c>
      <c r="D299">
        <v>7037</v>
      </c>
      <c r="E299">
        <v>5355</v>
      </c>
      <c r="F299">
        <v>34467</v>
      </c>
      <c r="G299">
        <v>362445</v>
      </c>
    </row>
    <row r="300" spans="1:7" x14ac:dyDescent="0.25">
      <c r="A300" s="3">
        <f>DATE(2024,8,6)</f>
        <v>45510</v>
      </c>
      <c r="B300">
        <v>13700</v>
      </c>
      <c r="C300">
        <v>169899</v>
      </c>
      <c r="D300">
        <v>7037</v>
      </c>
      <c r="E300">
        <v>5355</v>
      </c>
      <c r="F300">
        <v>34403</v>
      </c>
      <c r="G300">
        <v>362409</v>
      </c>
    </row>
    <row r="301" spans="1:7" x14ac:dyDescent="0.25">
      <c r="A301" s="3">
        <f>DATE(2024,8,5)</f>
        <v>45509</v>
      </c>
      <c r="B301">
        <v>13950</v>
      </c>
      <c r="C301">
        <v>169100</v>
      </c>
      <c r="D301">
        <v>7037</v>
      </c>
      <c r="E301">
        <v>5355</v>
      </c>
      <c r="F301">
        <v>34726</v>
      </c>
      <c r="G301">
        <v>362639</v>
      </c>
    </row>
    <row r="302" spans="1:7" x14ac:dyDescent="0.25">
      <c r="A302" s="3">
        <f>DATE(2024,8,2)</f>
        <v>45506</v>
      </c>
      <c r="B302">
        <v>13950</v>
      </c>
      <c r="C302">
        <v>167969</v>
      </c>
      <c r="D302">
        <v>7026</v>
      </c>
      <c r="E302">
        <v>4505</v>
      </c>
      <c r="F302">
        <v>35249</v>
      </c>
      <c r="G302">
        <v>364941</v>
      </c>
    </row>
    <row r="303" spans="1:7" x14ac:dyDescent="0.25">
      <c r="A303" s="3">
        <f>DATE(2024,8,1)</f>
        <v>45505</v>
      </c>
      <c r="B303">
        <v>13950</v>
      </c>
      <c r="C303">
        <v>167889</v>
      </c>
      <c r="D303">
        <v>7026</v>
      </c>
      <c r="E303">
        <v>4505</v>
      </c>
      <c r="F303">
        <v>34918</v>
      </c>
      <c r="G303">
        <v>366962</v>
      </c>
    </row>
    <row r="304" spans="1:7" x14ac:dyDescent="0.25">
      <c r="A304" s="3">
        <f>DATE(2024,7,31)</f>
        <v>45504</v>
      </c>
      <c r="B304">
        <v>13950</v>
      </c>
      <c r="C304">
        <v>167681</v>
      </c>
      <c r="D304">
        <v>7002</v>
      </c>
      <c r="E304">
        <v>4505</v>
      </c>
      <c r="F304">
        <v>34508</v>
      </c>
      <c r="G304">
        <v>368504</v>
      </c>
    </row>
    <row r="305" spans="1:7" x14ac:dyDescent="0.25">
      <c r="A305" s="3">
        <f>DATE(2024,7,30)</f>
        <v>45503</v>
      </c>
      <c r="B305">
        <v>13950</v>
      </c>
      <c r="C305">
        <v>167790</v>
      </c>
      <c r="D305">
        <v>7002</v>
      </c>
      <c r="E305">
        <v>4505</v>
      </c>
      <c r="F305">
        <v>32751</v>
      </c>
      <c r="G305">
        <v>370149</v>
      </c>
    </row>
    <row r="306" spans="1:7" x14ac:dyDescent="0.25">
      <c r="A306" s="3">
        <f>DATE(2024,7,29)</f>
        <v>45502</v>
      </c>
      <c r="B306">
        <v>13950</v>
      </c>
      <c r="C306">
        <v>167500</v>
      </c>
      <c r="D306">
        <v>7002</v>
      </c>
      <c r="E306">
        <v>4505</v>
      </c>
      <c r="F306">
        <v>32202</v>
      </c>
      <c r="G306">
        <v>368552</v>
      </c>
    </row>
    <row r="307" spans="1:7" x14ac:dyDescent="0.25">
      <c r="A307" s="3">
        <f>DATE(2024,7,26)</f>
        <v>45499</v>
      </c>
      <c r="B307">
        <v>14950</v>
      </c>
      <c r="C307">
        <v>166817</v>
      </c>
      <c r="D307">
        <v>7002</v>
      </c>
      <c r="E307">
        <v>4505</v>
      </c>
      <c r="F307">
        <v>32244</v>
      </c>
      <c r="G307">
        <v>367607</v>
      </c>
    </row>
    <row r="308" spans="1:7" x14ac:dyDescent="0.25">
      <c r="A308" s="3">
        <f>DATE(2024,7,25)</f>
        <v>45498</v>
      </c>
      <c r="B308">
        <v>14950</v>
      </c>
      <c r="C308">
        <v>166425</v>
      </c>
      <c r="D308">
        <v>7002</v>
      </c>
      <c r="E308">
        <v>4505</v>
      </c>
      <c r="F308">
        <v>32154</v>
      </c>
      <c r="G308">
        <v>372183</v>
      </c>
    </row>
    <row r="309" spans="1:7" x14ac:dyDescent="0.25">
      <c r="A309" s="3">
        <f>DATE(2024,7,24)</f>
        <v>45497</v>
      </c>
      <c r="B309">
        <v>14950</v>
      </c>
      <c r="C309">
        <v>166297</v>
      </c>
      <c r="D309">
        <v>7002</v>
      </c>
      <c r="E309">
        <v>4505</v>
      </c>
      <c r="F309">
        <v>31506</v>
      </c>
      <c r="G309">
        <v>372504</v>
      </c>
    </row>
    <row r="310" spans="1:7" x14ac:dyDescent="0.25">
      <c r="A310" s="3">
        <f>DATE(2024,7,23)</f>
        <v>45496</v>
      </c>
      <c r="B310">
        <v>14950</v>
      </c>
      <c r="C310">
        <v>164885</v>
      </c>
      <c r="D310">
        <v>7002</v>
      </c>
      <c r="E310">
        <v>4505</v>
      </c>
      <c r="F310">
        <v>30714</v>
      </c>
      <c r="G310">
        <v>372909</v>
      </c>
    </row>
    <row r="311" spans="1:7" x14ac:dyDescent="0.25">
      <c r="A311" s="3">
        <f>DATE(2024,7,22)</f>
        <v>45495</v>
      </c>
      <c r="B311">
        <v>14950</v>
      </c>
      <c r="C311">
        <v>165646</v>
      </c>
      <c r="D311">
        <v>4002</v>
      </c>
      <c r="E311">
        <v>4505</v>
      </c>
      <c r="F311">
        <v>30702</v>
      </c>
      <c r="G311">
        <v>372152</v>
      </c>
    </row>
    <row r="312" spans="1:7" x14ac:dyDescent="0.25">
      <c r="A312" s="3">
        <f>DATE(2024,7,19)</f>
        <v>45492</v>
      </c>
      <c r="B312">
        <v>14950</v>
      </c>
      <c r="C312">
        <v>165167</v>
      </c>
      <c r="D312">
        <v>4002</v>
      </c>
      <c r="E312">
        <v>4255</v>
      </c>
      <c r="F312">
        <v>30035</v>
      </c>
      <c r="G312">
        <v>368656</v>
      </c>
    </row>
    <row r="313" spans="1:7" x14ac:dyDescent="0.25">
      <c r="A313" s="3">
        <f>DATE(2024,7,18)</f>
        <v>45491</v>
      </c>
      <c r="B313">
        <v>14950</v>
      </c>
      <c r="C313">
        <v>164764</v>
      </c>
      <c r="D313">
        <v>4002</v>
      </c>
      <c r="E313">
        <v>4255</v>
      </c>
      <c r="F313">
        <v>29951</v>
      </c>
      <c r="G313">
        <v>367825</v>
      </c>
    </row>
    <row r="314" spans="1:7" x14ac:dyDescent="0.25">
      <c r="A314" s="3">
        <f>DATE(2024,7,17)</f>
        <v>45490</v>
      </c>
      <c r="B314">
        <v>14650</v>
      </c>
      <c r="C314">
        <v>164639</v>
      </c>
      <c r="D314">
        <v>4002</v>
      </c>
      <c r="E314">
        <v>4255</v>
      </c>
      <c r="F314">
        <v>29547</v>
      </c>
      <c r="G314">
        <v>366585</v>
      </c>
    </row>
    <row r="315" spans="1:7" x14ac:dyDescent="0.25">
      <c r="A315" s="3">
        <f>DATE(2024,7,16)</f>
        <v>45489</v>
      </c>
      <c r="B315">
        <v>14650</v>
      </c>
      <c r="C315">
        <v>163811</v>
      </c>
      <c r="D315">
        <v>4002</v>
      </c>
      <c r="E315">
        <v>4255</v>
      </c>
      <c r="F315">
        <v>29351</v>
      </c>
      <c r="G315">
        <v>363416</v>
      </c>
    </row>
    <row r="316" spans="1:7" x14ac:dyDescent="0.25">
      <c r="A316" s="3">
        <f>DATE(2024,7,15)</f>
        <v>45488</v>
      </c>
      <c r="B316">
        <v>14650</v>
      </c>
      <c r="C316">
        <v>163718</v>
      </c>
      <c r="D316">
        <v>3991</v>
      </c>
      <c r="E316">
        <v>4255</v>
      </c>
      <c r="F316">
        <v>29640</v>
      </c>
      <c r="G316">
        <v>363566</v>
      </c>
    </row>
    <row r="317" spans="1:7" x14ac:dyDescent="0.25">
      <c r="A317" s="3">
        <f>DATE(2024,7,12)</f>
        <v>45485</v>
      </c>
      <c r="B317">
        <v>14650</v>
      </c>
      <c r="C317">
        <v>164274</v>
      </c>
      <c r="D317">
        <v>3990</v>
      </c>
      <c r="E317">
        <v>4255</v>
      </c>
      <c r="F317">
        <v>29658</v>
      </c>
      <c r="G317">
        <v>362207</v>
      </c>
    </row>
    <row r="318" spans="1:7" x14ac:dyDescent="0.25">
      <c r="A318" s="3">
        <f>DATE(2024,7,11)</f>
        <v>45484</v>
      </c>
      <c r="B318">
        <v>14650</v>
      </c>
      <c r="C318">
        <v>163356</v>
      </c>
      <c r="D318">
        <v>3990</v>
      </c>
      <c r="E318">
        <v>4255</v>
      </c>
      <c r="F318">
        <v>29273</v>
      </c>
      <c r="G318">
        <v>363359</v>
      </c>
    </row>
    <row r="319" spans="1:7" x14ac:dyDescent="0.25">
      <c r="A319" s="3">
        <f>DATE(2024,7,10)</f>
        <v>45483</v>
      </c>
      <c r="B319">
        <v>14650</v>
      </c>
      <c r="C319">
        <v>162986</v>
      </c>
      <c r="D319">
        <v>3990</v>
      </c>
      <c r="E319">
        <v>4255</v>
      </c>
      <c r="F319">
        <v>29464</v>
      </c>
      <c r="G319">
        <v>363609</v>
      </c>
    </row>
    <row r="320" spans="1:7" x14ac:dyDescent="0.25">
      <c r="A320" s="3">
        <f>DATE(2024,7,9)</f>
        <v>45482</v>
      </c>
      <c r="B320">
        <v>14650</v>
      </c>
      <c r="C320">
        <v>160065</v>
      </c>
      <c r="D320">
        <v>3990</v>
      </c>
      <c r="E320">
        <v>4255</v>
      </c>
      <c r="F320">
        <v>29434</v>
      </c>
      <c r="G320">
        <v>362325</v>
      </c>
    </row>
    <row r="321" spans="1:7" x14ac:dyDescent="0.25">
      <c r="A321" s="3">
        <f>DATE(2024,7,8)</f>
        <v>45481</v>
      </c>
      <c r="B321">
        <v>10650</v>
      </c>
      <c r="C321">
        <v>159894</v>
      </c>
      <c r="D321">
        <v>3990</v>
      </c>
      <c r="E321">
        <v>4255</v>
      </c>
      <c r="F321">
        <v>29249</v>
      </c>
      <c r="G321">
        <v>361404</v>
      </c>
    </row>
    <row r="322" spans="1:7" x14ac:dyDescent="0.25">
      <c r="A322" s="3">
        <f>DATE(2024,7,5)</f>
        <v>45478</v>
      </c>
      <c r="B322">
        <v>10650</v>
      </c>
      <c r="C322">
        <v>157897</v>
      </c>
      <c r="D322">
        <v>3940</v>
      </c>
      <c r="E322">
        <v>3755</v>
      </c>
      <c r="F322">
        <v>28867</v>
      </c>
      <c r="G322">
        <v>359688</v>
      </c>
    </row>
    <row r="323" spans="1:7" x14ac:dyDescent="0.25">
      <c r="A323" s="3">
        <f>DATE(2024,7,4)</f>
        <v>45477</v>
      </c>
      <c r="B323">
        <v>10650</v>
      </c>
      <c r="C323">
        <v>161709</v>
      </c>
      <c r="D323">
        <v>1940</v>
      </c>
      <c r="E323">
        <v>455</v>
      </c>
      <c r="F323">
        <v>27475</v>
      </c>
      <c r="G323">
        <v>359778</v>
      </c>
    </row>
    <row r="324" spans="1:7" x14ac:dyDescent="0.25">
      <c r="A324" s="3">
        <f>DATE(2024,7,3)</f>
        <v>45476</v>
      </c>
      <c r="B324">
        <v>10650</v>
      </c>
      <c r="C324">
        <v>160541</v>
      </c>
      <c r="D324">
        <v>1940</v>
      </c>
      <c r="E324">
        <v>300</v>
      </c>
      <c r="F324">
        <v>27107</v>
      </c>
      <c r="G324">
        <v>359447</v>
      </c>
    </row>
    <row r="325" spans="1:7" x14ac:dyDescent="0.25">
      <c r="A325" s="3">
        <f>DATE(2024,7,2)</f>
        <v>45475</v>
      </c>
      <c r="B325">
        <v>10650</v>
      </c>
      <c r="C325">
        <v>161889</v>
      </c>
      <c r="D325">
        <v>1940</v>
      </c>
      <c r="E325">
        <v>300</v>
      </c>
      <c r="F325">
        <v>26946</v>
      </c>
      <c r="G325">
        <v>358571</v>
      </c>
    </row>
    <row r="326" spans="1:7" x14ac:dyDescent="0.25">
      <c r="A326" s="3">
        <f>DATE(2024,7,1)</f>
        <v>45474</v>
      </c>
      <c r="B326">
        <v>10650</v>
      </c>
      <c r="C326">
        <v>160176</v>
      </c>
      <c r="D326">
        <v>1941</v>
      </c>
      <c r="E326">
        <v>300</v>
      </c>
      <c r="F326">
        <v>26516</v>
      </c>
      <c r="G326">
        <v>357779</v>
      </c>
    </row>
    <row r="327" spans="1:7" x14ac:dyDescent="0.25">
      <c r="A327" s="3">
        <f>DATE(2024,6,28)</f>
        <v>45471</v>
      </c>
      <c r="B327">
        <v>10650</v>
      </c>
      <c r="C327">
        <v>159890</v>
      </c>
      <c r="D327">
        <v>1940</v>
      </c>
      <c r="E327">
        <v>300</v>
      </c>
      <c r="F327">
        <v>26407</v>
      </c>
      <c r="G327">
        <v>357843</v>
      </c>
    </row>
    <row r="328" spans="1:7" x14ac:dyDescent="0.25">
      <c r="A328" s="3">
        <f>DATE(2024,6,27)</f>
        <v>45470</v>
      </c>
      <c r="B328">
        <v>10650</v>
      </c>
      <c r="C328">
        <v>160257</v>
      </c>
      <c r="D328">
        <v>1940</v>
      </c>
      <c r="E328">
        <v>300</v>
      </c>
      <c r="F328">
        <v>26254</v>
      </c>
      <c r="G328">
        <v>358346</v>
      </c>
    </row>
    <row r="329" spans="1:7" x14ac:dyDescent="0.25">
      <c r="A329" s="3">
        <f>DATE(2024,6,26)</f>
        <v>45469</v>
      </c>
      <c r="B329">
        <v>10650</v>
      </c>
      <c r="C329">
        <v>159993</v>
      </c>
      <c r="D329">
        <v>1890</v>
      </c>
      <c r="E329">
        <v>300</v>
      </c>
      <c r="F329">
        <v>25985</v>
      </c>
      <c r="G329">
        <v>355843</v>
      </c>
    </row>
    <row r="330" spans="1:7" x14ac:dyDescent="0.25">
      <c r="A330" s="3">
        <f>DATE(2024,6,25)</f>
        <v>45468</v>
      </c>
      <c r="B330">
        <v>10650</v>
      </c>
      <c r="C330">
        <v>160264</v>
      </c>
      <c r="D330">
        <v>1890</v>
      </c>
      <c r="E330">
        <v>300</v>
      </c>
      <c r="F330">
        <v>25802</v>
      </c>
      <c r="G330">
        <v>354577</v>
      </c>
    </row>
    <row r="331" spans="1:7" x14ac:dyDescent="0.25">
      <c r="A331" s="3">
        <f>DATE(2024,6,24)</f>
        <v>45467</v>
      </c>
      <c r="B331">
        <v>10650</v>
      </c>
      <c r="C331">
        <v>159409</v>
      </c>
      <c r="D331">
        <v>1840</v>
      </c>
      <c r="E331">
        <v>300</v>
      </c>
      <c r="F331">
        <v>25467</v>
      </c>
      <c r="G331">
        <v>353485</v>
      </c>
    </row>
    <row r="332" spans="1:7" x14ac:dyDescent="0.25">
      <c r="A332" s="3">
        <f>DATE(2024,6,21)</f>
        <v>45464</v>
      </c>
      <c r="B332">
        <v>9650</v>
      </c>
      <c r="C332">
        <v>158226</v>
      </c>
      <c r="D332">
        <v>1790</v>
      </c>
      <c r="E332">
        <v>300</v>
      </c>
      <c r="F332">
        <v>25151</v>
      </c>
      <c r="G332">
        <v>349260</v>
      </c>
    </row>
    <row r="333" spans="1:7" x14ac:dyDescent="0.25">
      <c r="A333" s="3">
        <f>DATE(2024,6,20)</f>
        <v>45463</v>
      </c>
      <c r="B333">
        <v>9650</v>
      </c>
      <c r="C333">
        <v>155505</v>
      </c>
      <c r="D333">
        <v>1790</v>
      </c>
      <c r="E333">
        <v>300</v>
      </c>
      <c r="F333">
        <v>24818</v>
      </c>
      <c r="G333">
        <v>342937</v>
      </c>
    </row>
    <row r="334" spans="1:7" x14ac:dyDescent="0.25">
      <c r="A334" s="3">
        <f>DATE(2024,6,19)</f>
        <v>45462</v>
      </c>
      <c r="B334">
        <v>9650</v>
      </c>
      <c r="C334">
        <v>153770</v>
      </c>
      <c r="D334">
        <v>1790</v>
      </c>
      <c r="E334">
        <v>300</v>
      </c>
      <c r="F334">
        <v>24633</v>
      </c>
      <c r="G334">
        <v>342582</v>
      </c>
    </row>
    <row r="335" spans="1:7" x14ac:dyDescent="0.25">
      <c r="A335" s="3">
        <f>DATE(2024,6,18)</f>
        <v>45461</v>
      </c>
      <c r="B335">
        <v>9650</v>
      </c>
      <c r="C335">
        <v>153737</v>
      </c>
      <c r="D335">
        <v>1790</v>
      </c>
      <c r="E335">
        <v>300</v>
      </c>
      <c r="F335">
        <v>24553</v>
      </c>
      <c r="G335">
        <v>346400</v>
      </c>
    </row>
    <row r="336" spans="1:7" x14ac:dyDescent="0.25">
      <c r="A336" s="3">
        <f>DATE(2024,6,17)</f>
        <v>45460</v>
      </c>
      <c r="B336">
        <v>9650</v>
      </c>
      <c r="C336">
        <v>153579</v>
      </c>
      <c r="D336">
        <v>1790</v>
      </c>
      <c r="E336">
        <v>300</v>
      </c>
      <c r="F336">
        <v>24376</v>
      </c>
      <c r="G336">
        <v>338785</v>
      </c>
    </row>
    <row r="337" spans="1:7" x14ac:dyDescent="0.25">
      <c r="A337" s="3">
        <f>DATE(2024,6,14)</f>
        <v>45457</v>
      </c>
      <c r="B337">
        <v>9650</v>
      </c>
      <c r="C337">
        <v>153559</v>
      </c>
      <c r="D337">
        <v>1790</v>
      </c>
      <c r="E337">
        <v>300</v>
      </c>
      <c r="F337">
        <v>24272</v>
      </c>
      <c r="G337">
        <v>338682</v>
      </c>
    </row>
    <row r="338" spans="1:7" x14ac:dyDescent="0.25">
      <c r="A338" s="3">
        <f>DATE(2024,6,13)</f>
        <v>45456</v>
      </c>
      <c r="B338">
        <v>8600</v>
      </c>
      <c r="C338">
        <v>148000</v>
      </c>
      <c r="D338">
        <v>1790</v>
      </c>
      <c r="E338">
        <v>300</v>
      </c>
      <c r="F338">
        <v>23667</v>
      </c>
      <c r="G338">
        <v>334373</v>
      </c>
    </row>
    <row r="339" spans="1:7" x14ac:dyDescent="0.25">
      <c r="A339" s="3">
        <f>DATE(2024,6,12)</f>
        <v>45455</v>
      </c>
      <c r="B339">
        <v>8600</v>
      </c>
      <c r="C339">
        <v>147981</v>
      </c>
      <c r="D339">
        <v>1760</v>
      </c>
      <c r="E339">
        <v>300</v>
      </c>
      <c r="F339">
        <v>23606</v>
      </c>
      <c r="G339">
        <v>333805</v>
      </c>
    </row>
    <row r="340" spans="1:7" x14ac:dyDescent="0.25">
      <c r="A340" s="3">
        <f>DATE(2024,6,11)</f>
        <v>45454</v>
      </c>
      <c r="B340">
        <v>8600</v>
      </c>
      <c r="C340">
        <v>147524</v>
      </c>
      <c r="D340">
        <v>1760</v>
      </c>
      <c r="E340">
        <v>300</v>
      </c>
      <c r="F340">
        <v>23505</v>
      </c>
      <c r="G340">
        <v>333575</v>
      </c>
    </row>
    <row r="341" spans="1:7" x14ac:dyDescent="0.25">
      <c r="A341" s="3">
        <f>DATE(2024,6,10)</f>
        <v>45453</v>
      </c>
      <c r="B341">
        <v>8600</v>
      </c>
      <c r="C341">
        <v>146438</v>
      </c>
      <c r="D341">
        <v>1760</v>
      </c>
      <c r="E341">
        <v>300</v>
      </c>
      <c r="F341">
        <v>23394</v>
      </c>
      <c r="G341">
        <v>331242</v>
      </c>
    </row>
    <row r="342" spans="1:7" x14ac:dyDescent="0.25">
      <c r="A342" s="3">
        <f>DATE(2024,6,7)</f>
        <v>45450</v>
      </c>
      <c r="B342">
        <v>8600</v>
      </c>
      <c r="C342">
        <v>146728</v>
      </c>
      <c r="D342">
        <v>1760</v>
      </c>
      <c r="E342">
        <v>300</v>
      </c>
      <c r="F342">
        <v>23318</v>
      </c>
      <c r="G342">
        <v>331118</v>
      </c>
    </row>
    <row r="343" spans="1:7" x14ac:dyDescent="0.25">
      <c r="A343" s="3">
        <f>DATE(2024,6,6)</f>
        <v>45449</v>
      </c>
      <c r="B343">
        <v>8600</v>
      </c>
      <c r="C343">
        <v>145469</v>
      </c>
      <c r="D343">
        <v>1760</v>
      </c>
      <c r="E343">
        <v>300</v>
      </c>
      <c r="F343">
        <v>23226</v>
      </c>
      <c r="G343">
        <v>330186</v>
      </c>
    </row>
    <row r="344" spans="1:7" x14ac:dyDescent="0.25">
      <c r="A344" s="3">
        <f>DATE(2024,6,5)</f>
        <v>45448</v>
      </c>
      <c r="B344">
        <v>8600</v>
      </c>
      <c r="C344">
        <v>145667</v>
      </c>
      <c r="D344">
        <v>1760</v>
      </c>
      <c r="E344">
        <v>300</v>
      </c>
      <c r="F344">
        <v>23126</v>
      </c>
      <c r="G344">
        <v>330342</v>
      </c>
    </row>
    <row r="345" spans="1:7" x14ac:dyDescent="0.25">
      <c r="A345" s="3">
        <f>DATE(2024,6,4)</f>
        <v>45447</v>
      </c>
      <c r="B345">
        <v>8600</v>
      </c>
      <c r="C345">
        <v>145957</v>
      </c>
      <c r="D345">
        <v>1754</v>
      </c>
      <c r="E345">
        <v>300</v>
      </c>
      <c r="F345">
        <v>22659</v>
      </c>
      <c r="G345">
        <v>330000</v>
      </c>
    </row>
    <row r="346" spans="1:7" x14ac:dyDescent="0.25">
      <c r="A346" s="3">
        <f>DATE(2024,6,3)</f>
        <v>45446</v>
      </c>
      <c r="B346">
        <v>8600</v>
      </c>
      <c r="C346">
        <v>146098</v>
      </c>
      <c r="D346">
        <v>1728</v>
      </c>
      <c r="E346">
        <v>300</v>
      </c>
      <c r="F346">
        <v>22600</v>
      </c>
      <c r="G346">
        <v>330170</v>
      </c>
    </row>
    <row r="347" spans="1:7" x14ac:dyDescent="0.25">
      <c r="A347" s="3">
        <f>DATE(2024,5,31)</f>
        <v>45443</v>
      </c>
      <c r="B347">
        <v>8600</v>
      </c>
      <c r="C347">
        <v>145778</v>
      </c>
      <c r="D347">
        <v>1728</v>
      </c>
      <c r="E347">
        <v>300</v>
      </c>
      <c r="F347">
        <v>22480</v>
      </c>
      <c r="G347">
        <v>329627</v>
      </c>
    </row>
    <row r="348" spans="1:7" x14ac:dyDescent="0.25">
      <c r="A348" s="3">
        <f>DATE(2024,5,30)</f>
        <v>45442</v>
      </c>
      <c r="B348">
        <v>8600</v>
      </c>
      <c r="C348">
        <v>145416</v>
      </c>
      <c r="D348">
        <v>1717</v>
      </c>
      <c r="E348">
        <v>300</v>
      </c>
      <c r="F348">
        <v>22409</v>
      </c>
      <c r="G348">
        <v>329425</v>
      </c>
    </row>
    <row r="349" spans="1:7" x14ac:dyDescent="0.25">
      <c r="A349" s="3">
        <f>DATE(2024,5,29)</f>
        <v>45441</v>
      </c>
      <c r="B349">
        <v>8600</v>
      </c>
      <c r="C349">
        <v>144649</v>
      </c>
      <c r="D349">
        <v>1717</v>
      </c>
      <c r="E349">
        <v>300</v>
      </c>
      <c r="F349">
        <v>22371</v>
      </c>
      <c r="G349">
        <v>329544</v>
      </c>
    </row>
    <row r="350" spans="1:7" x14ac:dyDescent="0.25">
      <c r="A350" s="3">
        <f>DATE(2024,5,28)</f>
        <v>45440</v>
      </c>
      <c r="B350">
        <v>8600</v>
      </c>
      <c r="C350">
        <v>144517</v>
      </c>
      <c r="D350">
        <v>1717</v>
      </c>
      <c r="E350">
        <v>300</v>
      </c>
      <c r="F350">
        <v>22258</v>
      </c>
      <c r="G350">
        <v>329293</v>
      </c>
    </row>
    <row r="351" spans="1:7" x14ac:dyDescent="0.25">
      <c r="A351" s="3">
        <f>DATE(2024,5,27)</f>
        <v>45439</v>
      </c>
      <c r="B351">
        <v>8600</v>
      </c>
      <c r="C351">
        <v>144483</v>
      </c>
      <c r="D351">
        <v>1717</v>
      </c>
      <c r="E351">
        <v>300</v>
      </c>
      <c r="F351">
        <v>22182</v>
      </c>
      <c r="G351">
        <v>326832</v>
      </c>
    </row>
    <row r="352" spans="1:7" x14ac:dyDescent="0.25">
      <c r="A352" s="3">
        <f>DATE(2024,5,24)</f>
        <v>45436</v>
      </c>
      <c r="B352">
        <v>8600</v>
      </c>
      <c r="C352">
        <v>144404</v>
      </c>
      <c r="D352">
        <v>1717</v>
      </c>
      <c r="E352">
        <v>300</v>
      </c>
      <c r="F352">
        <v>22087</v>
      </c>
      <c r="G352">
        <v>326226</v>
      </c>
    </row>
    <row r="353" spans="1:7" x14ac:dyDescent="0.25">
      <c r="A353" s="3">
        <f>DATE(2024,5,23)</f>
        <v>45435</v>
      </c>
      <c r="B353">
        <v>8600</v>
      </c>
      <c r="C353">
        <v>144303</v>
      </c>
      <c r="D353">
        <v>1717</v>
      </c>
      <c r="E353">
        <v>300</v>
      </c>
      <c r="F353">
        <v>22019</v>
      </c>
      <c r="G353">
        <v>326314</v>
      </c>
    </row>
    <row r="354" spans="1:7" x14ac:dyDescent="0.25">
      <c r="A354" s="3">
        <f>DATE(2024,5,22)</f>
        <v>45434</v>
      </c>
      <c r="B354">
        <v>8600</v>
      </c>
      <c r="C354">
        <v>143799</v>
      </c>
      <c r="D354">
        <v>1717</v>
      </c>
      <c r="E354">
        <v>300</v>
      </c>
      <c r="F354">
        <v>21955</v>
      </c>
      <c r="G354">
        <v>325224</v>
      </c>
    </row>
    <row r="355" spans="1:7" x14ac:dyDescent="0.25">
      <c r="A355" s="3">
        <f>DATE(2024,5,21)</f>
        <v>45433</v>
      </c>
      <c r="B355">
        <v>8600</v>
      </c>
      <c r="C355">
        <v>143504</v>
      </c>
      <c r="D355">
        <v>1717</v>
      </c>
      <c r="E355">
        <v>300</v>
      </c>
      <c r="F355">
        <v>21668</v>
      </c>
      <c r="G355">
        <v>325214</v>
      </c>
    </row>
    <row r="356" spans="1:7" x14ac:dyDescent="0.25">
      <c r="A356" s="3">
        <f>DATE(2024,5,20)</f>
        <v>45432</v>
      </c>
      <c r="B356">
        <v>8600</v>
      </c>
      <c r="C356">
        <v>143301</v>
      </c>
      <c r="D356">
        <v>1717</v>
      </c>
      <c r="E356">
        <v>300</v>
      </c>
      <c r="F356">
        <v>21513</v>
      </c>
      <c r="G356">
        <v>323298</v>
      </c>
    </row>
    <row r="357" spans="1:7" x14ac:dyDescent="0.25">
      <c r="A357" s="3">
        <f>DATE(2024,5,17)</f>
        <v>45429</v>
      </c>
      <c r="B357">
        <v>8600</v>
      </c>
      <c r="C357">
        <v>143216</v>
      </c>
      <c r="D357">
        <v>1717</v>
      </c>
      <c r="E357">
        <v>300</v>
      </c>
      <c r="F357">
        <v>21277</v>
      </c>
      <c r="G357">
        <v>322522</v>
      </c>
    </row>
    <row r="358" spans="1:7" x14ac:dyDescent="0.25">
      <c r="A358" s="3">
        <f>DATE(2024,5,16)</f>
        <v>45428</v>
      </c>
      <c r="B358">
        <v>8600</v>
      </c>
      <c r="C358">
        <v>143687</v>
      </c>
      <c r="D358">
        <v>1717</v>
      </c>
      <c r="E358">
        <v>300</v>
      </c>
      <c r="F358">
        <v>21296</v>
      </c>
      <c r="G358">
        <v>321366</v>
      </c>
    </row>
    <row r="359" spans="1:7" x14ac:dyDescent="0.25">
      <c r="A359" s="3">
        <f>DATE(2024,5,15)</f>
        <v>45427</v>
      </c>
      <c r="B359">
        <v>8600</v>
      </c>
      <c r="C359">
        <v>142393</v>
      </c>
      <c r="D359">
        <v>1717</v>
      </c>
      <c r="E359">
        <v>300</v>
      </c>
      <c r="F359">
        <v>22492</v>
      </c>
      <c r="G359">
        <v>318191</v>
      </c>
    </row>
    <row r="360" spans="1:7" x14ac:dyDescent="0.25">
      <c r="A360" s="3">
        <f>DATE(2024,5,14)</f>
        <v>45426</v>
      </c>
      <c r="B360">
        <v>8600</v>
      </c>
      <c r="C360">
        <v>141530</v>
      </c>
      <c r="D360">
        <v>1717</v>
      </c>
      <c r="E360">
        <v>300</v>
      </c>
      <c r="F360">
        <v>22281</v>
      </c>
      <c r="G360">
        <v>315931</v>
      </c>
    </row>
    <row r="361" spans="1:7" x14ac:dyDescent="0.25">
      <c r="A361" s="3">
        <f>DATE(2024,5,13)</f>
        <v>45425</v>
      </c>
      <c r="B361">
        <v>8600</v>
      </c>
      <c r="C361">
        <v>141416</v>
      </c>
      <c r="D361">
        <v>1717</v>
      </c>
      <c r="E361">
        <v>300</v>
      </c>
      <c r="F361">
        <v>22275</v>
      </c>
      <c r="G361">
        <v>313456</v>
      </c>
    </row>
    <row r="362" spans="1:7" x14ac:dyDescent="0.25">
      <c r="A362" s="3">
        <f>DATE(2024,5,10)</f>
        <v>45422</v>
      </c>
      <c r="B362">
        <v>8600</v>
      </c>
      <c r="C362">
        <v>141262</v>
      </c>
      <c r="D362">
        <v>1717</v>
      </c>
      <c r="E362">
        <v>300</v>
      </c>
      <c r="F362">
        <v>22227</v>
      </c>
      <c r="G362">
        <v>313285</v>
      </c>
    </row>
    <row r="363" spans="1:7" x14ac:dyDescent="0.25">
      <c r="A363" s="3">
        <f>DATE(2024,5,9)</f>
        <v>45421</v>
      </c>
      <c r="B363">
        <v>8600</v>
      </c>
      <c r="C363">
        <v>141298</v>
      </c>
      <c r="D363">
        <v>1717</v>
      </c>
      <c r="E363">
        <v>300</v>
      </c>
      <c r="F363">
        <v>22196</v>
      </c>
      <c r="G363">
        <v>312377</v>
      </c>
    </row>
    <row r="364" spans="1:7" x14ac:dyDescent="0.25">
      <c r="A364" s="3">
        <f>DATE(2024,5,8)</f>
        <v>45420</v>
      </c>
      <c r="B364">
        <v>8600</v>
      </c>
      <c r="C364">
        <v>141363</v>
      </c>
      <c r="D364">
        <v>1717</v>
      </c>
      <c r="E364">
        <v>300</v>
      </c>
      <c r="F364">
        <v>22183</v>
      </c>
      <c r="G364">
        <v>311572</v>
      </c>
    </row>
    <row r="365" spans="1:7" x14ac:dyDescent="0.25">
      <c r="A365" s="3">
        <f>DATE(2024,5,7)</f>
        <v>45419</v>
      </c>
      <c r="B365">
        <v>8600</v>
      </c>
      <c r="C365">
        <v>141182</v>
      </c>
      <c r="D365">
        <v>1719</v>
      </c>
      <c r="E365">
        <v>300</v>
      </c>
      <c r="F365">
        <v>22183</v>
      </c>
      <c r="G365">
        <v>311125</v>
      </c>
    </row>
    <row r="366" spans="1:7" x14ac:dyDescent="0.25">
      <c r="A366" s="3">
        <f>DATE(2024,5,6)</f>
        <v>45418</v>
      </c>
      <c r="B366">
        <v>8600</v>
      </c>
      <c r="C366">
        <v>141441</v>
      </c>
      <c r="D366">
        <v>1721</v>
      </c>
      <c r="E366">
        <v>300</v>
      </c>
      <c r="F366">
        <v>22100</v>
      </c>
      <c r="G366">
        <v>306017</v>
      </c>
    </row>
    <row r="367" spans="1:7" x14ac:dyDescent="0.25">
      <c r="A367" s="3">
        <f>DATE(2024,5,3)</f>
        <v>45415</v>
      </c>
      <c r="B367">
        <v>8600</v>
      </c>
      <c r="C367">
        <v>141508</v>
      </c>
      <c r="D367">
        <v>1721</v>
      </c>
      <c r="E367">
        <v>300</v>
      </c>
      <c r="F367">
        <v>22095</v>
      </c>
      <c r="G367">
        <v>304693</v>
      </c>
    </row>
    <row r="368" spans="1:7" x14ac:dyDescent="0.25">
      <c r="A368" s="3">
        <f>DATE(2024,5,2)</f>
        <v>45414</v>
      </c>
      <c r="B368">
        <v>250</v>
      </c>
      <c r="C368">
        <v>133954</v>
      </c>
      <c r="D368">
        <v>1722</v>
      </c>
      <c r="E368">
        <v>300</v>
      </c>
      <c r="F368">
        <v>21159</v>
      </c>
      <c r="G368">
        <v>305873</v>
      </c>
    </row>
    <row r="369" spans="1:7" x14ac:dyDescent="0.25">
      <c r="A369" s="3">
        <f>DATE(2024,5,1)</f>
        <v>45413</v>
      </c>
      <c r="B369">
        <v>250</v>
      </c>
      <c r="C369">
        <v>133409</v>
      </c>
      <c r="D369">
        <v>1720</v>
      </c>
      <c r="E369">
        <v>300</v>
      </c>
      <c r="F369">
        <v>20851</v>
      </c>
      <c r="G369">
        <v>300835</v>
      </c>
    </row>
    <row r="370" spans="1:7" x14ac:dyDescent="0.25">
      <c r="A370" s="3">
        <f>DATE(2024,4,30)</f>
        <v>45412</v>
      </c>
      <c r="B370">
        <v>250</v>
      </c>
      <c r="C370">
        <v>133314</v>
      </c>
      <c r="D370">
        <v>1720</v>
      </c>
      <c r="E370">
        <v>300</v>
      </c>
      <c r="F370">
        <v>20833</v>
      </c>
      <c r="G370">
        <v>300518</v>
      </c>
    </row>
    <row r="371" spans="1:7" x14ac:dyDescent="0.25">
      <c r="A371" s="3">
        <f>DATE(2024,4,29)</f>
        <v>45411</v>
      </c>
      <c r="B371">
        <v>250</v>
      </c>
      <c r="C371">
        <v>130858</v>
      </c>
      <c r="D371">
        <v>1719</v>
      </c>
      <c r="E371">
        <v>300</v>
      </c>
      <c r="F371">
        <v>20790</v>
      </c>
      <c r="G371">
        <v>299350</v>
      </c>
    </row>
    <row r="372" spans="1:7" x14ac:dyDescent="0.25">
      <c r="A372" s="3">
        <f>DATE(2024,4,26)</f>
        <v>45408</v>
      </c>
      <c r="B372">
        <v>250</v>
      </c>
      <c r="C372">
        <v>130675</v>
      </c>
      <c r="D372">
        <v>1718</v>
      </c>
      <c r="E372">
        <v>300</v>
      </c>
      <c r="F372">
        <v>20567</v>
      </c>
      <c r="G372">
        <v>297800</v>
      </c>
    </row>
    <row r="373" spans="1:7" x14ac:dyDescent="0.25">
      <c r="A373" s="3">
        <f>DATE(2024,4,25)</f>
        <v>45407</v>
      </c>
      <c r="B373">
        <v>250</v>
      </c>
      <c r="C373">
        <v>130520</v>
      </c>
      <c r="D373">
        <v>1718</v>
      </c>
      <c r="E373">
        <v>300</v>
      </c>
      <c r="F373">
        <v>20360</v>
      </c>
      <c r="G373">
        <v>295607</v>
      </c>
    </row>
    <row r="374" spans="1:7" x14ac:dyDescent="0.25">
      <c r="A374" s="3">
        <f>DATE(2024,4,24)</f>
        <v>45406</v>
      </c>
      <c r="B374">
        <v>250</v>
      </c>
      <c r="C374">
        <v>128942</v>
      </c>
      <c r="D374">
        <v>1718</v>
      </c>
      <c r="E374">
        <v>300</v>
      </c>
      <c r="F374">
        <v>20334</v>
      </c>
      <c r="G374">
        <v>292075</v>
      </c>
    </row>
    <row r="375" spans="1:7" x14ac:dyDescent="0.25">
      <c r="A375" s="3">
        <f>DATE(2024,4,23)</f>
        <v>45405</v>
      </c>
      <c r="B375">
        <v>250</v>
      </c>
      <c r="C375">
        <v>127061</v>
      </c>
      <c r="D375">
        <v>1716</v>
      </c>
      <c r="E375">
        <v>300</v>
      </c>
      <c r="F375">
        <v>20182</v>
      </c>
      <c r="G375">
        <v>288230</v>
      </c>
    </row>
    <row r="376" spans="1:7" x14ac:dyDescent="0.25">
      <c r="A376" s="3">
        <f>DATE(2024,4,22)</f>
        <v>45404</v>
      </c>
      <c r="B376">
        <v>250</v>
      </c>
      <c r="C376">
        <v>126938</v>
      </c>
      <c r="D376">
        <v>1715</v>
      </c>
      <c r="E376">
        <v>300</v>
      </c>
      <c r="F376">
        <v>19561</v>
      </c>
      <c r="G376">
        <v>286331</v>
      </c>
    </row>
    <row r="377" spans="1:7" x14ac:dyDescent="0.25">
      <c r="A377" s="3">
        <f>DATE(2024,4,19)</f>
        <v>45401</v>
      </c>
      <c r="B377">
        <v>250</v>
      </c>
      <c r="C377">
        <v>120467</v>
      </c>
      <c r="D377">
        <v>1711</v>
      </c>
      <c r="E377">
        <v>300</v>
      </c>
      <c r="F377">
        <v>19509</v>
      </c>
      <c r="G377">
        <v>282241</v>
      </c>
    </row>
    <row r="378" spans="1:7" x14ac:dyDescent="0.25">
      <c r="A378" s="3">
        <f>DATE(2024,4,18)</f>
        <v>45400</v>
      </c>
      <c r="B378">
        <v>250</v>
      </c>
      <c r="C378">
        <v>120558</v>
      </c>
      <c r="D378">
        <v>1707</v>
      </c>
      <c r="E378">
        <v>300</v>
      </c>
      <c r="F378">
        <v>19176</v>
      </c>
      <c r="G378">
        <v>283273</v>
      </c>
    </row>
    <row r="379" spans="1:7" x14ac:dyDescent="0.25">
      <c r="A379" s="3">
        <f>DATE(2024,4,17)</f>
        <v>45399</v>
      </c>
      <c r="B379">
        <v>250</v>
      </c>
      <c r="C379">
        <v>119421</v>
      </c>
      <c r="D379">
        <v>1696</v>
      </c>
      <c r="E379">
        <v>300</v>
      </c>
      <c r="F379">
        <v>18974</v>
      </c>
      <c r="G379">
        <v>285563</v>
      </c>
    </row>
    <row r="380" spans="1:7" x14ac:dyDescent="0.25">
      <c r="A380" s="3">
        <f>DATE(2024,4,16)</f>
        <v>45398</v>
      </c>
      <c r="B380">
        <v>250</v>
      </c>
      <c r="C380">
        <v>119365</v>
      </c>
      <c r="D380">
        <v>1699</v>
      </c>
      <c r="E380">
        <v>300</v>
      </c>
      <c r="F380">
        <v>18691</v>
      </c>
      <c r="G380">
        <v>286818</v>
      </c>
    </row>
    <row r="381" spans="1:7" x14ac:dyDescent="0.25">
      <c r="A381" s="3">
        <f>DATE(2024,4,15)</f>
        <v>45397</v>
      </c>
      <c r="B381">
        <v>250</v>
      </c>
      <c r="C381">
        <v>118369</v>
      </c>
      <c r="D381">
        <v>1703</v>
      </c>
      <c r="E381">
        <v>300</v>
      </c>
      <c r="F381">
        <v>18558</v>
      </c>
      <c r="G381">
        <v>287937</v>
      </c>
    </row>
    <row r="382" spans="1:7" x14ac:dyDescent="0.25">
      <c r="A382" s="3">
        <f>DATE(2024,4,12)</f>
        <v>45394</v>
      </c>
      <c r="B382">
        <v>250</v>
      </c>
      <c r="C382">
        <v>118347</v>
      </c>
      <c r="D382">
        <v>1705</v>
      </c>
      <c r="E382">
        <v>300</v>
      </c>
      <c r="F382">
        <v>18440</v>
      </c>
      <c r="G382">
        <v>289544</v>
      </c>
    </row>
    <row r="383" spans="1:7" x14ac:dyDescent="0.25">
      <c r="A383" s="3">
        <f>DATE(2024,4,11)</f>
        <v>45393</v>
      </c>
      <c r="B383">
        <v>250</v>
      </c>
      <c r="C383">
        <v>117910</v>
      </c>
      <c r="D383">
        <v>1660</v>
      </c>
      <c r="E383">
        <v>300</v>
      </c>
      <c r="F383">
        <v>18393</v>
      </c>
      <c r="G383">
        <v>290698</v>
      </c>
    </row>
    <row r="384" spans="1:7" x14ac:dyDescent="0.25">
      <c r="A384" s="3">
        <f>DATE(2024,4,10)</f>
        <v>45392</v>
      </c>
      <c r="B384">
        <v>250</v>
      </c>
      <c r="C384">
        <v>115881</v>
      </c>
      <c r="D384">
        <v>1660</v>
      </c>
      <c r="E384">
        <v>300</v>
      </c>
      <c r="F384">
        <v>17973</v>
      </c>
      <c r="G384">
        <v>292220</v>
      </c>
    </row>
    <row r="385" spans="1:7" x14ac:dyDescent="0.25">
      <c r="A385" s="3">
        <f>DATE(2024,4,9)</f>
        <v>45391</v>
      </c>
      <c r="B385">
        <v>250</v>
      </c>
      <c r="C385">
        <v>115841</v>
      </c>
      <c r="D385">
        <v>1660</v>
      </c>
      <c r="E385">
        <v>300</v>
      </c>
      <c r="F385">
        <v>17929</v>
      </c>
      <c r="G385">
        <v>290662</v>
      </c>
    </row>
    <row r="386" spans="1:7" x14ac:dyDescent="0.25">
      <c r="A386" s="3">
        <f>DATE(2024,4,8)</f>
        <v>45390</v>
      </c>
      <c r="B386">
        <v>250</v>
      </c>
      <c r="C386">
        <v>114679</v>
      </c>
      <c r="D386">
        <v>1660</v>
      </c>
      <c r="E386">
        <v>300</v>
      </c>
      <c r="F386">
        <v>17269</v>
      </c>
      <c r="G386">
        <v>301156</v>
      </c>
    </row>
    <row r="387" spans="1:7" x14ac:dyDescent="0.25">
      <c r="A387" s="3">
        <f>DATE(2024,4,5)</f>
        <v>45387</v>
      </c>
      <c r="B387">
        <v>250</v>
      </c>
      <c r="C387">
        <v>112976</v>
      </c>
      <c r="D387">
        <v>1660</v>
      </c>
      <c r="E387">
        <v>300</v>
      </c>
      <c r="F387">
        <v>17213</v>
      </c>
      <c r="G387">
        <v>301216</v>
      </c>
    </row>
    <row r="388" spans="1:7" x14ac:dyDescent="0.25">
      <c r="A388" s="3">
        <f>DATE(2024,4,4)</f>
        <v>45386</v>
      </c>
      <c r="B388">
        <v>250</v>
      </c>
      <c r="C388">
        <v>110302</v>
      </c>
      <c r="D388">
        <v>1625</v>
      </c>
      <c r="E388">
        <v>300</v>
      </c>
      <c r="F388">
        <v>16108</v>
      </c>
      <c r="G388">
        <v>303135</v>
      </c>
    </row>
    <row r="389" spans="1:7" x14ac:dyDescent="0.25">
      <c r="A389" s="3">
        <f>DATE(2024,4,3)</f>
        <v>45385</v>
      </c>
      <c r="B389">
        <v>250</v>
      </c>
      <c r="C389">
        <v>110550</v>
      </c>
      <c r="D389">
        <v>1624</v>
      </c>
      <c r="E389">
        <v>300</v>
      </c>
      <c r="F389">
        <v>16088</v>
      </c>
      <c r="G389">
        <v>303974</v>
      </c>
    </row>
    <row r="390" spans="1:7" x14ac:dyDescent="0.25">
      <c r="A390" s="3">
        <f>DATE(2024,4,2)</f>
        <v>45384</v>
      </c>
      <c r="B390">
        <v>250</v>
      </c>
      <c r="C390">
        <v>107649</v>
      </c>
      <c r="D390">
        <v>1624</v>
      </c>
      <c r="E390">
        <v>300</v>
      </c>
      <c r="F390">
        <v>15631</v>
      </c>
      <c r="G390">
        <v>305461</v>
      </c>
    </row>
    <row r="391" spans="1:7" x14ac:dyDescent="0.25">
      <c r="A391" s="3">
        <f>DATE(2024,4,1)</f>
        <v>45383</v>
      </c>
      <c r="B391">
        <v>250</v>
      </c>
      <c r="C391">
        <v>107063</v>
      </c>
      <c r="D391">
        <v>1624</v>
      </c>
      <c r="E391">
        <v>300</v>
      </c>
      <c r="F391">
        <v>14785</v>
      </c>
      <c r="G391">
        <v>305049</v>
      </c>
    </row>
    <row r="392" spans="1:7" x14ac:dyDescent="0.25">
      <c r="A392" s="3">
        <f>DATE(2024,3,28)</f>
        <v>45379</v>
      </c>
      <c r="B392">
        <v>250</v>
      </c>
      <c r="C392">
        <v>107063</v>
      </c>
      <c r="D392">
        <v>1624</v>
      </c>
      <c r="E392">
        <v>300</v>
      </c>
      <c r="F392">
        <v>14785</v>
      </c>
      <c r="G392">
        <v>305054</v>
      </c>
    </row>
    <row r="393" spans="1:7" x14ac:dyDescent="0.25">
      <c r="A393" s="3">
        <f>DATE(2024,3,27)</f>
        <v>45378</v>
      </c>
      <c r="B393">
        <v>250</v>
      </c>
      <c r="C393">
        <v>106963</v>
      </c>
      <c r="D393">
        <v>1624</v>
      </c>
      <c r="E393">
        <v>300</v>
      </c>
      <c r="F393">
        <v>14459</v>
      </c>
      <c r="G393">
        <v>303156</v>
      </c>
    </row>
    <row r="394" spans="1:7" x14ac:dyDescent="0.25">
      <c r="A394" s="3">
        <f>DATE(2024,3,26)</f>
        <v>45377</v>
      </c>
      <c r="B394">
        <v>250</v>
      </c>
      <c r="C394">
        <v>104300</v>
      </c>
      <c r="D394">
        <v>1618</v>
      </c>
      <c r="E394">
        <v>300</v>
      </c>
      <c r="F394">
        <v>14251</v>
      </c>
      <c r="G394">
        <v>299462</v>
      </c>
    </row>
    <row r="395" spans="1:7" x14ac:dyDescent="0.25">
      <c r="A395" s="3">
        <f>DATE(2024,3,25)</f>
        <v>45376</v>
      </c>
      <c r="B395">
        <v>250</v>
      </c>
      <c r="C395">
        <v>102934</v>
      </c>
      <c r="D395">
        <v>1618</v>
      </c>
      <c r="E395">
        <v>300</v>
      </c>
      <c r="F395">
        <v>13820</v>
      </c>
      <c r="G395">
        <v>297131</v>
      </c>
    </row>
    <row r="396" spans="1:7" x14ac:dyDescent="0.25">
      <c r="A396" s="3">
        <f>DATE(2024,3,22)</f>
        <v>45373</v>
      </c>
      <c r="B396">
        <v>250</v>
      </c>
      <c r="C396">
        <v>102051</v>
      </c>
      <c r="D396">
        <v>1618</v>
      </c>
      <c r="E396">
        <v>300</v>
      </c>
      <c r="F396">
        <v>13531</v>
      </c>
      <c r="G396">
        <v>297063</v>
      </c>
    </row>
    <row r="397" spans="1:7" x14ac:dyDescent="0.25">
      <c r="A397" s="3">
        <f>DATE(2024,3,21)</f>
        <v>45372</v>
      </c>
      <c r="B397">
        <v>250</v>
      </c>
      <c r="C397">
        <v>98012</v>
      </c>
      <c r="D397">
        <v>1618</v>
      </c>
      <c r="E397">
        <v>300</v>
      </c>
      <c r="F397">
        <v>13160</v>
      </c>
      <c r="G397">
        <v>294791</v>
      </c>
    </row>
    <row r="398" spans="1:7" x14ac:dyDescent="0.25">
      <c r="A398" s="3">
        <f>DATE(2024,3,20)</f>
        <v>45371</v>
      </c>
      <c r="B398">
        <v>250</v>
      </c>
      <c r="C398">
        <v>97101</v>
      </c>
      <c r="D398">
        <v>1618</v>
      </c>
      <c r="E398">
        <v>300</v>
      </c>
      <c r="F398">
        <v>12961</v>
      </c>
      <c r="G398">
        <v>292958</v>
      </c>
    </row>
    <row r="399" spans="1:7" x14ac:dyDescent="0.25">
      <c r="A399" s="3">
        <f>DATE(2024,3,19)</f>
        <v>45370</v>
      </c>
      <c r="B399">
        <v>250</v>
      </c>
      <c r="C399">
        <v>96645</v>
      </c>
      <c r="D399">
        <v>1618</v>
      </c>
      <c r="E399">
        <v>300</v>
      </c>
      <c r="F399">
        <v>12649</v>
      </c>
      <c r="G399">
        <v>293112</v>
      </c>
    </row>
    <row r="400" spans="1:7" x14ac:dyDescent="0.25">
      <c r="A400" s="3">
        <f>DATE(2024,3,18)</f>
        <v>45369</v>
      </c>
      <c r="B400">
        <v>250</v>
      </c>
      <c r="C400">
        <v>95512</v>
      </c>
      <c r="D400">
        <v>1618</v>
      </c>
      <c r="E400">
        <v>300</v>
      </c>
      <c r="F400">
        <v>12377</v>
      </c>
      <c r="G400">
        <v>295129</v>
      </c>
    </row>
    <row r="401" spans="1:7" x14ac:dyDescent="0.25">
      <c r="A401" s="3">
        <f>DATE(2024,3,15)</f>
        <v>45366</v>
      </c>
      <c r="B401">
        <v>250</v>
      </c>
      <c r="C401">
        <v>95780</v>
      </c>
      <c r="D401">
        <v>1616</v>
      </c>
      <c r="E401">
        <v>300</v>
      </c>
      <c r="F401">
        <v>12136</v>
      </c>
      <c r="G401">
        <v>294097</v>
      </c>
    </row>
    <row r="402" spans="1:7" x14ac:dyDescent="0.25">
      <c r="A402" s="3">
        <f>DATE(2024,3,14)</f>
        <v>45365</v>
      </c>
      <c r="B402">
        <v>250</v>
      </c>
      <c r="C402">
        <v>95452</v>
      </c>
      <c r="D402">
        <v>1616</v>
      </c>
      <c r="E402">
        <v>300</v>
      </c>
      <c r="F402">
        <v>12147</v>
      </c>
      <c r="G402">
        <v>289989</v>
      </c>
    </row>
    <row r="403" spans="1:7" x14ac:dyDescent="0.25">
      <c r="A403" s="3">
        <f>DATE(2024,3,13)</f>
        <v>45364</v>
      </c>
      <c r="B403">
        <v>250</v>
      </c>
      <c r="C403">
        <v>94597</v>
      </c>
      <c r="D403">
        <v>1616</v>
      </c>
      <c r="E403">
        <v>300</v>
      </c>
      <c r="F403">
        <v>12110</v>
      </c>
      <c r="G403">
        <v>293878</v>
      </c>
    </row>
    <row r="404" spans="1:7" x14ac:dyDescent="0.25">
      <c r="A404" s="3">
        <f>DATE(2024,3,12)</f>
        <v>45363</v>
      </c>
      <c r="B404">
        <v>250</v>
      </c>
      <c r="C404">
        <v>93432</v>
      </c>
      <c r="D404">
        <v>1616</v>
      </c>
      <c r="E404">
        <v>300</v>
      </c>
      <c r="F404">
        <v>12094</v>
      </c>
      <c r="G404">
        <v>289607</v>
      </c>
    </row>
    <row r="405" spans="1:7" x14ac:dyDescent="0.25">
      <c r="A405" s="3">
        <f>DATE(2024,3,11)</f>
        <v>45362</v>
      </c>
      <c r="B405">
        <v>250</v>
      </c>
      <c r="C405">
        <v>92770</v>
      </c>
      <c r="D405">
        <v>1617</v>
      </c>
      <c r="E405">
        <v>300</v>
      </c>
      <c r="F405">
        <v>12114</v>
      </c>
      <c r="G405">
        <v>289219</v>
      </c>
    </row>
    <row r="406" spans="1:7" x14ac:dyDescent="0.25">
      <c r="A406" s="3">
        <f>DATE(2024,3,8)</f>
        <v>45359</v>
      </c>
      <c r="B406">
        <v>250</v>
      </c>
      <c r="C406">
        <v>91876</v>
      </c>
      <c r="D406">
        <v>1617</v>
      </c>
      <c r="E406">
        <v>300</v>
      </c>
      <c r="F406">
        <v>11840</v>
      </c>
      <c r="G406">
        <v>287330</v>
      </c>
    </row>
    <row r="407" spans="1:7" x14ac:dyDescent="0.25">
      <c r="A407" s="3">
        <f>DATE(2024,3,7)</f>
        <v>45358</v>
      </c>
      <c r="B407">
        <v>250</v>
      </c>
      <c r="C407">
        <v>91422</v>
      </c>
      <c r="D407">
        <v>1617</v>
      </c>
      <c r="E407">
        <v>300</v>
      </c>
      <c r="F407">
        <v>11238</v>
      </c>
      <c r="G407">
        <v>285313</v>
      </c>
    </row>
    <row r="408" spans="1:7" x14ac:dyDescent="0.25">
      <c r="A408" s="3">
        <f>DATE(2024,3,6)</f>
        <v>45357</v>
      </c>
      <c r="B408">
        <v>250</v>
      </c>
      <c r="C408">
        <v>89388</v>
      </c>
      <c r="D408">
        <v>1615</v>
      </c>
      <c r="E408">
        <v>300</v>
      </c>
      <c r="F408">
        <v>11188</v>
      </c>
      <c r="G408">
        <v>282480</v>
      </c>
    </row>
    <row r="409" spans="1:7" x14ac:dyDescent="0.25">
      <c r="A409" s="3">
        <f>DATE(2024,3,5)</f>
        <v>45356</v>
      </c>
      <c r="B409">
        <v>250</v>
      </c>
      <c r="C409">
        <v>86525</v>
      </c>
      <c r="D409">
        <v>1613</v>
      </c>
      <c r="E409">
        <v>300</v>
      </c>
      <c r="F409">
        <v>10924</v>
      </c>
      <c r="G409">
        <v>282222</v>
      </c>
    </row>
    <row r="410" spans="1:7" x14ac:dyDescent="0.25">
      <c r="A410" s="3">
        <f>DATE(2024,3,4)</f>
        <v>45355</v>
      </c>
      <c r="B410">
        <v>250</v>
      </c>
      <c r="C410">
        <v>86083</v>
      </c>
      <c r="D410">
        <v>1263</v>
      </c>
      <c r="E410">
        <v>300</v>
      </c>
      <c r="F410">
        <v>10746</v>
      </c>
      <c r="G410">
        <v>286353</v>
      </c>
    </row>
    <row r="411" spans="1:7" x14ac:dyDescent="0.25">
      <c r="A411" s="3">
        <f>DATE(2024,3,1)</f>
        <v>45352</v>
      </c>
      <c r="B411">
        <v>250</v>
      </c>
      <c r="C411">
        <v>83808</v>
      </c>
      <c r="D411">
        <v>1263</v>
      </c>
      <c r="E411">
        <v>300</v>
      </c>
      <c r="F411">
        <v>10593</v>
      </c>
      <c r="G411">
        <v>282907</v>
      </c>
    </row>
    <row r="412" spans="1:7" x14ac:dyDescent="0.25">
      <c r="A412" s="3">
        <f>DATE(2024,2,29)</f>
        <v>45351</v>
      </c>
      <c r="B412">
        <v>250</v>
      </c>
      <c r="C412">
        <v>81526</v>
      </c>
      <c r="D412">
        <v>1263</v>
      </c>
      <c r="E412">
        <v>300</v>
      </c>
      <c r="F412">
        <v>10436</v>
      </c>
      <c r="G412">
        <v>281610</v>
      </c>
    </row>
    <row r="413" spans="1:7" x14ac:dyDescent="0.25">
      <c r="A413" s="3">
        <f>DATE(2024,2,28)</f>
        <v>45350</v>
      </c>
      <c r="B413">
        <v>250</v>
      </c>
      <c r="C413">
        <v>80777</v>
      </c>
      <c r="D413">
        <v>1263</v>
      </c>
      <c r="E413">
        <v>300</v>
      </c>
      <c r="F413">
        <v>10448</v>
      </c>
      <c r="G413">
        <v>283709</v>
      </c>
    </row>
    <row r="414" spans="1:7" x14ac:dyDescent="0.25">
      <c r="A414" s="3">
        <f>DATE(2024,2,27)</f>
        <v>45349</v>
      </c>
      <c r="B414">
        <v>250</v>
      </c>
      <c r="C414">
        <v>80663</v>
      </c>
      <c r="D414">
        <v>1257</v>
      </c>
      <c r="E414">
        <v>300</v>
      </c>
      <c r="F414">
        <v>10228</v>
      </c>
      <c r="G414">
        <v>287829</v>
      </c>
    </row>
    <row r="415" spans="1:7" x14ac:dyDescent="0.25">
      <c r="A415" s="3">
        <f>DATE(2024,2,26)</f>
        <v>45348</v>
      </c>
      <c r="B415">
        <v>250</v>
      </c>
      <c r="C415">
        <v>80354</v>
      </c>
      <c r="D415">
        <v>1256</v>
      </c>
      <c r="E415">
        <v>300</v>
      </c>
      <c r="F415">
        <v>10141</v>
      </c>
      <c r="G415">
        <v>289628</v>
      </c>
    </row>
    <row r="416" spans="1:7" x14ac:dyDescent="0.25">
      <c r="A416" s="3">
        <f>DATE(2024,2,23)</f>
        <v>45345</v>
      </c>
      <c r="B416">
        <v>250</v>
      </c>
      <c r="C416">
        <v>78220</v>
      </c>
      <c r="D416">
        <v>1256</v>
      </c>
      <c r="E416">
        <v>300</v>
      </c>
      <c r="F416">
        <v>10084</v>
      </c>
      <c r="G416">
        <v>289803</v>
      </c>
    </row>
    <row r="417" spans="1:7" x14ac:dyDescent="0.25">
      <c r="A417" s="3">
        <f>DATE(2024,2,22)</f>
        <v>45344</v>
      </c>
      <c r="B417">
        <v>250</v>
      </c>
      <c r="C417">
        <v>77246</v>
      </c>
      <c r="D417">
        <v>1247</v>
      </c>
      <c r="E417">
        <v>300</v>
      </c>
      <c r="F417">
        <v>10005</v>
      </c>
      <c r="G417">
        <v>289539</v>
      </c>
    </row>
    <row r="418" spans="1:7" x14ac:dyDescent="0.25">
      <c r="A418" s="3">
        <f>DATE(2024,2,21)</f>
        <v>45343</v>
      </c>
      <c r="B418">
        <v>250</v>
      </c>
      <c r="C418">
        <v>75307</v>
      </c>
      <c r="D418">
        <v>1234</v>
      </c>
      <c r="E418">
        <v>300</v>
      </c>
      <c r="F418">
        <v>10005</v>
      </c>
      <c r="G418">
        <v>288096</v>
      </c>
    </row>
    <row r="419" spans="1:7" x14ac:dyDescent="0.25">
      <c r="A419" s="3">
        <f>DATE(2024,2,20)</f>
        <v>45342</v>
      </c>
      <c r="B419">
        <v>250</v>
      </c>
      <c r="C419">
        <v>74662</v>
      </c>
      <c r="D419">
        <v>1234</v>
      </c>
      <c r="E419">
        <v>300</v>
      </c>
      <c r="F419">
        <v>10023</v>
      </c>
      <c r="G419">
        <v>288407</v>
      </c>
    </row>
    <row r="420" spans="1:7" x14ac:dyDescent="0.25">
      <c r="A420" s="3">
        <f>DATE(2024,2,19)</f>
        <v>45341</v>
      </c>
      <c r="B420">
        <v>250</v>
      </c>
      <c r="C420">
        <v>74208</v>
      </c>
      <c r="D420">
        <v>1234</v>
      </c>
      <c r="E420">
        <v>300</v>
      </c>
      <c r="F420">
        <v>10034</v>
      </c>
      <c r="G420">
        <v>290705</v>
      </c>
    </row>
    <row r="421" spans="1:7" x14ac:dyDescent="0.25">
      <c r="A421" s="3">
        <f>DATE(2024,2,16)</f>
        <v>45338</v>
      </c>
      <c r="B421">
        <v>250</v>
      </c>
      <c r="C421">
        <v>73447</v>
      </c>
      <c r="D421">
        <v>1211</v>
      </c>
      <c r="E421">
        <v>100</v>
      </c>
      <c r="F421">
        <v>9953</v>
      </c>
      <c r="G421">
        <v>286053</v>
      </c>
    </row>
    <row r="422" spans="1:7" x14ac:dyDescent="0.25">
      <c r="A422" s="3">
        <f>DATE(2024,2,15)</f>
        <v>45337</v>
      </c>
      <c r="B422">
        <v>250</v>
      </c>
      <c r="C422">
        <v>72666</v>
      </c>
      <c r="D422">
        <v>1211</v>
      </c>
      <c r="E422">
        <v>100</v>
      </c>
      <c r="F422">
        <v>9785</v>
      </c>
      <c r="G422">
        <v>285842</v>
      </c>
    </row>
    <row r="423" spans="1:7" x14ac:dyDescent="0.25">
      <c r="A423" s="3">
        <f>DATE(2024,2,14)</f>
        <v>45336</v>
      </c>
      <c r="B423">
        <v>250</v>
      </c>
      <c r="C423">
        <v>72735</v>
      </c>
      <c r="D423">
        <v>1211</v>
      </c>
      <c r="E423">
        <v>100</v>
      </c>
      <c r="F423">
        <v>9557</v>
      </c>
      <c r="G423">
        <v>286484</v>
      </c>
    </row>
    <row r="424" spans="1:7" x14ac:dyDescent="0.25">
      <c r="A424" s="3">
        <f>DATE(2024,2,13)</f>
        <v>45335</v>
      </c>
      <c r="B424">
        <v>250</v>
      </c>
      <c r="C424">
        <v>71375</v>
      </c>
      <c r="D424">
        <v>1212</v>
      </c>
      <c r="E424">
        <v>100</v>
      </c>
      <c r="F424">
        <v>9520</v>
      </c>
      <c r="G424">
        <v>287140</v>
      </c>
    </row>
    <row r="425" spans="1:7" x14ac:dyDescent="0.25">
      <c r="A425" s="3">
        <f>DATE(2024,2,12)</f>
        <v>45334</v>
      </c>
      <c r="B425">
        <v>250</v>
      </c>
      <c r="C425">
        <v>70085</v>
      </c>
      <c r="D425">
        <v>1212</v>
      </c>
      <c r="E425">
        <v>100</v>
      </c>
      <c r="F425">
        <v>9471</v>
      </c>
      <c r="G425">
        <v>286130</v>
      </c>
    </row>
    <row r="426" spans="1:7" x14ac:dyDescent="0.25">
      <c r="A426" s="3">
        <f>DATE(2024,2,9)</f>
        <v>45331</v>
      </c>
      <c r="B426">
        <v>250</v>
      </c>
      <c r="C426">
        <v>69624</v>
      </c>
      <c r="D426">
        <v>1223</v>
      </c>
      <c r="E426">
        <v>100</v>
      </c>
      <c r="F426">
        <v>9187</v>
      </c>
      <c r="G426">
        <v>284512</v>
      </c>
    </row>
    <row r="427" spans="1:7" x14ac:dyDescent="0.25">
      <c r="A427" s="3">
        <f>DATE(2024,2,8)</f>
        <v>45330</v>
      </c>
      <c r="B427">
        <v>250</v>
      </c>
      <c r="C427">
        <v>69807</v>
      </c>
      <c r="D427">
        <v>1226</v>
      </c>
      <c r="E427">
        <v>100</v>
      </c>
      <c r="F427">
        <v>9051</v>
      </c>
      <c r="G427">
        <v>280639</v>
      </c>
    </row>
    <row r="428" spans="1:7" x14ac:dyDescent="0.25">
      <c r="A428" s="3">
        <f>DATE(2024,2,7)</f>
        <v>45329</v>
      </c>
      <c r="B428">
        <v>250</v>
      </c>
      <c r="C428">
        <v>69621</v>
      </c>
      <c r="D428">
        <v>1226</v>
      </c>
      <c r="E428">
        <v>100</v>
      </c>
      <c r="F428">
        <v>9018</v>
      </c>
      <c r="G428">
        <v>277076</v>
      </c>
    </row>
    <row r="429" spans="1:7" x14ac:dyDescent="0.25">
      <c r="A429" s="3">
        <f>DATE(2024,2,6)</f>
        <v>45328</v>
      </c>
      <c r="B429">
        <v>250</v>
      </c>
      <c r="C429">
        <v>69154</v>
      </c>
      <c r="D429">
        <v>1201</v>
      </c>
      <c r="E429">
        <v>100</v>
      </c>
      <c r="F429">
        <v>8393</v>
      </c>
      <c r="G429">
        <v>278078</v>
      </c>
    </row>
    <row r="430" spans="1:7" x14ac:dyDescent="0.25">
      <c r="A430" s="3">
        <f>DATE(2024,2,5)</f>
        <v>45327</v>
      </c>
      <c r="B430">
        <v>250</v>
      </c>
      <c r="C430">
        <v>68946</v>
      </c>
      <c r="D430">
        <v>1201</v>
      </c>
      <c r="E430">
        <v>100</v>
      </c>
      <c r="F430">
        <v>7946</v>
      </c>
      <c r="G430">
        <v>277917</v>
      </c>
    </row>
    <row r="431" spans="1:7" x14ac:dyDescent="0.25">
      <c r="A431" s="3">
        <f>DATE(2024,2,2)</f>
        <v>45324</v>
      </c>
      <c r="B431">
        <v>250</v>
      </c>
      <c r="C431">
        <v>68148</v>
      </c>
      <c r="D431">
        <v>1201</v>
      </c>
      <c r="E431">
        <v>100</v>
      </c>
      <c r="F431">
        <v>7769</v>
      </c>
      <c r="G431">
        <v>275630</v>
      </c>
    </row>
    <row r="432" spans="1:7" x14ac:dyDescent="0.25">
      <c r="A432" s="3">
        <f>DATE(2024,2,1)</f>
        <v>45323</v>
      </c>
      <c r="B432">
        <v>250</v>
      </c>
      <c r="C432">
        <v>65014</v>
      </c>
      <c r="D432">
        <v>1201</v>
      </c>
      <c r="E432">
        <v>100</v>
      </c>
      <c r="F432">
        <v>7725</v>
      </c>
      <c r="G432">
        <v>275328</v>
      </c>
    </row>
    <row r="433" spans="1:7" x14ac:dyDescent="0.25">
      <c r="A433" s="3">
        <f>DATE(2024,1,31)</f>
        <v>45322</v>
      </c>
      <c r="B433">
        <v>250</v>
      </c>
      <c r="C433">
        <v>63840</v>
      </c>
      <c r="D433">
        <v>1201</v>
      </c>
      <c r="E433">
        <v>100</v>
      </c>
      <c r="F433">
        <v>7249</v>
      </c>
      <c r="G433">
        <v>272614</v>
      </c>
    </row>
    <row r="434" spans="1:7" x14ac:dyDescent="0.25">
      <c r="A434" s="3">
        <f>DATE(2024,1,30)</f>
        <v>45321</v>
      </c>
      <c r="B434">
        <v>250</v>
      </c>
      <c r="C434">
        <v>63316</v>
      </c>
      <c r="D434">
        <v>1201</v>
      </c>
      <c r="E434">
        <v>100</v>
      </c>
      <c r="F434">
        <v>7086</v>
      </c>
      <c r="G434">
        <v>272609</v>
      </c>
    </row>
    <row r="435" spans="1:7" x14ac:dyDescent="0.25">
      <c r="A435" s="3">
        <f>DATE(2024,1,29)</f>
        <v>45320</v>
      </c>
      <c r="B435">
        <v>250</v>
      </c>
      <c r="C435">
        <v>63060</v>
      </c>
      <c r="D435">
        <v>1201</v>
      </c>
      <c r="E435">
        <v>100</v>
      </c>
      <c r="F435">
        <v>7092</v>
      </c>
      <c r="G435">
        <v>269994</v>
      </c>
    </row>
    <row r="436" spans="1:7" x14ac:dyDescent="0.25">
      <c r="A436" s="3">
        <f>DATE(2024,1,26)</f>
        <v>45317</v>
      </c>
      <c r="B436">
        <v>250</v>
      </c>
      <c r="C436">
        <v>62176</v>
      </c>
      <c r="D436">
        <v>1201</v>
      </c>
      <c r="E436">
        <v>100</v>
      </c>
      <c r="F436">
        <v>6785</v>
      </c>
      <c r="G436">
        <v>269839</v>
      </c>
    </row>
    <row r="437" spans="1:7" x14ac:dyDescent="0.25">
      <c r="A437" s="3">
        <f>DATE(2024,1,25)</f>
        <v>45316</v>
      </c>
      <c r="B437">
        <v>250</v>
      </c>
      <c r="C437">
        <v>61597</v>
      </c>
      <c r="D437">
        <v>1201</v>
      </c>
      <c r="E437">
        <v>100</v>
      </c>
      <c r="F437">
        <v>6735</v>
      </c>
      <c r="G437">
        <v>268418</v>
      </c>
    </row>
    <row r="438" spans="1:7" x14ac:dyDescent="0.25">
      <c r="A438" s="3">
        <f>DATE(2024,1,24)</f>
        <v>45315</v>
      </c>
      <c r="B438">
        <v>250</v>
      </c>
      <c r="C438">
        <v>61140</v>
      </c>
      <c r="D438">
        <v>1201</v>
      </c>
      <c r="E438">
        <v>100</v>
      </c>
      <c r="F438">
        <v>6688</v>
      </c>
      <c r="G438">
        <v>263929</v>
      </c>
    </row>
    <row r="439" spans="1:7" x14ac:dyDescent="0.25">
      <c r="A439" s="3">
        <f>DATE(2024,1,23)</f>
        <v>45314</v>
      </c>
      <c r="B439">
        <v>250</v>
      </c>
      <c r="C439">
        <v>60769</v>
      </c>
      <c r="D439">
        <v>1201</v>
      </c>
      <c r="E439">
        <v>100</v>
      </c>
      <c r="F439">
        <v>6665</v>
      </c>
      <c r="G439">
        <v>264950</v>
      </c>
    </row>
    <row r="440" spans="1:7" x14ac:dyDescent="0.25">
      <c r="A440" s="3">
        <f>DATE(2024,1,22)</f>
        <v>45313</v>
      </c>
      <c r="B440">
        <v>250</v>
      </c>
      <c r="C440">
        <v>60591</v>
      </c>
      <c r="D440">
        <v>1201</v>
      </c>
      <c r="E440">
        <v>100</v>
      </c>
      <c r="F440">
        <v>6654</v>
      </c>
      <c r="G440">
        <v>265672</v>
      </c>
    </row>
    <row r="441" spans="1:7" x14ac:dyDescent="0.25">
      <c r="A441" s="3">
        <f>DATE(2024,1,19)</f>
        <v>45310</v>
      </c>
      <c r="B441">
        <v>250</v>
      </c>
      <c r="C441">
        <v>60422</v>
      </c>
      <c r="D441">
        <v>1150</v>
      </c>
      <c r="E441">
        <v>100</v>
      </c>
      <c r="F441">
        <v>6564</v>
      </c>
      <c r="G441">
        <v>264703</v>
      </c>
    </row>
    <row r="442" spans="1:7" x14ac:dyDescent="0.25">
      <c r="A442" s="3">
        <f>DATE(2024,1,18)</f>
        <v>45309</v>
      </c>
      <c r="B442">
        <v>250</v>
      </c>
      <c r="C442">
        <v>58938</v>
      </c>
      <c r="D442">
        <v>1150</v>
      </c>
      <c r="E442">
        <v>100</v>
      </c>
      <c r="F442">
        <v>6790</v>
      </c>
      <c r="G442">
        <v>263531</v>
      </c>
    </row>
    <row r="443" spans="1:7" x14ac:dyDescent="0.25">
      <c r="A443" s="3">
        <f>DATE(2024,1,17)</f>
        <v>45308</v>
      </c>
      <c r="B443">
        <v>250</v>
      </c>
      <c r="C443">
        <v>59301</v>
      </c>
      <c r="D443">
        <v>1150</v>
      </c>
      <c r="E443">
        <v>100</v>
      </c>
      <c r="F443">
        <v>6654</v>
      </c>
      <c r="G443">
        <v>261762</v>
      </c>
    </row>
    <row r="444" spans="1:7" x14ac:dyDescent="0.25">
      <c r="A444" s="3">
        <f>DATE(2024,1,16)</f>
        <v>45307</v>
      </c>
      <c r="B444">
        <v>250</v>
      </c>
      <c r="C444">
        <v>58904</v>
      </c>
      <c r="D444">
        <v>1147</v>
      </c>
      <c r="E444">
        <v>100</v>
      </c>
      <c r="F444">
        <v>6698</v>
      </c>
      <c r="G444">
        <v>260611</v>
      </c>
    </row>
    <row r="445" spans="1:7" x14ac:dyDescent="0.25">
      <c r="A445" s="3">
        <f>DATE(2024,1,15)</f>
        <v>45306</v>
      </c>
      <c r="B445">
        <v>250</v>
      </c>
      <c r="C445">
        <v>57648</v>
      </c>
      <c r="D445">
        <v>1147</v>
      </c>
      <c r="E445">
        <v>100</v>
      </c>
      <c r="F445">
        <v>6644</v>
      </c>
      <c r="G445">
        <v>259218</v>
      </c>
    </row>
    <row r="446" spans="1:7" x14ac:dyDescent="0.25">
      <c r="A446" s="3">
        <f>DATE(2024,1,12)</f>
        <v>45303</v>
      </c>
      <c r="B446">
        <v>250</v>
      </c>
      <c r="C446">
        <v>57057</v>
      </c>
      <c r="D446">
        <v>1146</v>
      </c>
      <c r="E446">
        <v>100</v>
      </c>
      <c r="F446">
        <v>6643</v>
      </c>
      <c r="G446">
        <v>260801</v>
      </c>
    </row>
    <row r="447" spans="1:7" x14ac:dyDescent="0.25">
      <c r="A447" s="3">
        <f>DATE(2024,1,11)</f>
        <v>45302</v>
      </c>
      <c r="B447">
        <v>250</v>
      </c>
      <c r="C447">
        <v>55935</v>
      </c>
      <c r="D447">
        <v>1146</v>
      </c>
      <c r="E447">
        <v>100</v>
      </c>
      <c r="F447">
        <v>6527</v>
      </c>
      <c r="G447">
        <v>256467</v>
      </c>
    </row>
    <row r="448" spans="1:7" x14ac:dyDescent="0.25">
      <c r="A448" s="3">
        <f>DATE(2024,1,10)</f>
        <v>45301</v>
      </c>
      <c r="B448">
        <v>250</v>
      </c>
      <c r="C448">
        <v>55501</v>
      </c>
      <c r="D448">
        <v>1096</v>
      </c>
      <c r="E448">
        <v>0</v>
      </c>
      <c r="F448">
        <v>6392</v>
      </c>
      <c r="G448">
        <v>252367</v>
      </c>
    </row>
    <row r="449" spans="1:7" x14ac:dyDescent="0.25">
      <c r="A449" s="3">
        <f>DATE(2024,1,9)</f>
        <v>45300</v>
      </c>
      <c r="B449">
        <v>250</v>
      </c>
      <c r="C449">
        <v>55350</v>
      </c>
      <c r="D449">
        <v>1078</v>
      </c>
      <c r="E449">
        <v>0</v>
      </c>
      <c r="F449">
        <v>6370</v>
      </c>
      <c r="G449">
        <v>247917</v>
      </c>
    </row>
    <row r="450" spans="1:7" x14ac:dyDescent="0.25">
      <c r="A450" s="3">
        <f>DATE(2024,1,8)</f>
        <v>45299</v>
      </c>
      <c r="B450">
        <v>250</v>
      </c>
      <c r="C450">
        <v>54987</v>
      </c>
      <c r="D450">
        <v>1078</v>
      </c>
      <c r="E450">
        <v>0</v>
      </c>
      <c r="F450">
        <v>6357</v>
      </c>
      <c r="G450">
        <v>247220</v>
      </c>
    </row>
    <row r="451" spans="1:7" x14ac:dyDescent="0.25">
      <c r="A451" s="3">
        <f>DATE(2024,1,5)</f>
        <v>45296</v>
      </c>
      <c r="B451">
        <v>250</v>
      </c>
      <c r="C451">
        <v>54755</v>
      </c>
      <c r="D451">
        <v>1028</v>
      </c>
      <c r="E451">
        <v>0</v>
      </c>
      <c r="F451">
        <v>6236</v>
      </c>
      <c r="G451">
        <v>246559</v>
      </c>
    </row>
    <row r="452" spans="1:7" x14ac:dyDescent="0.25">
      <c r="A452" s="3">
        <f>DATE(2024,1,4)</f>
        <v>45295</v>
      </c>
      <c r="B452">
        <v>250</v>
      </c>
      <c r="C452">
        <v>54607</v>
      </c>
      <c r="D452">
        <v>1028</v>
      </c>
      <c r="E452">
        <v>0</v>
      </c>
      <c r="F452">
        <v>6206</v>
      </c>
      <c r="G452">
        <v>247085</v>
      </c>
    </row>
    <row r="453" spans="1:7" x14ac:dyDescent="0.25">
      <c r="A453" s="3">
        <f>DATE(2024,1,3)</f>
        <v>45294</v>
      </c>
      <c r="B453">
        <v>250</v>
      </c>
      <c r="C453">
        <v>54900</v>
      </c>
      <c r="D453">
        <v>865</v>
      </c>
      <c r="E453">
        <v>0</v>
      </c>
      <c r="F453">
        <v>6193</v>
      </c>
      <c r="G453">
        <v>245981</v>
      </c>
    </row>
    <row r="454" spans="1:7" x14ac:dyDescent="0.25">
      <c r="A454" s="3">
        <f>DATE(2024,1,2)</f>
        <v>45293</v>
      </c>
      <c r="B454">
        <v>250</v>
      </c>
      <c r="C454">
        <v>54851</v>
      </c>
      <c r="D454">
        <v>565</v>
      </c>
      <c r="E454">
        <v>0</v>
      </c>
      <c r="F454">
        <v>6189</v>
      </c>
      <c r="G454">
        <v>246427</v>
      </c>
    </row>
    <row r="455" spans="1:7" x14ac:dyDescent="0.25">
      <c r="A455" s="3">
        <f>DATE(2023,12,29)</f>
        <v>45289</v>
      </c>
      <c r="B455">
        <v>250</v>
      </c>
      <c r="C455">
        <v>54955</v>
      </c>
      <c r="D455">
        <v>565</v>
      </c>
      <c r="E455">
        <v>0</v>
      </c>
      <c r="F455">
        <v>6200</v>
      </c>
      <c r="G455">
        <v>246338</v>
      </c>
    </row>
    <row r="456" spans="1:7" x14ac:dyDescent="0.25">
      <c r="A456" s="3">
        <f>DATE(2023,12,28)</f>
        <v>45288</v>
      </c>
      <c r="B456">
        <v>250</v>
      </c>
      <c r="C456">
        <v>55442</v>
      </c>
      <c r="D456">
        <v>565</v>
      </c>
      <c r="E456">
        <v>0</v>
      </c>
      <c r="F456">
        <v>6369</v>
      </c>
      <c r="G456">
        <v>247527</v>
      </c>
    </row>
    <row r="457" spans="1:7" x14ac:dyDescent="0.25">
      <c r="A457" s="3">
        <f>DATE(2023,12,27)</f>
        <v>45287</v>
      </c>
      <c r="B457">
        <v>250</v>
      </c>
      <c r="C457">
        <v>55792</v>
      </c>
      <c r="D457">
        <v>565</v>
      </c>
      <c r="E457">
        <v>0</v>
      </c>
      <c r="F457">
        <v>6366</v>
      </c>
      <c r="G457">
        <v>249272</v>
      </c>
    </row>
    <row r="458" spans="1:7" x14ac:dyDescent="0.25">
      <c r="A458" s="3">
        <f>DATE(2023,12,22)</f>
        <v>45282</v>
      </c>
      <c r="B458">
        <v>250</v>
      </c>
      <c r="C458">
        <v>55948</v>
      </c>
      <c r="D458">
        <v>565</v>
      </c>
      <c r="E458">
        <v>0</v>
      </c>
      <c r="F458">
        <v>6460</v>
      </c>
      <c r="G458">
        <v>250381</v>
      </c>
    </row>
    <row r="459" spans="1:7" x14ac:dyDescent="0.25">
      <c r="A459" s="3">
        <f>DATE(2023,12,21)</f>
        <v>45281</v>
      </c>
      <c r="B459">
        <v>250</v>
      </c>
      <c r="C459">
        <v>55909</v>
      </c>
      <c r="D459">
        <v>565</v>
      </c>
      <c r="E459">
        <v>0</v>
      </c>
      <c r="F459">
        <v>6523</v>
      </c>
      <c r="G459">
        <v>251461</v>
      </c>
    </row>
    <row r="460" spans="1:7" x14ac:dyDescent="0.25">
      <c r="A460" s="3">
        <f>DATE(2023,12,20)</f>
        <v>45280</v>
      </c>
      <c r="B460">
        <v>250</v>
      </c>
      <c r="C460">
        <v>55639</v>
      </c>
      <c r="D460">
        <v>565</v>
      </c>
      <c r="E460">
        <v>0</v>
      </c>
      <c r="F460">
        <v>6473</v>
      </c>
      <c r="G460">
        <v>256416</v>
      </c>
    </row>
    <row r="461" spans="1:7" x14ac:dyDescent="0.25">
      <c r="A461" s="3">
        <f>DATE(2023,12,19)</f>
        <v>45279</v>
      </c>
      <c r="B461">
        <v>250</v>
      </c>
      <c r="C461">
        <v>55151</v>
      </c>
      <c r="D461">
        <v>565</v>
      </c>
      <c r="E461">
        <v>0</v>
      </c>
      <c r="F461">
        <v>6363</v>
      </c>
      <c r="G461">
        <v>253872</v>
      </c>
    </row>
    <row r="462" spans="1:7" x14ac:dyDescent="0.25">
      <c r="A462" s="3">
        <f>DATE(2023,12,18)</f>
        <v>45278</v>
      </c>
      <c r="B462">
        <v>250</v>
      </c>
      <c r="C462">
        <v>54804</v>
      </c>
      <c r="D462">
        <v>565</v>
      </c>
      <c r="E462">
        <v>0</v>
      </c>
      <c r="F462">
        <v>6325</v>
      </c>
      <c r="G462">
        <v>255186</v>
      </c>
    </row>
    <row r="463" spans="1:7" x14ac:dyDescent="0.25">
      <c r="A463" s="3">
        <f>DATE(2023,12,15)</f>
        <v>45275</v>
      </c>
      <c r="B463">
        <v>250</v>
      </c>
      <c r="C463">
        <v>54518</v>
      </c>
      <c r="D463">
        <v>564</v>
      </c>
      <c r="E463">
        <v>0</v>
      </c>
      <c r="F463">
        <v>6284</v>
      </c>
      <c r="G463">
        <v>254672</v>
      </c>
    </row>
    <row r="464" spans="1:7" x14ac:dyDescent="0.25">
      <c r="A464" s="3">
        <f>DATE(2023,12,14)</f>
        <v>45274</v>
      </c>
      <c r="B464">
        <v>250</v>
      </c>
      <c r="C464">
        <v>54475</v>
      </c>
      <c r="D464">
        <v>564</v>
      </c>
      <c r="E464">
        <v>0</v>
      </c>
      <c r="F464">
        <v>6270</v>
      </c>
      <c r="G464">
        <v>250208</v>
      </c>
    </row>
    <row r="465" spans="1:7" x14ac:dyDescent="0.25">
      <c r="A465" s="3">
        <f>DATE(2023,12,13)</f>
        <v>45273</v>
      </c>
      <c r="B465">
        <v>250</v>
      </c>
      <c r="C465">
        <v>54264</v>
      </c>
      <c r="D465">
        <v>556</v>
      </c>
      <c r="E465">
        <v>0</v>
      </c>
      <c r="F465">
        <v>6134</v>
      </c>
      <c r="G465">
        <v>244281</v>
      </c>
    </row>
    <row r="466" spans="1:7" x14ac:dyDescent="0.25">
      <c r="A466" s="3">
        <f>DATE(2023,12,12)</f>
        <v>45272</v>
      </c>
      <c r="B466">
        <v>250</v>
      </c>
      <c r="C466">
        <v>54010</v>
      </c>
      <c r="D466">
        <v>554</v>
      </c>
      <c r="E466">
        <v>0</v>
      </c>
      <c r="F466">
        <v>6000</v>
      </c>
      <c r="G466">
        <v>238510</v>
      </c>
    </row>
    <row r="467" spans="1:7" x14ac:dyDescent="0.25">
      <c r="A467" s="3">
        <f>DATE(2023,12,11)</f>
        <v>45271</v>
      </c>
      <c r="B467">
        <v>250</v>
      </c>
      <c r="C467">
        <v>53481</v>
      </c>
      <c r="D467">
        <v>554</v>
      </c>
      <c r="E467">
        <v>0</v>
      </c>
      <c r="F467">
        <v>5902</v>
      </c>
      <c r="G467">
        <v>236567</v>
      </c>
    </row>
    <row r="468" spans="1:7" x14ac:dyDescent="0.25">
      <c r="A468" s="3">
        <f>DATE(2023,12,8)</f>
        <v>45268</v>
      </c>
      <c r="B468">
        <v>250</v>
      </c>
      <c r="C468">
        <v>52619</v>
      </c>
      <c r="D468">
        <v>554</v>
      </c>
      <c r="E468">
        <v>0</v>
      </c>
      <c r="F468">
        <v>5852</v>
      </c>
      <c r="G468">
        <v>229673</v>
      </c>
    </row>
    <row r="469" spans="1:7" x14ac:dyDescent="0.25">
      <c r="A469" s="3">
        <f>DATE(2023,12,7)</f>
        <v>45267</v>
      </c>
      <c r="B469">
        <v>250</v>
      </c>
      <c r="C469">
        <v>52449</v>
      </c>
      <c r="D469">
        <v>552</v>
      </c>
      <c r="E469">
        <v>0</v>
      </c>
      <c r="F469">
        <v>5904</v>
      </c>
      <c r="G469">
        <v>225345</v>
      </c>
    </row>
    <row r="470" spans="1:7" x14ac:dyDescent="0.25">
      <c r="A470" s="3">
        <f>DATE(2023,12,6)</f>
        <v>45266</v>
      </c>
      <c r="B470">
        <v>250</v>
      </c>
      <c r="C470">
        <v>52382</v>
      </c>
      <c r="D470">
        <v>552</v>
      </c>
      <c r="E470">
        <v>0</v>
      </c>
      <c r="F470">
        <v>5883</v>
      </c>
      <c r="G470">
        <v>222650</v>
      </c>
    </row>
    <row r="471" spans="1:7" x14ac:dyDescent="0.25">
      <c r="A471" s="3">
        <f>DATE(2023,12,5)</f>
        <v>45265</v>
      </c>
      <c r="B471">
        <v>250</v>
      </c>
      <c r="C471">
        <v>52182</v>
      </c>
      <c r="D471">
        <v>551</v>
      </c>
      <c r="E471">
        <v>0</v>
      </c>
      <c r="F471">
        <v>5871</v>
      </c>
      <c r="G471">
        <v>218709</v>
      </c>
    </row>
    <row r="472" spans="1:7" x14ac:dyDescent="0.25">
      <c r="A472" s="3">
        <f>DATE(2023,12,4)</f>
        <v>45264</v>
      </c>
      <c r="B472">
        <v>250</v>
      </c>
      <c r="C472">
        <v>51543</v>
      </c>
      <c r="D472">
        <v>550</v>
      </c>
      <c r="E472">
        <v>0</v>
      </c>
      <c r="F472">
        <v>5701</v>
      </c>
      <c r="G472">
        <v>215774</v>
      </c>
    </row>
    <row r="473" spans="1:7" x14ac:dyDescent="0.25">
      <c r="A473" s="3">
        <f>DATE(2023,12,1)</f>
        <v>45261</v>
      </c>
      <c r="B473">
        <v>250</v>
      </c>
      <c r="C473">
        <v>50602</v>
      </c>
      <c r="D473">
        <v>550</v>
      </c>
      <c r="E473">
        <v>0</v>
      </c>
      <c r="F473">
        <v>5518</v>
      </c>
      <c r="G473">
        <v>212578</v>
      </c>
    </row>
    <row r="474" spans="1:7" x14ac:dyDescent="0.25">
      <c r="A474" s="3">
        <f>DATE(2023,11,30)</f>
        <v>45260</v>
      </c>
      <c r="B474">
        <v>250</v>
      </c>
      <c r="C474">
        <v>50234</v>
      </c>
      <c r="D474">
        <v>550</v>
      </c>
      <c r="E474">
        <v>0</v>
      </c>
      <c r="F474">
        <v>5240</v>
      </c>
      <c r="G474">
        <v>213850</v>
      </c>
    </row>
    <row r="475" spans="1:7" x14ac:dyDescent="0.25">
      <c r="A475" s="3">
        <f>DATE(2023,11,29)</f>
        <v>45259</v>
      </c>
      <c r="B475">
        <v>0</v>
      </c>
      <c r="C475">
        <v>49673</v>
      </c>
      <c r="D475">
        <v>550</v>
      </c>
      <c r="E475">
        <v>0</v>
      </c>
      <c r="F475">
        <v>5233</v>
      </c>
      <c r="G475">
        <v>213239</v>
      </c>
    </row>
    <row r="476" spans="1:7" x14ac:dyDescent="0.25">
      <c r="A476" s="3">
        <f>DATE(2023,11,28)</f>
        <v>45258</v>
      </c>
      <c r="B476">
        <v>0</v>
      </c>
      <c r="C476">
        <v>49719</v>
      </c>
      <c r="D476">
        <v>550</v>
      </c>
      <c r="E476">
        <v>0</v>
      </c>
      <c r="F476">
        <v>5142</v>
      </c>
      <c r="G476">
        <v>211469</v>
      </c>
    </row>
    <row r="477" spans="1:7" x14ac:dyDescent="0.25">
      <c r="A477" s="3">
        <f>DATE(2023,11,27)</f>
        <v>45257</v>
      </c>
      <c r="B477">
        <v>0</v>
      </c>
      <c r="C477">
        <v>49389</v>
      </c>
      <c r="D477">
        <v>550</v>
      </c>
      <c r="E477">
        <v>0</v>
      </c>
      <c r="F477">
        <v>5093</v>
      </c>
      <c r="G477">
        <v>209958</v>
      </c>
    </row>
    <row r="478" spans="1:7" x14ac:dyDescent="0.25">
      <c r="A478" s="3">
        <f>DATE(2023,11,24)</f>
        <v>45254</v>
      </c>
      <c r="B478">
        <v>0</v>
      </c>
      <c r="C478">
        <v>49290</v>
      </c>
      <c r="D478">
        <v>550</v>
      </c>
      <c r="E478">
        <v>0</v>
      </c>
      <c r="F478">
        <v>4716</v>
      </c>
      <c r="G478">
        <v>209484</v>
      </c>
    </row>
    <row r="479" spans="1:7" x14ac:dyDescent="0.25">
      <c r="A479" s="3">
        <f>DATE(2023,11,23)</f>
        <v>45253</v>
      </c>
      <c r="B479">
        <v>0</v>
      </c>
      <c r="C479">
        <v>48959</v>
      </c>
      <c r="D479">
        <v>550</v>
      </c>
      <c r="E479">
        <v>0</v>
      </c>
      <c r="F479">
        <v>4628</v>
      </c>
      <c r="G479">
        <v>209789</v>
      </c>
    </row>
    <row r="480" spans="1:7" x14ac:dyDescent="0.25">
      <c r="A480" s="3">
        <f>DATE(2023,11,22)</f>
        <v>45252</v>
      </c>
      <c r="B480">
        <v>0</v>
      </c>
      <c r="C480">
        <v>48040</v>
      </c>
      <c r="D480">
        <v>550</v>
      </c>
      <c r="E480">
        <v>0</v>
      </c>
      <c r="F480">
        <v>4625</v>
      </c>
      <c r="G480">
        <v>208775</v>
      </c>
    </row>
    <row r="481" spans="1:7" x14ac:dyDescent="0.25">
      <c r="A481" s="3">
        <f>DATE(2023,11,21)</f>
        <v>45251</v>
      </c>
      <c r="B481">
        <v>0</v>
      </c>
      <c r="C481">
        <v>48130</v>
      </c>
      <c r="D481">
        <v>550</v>
      </c>
      <c r="E481">
        <v>0</v>
      </c>
      <c r="F481">
        <v>4602</v>
      </c>
      <c r="G481">
        <v>207248</v>
      </c>
    </row>
    <row r="482" spans="1:7" x14ac:dyDescent="0.25">
      <c r="A482" s="3">
        <f>DATE(2023,11,20)</f>
        <v>45250</v>
      </c>
      <c r="B482">
        <v>0</v>
      </c>
      <c r="C482">
        <v>48039</v>
      </c>
      <c r="D482">
        <v>550</v>
      </c>
      <c r="E482">
        <v>0</v>
      </c>
      <c r="F482">
        <v>4549</v>
      </c>
      <c r="G482">
        <v>205237</v>
      </c>
    </row>
    <row r="483" spans="1:7" x14ac:dyDescent="0.25">
      <c r="A483" s="3">
        <f>DATE(2023,11,17)</f>
        <v>45247</v>
      </c>
      <c r="B483">
        <v>0</v>
      </c>
      <c r="C483">
        <v>48159</v>
      </c>
      <c r="D483">
        <v>550</v>
      </c>
      <c r="E483">
        <v>0</v>
      </c>
      <c r="F483">
        <v>4579</v>
      </c>
      <c r="G483">
        <v>204243</v>
      </c>
    </row>
    <row r="484" spans="1:7" x14ac:dyDescent="0.25">
      <c r="A484" s="3">
        <f>DATE(2023,11,16)</f>
        <v>45246</v>
      </c>
      <c r="B484">
        <v>0</v>
      </c>
      <c r="C484">
        <v>47963</v>
      </c>
      <c r="D484">
        <v>550</v>
      </c>
      <c r="E484">
        <v>0</v>
      </c>
      <c r="F484">
        <v>4412</v>
      </c>
      <c r="G484">
        <v>203325</v>
      </c>
    </row>
    <row r="485" spans="1:7" x14ac:dyDescent="0.25">
      <c r="A485" s="3">
        <f>DATE(2023,11,15)</f>
        <v>45245</v>
      </c>
      <c r="B485">
        <v>0</v>
      </c>
      <c r="C485">
        <v>47482</v>
      </c>
      <c r="D485">
        <v>550</v>
      </c>
      <c r="E485">
        <v>0</v>
      </c>
      <c r="F485">
        <v>4352</v>
      </c>
      <c r="G485">
        <v>201830</v>
      </c>
    </row>
    <row r="486" spans="1:7" x14ac:dyDescent="0.25">
      <c r="A486" s="3">
        <f>DATE(2023,11,14)</f>
        <v>45244</v>
      </c>
      <c r="B486">
        <v>0</v>
      </c>
      <c r="C486">
        <v>47579</v>
      </c>
      <c r="D486">
        <v>550</v>
      </c>
      <c r="E486">
        <v>0</v>
      </c>
      <c r="F486">
        <v>4298</v>
      </c>
      <c r="G486">
        <v>201219</v>
      </c>
    </row>
    <row r="487" spans="1:7" x14ac:dyDescent="0.25">
      <c r="A487" s="3">
        <f>DATE(2023,11,13)</f>
        <v>45243</v>
      </c>
      <c r="B487">
        <v>0</v>
      </c>
      <c r="C487">
        <v>47417</v>
      </c>
      <c r="D487">
        <v>550</v>
      </c>
      <c r="E487">
        <v>0</v>
      </c>
      <c r="F487">
        <v>4285</v>
      </c>
      <c r="G487">
        <v>199845</v>
      </c>
    </row>
    <row r="488" spans="1:7" x14ac:dyDescent="0.25">
      <c r="A488" s="3">
        <f>DATE(2023,11,10)</f>
        <v>45240</v>
      </c>
      <c r="B488">
        <v>0</v>
      </c>
      <c r="C488">
        <v>47426</v>
      </c>
      <c r="D488">
        <v>550</v>
      </c>
      <c r="E488">
        <v>0</v>
      </c>
      <c r="F488">
        <v>4238</v>
      </c>
      <c r="G488">
        <v>197850</v>
      </c>
    </row>
    <row r="489" spans="1:7" x14ac:dyDescent="0.25">
      <c r="A489" s="3">
        <f>DATE(2023,11,9)</f>
        <v>45239</v>
      </c>
      <c r="B489">
        <v>0</v>
      </c>
      <c r="C489">
        <v>47466</v>
      </c>
      <c r="D489">
        <v>550</v>
      </c>
      <c r="E489">
        <v>0</v>
      </c>
      <c r="F489">
        <v>4175</v>
      </c>
      <c r="G489">
        <v>196481</v>
      </c>
    </row>
    <row r="490" spans="1:7" x14ac:dyDescent="0.25">
      <c r="A490" s="3">
        <f>DATE(2023,11,8)</f>
        <v>45238</v>
      </c>
      <c r="B490">
        <v>0</v>
      </c>
      <c r="C490">
        <v>47068</v>
      </c>
      <c r="D490">
        <v>550</v>
      </c>
      <c r="E490">
        <v>0</v>
      </c>
      <c r="F490">
        <v>4187</v>
      </c>
      <c r="G490">
        <v>195412</v>
      </c>
    </row>
    <row r="491" spans="1:7" x14ac:dyDescent="0.25">
      <c r="A491" s="3">
        <f>DATE(2023,11,7)</f>
        <v>45237</v>
      </c>
      <c r="B491">
        <v>0</v>
      </c>
      <c r="C491">
        <v>47038</v>
      </c>
      <c r="D491">
        <v>550</v>
      </c>
      <c r="E491">
        <v>0</v>
      </c>
      <c r="F491">
        <v>4147</v>
      </c>
      <c r="G491">
        <v>193413</v>
      </c>
    </row>
    <row r="492" spans="1:7" x14ac:dyDescent="0.25">
      <c r="A492" s="3">
        <f>DATE(2023,11,6)</f>
        <v>45236</v>
      </c>
      <c r="B492">
        <v>0</v>
      </c>
      <c r="C492">
        <v>46954</v>
      </c>
      <c r="D492">
        <v>550</v>
      </c>
      <c r="E492">
        <v>0</v>
      </c>
      <c r="F492">
        <v>4096</v>
      </c>
      <c r="G492">
        <v>192109</v>
      </c>
    </row>
    <row r="493" spans="1:7" x14ac:dyDescent="0.25">
      <c r="A493" s="3">
        <f>DATE(2023,11,3)</f>
        <v>45233</v>
      </c>
      <c r="B493">
        <v>0</v>
      </c>
      <c r="C493">
        <v>46945</v>
      </c>
      <c r="D493">
        <v>550</v>
      </c>
      <c r="E493">
        <v>0</v>
      </c>
      <c r="F493">
        <v>4085</v>
      </c>
      <c r="G493">
        <v>191973</v>
      </c>
    </row>
    <row r="494" spans="1:7" x14ac:dyDescent="0.25">
      <c r="A494" s="3">
        <f>DATE(2023,11,2)</f>
        <v>45232</v>
      </c>
      <c r="B494">
        <v>0</v>
      </c>
      <c r="C494">
        <v>46873</v>
      </c>
      <c r="D494">
        <v>550</v>
      </c>
      <c r="E494">
        <v>0</v>
      </c>
      <c r="F494">
        <v>4084</v>
      </c>
      <c r="G494">
        <v>190363</v>
      </c>
    </row>
    <row r="495" spans="1:7" x14ac:dyDescent="0.25">
      <c r="A495" s="3">
        <f>DATE(2023,11,1)</f>
        <v>45231</v>
      </c>
      <c r="B495">
        <v>0</v>
      </c>
      <c r="C495">
        <v>46583</v>
      </c>
      <c r="D495">
        <v>550</v>
      </c>
      <c r="E495">
        <v>0</v>
      </c>
      <c r="F495">
        <v>4061</v>
      </c>
      <c r="G495">
        <v>183545</v>
      </c>
    </row>
    <row r="496" spans="1:7" x14ac:dyDescent="0.25">
      <c r="A496" s="3">
        <f>DATE(2023,10,31)</f>
        <v>45230</v>
      </c>
      <c r="B496">
        <v>0</v>
      </c>
      <c r="C496">
        <v>46507</v>
      </c>
      <c r="D496">
        <v>550</v>
      </c>
      <c r="E496">
        <v>0</v>
      </c>
      <c r="F496">
        <v>4051</v>
      </c>
      <c r="G496">
        <v>182432</v>
      </c>
    </row>
    <row r="497" spans="1:7" x14ac:dyDescent="0.25">
      <c r="A497" s="3">
        <f>DATE(2023,10,30)</f>
        <v>45229</v>
      </c>
      <c r="B497">
        <v>0</v>
      </c>
      <c r="C497">
        <v>46171</v>
      </c>
      <c r="D497">
        <v>550</v>
      </c>
      <c r="E497">
        <v>0</v>
      </c>
      <c r="F497">
        <v>4013</v>
      </c>
      <c r="G497">
        <v>181377</v>
      </c>
    </row>
    <row r="498" spans="1:7" x14ac:dyDescent="0.25">
      <c r="A498" s="3">
        <f>DATE(2023,10,27)</f>
        <v>45226</v>
      </c>
      <c r="B498">
        <v>0</v>
      </c>
      <c r="C498">
        <v>45922</v>
      </c>
      <c r="D498">
        <v>550</v>
      </c>
      <c r="E498">
        <v>0</v>
      </c>
      <c r="F498">
        <v>4015</v>
      </c>
      <c r="G498">
        <v>178666</v>
      </c>
    </row>
    <row r="499" spans="1:7" x14ac:dyDescent="0.25">
      <c r="A499" s="3">
        <f>DATE(2023,10,26)</f>
        <v>45225</v>
      </c>
      <c r="B499">
        <v>0</v>
      </c>
      <c r="C499">
        <v>45713</v>
      </c>
      <c r="D499">
        <v>550</v>
      </c>
      <c r="E499">
        <v>0</v>
      </c>
      <c r="F499">
        <v>3960</v>
      </c>
      <c r="G499">
        <v>177231</v>
      </c>
    </row>
    <row r="500" spans="1:7" x14ac:dyDescent="0.25">
      <c r="A500" s="3">
        <f>DATE(2023,10,25)</f>
        <v>45224</v>
      </c>
      <c r="B500">
        <v>0</v>
      </c>
      <c r="C500">
        <v>44941</v>
      </c>
      <c r="D500">
        <v>550</v>
      </c>
      <c r="E500">
        <v>0</v>
      </c>
      <c r="F500">
        <v>3960</v>
      </c>
      <c r="G500">
        <v>175766</v>
      </c>
    </row>
    <row r="501" spans="1:7" x14ac:dyDescent="0.25">
      <c r="A501" s="3">
        <f>DATE(2023,10,24)</f>
        <v>45223</v>
      </c>
      <c r="B501">
        <v>0</v>
      </c>
      <c r="C501">
        <v>44427</v>
      </c>
      <c r="D501">
        <v>550</v>
      </c>
      <c r="E501">
        <v>0</v>
      </c>
      <c r="F501">
        <v>3951</v>
      </c>
      <c r="G501">
        <v>174304</v>
      </c>
    </row>
    <row r="502" spans="1:7" x14ac:dyDescent="0.25">
      <c r="A502" s="3">
        <f>DATE(2023,10,23)</f>
        <v>45222</v>
      </c>
      <c r="B502">
        <v>0</v>
      </c>
      <c r="C502">
        <v>44208</v>
      </c>
      <c r="D502">
        <v>550</v>
      </c>
      <c r="E502">
        <v>0</v>
      </c>
      <c r="F502">
        <v>3959</v>
      </c>
      <c r="G502">
        <v>173611</v>
      </c>
    </row>
    <row r="503" spans="1:7" x14ac:dyDescent="0.25">
      <c r="A503" s="3">
        <f>DATE(2023,10,20)</f>
        <v>45219</v>
      </c>
      <c r="B503">
        <v>0</v>
      </c>
      <c r="C503">
        <v>43735</v>
      </c>
      <c r="D503">
        <v>550</v>
      </c>
      <c r="E503">
        <v>0</v>
      </c>
      <c r="F503">
        <v>3854</v>
      </c>
      <c r="G503">
        <v>172932</v>
      </c>
    </row>
    <row r="504" spans="1:7" x14ac:dyDescent="0.25">
      <c r="A504" s="3">
        <f>DATE(2023,10,19)</f>
        <v>45218</v>
      </c>
      <c r="B504">
        <v>0</v>
      </c>
      <c r="C504">
        <v>42715</v>
      </c>
      <c r="D504">
        <v>550</v>
      </c>
      <c r="E504">
        <v>0</v>
      </c>
      <c r="F504">
        <v>3752</v>
      </c>
      <c r="G504">
        <v>172430</v>
      </c>
    </row>
    <row r="505" spans="1:7" x14ac:dyDescent="0.25">
      <c r="A505" s="3">
        <f>DATE(2023,10,18)</f>
        <v>45217</v>
      </c>
      <c r="B505">
        <v>0</v>
      </c>
      <c r="C505">
        <v>42541</v>
      </c>
      <c r="D505">
        <v>550</v>
      </c>
      <c r="E505">
        <v>0</v>
      </c>
      <c r="F505">
        <v>4519</v>
      </c>
      <c r="G505">
        <v>172351</v>
      </c>
    </row>
    <row r="506" spans="1:7" x14ac:dyDescent="0.25">
      <c r="A506" s="3">
        <f>DATE(2023,10,17)</f>
        <v>45216</v>
      </c>
      <c r="B506">
        <v>0</v>
      </c>
      <c r="C506">
        <v>42061</v>
      </c>
      <c r="D506">
        <v>550</v>
      </c>
      <c r="E506">
        <v>0</v>
      </c>
      <c r="F506">
        <v>4515</v>
      </c>
      <c r="G506">
        <v>171924</v>
      </c>
    </row>
    <row r="507" spans="1:7" x14ac:dyDescent="0.25">
      <c r="A507" s="3">
        <f>DATE(2023,10,16)</f>
        <v>45215</v>
      </c>
      <c r="B507">
        <v>0</v>
      </c>
      <c r="C507">
        <v>42049</v>
      </c>
      <c r="D507">
        <v>550</v>
      </c>
      <c r="E507">
        <v>0</v>
      </c>
      <c r="F507">
        <v>4490</v>
      </c>
      <c r="G507">
        <v>171339</v>
      </c>
    </row>
    <row r="508" spans="1:7" x14ac:dyDescent="0.25">
      <c r="A508" s="3">
        <f>DATE(2023,10,13)</f>
        <v>45212</v>
      </c>
      <c r="B508">
        <v>0</v>
      </c>
      <c r="C508">
        <v>41956</v>
      </c>
      <c r="D508">
        <v>550</v>
      </c>
      <c r="E508">
        <v>0</v>
      </c>
      <c r="F508">
        <v>4508</v>
      </c>
      <c r="G508">
        <v>171202</v>
      </c>
    </row>
    <row r="509" spans="1:7" x14ac:dyDescent="0.25">
      <c r="A509" s="3">
        <f>DATE(2023,10,12)</f>
        <v>45211</v>
      </c>
      <c r="B509">
        <v>0</v>
      </c>
      <c r="C509">
        <v>41844</v>
      </c>
      <c r="D509">
        <v>550</v>
      </c>
      <c r="E509">
        <v>0</v>
      </c>
      <c r="F509">
        <v>4508</v>
      </c>
      <c r="G509">
        <v>170978</v>
      </c>
    </row>
    <row r="510" spans="1:7" x14ac:dyDescent="0.25">
      <c r="A510" s="3">
        <f>DATE(2023,10,11)</f>
        <v>45210</v>
      </c>
      <c r="B510">
        <v>0</v>
      </c>
      <c r="C510">
        <v>41754</v>
      </c>
      <c r="D510">
        <v>550</v>
      </c>
      <c r="E510">
        <v>0</v>
      </c>
      <c r="F510">
        <v>4511</v>
      </c>
      <c r="G510">
        <v>170511</v>
      </c>
    </row>
    <row r="511" spans="1:7" x14ac:dyDescent="0.25">
      <c r="A511" s="3">
        <f>DATE(2023,10,10)</f>
        <v>45209</v>
      </c>
      <c r="B511">
        <v>0</v>
      </c>
      <c r="C511">
        <v>41524</v>
      </c>
      <c r="D511">
        <v>550</v>
      </c>
      <c r="E511">
        <v>0</v>
      </c>
      <c r="F511">
        <v>4510</v>
      </c>
      <c r="G511">
        <v>169980</v>
      </c>
    </row>
    <row r="512" spans="1:7" x14ac:dyDescent="0.25">
      <c r="A512" s="3">
        <f>DATE(2023,10,9)</f>
        <v>45208</v>
      </c>
      <c r="B512">
        <v>0</v>
      </c>
      <c r="C512">
        <v>40762</v>
      </c>
      <c r="D512">
        <v>550</v>
      </c>
      <c r="E512">
        <v>0</v>
      </c>
      <c r="F512">
        <v>4510</v>
      </c>
      <c r="G512">
        <v>169139</v>
      </c>
    </row>
    <row r="513" spans="1:7" x14ac:dyDescent="0.25">
      <c r="A513" s="3">
        <f>DATE(2023,10,6)</f>
        <v>45205</v>
      </c>
      <c r="B513">
        <v>0</v>
      </c>
      <c r="C513">
        <v>40523</v>
      </c>
      <c r="D513">
        <v>250</v>
      </c>
      <c r="E513">
        <v>0</v>
      </c>
      <c r="F513">
        <v>4510</v>
      </c>
      <c r="G513">
        <v>168284</v>
      </c>
    </row>
    <row r="514" spans="1:7" x14ac:dyDescent="0.25">
      <c r="A514" s="3">
        <f>DATE(2023,10,5)</f>
        <v>45204</v>
      </c>
      <c r="B514">
        <v>0</v>
      </c>
      <c r="C514">
        <v>40394</v>
      </c>
      <c r="D514">
        <v>250</v>
      </c>
      <c r="E514">
        <v>0</v>
      </c>
      <c r="F514">
        <v>4507</v>
      </c>
      <c r="G514">
        <v>167196</v>
      </c>
    </row>
    <row r="515" spans="1:7" x14ac:dyDescent="0.25">
      <c r="A515" s="3">
        <f>DATE(2023,10,4)</f>
        <v>45203</v>
      </c>
      <c r="B515">
        <v>0</v>
      </c>
      <c r="C515">
        <v>38999</v>
      </c>
      <c r="D515">
        <v>250</v>
      </c>
      <c r="E515">
        <v>0</v>
      </c>
      <c r="F515">
        <v>4508</v>
      </c>
      <c r="G515">
        <v>167423</v>
      </c>
    </row>
    <row r="516" spans="1:7" x14ac:dyDescent="0.25">
      <c r="A516" s="3">
        <f>DATE(2023,10,3)</f>
        <v>45202</v>
      </c>
      <c r="B516">
        <v>0</v>
      </c>
      <c r="C516">
        <v>38632</v>
      </c>
      <c r="D516">
        <v>250</v>
      </c>
      <c r="E516">
        <v>0</v>
      </c>
      <c r="F516">
        <v>4428</v>
      </c>
      <c r="G516">
        <v>166654</v>
      </c>
    </row>
    <row r="517" spans="1:7" x14ac:dyDescent="0.25">
      <c r="A517" s="3">
        <f>DATE(2023,10,2)</f>
        <v>45201</v>
      </c>
      <c r="B517">
        <v>0</v>
      </c>
      <c r="C517">
        <v>38363</v>
      </c>
      <c r="D517">
        <v>250</v>
      </c>
      <c r="E517">
        <v>0</v>
      </c>
      <c r="F517">
        <v>4427</v>
      </c>
      <c r="G517">
        <v>165032</v>
      </c>
    </row>
    <row r="518" spans="1:7" x14ac:dyDescent="0.25">
      <c r="A518" s="3">
        <f>DATE(2023,9,29)</f>
        <v>45198</v>
      </c>
      <c r="B518">
        <v>0</v>
      </c>
      <c r="C518">
        <v>38116</v>
      </c>
      <c r="D518">
        <v>250</v>
      </c>
      <c r="E518">
        <v>0</v>
      </c>
      <c r="F518">
        <v>4422</v>
      </c>
      <c r="G518">
        <v>164493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B38" sqref="B38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75.599999999999994</v>
      </c>
    </row>
    <row r="3" spans="1:2" x14ac:dyDescent="0.25">
      <c r="A3" s="1" t="s">
        <v>25</v>
      </c>
      <c r="B3" s="2">
        <f>_xll.ICEQuote($A3,B$1)</f>
        <v>75.739999999999995</v>
      </c>
    </row>
    <row r="4" spans="1:2" x14ac:dyDescent="0.25">
      <c r="A4" s="1" t="s">
        <v>26</v>
      </c>
      <c r="B4" s="2">
        <f>_xll.ICEQuote($A4,B$1)</f>
        <v>75.88</v>
      </c>
    </row>
    <row r="5" spans="1:2" x14ac:dyDescent="0.25">
      <c r="A5" s="1" t="s">
        <v>11</v>
      </c>
      <c r="B5" s="2">
        <f>_xll.ICEQuote($A5,B$1)</f>
        <v>75.98</v>
      </c>
    </row>
    <row r="6" spans="1:2" x14ac:dyDescent="0.25">
      <c r="A6" s="1" t="s">
        <v>14</v>
      </c>
      <c r="B6" s="2">
        <f>_xll.ICEQuote($A6,B$1)</f>
        <v>76.5</v>
      </c>
    </row>
    <row r="7" spans="1:2" x14ac:dyDescent="0.25">
      <c r="A7" s="1" t="s">
        <v>27</v>
      </c>
      <c r="B7" s="2">
        <f>_xll.ICEQuote($A7,B$1)</f>
        <v>77.02</v>
      </c>
    </row>
    <row r="8" spans="1:2" x14ac:dyDescent="0.25">
      <c r="A8" s="1" t="s">
        <v>16</v>
      </c>
      <c r="B8" s="2">
        <f>_xll.ICEQuote($A8,B$1)</f>
        <v>77.36</v>
      </c>
    </row>
    <row r="9" spans="1:2" x14ac:dyDescent="0.25">
      <c r="A9" s="1" t="s">
        <v>28</v>
      </c>
      <c r="B9" s="2">
        <f>_xll.ICEQuote($A9,B$1)</f>
        <v>77.569999999999993</v>
      </c>
    </row>
    <row r="10" spans="1:2" x14ac:dyDescent="0.25">
      <c r="A10" s="1" t="s">
        <v>17</v>
      </c>
      <c r="B10" s="2">
        <f>_xll.ICEQuote($A10,B$1)</f>
        <v>78</v>
      </c>
    </row>
    <row r="11" spans="1:2" x14ac:dyDescent="0.25">
      <c r="A11" s="1" t="s">
        <v>29</v>
      </c>
      <c r="B11" s="2">
        <f>_xll.ICEQuote($A11,B$1)</f>
        <v>78.55</v>
      </c>
    </row>
    <row r="12" spans="1:2" x14ac:dyDescent="0.25">
      <c r="A12" s="1" t="s">
        <v>30</v>
      </c>
      <c r="B12" s="2">
        <f>_xll.ICEQuote($A12,B$1)</f>
        <v>79.09</v>
      </c>
    </row>
    <row r="13" spans="1:2" x14ac:dyDescent="0.25">
      <c r="A13" s="1" t="s">
        <v>31</v>
      </c>
      <c r="B13" s="2">
        <f>_xll.ICEQuote($A13,B$1)</f>
        <v>79.53</v>
      </c>
    </row>
    <row r="14" spans="1:2" x14ac:dyDescent="0.25">
      <c r="A14" s="1" t="s">
        <v>32</v>
      </c>
      <c r="B14" s="2">
        <f>_xll.ICEQuote($A14,B$1)</f>
        <v>80.27</v>
      </c>
    </row>
    <row r="15" spans="1:2" x14ac:dyDescent="0.25">
      <c r="A15" s="1" t="s">
        <v>33</v>
      </c>
      <c r="B15" s="2">
        <f>_xll.ICEQuote($A15,B$1)</f>
        <v>80.92</v>
      </c>
    </row>
    <row r="16" spans="1:2" x14ac:dyDescent="0.25">
      <c r="A16" s="1" t="s">
        <v>34</v>
      </c>
      <c r="B16" s="2">
        <f>_xll.ICEQuote($A16,B$1)</f>
        <v>81.58</v>
      </c>
    </row>
    <row r="17" spans="1:2" x14ac:dyDescent="0.25">
      <c r="A17" s="1" t="s">
        <v>35</v>
      </c>
      <c r="B17" s="2">
        <f>_xll.ICEQuote($A17,B$1)</f>
        <v>82.84</v>
      </c>
    </row>
    <row r="18" spans="1:2" x14ac:dyDescent="0.25">
      <c r="A18" s="1" t="s">
        <v>36</v>
      </c>
      <c r="B18" s="2">
        <f>_xll.ICEQuote($A18,B$1)</f>
        <v>85.66</v>
      </c>
    </row>
    <row r="19" spans="1:2" x14ac:dyDescent="0.25">
      <c r="A19" s="1" t="s">
        <v>37</v>
      </c>
      <c r="B19" s="2">
        <f>_xll.ICEQuote($A19,B$1)</f>
        <v>88.93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8"/>
  <sheetViews>
    <sheetView workbookViewId="0">
      <selection activeCell="K23" sqref="K23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21</v>
      </c>
      <c r="C1" t="s">
        <v>24</v>
      </c>
      <c r="D1" t="s">
        <v>38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17</v>
      </c>
      <c r="D2" t="s">
        <v>39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19</v>
      </c>
      <c r="D4" t="s">
        <v>40</v>
      </c>
    </row>
    <row r="5" spans="1:4" x14ac:dyDescent="0.25">
      <c r="A5" s="3">
        <f>DATE(2025,9,26)</f>
        <v>45926</v>
      </c>
      <c r="B5">
        <v>355873</v>
      </c>
      <c r="C5">
        <v>184194</v>
      </c>
    </row>
    <row r="6" spans="1:4" x14ac:dyDescent="0.25">
      <c r="A6" s="3">
        <f>DATE(2025,9,25)</f>
        <v>45925</v>
      </c>
      <c r="B6">
        <v>353056</v>
      </c>
      <c r="C6">
        <v>184344</v>
      </c>
    </row>
    <row r="7" spans="1:4" x14ac:dyDescent="0.25">
      <c r="A7" s="3">
        <f>DATE(2025,9,24)</f>
        <v>45924</v>
      </c>
      <c r="B7">
        <v>354700</v>
      </c>
      <c r="C7">
        <v>183478</v>
      </c>
    </row>
    <row r="8" spans="1:4" x14ac:dyDescent="0.25">
      <c r="A8" s="3">
        <f>DATE(2025,9,23)</f>
        <v>45923</v>
      </c>
      <c r="B8">
        <v>357172</v>
      </c>
      <c r="C8">
        <v>183297</v>
      </c>
    </row>
    <row r="9" spans="1:4" x14ac:dyDescent="0.25">
      <c r="A9" s="3">
        <f>DATE(2025,9,22)</f>
        <v>45922</v>
      </c>
      <c r="B9">
        <v>355535</v>
      </c>
      <c r="C9">
        <v>181177</v>
      </c>
    </row>
    <row r="10" spans="1:4" x14ac:dyDescent="0.25">
      <c r="A10" s="3">
        <f>DATE(2025,9,19)</f>
        <v>45919</v>
      </c>
      <c r="B10">
        <v>353508</v>
      </c>
      <c r="C10">
        <v>181271</v>
      </c>
    </row>
    <row r="11" spans="1:4" x14ac:dyDescent="0.25">
      <c r="A11" s="3">
        <f>DATE(2025,9,18)</f>
        <v>45918</v>
      </c>
      <c r="B11">
        <v>352301</v>
      </c>
      <c r="C11">
        <v>181386</v>
      </c>
    </row>
    <row r="12" spans="1:4" x14ac:dyDescent="0.25">
      <c r="A12" s="3">
        <f>DATE(2025,9,17)</f>
        <v>45917</v>
      </c>
      <c r="B12">
        <v>351066</v>
      </c>
      <c r="C12">
        <v>180453</v>
      </c>
    </row>
    <row r="13" spans="1:4" x14ac:dyDescent="0.25">
      <c r="A13" s="3">
        <f>DATE(2025,9,16)</f>
        <v>45916</v>
      </c>
      <c r="B13">
        <v>352111</v>
      </c>
      <c r="C13">
        <v>179147</v>
      </c>
    </row>
    <row r="14" spans="1:4" x14ac:dyDescent="0.25">
      <c r="A14" s="3">
        <f>DATE(2025,9,15)</f>
        <v>45915</v>
      </c>
      <c r="B14">
        <v>353026</v>
      </c>
      <c r="C14">
        <v>177490</v>
      </c>
    </row>
    <row r="15" spans="1:4" x14ac:dyDescent="0.25">
      <c r="A15" s="3">
        <f>DATE(2025,9,12)</f>
        <v>45912</v>
      </c>
      <c r="B15">
        <v>351133</v>
      </c>
      <c r="C15">
        <v>176344</v>
      </c>
    </row>
    <row r="16" spans="1:4" x14ac:dyDescent="0.25">
      <c r="A16" s="3">
        <f>DATE(2025,9,11)</f>
        <v>45911</v>
      </c>
      <c r="B16">
        <v>349117</v>
      </c>
      <c r="C16">
        <v>176245</v>
      </c>
    </row>
    <row r="17" spans="1:3" x14ac:dyDescent="0.25">
      <c r="A17" s="3">
        <f>DATE(2025,9,10)</f>
        <v>45910</v>
      </c>
      <c r="B17">
        <v>348331</v>
      </c>
      <c r="C17">
        <v>174401</v>
      </c>
    </row>
    <row r="18" spans="1:3" x14ac:dyDescent="0.25">
      <c r="A18" s="3">
        <f>DATE(2025,9,9)</f>
        <v>45909</v>
      </c>
      <c r="B18">
        <v>346299</v>
      </c>
      <c r="C18">
        <v>173517</v>
      </c>
    </row>
    <row r="19" spans="1:3" x14ac:dyDescent="0.25">
      <c r="A19" s="3">
        <f>DATE(2025,9,8)</f>
        <v>45908</v>
      </c>
      <c r="B19">
        <v>344793</v>
      </c>
      <c r="C19">
        <v>173160</v>
      </c>
    </row>
    <row r="20" spans="1:3" x14ac:dyDescent="0.25">
      <c r="A20" s="3">
        <f>DATE(2025,9,5)</f>
        <v>45905</v>
      </c>
      <c r="B20">
        <v>343314</v>
      </c>
      <c r="C20">
        <v>173497</v>
      </c>
    </row>
    <row r="21" spans="1:3" x14ac:dyDescent="0.25">
      <c r="A21" s="3">
        <f>DATE(2025,9,4)</f>
        <v>45904</v>
      </c>
      <c r="B21">
        <v>343492</v>
      </c>
      <c r="C21">
        <v>175805</v>
      </c>
    </row>
    <row r="22" spans="1:3" x14ac:dyDescent="0.25">
      <c r="A22" s="3">
        <f>DATE(2025,9,3)</f>
        <v>45903</v>
      </c>
      <c r="B22">
        <v>342971</v>
      </c>
      <c r="C22">
        <v>175671</v>
      </c>
    </row>
    <row r="23" spans="1:3" x14ac:dyDescent="0.25">
      <c r="A23" s="3">
        <f>DATE(2025,9,2)</f>
        <v>45902</v>
      </c>
      <c r="B23">
        <v>344044</v>
      </c>
      <c r="C23">
        <v>173844</v>
      </c>
    </row>
    <row r="24" spans="1:3" x14ac:dyDescent="0.25">
      <c r="A24" s="3">
        <f>DATE(2025,9,1)</f>
        <v>45901</v>
      </c>
      <c r="B24">
        <v>345801</v>
      </c>
      <c r="C24">
        <v>171783</v>
      </c>
    </row>
    <row r="25" spans="1:3" x14ac:dyDescent="0.25">
      <c r="A25" s="3">
        <f>DATE(2025,8,29)</f>
        <v>45898</v>
      </c>
      <c r="B25">
        <v>342992</v>
      </c>
      <c r="C25">
        <v>171131</v>
      </c>
    </row>
    <row r="26" spans="1:3" x14ac:dyDescent="0.25">
      <c r="A26" s="3">
        <f>DATE(2025,8,28)</f>
        <v>45897</v>
      </c>
      <c r="B26">
        <v>340721</v>
      </c>
      <c r="C26">
        <v>170479</v>
      </c>
    </row>
    <row r="27" spans="1:3" x14ac:dyDescent="0.25">
      <c r="A27" s="3">
        <f>DATE(2025,8,27)</f>
        <v>45896</v>
      </c>
      <c r="B27">
        <v>339452</v>
      </c>
      <c r="C27">
        <v>169640</v>
      </c>
    </row>
    <row r="28" spans="1:3" x14ac:dyDescent="0.25">
      <c r="A28" s="3">
        <f>DATE(2025,8,26)</f>
        <v>45895</v>
      </c>
      <c r="B28">
        <v>340557</v>
      </c>
      <c r="C28">
        <v>169468</v>
      </c>
    </row>
    <row r="29" spans="1:3" x14ac:dyDescent="0.25">
      <c r="A29" s="3">
        <f>DATE(2025,8,25)</f>
        <v>45894</v>
      </c>
      <c r="B29">
        <v>338181</v>
      </c>
      <c r="C29">
        <v>169331</v>
      </c>
    </row>
    <row r="30" spans="1:3" x14ac:dyDescent="0.25">
      <c r="A30" s="3">
        <f>DATE(2025,8,22)</f>
        <v>45891</v>
      </c>
      <c r="B30">
        <v>337516</v>
      </c>
      <c r="C30">
        <v>169313</v>
      </c>
    </row>
    <row r="31" spans="1:3" x14ac:dyDescent="0.25">
      <c r="A31" s="3">
        <f>DATE(2025,8,21)</f>
        <v>45890</v>
      </c>
      <c r="B31">
        <v>336880</v>
      </c>
      <c r="C31">
        <v>169229</v>
      </c>
    </row>
    <row r="32" spans="1:3" x14ac:dyDescent="0.25">
      <c r="A32" s="3">
        <f>DATE(2025,8,20)</f>
        <v>45889</v>
      </c>
      <c r="B32">
        <v>336461</v>
      </c>
      <c r="C32">
        <v>167467</v>
      </c>
    </row>
    <row r="33" spans="1:3" x14ac:dyDescent="0.25">
      <c r="A33" s="3">
        <f>DATE(2025,8,19)</f>
        <v>45888</v>
      </c>
      <c r="B33">
        <v>335216</v>
      </c>
      <c r="C33">
        <v>166986</v>
      </c>
    </row>
    <row r="34" spans="1:3" x14ac:dyDescent="0.25">
      <c r="A34" s="3">
        <f>DATE(2025,8,18)</f>
        <v>45887</v>
      </c>
      <c r="B34">
        <v>334562</v>
      </c>
      <c r="C34">
        <v>166189</v>
      </c>
    </row>
    <row r="35" spans="1:3" x14ac:dyDescent="0.25">
      <c r="A35" s="3">
        <f>DATE(2025,8,15)</f>
        <v>45884</v>
      </c>
      <c r="B35">
        <v>332925</v>
      </c>
      <c r="C35">
        <v>165785</v>
      </c>
    </row>
    <row r="36" spans="1:3" x14ac:dyDescent="0.25">
      <c r="A36" s="3">
        <f>DATE(2025,8,14)</f>
        <v>45883</v>
      </c>
      <c r="B36">
        <v>331793</v>
      </c>
      <c r="C36">
        <v>165035</v>
      </c>
    </row>
    <row r="37" spans="1:3" x14ac:dyDescent="0.25">
      <c r="A37" s="3">
        <f>DATE(2025,8,13)</f>
        <v>45882</v>
      </c>
      <c r="B37">
        <v>334724</v>
      </c>
      <c r="C37">
        <v>165282</v>
      </c>
    </row>
    <row r="38" spans="1:3" x14ac:dyDescent="0.25">
      <c r="A38" s="3">
        <f>DATE(2025,8,12)</f>
        <v>45881</v>
      </c>
      <c r="B38">
        <v>333519</v>
      </c>
      <c r="C38">
        <v>165259</v>
      </c>
    </row>
    <row r="39" spans="1:3" x14ac:dyDescent="0.25">
      <c r="A39" s="3">
        <f>DATE(2025,8,11)</f>
        <v>45880</v>
      </c>
      <c r="B39">
        <v>332913</v>
      </c>
      <c r="C39">
        <v>164418</v>
      </c>
    </row>
    <row r="40" spans="1:3" x14ac:dyDescent="0.25">
      <c r="A40" s="3">
        <f>DATE(2025,8,8)</f>
        <v>45877</v>
      </c>
      <c r="B40">
        <v>334592</v>
      </c>
      <c r="C40">
        <v>164283</v>
      </c>
    </row>
    <row r="41" spans="1:3" x14ac:dyDescent="0.25">
      <c r="A41" s="3">
        <f>DATE(2025,8,7)</f>
        <v>45876</v>
      </c>
      <c r="B41">
        <v>334273</v>
      </c>
      <c r="C41">
        <v>162523</v>
      </c>
    </row>
    <row r="42" spans="1:3" x14ac:dyDescent="0.25">
      <c r="A42" s="3">
        <f>DATE(2025,8,6)</f>
        <v>45875</v>
      </c>
      <c r="B42">
        <v>335278</v>
      </c>
      <c r="C42">
        <v>162858</v>
      </c>
    </row>
    <row r="43" spans="1:3" x14ac:dyDescent="0.25">
      <c r="A43" s="3">
        <f>DATE(2025,8,5)</f>
        <v>45874</v>
      </c>
      <c r="B43">
        <v>333937</v>
      </c>
      <c r="C43">
        <v>161752</v>
      </c>
    </row>
    <row r="44" spans="1:3" x14ac:dyDescent="0.25">
      <c r="A44" s="3">
        <f>DATE(2025,8,4)</f>
        <v>45873</v>
      </c>
      <c r="B44">
        <v>333839</v>
      </c>
      <c r="C44">
        <v>161155</v>
      </c>
    </row>
    <row r="45" spans="1:3" x14ac:dyDescent="0.25">
      <c r="A45" s="3">
        <f>DATE(2025,8,1)</f>
        <v>45870</v>
      </c>
      <c r="B45">
        <v>335306</v>
      </c>
      <c r="C45">
        <v>160284</v>
      </c>
    </row>
    <row r="46" spans="1:3" x14ac:dyDescent="0.25">
      <c r="A46" s="3">
        <f>DATE(2025,7,31)</f>
        <v>45869</v>
      </c>
      <c r="B46">
        <v>335217</v>
      </c>
      <c r="C46">
        <v>159960</v>
      </c>
    </row>
    <row r="47" spans="1:3" x14ac:dyDescent="0.25">
      <c r="A47" s="3">
        <f>DATE(2025,7,30)</f>
        <v>45868</v>
      </c>
      <c r="B47">
        <v>334621</v>
      </c>
      <c r="C47">
        <v>159968</v>
      </c>
    </row>
    <row r="48" spans="1:3" x14ac:dyDescent="0.25">
      <c r="A48" s="3">
        <f>DATE(2025,7,29)</f>
        <v>45867</v>
      </c>
      <c r="B48">
        <v>335880</v>
      </c>
      <c r="C48">
        <v>159282</v>
      </c>
    </row>
    <row r="49" spans="1:3" x14ac:dyDescent="0.25">
      <c r="A49" s="3">
        <f>DATE(2025,7,28)</f>
        <v>45866</v>
      </c>
      <c r="B49">
        <v>333961</v>
      </c>
      <c r="C49">
        <v>158865</v>
      </c>
    </row>
    <row r="50" spans="1:3" x14ac:dyDescent="0.25">
      <c r="A50" s="3">
        <f>DATE(2025,7,25)</f>
        <v>45863</v>
      </c>
      <c r="B50">
        <v>333078</v>
      </c>
      <c r="C50">
        <v>158379</v>
      </c>
    </row>
    <row r="51" spans="1:3" x14ac:dyDescent="0.25">
      <c r="A51" s="3">
        <f>DATE(2025,7,24)</f>
        <v>45862</v>
      </c>
      <c r="B51">
        <v>332644</v>
      </c>
      <c r="C51">
        <v>158783</v>
      </c>
    </row>
    <row r="52" spans="1:3" x14ac:dyDescent="0.25">
      <c r="A52" s="3">
        <f>DATE(2025,7,23)</f>
        <v>45861</v>
      </c>
      <c r="B52">
        <v>331048</v>
      </c>
      <c r="C52">
        <v>157895</v>
      </c>
    </row>
    <row r="53" spans="1:3" x14ac:dyDescent="0.25">
      <c r="A53" s="3">
        <f>DATE(2025,7,22)</f>
        <v>45860</v>
      </c>
      <c r="B53">
        <v>329710</v>
      </c>
      <c r="C53">
        <v>157083</v>
      </c>
    </row>
    <row r="54" spans="1:3" x14ac:dyDescent="0.25">
      <c r="A54" s="3">
        <f>DATE(2025,7,21)</f>
        <v>45859</v>
      </c>
      <c r="B54">
        <v>328708</v>
      </c>
      <c r="C54">
        <v>155953</v>
      </c>
    </row>
    <row r="55" spans="1:3" x14ac:dyDescent="0.25">
      <c r="A55" s="3">
        <f>DATE(2025,7,18)</f>
        <v>45856</v>
      </c>
      <c r="B55">
        <v>327097</v>
      </c>
      <c r="C55">
        <v>155293</v>
      </c>
    </row>
    <row r="56" spans="1:3" x14ac:dyDescent="0.25">
      <c r="A56" s="3">
        <f>DATE(2025,7,17)</f>
        <v>45855</v>
      </c>
      <c r="B56">
        <v>326066</v>
      </c>
      <c r="C56">
        <v>154555</v>
      </c>
    </row>
    <row r="57" spans="1:3" x14ac:dyDescent="0.25">
      <c r="A57" s="3">
        <f>DATE(2025,7,16)</f>
        <v>45854</v>
      </c>
      <c r="B57">
        <v>326325</v>
      </c>
      <c r="C57">
        <v>153864</v>
      </c>
    </row>
    <row r="58" spans="1:3" x14ac:dyDescent="0.25">
      <c r="A58" s="3">
        <f>DATE(2025,7,15)</f>
        <v>45853</v>
      </c>
      <c r="B58">
        <v>325885</v>
      </c>
      <c r="C58">
        <v>152993</v>
      </c>
    </row>
    <row r="59" spans="1:3" x14ac:dyDescent="0.25">
      <c r="A59" s="3">
        <f>DATE(2025,7,14)</f>
        <v>45852</v>
      </c>
      <c r="B59">
        <v>323301</v>
      </c>
      <c r="C59">
        <v>152111</v>
      </c>
    </row>
    <row r="60" spans="1:3" x14ac:dyDescent="0.25">
      <c r="A60" s="3">
        <f>DATE(2025,7,11)</f>
        <v>45849</v>
      </c>
      <c r="B60">
        <v>321020</v>
      </c>
      <c r="C60">
        <v>151848</v>
      </c>
    </row>
    <row r="61" spans="1:3" x14ac:dyDescent="0.25">
      <c r="A61" s="3">
        <f>DATE(2025,7,10)</f>
        <v>45848</v>
      </c>
      <c r="B61">
        <v>321618</v>
      </c>
      <c r="C61">
        <v>150659</v>
      </c>
    </row>
    <row r="62" spans="1:3" x14ac:dyDescent="0.25">
      <c r="A62" s="3">
        <f>DATE(2025,7,9)</f>
        <v>45847</v>
      </c>
      <c r="B62">
        <v>320154</v>
      </c>
      <c r="C62">
        <v>150687</v>
      </c>
    </row>
    <row r="63" spans="1:3" x14ac:dyDescent="0.25">
      <c r="A63" s="3">
        <f>DATE(2025,7,8)</f>
        <v>45846</v>
      </c>
      <c r="B63">
        <v>319320</v>
      </c>
      <c r="C63">
        <v>149986</v>
      </c>
    </row>
    <row r="64" spans="1:3" x14ac:dyDescent="0.25">
      <c r="A64" s="3">
        <f>DATE(2025,7,7)</f>
        <v>45845</v>
      </c>
      <c r="B64">
        <v>318933</v>
      </c>
      <c r="C64">
        <v>149479</v>
      </c>
    </row>
    <row r="65" spans="1:3" x14ac:dyDescent="0.25">
      <c r="A65" s="3">
        <f>DATE(2025,7,4)</f>
        <v>45842</v>
      </c>
      <c r="B65">
        <v>319160</v>
      </c>
      <c r="C65">
        <v>149447</v>
      </c>
    </row>
    <row r="66" spans="1:3" x14ac:dyDescent="0.25">
      <c r="A66" s="3">
        <f>DATE(2025,7,3)</f>
        <v>45841</v>
      </c>
      <c r="B66">
        <v>318241</v>
      </c>
      <c r="C66">
        <v>149132</v>
      </c>
    </row>
    <row r="67" spans="1:3" x14ac:dyDescent="0.25">
      <c r="A67" s="3">
        <f>DATE(2025,7,2)</f>
        <v>45840</v>
      </c>
      <c r="B67">
        <v>319486</v>
      </c>
      <c r="C67">
        <v>147950</v>
      </c>
    </row>
    <row r="68" spans="1:3" x14ac:dyDescent="0.25">
      <c r="A68" s="3">
        <f>DATE(2025,7,1)</f>
        <v>45839</v>
      </c>
      <c r="B68">
        <v>318476</v>
      </c>
      <c r="C68">
        <v>147288</v>
      </c>
    </row>
    <row r="69" spans="1:3" x14ac:dyDescent="0.25">
      <c r="A69" s="3">
        <f>DATE(2025,6,30)</f>
        <v>45838</v>
      </c>
      <c r="B69">
        <v>319974</v>
      </c>
      <c r="C69">
        <v>147310</v>
      </c>
    </row>
    <row r="70" spans="1:3" x14ac:dyDescent="0.25">
      <c r="A70" s="3">
        <f>DATE(2025,6,27)</f>
        <v>45835</v>
      </c>
      <c r="B70">
        <v>319363</v>
      </c>
      <c r="C70">
        <v>146216</v>
      </c>
    </row>
    <row r="71" spans="1:3" x14ac:dyDescent="0.25">
      <c r="A71" s="3">
        <f>DATE(2025,6,26)</f>
        <v>45834</v>
      </c>
      <c r="B71">
        <v>320370</v>
      </c>
      <c r="C71">
        <v>145781</v>
      </c>
    </row>
    <row r="72" spans="1:3" x14ac:dyDescent="0.25">
      <c r="A72" s="3">
        <f>DATE(2025,6,25)</f>
        <v>45833</v>
      </c>
      <c r="B72">
        <v>322739</v>
      </c>
      <c r="C72">
        <v>144874</v>
      </c>
    </row>
    <row r="73" spans="1:3" x14ac:dyDescent="0.25">
      <c r="A73" s="3">
        <f>DATE(2025,6,24)</f>
        <v>45832</v>
      </c>
      <c r="B73">
        <v>321931</v>
      </c>
      <c r="C73">
        <v>143864</v>
      </c>
    </row>
    <row r="74" spans="1:3" x14ac:dyDescent="0.25">
      <c r="A74" s="3">
        <f>DATE(2025,6,23)</f>
        <v>45831</v>
      </c>
      <c r="B74">
        <v>324446</v>
      </c>
      <c r="C74">
        <v>143661</v>
      </c>
    </row>
    <row r="75" spans="1:3" x14ac:dyDescent="0.25">
      <c r="A75" s="3">
        <f>DATE(2025,6,20)</f>
        <v>45828</v>
      </c>
      <c r="B75">
        <v>324690</v>
      </c>
      <c r="C75">
        <v>141607</v>
      </c>
    </row>
    <row r="76" spans="1:3" x14ac:dyDescent="0.25">
      <c r="A76" s="3">
        <f>DATE(2025,6,19)</f>
        <v>45827</v>
      </c>
      <c r="B76">
        <v>325610</v>
      </c>
      <c r="C76">
        <v>141254</v>
      </c>
    </row>
    <row r="77" spans="1:3" x14ac:dyDescent="0.25">
      <c r="A77" s="3">
        <f>DATE(2025,6,18)</f>
        <v>45826</v>
      </c>
      <c r="B77">
        <v>324035</v>
      </c>
      <c r="C77">
        <v>141078</v>
      </c>
    </row>
    <row r="78" spans="1:3" x14ac:dyDescent="0.25">
      <c r="A78" s="3">
        <f>DATE(2025,6,17)</f>
        <v>45825</v>
      </c>
      <c r="B78">
        <v>325145</v>
      </c>
      <c r="C78">
        <v>140266</v>
      </c>
    </row>
    <row r="79" spans="1:3" x14ac:dyDescent="0.25">
      <c r="A79" s="3">
        <f>DATE(2025,6,16)</f>
        <v>45824</v>
      </c>
      <c r="B79">
        <v>323780</v>
      </c>
      <c r="C79">
        <v>139680</v>
      </c>
    </row>
    <row r="80" spans="1:3" x14ac:dyDescent="0.25">
      <c r="A80" s="3">
        <f>DATE(2025,6,13)</f>
        <v>45821</v>
      </c>
      <c r="B80">
        <v>323965</v>
      </c>
      <c r="C80">
        <v>139317</v>
      </c>
    </row>
    <row r="81" spans="1:3" x14ac:dyDescent="0.25">
      <c r="A81" s="3">
        <f>DATE(2025,6,12)</f>
        <v>45820</v>
      </c>
      <c r="B81">
        <v>324500</v>
      </c>
      <c r="C81">
        <v>139012</v>
      </c>
    </row>
    <row r="82" spans="1:3" x14ac:dyDescent="0.25">
      <c r="A82" s="3">
        <f>DATE(2025,6,11)</f>
        <v>45819</v>
      </c>
      <c r="B82">
        <v>322494</v>
      </c>
      <c r="C82">
        <v>138712</v>
      </c>
    </row>
    <row r="83" spans="1:3" x14ac:dyDescent="0.25">
      <c r="A83" s="3">
        <f>DATE(2025,6,10)</f>
        <v>45818</v>
      </c>
      <c r="B83">
        <v>320699</v>
      </c>
      <c r="C83">
        <v>137682</v>
      </c>
    </row>
    <row r="84" spans="1:3" x14ac:dyDescent="0.25">
      <c r="A84" s="3">
        <f>DATE(2025,6,9)</f>
        <v>45817</v>
      </c>
      <c r="B84">
        <v>320734</v>
      </c>
      <c r="C84">
        <v>135467</v>
      </c>
    </row>
    <row r="85" spans="1:3" x14ac:dyDescent="0.25">
      <c r="A85" s="3">
        <f>DATE(2025,6,6)</f>
        <v>45814</v>
      </c>
      <c r="B85">
        <v>321022</v>
      </c>
      <c r="C85">
        <v>135063</v>
      </c>
    </row>
    <row r="86" spans="1:3" x14ac:dyDescent="0.25">
      <c r="A86" s="3">
        <f>DATE(2025,6,5)</f>
        <v>45813</v>
      </c>
      <c r="B86">
        <v>321194</v>
      </c>
      <c r="C86">
        <v>134947</v>
      </c>
    </row>
    <row r="87" spans="1:3" x14ac:dyDescent="0.25">
      <c r="A87" s="3">
        <f>DATE(2025,6,4)</f>
        <v>45812</v>
      </c>
      <c r="B87">
        <v>320187</v>
      </c>
      <c r="C87">
        <v>134377</v>
      </c>
    </row>
    <row r="88" spans="1:3" x14ac:dyDescent="0.25">
      <c r="A88" s="3">
        <f>DATE(2025,6,3)</f>
        <v>45811</v>
      </c>
      <c r="B88">
        <v>319824</v>
      </c>
      <c r="C88">
        <v>134162</v>
      </c>
    </row>
    <row r="89" spans="1:3" x14ac:dyDescent="0.25">
      <c r="A89" s="3">
        <f>DATE(2025,6,2)</f>
        <v>45810</v>
      </c>
      <c r="B89">
        <v>317426</v>
      </c>
      <c r="C89">
        <v>134076</v>
      </c>
    </row>
    <row r="90" spans="1:3" x14ac:dyDescent="0.25">
      <c r="A90" s="3">
        <f>DATE(2025,5,30)</f>
        <v>45807</v>
      </c>
      <c r="B90">
        <v>317555</v>
      </c>
      <c r="C90">
        <v>134058</v>
      </c>
    </row>
    <row r="91" spans="1:3" x14ac:dyDescent="0.25">
      <c r="A91" s="3">
        <f>DATE(2025,5,29)</f>
        <v>45806</v>
      </c>
      <c r="B91">
        <v>320491</v>
      </c>
      <c r="C91">
        <v>134450</v>
      </c>
    </row>
    <row r="92" spans="1:3" x14ac:dyDescent="0.25">
      <c r="A92" s="3">
        <f>DATE(2025,5,28)</f>
        <v>45805</v>
      </c>
      <c r="B92">
        <v>320932</v>
      </c>
      <c r="C92">
        <v>133557</v>
      </c>
    </row>
    <row r="93" spans="1:3" x14ac:dyDescent="0.25">
      <c r="A93" s="3">
        <f>DATE(2025,5,27)</f>
        <v>45804</v>
      </c>
      <c r="B93">
        <v>318101</v>
      </c>
      <c r="C93">
        <v>131923</v>
      </c>
    </row>
    <row r="94" spans="1:3" x14ac:dyDescent="0.25">
      <c r="A94" s="3">
        <f>DATE(2025,5,26)</f>
        <v>45803</v>
      </c>
      <c r="B94">
        <v>316769</v>
      </c>
      <c r="C94">
        <v>131071</v>
      </c>
    </row>
    <row r="95" spans="1:3" x14ac:dyDescent="0.25">
      <c r="A95" s="3">
        <f>DATE(2025,5,23)</f>
        <v>45800</v>
      </c>
      <c r="B95">
        <v>317448</v>
      </c>
      <c r="C95">
        <v>131000</v>
      </c>
    </row>
    <row r="96" spans="1:3" x14ac:dyDescent="0.25">
      <c r="A96" s="3">
        <f>DATE(2025,5,22)</f>
        <v>45799</v>
      </c>
      <c r="B96">
        <v>318727</v>
      </c>
      <c r="C96">
        <v>130192</v>
      </c>
    </row>
    <row r="97" spans="1:3" x14ac:dyDescent="0.25">
      <c r="A97" s="3">
        <f>DATE(2025,5,21)</f>
        <v>45798</v>
      </c>
      <c r="B97">
        <v>318115</v>
      </c>
      <c r="C97">
        <v>130222</v>
      </c>
    </row>
    <row r="98" spans="1:3" x14ac:dyDescent="0.25">
      <c r="A98" s="3">
        <f>DATE(2025,5,20)</f>
        <v>45797</v>
      </c>
      <c r="B98">
        <v>317798</v>
      </c>
      <c r="C98">
        <v>130033</v>
      </c>
    </row>
    <row r="99" spans="1:3" x14ac:dyDescent="0.25">
      <c r="A99" s="3">
        <f>DATE(2025,5,19)</f>
        <v>45796</v>
      </c>
      <c r="B99">
        <v>316698</v>
      </c>
      <c r="C99">
        <v>129719</v>
      </c>
    </row>
    <row r="100" spans="1:3" x14ac:dyDescent="0.25">
      <c r="A100" s="3">
        <f>DATE(2025,5,16)</f>
        <v>45793</v>
      </c>
      <c r="B100">
        <v>317705</v>
      </c>
      <c r="C100">
        <v>126662</v>
      </c>
    </row>
    <row r="101" spans="1:3" x14ac:dyDescent="0.25">
      <c r="A101" s="3">
        <f>DATE(2025,5,15)</f>
        <v>45792</v>
      </c>
      <c r="B101">
        <v>317478</v>
      </c>
      <c r="C101">
        <v>126329</v>
      </c>
    </row>
    <row r="102" spans="1:3" x14ac:dyDescent="0.25">
      <c r="A102" s="3">
        <f>DATE(2025,5,14)</f>
        <v>45791</v>
      </c>
      <c r="B102">
        <v>318806</v>
      </c>
      <c r="C102">
        <v>126269</v>
      </c>
    </row>
    <row r="103" spans="1:3" x14ac:dyDescent="0.25">
      <c r="A103" s="3">
        <f>DATE(2025,5,13)</f>
        <v>45790</v>
      </c>
      <c r="B103">
        <v>318809</v>
      </c>
      <c r="C103">
        <v>126146</v>
      </c>
    </row>
    <row r="104" spans="1:3" x14ac:dyDescent="0.25">
      <c r="A104" s="3">
        <f>DATE(2025,5,12)</f>
        <v>45789</v>
      </c>
      <c r="B104">
        <v>322318</v>
      </c>
      <c r="C104">
        <v>125191</v>
      </c>
    </row>
    <row r="105" spans="1:3" x14ac:dyDescent="0.25">
      <c r="A105" s="3">
        <f>DATE(2025,5,9)</f>
        <v>45786</v>
      </c>
      <c r="B105">
        <v>323552</v>
      </c>
      <c r="C105">
        <v>124559</v>
      </c>
    </row>
    <row r="106" spans="1:3" x14ac:dyDescent="0.25">
      <c r="A106" s="3">
        <f>DATE(2025,5,8)</f>
        <v>45785</v>
      </c>
      <c r="B106">
        <v>324400</v>
      </c>
      <c r="C106">
        <v>123029</v>
      </c>
    </row>
    <row r="107" spans="1:3" x14ac:dyDescent="0.25">
      <c r="A107" s="3">
        <f>DATE(2025,5,7)</f>
        <v>45784</v>
      </c>
      <c r="B107">
        <v>325047</v>
      </c>
      <c r="C107">
        <v>122900</v>
      </c>
    </row>
    <row r="108" spans="1:3" x14ac:dyDescent="0.25">
      <c r="A108" s="3">
        <f>DATE(2025,5,6)</f>
        <v>45783</v>
      </c>
      <c r="B108">
        <v>328301</v>
      </c>
      <c r="C108">
        <v>122781</v>
      </c>
    </row>
    <row r="109" spans="1:3" x14ac:dyDescent="0.25">
      <c r="A109" s="3">
        <f>DATE(2025,5,5)</f>
        <v>45782</v>
      </c>
      <c r="B109">
        <v>327642</v>
      </c>
      <c r="C109">
        <v>122489</v>
      </c>
    </row>
    <row r="110" spans="1:3" x14ac:dyDescent="0.25">
      <c r="A110" s="3">
        <f>DATE(2025,5,2)</f>
        <v>45779</v>
      </c>
      <c r="B110">
        <v>327584</v>
      </c>
      <c r="C110">
        <v>122317</v>
      </c>
    </row>
    <row r="111" spans="1:3" x14ac:dyDescent="0.25">
      <c r="A111" s="3">
        <f>DATE(2025,5,1)</f>
        <v>45778</v>
      </c>
      <c r="B111">
        <v>328038</v>
      </c>
      <c r="C111">
        <v>122490</v>
      </c>
    </row>
    <row r="112" spans="1:3" x14ac:dyDescent="0.25">
      <c r="A112" s="3">
        <f>DATE(2025,4,30)</f>
        <v>45777</v>
      </c>
      <c r="B112">
        <v>329167</v>
      </c>
      <c r="C112">
        <v>122383</v>
      </c>
    </row>
    <row r="113" spans="1:3" x14ac:dyDescent="0.25">
      <c r="A113" s="3">
        <f>DATE(2025,4,29)</f>
        <v>45776</v>
      </c>
      <c r="B113">
        <v>331622</v>
      </c>
      <c r="C113">
        <v>122385</v>
      </c>
    </row>
    <row r="114" spans="1:3" x14ac:dyDescent="0.25">
      <c r="A114" s="3">
        <f>DATE(2025,4,28)</f>
        <v>45775</v>
      </c>
      <c r="B114">
        <v>328527</v>
      </c>
      <c r="C114">
        <v>122362</v>
      </c>
    </row>
    <row r="115" spans="1:3" x14ac:dyDescent="0.25">
      <c r="A115" s="3">
        <f>DATE(2025,4,25)</f>
        <v>45772</v>
      </c>
      <c r="B115">
        <v>328566</v>
      </c>
      <c r="C115">
        <v>122041</v>
      </c>
    </row>
    <row r="116" spans="1:3" x14ac:dyDescent="0.25">
      <c r="A116" s="3">
        <f>DATE(2025,4,24)</f>
        <v>45771</v>
      </c>
      <c r="B116">
        <v>328740</v>
      </c>
      <c r="C116">
        <v>121644</v>
      </c>
    </row>
    <row r="117" spans="1:3" x14ac:dyDescent="0.25">
      <c r="A117" s="3">
        <f>DATE(2025,4,23)</f>
        <v>45770</v>
      </c>
      <c r="B117">
        <v>328807</v>
      </c>
      <c r="C117">
        <v>120938</v>
      </c>
    </row>
    <row r="118" spans="1:3" x14ac:dyDescent="0.25">
      <c r="A118" s="3">
        <f>DATE(2025,4,22)</f>
        <v>45769</v>
      </c>
      <c r="B118">
        <v>329625</v>
      </c>
      <c r="C118">
        <v>120854</v>
      </c>
    </row>
    <row r="119" spans="1:3" x14ac:dyDescent="0.25">
      <c r="A119" s="3">
        <f>DATE(2025,4,21)</f>
        <v>45768</v>
      </c>
      <c r="B119">
        <v>328126</v>
      </c>
      <c r="C119">
        <v>119789</v>
      </c>
    </row>
    <row r="120" spans="1:3" x14ac:dyDescent="0.25">
      <c r="A120" s="3">
        <f>DATE(2025,4,17)</f>
        <v>45764</v>
      </c>
      <c r="B120">
        <v>328130</v>
      </c>
      <c r="C120">
        <v>119789</v>
      </c>
    </row>
    <row r="121" spans="1:3" x14ac:dyDescent="0.25">
      <c r="A121" s="3">
        <f>DATE(2025,4,16)</f>
        <v>45763</v>
      </c>
      <c r="B121">
        <v>327733</v>
      </c>
      <c r="C121">
        <v>119296</v>
      </c>
    </row>
    <row r="122" spans="1:3" x14ac:dyDescent="0.25">
      <c r="A122" s="3">
        <f>DATE(2025,4,15)</f>
        <v>45762</v>
      </c>
      <c r="B122">
        <v>328550</v>
      </c>
      <c r="C122">
        <v>118373</v>
      </c>
    </row>
    <row r="123" spans="1:3" x14ac:dyDescent="0.25">
      <c r="A123" s="3">
        <f>DATE(2025,4,14)</f>
        <v>45761</v>
      </c>
      <c r="B123">
        <v>327744</v>
      </c>
      <c r="C123">
        <v>117664</v>
      </c>
    </row>
    <row r="124" spans="1:3" x14ac:dyDescent="0.25">
      <c r="A124" s="3">
        <f>DATE(2025,4,11)</f>
        <v>45758</v>
      </c>
      <c r="B124">
        <v>328218</v>
      </c>
      <c r="C124">
        <v>117150</v>
      </c>
    </row>
    <row r="125" spans="1:3" x14ac:dyDescent="0.25">
      <c r="A125" s="3">
        <f>DATE(2025,4,10)</f>
        <v>45757</v>
      </c>
      <c r="B125">
        <v>328856</v>
      </c>
      <c r="C125">
        <v>115703</v>
      </c>
    </row>
    <row r="126" spans="1:3" x14ac:dyDescent="0.25">
      <c r="A126" s="3">
        <f>DATE(2025,4,9)</f>
        <v>45756</v>
      </c>
      <c r="B126">
        <v>329497</v>
      </c>
      <c r="C126">
        <v>115523</v>
      </c>
    </row>
    <row r="127" spans="1:3" x14ac:dyDescent="0.25">
      <c r="A127" s="3">
        <f>DATE(2025,4,8)</f>
        <v>45755</v>
      </c>
      <c r="B127">
        <v>329531</v>
      </c>
      <c r="C127">
        <v>112870</v>
      </c>
    </row>
    <row r="128" spans="1:3" x14ac:dyDescent="0.25">
      <c r="A128" s="3">
        <f>DATE(2025,4,7)</f>
        <v>45754</v>
      </c>
      <c r="B128">
        <v>330726</v>
      </c>
      <c r="C128">
        <v>110491</v>
      </c>
    </row>
    <row r="129" spans="1:3" x14ac:dyDescent="0.25">
      <c r="A129" s="3">
        <f>DATE(2025,4,4)</f>
        <v>45751</v>
      </c>
      <c r="B129">
        <v>331383</v>
      </c>
      <c r="C129">
        <v>109106</v>
      </c>
    </row>
    <row r="130" spans="1:3" x14ac:dyDescent="0.25">
      <c r="A130" s="3">
        <f>DATE(2025,4,3)</f>
        <v>45750</v>
      </c>
      <c r="B130">
        <v>336361</v>
      </c>
      <c r="C130">
        <v>106135</v>
      </c>
    </row>
    <row r="131" spans="1:3" x14ac:dyDescent="0.25">
      <c r="A131" s="3">
        <f>DATE(2025,4,2)</f>
        <v>45749</v>
      </c>
      <c r="B131">
        <v>336480</v>
      </c>
      <c r="C131">
        <v>103490</v>
      </c>
    </row>
    <row r="132" spans="1:3" x14ac:dyDescent="0.25">
      <c r="A132" s="3">
        <f>DATE(2025,4,1)</f>
        <v>45748</v>
      </c>
      <c r="B132">
        <v>333401</v>
      </c>
      <c r="C132">
        <v>103879</v>
      </c>
    </row>
    <row r="133" spans="1:3" x14ac:dyDescent="0.25">
      <c r="A133" s="3">
        <f>DATE(2025,3,31)</f>
        <v>45747</v>
      </c>
      <c r="B133">
        <v>330277</v>
      </c>
      <c r="C133">
        <v>104263</v>
      </c>
    </row>
    <row r="134" spans="1:3" x14ac:dyDescent="0.25">
      <c r="A134" s="3">
        <f>DATE(2025,3,28)</f>
        <v>45744</v>
      </c>
      <c r="B134">
        <v>330548</v>
      </c>
      <c r="C134">
        <v>103844</v>
      </c>
    </row>
    <row r="135" spans="1:3" x14ac:dyDescent="0.25">
      <c r="A135" s="3">
        <f>DATE(2025,3,27)</f>
        <v>45743</v>
      </c>
      <c r="B135">
        <v>330741</v>
      </c>
      <c r="C135">
        <v>103166</v>
      </c>
    </row>
    <row r="136" spans="1:3" x14ac:dyDescent="0.25">
      <c r="A136" s="3">
        <f>DATE(2025,3,26)</f>
        <v>45742</v>
      </c>
      <c r="B136">
        <v>331610</v>
      </c>
      <c r="C136">
        <v>102355</v>
      </c>
    </row>
    <row r="137" spans="1:3" x14ac:dyDescent="0.25">
      <c r="A137" s="3">
        <f>DATE(2025,3,25)</f>
        <v>45741</v>
      </c>
      <c r="B137">
        <v>331662</v>
      </c>
      <c r="C137">
        <v>101579</v>
      </c>
    </row>
    <row r="138" spans="1:3" x14ac:dyDescent="0.25">
      <c r="A138" s="3">
        <f>DATE(2025,3,24)</f>
        <v>45740</v>
      </c>
      <c r="B138">
        <v>330494</v>
      </c>
      <c r="C138">
        <v>101084</v>
      </c>
    </row>
    <row r="139" spans="1:3" x14ac:dyDescent="0.25">
      <c r="A139" s="3">
        <f>DATE(2025,3,21)</f>
        <v>45737</v>
      </c>
      <c r="B139">
        <v>330421</v>
      </c>
      <c r="C139">
        <v>101012</v>
      </c>
    </row>
    <row r="140" spans="1:3" x14ac:dyDescent="0.25">
      <c r="A140" s="3">
        <f>DATE(2025,3,20)</f>
        <v>45736</v>
      </c>
      <c r="B140">
        <v>329253</v>
      </c>
      <c r="C140">
        <v>99097</v>
      </c>
    </row>
    <row r="141" spans="1:3" x14ac:dyDescent="0.25">
      <c r="A141" s="3">
        <f>DATE(2025,3,19)</f>
        <v>45735</v>
      </c>
      <c r="B141">
        <v>328614</v>
      </c>
      <c r="C141">
        <v>98997</v>
      </c>
    </row>
    <row r="142" spans="1:3" x14ac:dyDescent="0.25">
      <c r="A142" s="3">
        <f>DATE(2025,3,18)</f>
        <v>45734</v>
      </c>
      <c r="B142">
        <v>326310</v>
      </c>
      <c r="C142">
        <v>98845</v>
      </c>
    </row>
    <row r="143" spans="1:3" x14ac:dyDescent="0.25">
      <c r="A143" s="3">
        <f>DATE(2025,3,17)</f>
        <v>45733</v>
      </c>
      <c r="B143">
        <v>322939</v>
      </c>
      <c r="C143">
        <v>97897</v>
      </c>
    </row>
    <row r="144" spans="1:3" x14ac:dyDescent="0.25">
      <c r="A144" s="3">
        <f>DATE(2025,3,14)</f>
        <v>45730</v>
      </c>
      <c r="B144">
        <v>322745</v>
      </c>
      <c r="C144">
        <v>97621</v>
      </c>
    </row>
    <row r="145" spans="1:3" x14ac:dyDescent="0.25">
      <c r="A145" s="3">
        <f>DATE(2025,3,13)</f>
        <v>45729</v>
      </c>
      <c r="B145">
        <v>321147</v>
      </c>
      <c r="C145">
        <v>96935</v>
      </c>
    </row>
    <row r="146" spans="1:3" x14ac:dyDescent="0.25">
      <c r="A146" s="3">
        <f>DATE(2025,3,12)</f>
        <v>45728</v>
      </c>
      <c r="B146">
        <v>320702</v>
      </c>
      <c r="C146">
        <v>96699</v>
      </c>
    </row>
    <row r="147" spans="1:3" x14ac:dyDescent="0.25">
      <c r="A147" s="3">
        <f>DATE(2025,3,11)</f>
        <v>45727</v>
      </c>
      <c r="B147">
        <v>319989</v>
      </c>
      <c r="C147">
        <v>96079</v>
      </c>
    </row>
    <row r="148" spans="1:3" x14ac:dyDescent="0.25">
      <c r="A148" s="3">
        <f>DATE(2025,3,10)</f>
        <v>45726</v>
      </c>
      <c r="B148">
        <v>318886</v>
      </c>
      <c r="C148">
        <v>96005</v>
      </c>
    </row>
    <row r="149" spans="1:3" x14ac:dyDescent="0.25">
      <c r="A149" s="3">
        <f>DATE(2025,3,7)</f>
        <v>45723</v>
      </c>
      <c r="B149">
        <v>313127</v>
      </c>
      <c r="C149">
        <v>95323</v>
      </c>
    </row>
    <row r="150" spans="1:3" x14ac:dyDescent="0.25">
      <c r="A150" s="3">
        <f>DATE(2025,3,6)</f>
        <v>45722</v>
      </c>
      <c r="B150">
        <v>312131</v>
      </c>
      <c r="C150">
        <v>94431</v>
      </c>
    </row>
    <row r="151" spans="1:3" x14ac:dyDescent="0.25">
      <c r="A151" s="3">
        <f>DATE(2025,3,5)</f>
        <v>45721</v>
      </c>
      <c r="B151">
        <v>309971</v>
      </c>
      <c r="C151">
        <v>95612</v>
      </c>
    </row>
    <row r="152" spans="1:3" x14ac:dyDescent="0.25">
      <c r="A152" s="3">
        <f>DATE(2025,3,4)</f>
        <v>45720</v>
      </c>
      <c r="B152">
        <v>309732</v>
      </c>
      <c r="C152">
        <v>94215</v>
      </c>
    </row>
    <row r="153" spans="1:3" x14ac:dyDescent="0.25">
      <c r="A153" s="3">
        <f>DATE(2025,3,3)</f>
        <v>45719</v>
      </c>
      <c r="B153">
        <v>306181</v>
      </c>
      <c r="C153">
        <v>93953</v>
      </c>
    </row>
    <row r="154" spans="1:3" x14ac:dyDescent="0.25">
      <c r="A154" s="3">
        <f>DATE(2025,2,28)</f>
        <v>45716</v>
      </c>
      <c r="B154">
        <v>305033</v>
      </c>
      <c r="C154">
        <v>93776</v>
      </c>
    </row>
    <row r="155" spans="1:3" x14ac:dyDescent="0.25">
      <c r="A155" s="3">
        <f>DATE(2025,2,27)</f>
        <v>45715</v>
      </c>
      <c r="B155">
        <v>306175</v>
      </c>
      <c r="C155">
        <v>93019</v>
      </c>
    </row>
    <row r="156" spans="1:3" x14ac:dyDescent="0.25">
      <c r="A156" s="3">
        <f>DATE(2025,2,26)</f>
        <v>45714</v>
      </c>
      <c r="B156">
        <v>307467</v>
      </c>
      <c r="C156">
        <v>92972</v>
      </c>
    </row>
    <row r="157" spans="1:3" x14ac:dyDescent="0.25">
      <c r="A157" s="3">
        <f>DATE(2025,2,25)</f>
        <v>45713</v>
      </c>
      <c r="B157">
        <v>308138</v>
      </c>
      <c r="C157">
        <v>92280</v>
      </c>
    </row>
    <row r="158" spans="1:3" x14ac:dyDescent="0.25">
      <c r="A158" s="3">
        <f>DATE(2025,2,24)</f>
        <v>45712</v>
      </c>
      <c r="B158">
        <v>307865</v>
      </c>
      <c r="C158">
        <v>92631</v>
      </c>
    </row>
    <row r="159" spans="1:3" x14ac:dyDescent="0.25">
      <c r="A159" s="3">
        <f>DATE(2025,2,21)</f>
        <v>45709</v>
      </c>
      <c r="B159">
        <v>309194</v>
      </c>
      <c r="C159">
        <v>92714</v>
      </c>
    </row>
    <row r="160" spans="1:3" x14ac:dyDescent="0.25">
      <c r="A160" s="3">
        <f>DATE(2025,2,20)</f>
        <v>45708</v>
      </c>
      <c r="B160">
        <v>309737</v>
      </c>
      <c r="C160">
        <v>92274</v>
      </c>
    </row>
    <row r="161" spans="1:3" x14ac:dyDescent="0.25">
      <c r="A161" s="3">
        <f>DATE(2025,2,19)</f>
        <v>45707</v>
      </c>
      <c r="B161">
        <v>309342</v>
      </c>
      <c r="C161">
        <v>91041</v>
      </c>
    </row>
    <row r="162" spans="1:3" x14ac:dyDescent="0.25">
      <c r="A162" s="3">
        <f>DATE(2025,2,18)</f>
        <v>45706</v>
      </c>
      <c r="B162">
        <v>310867</v>
      </c>
      <c r="C162">
        <v>90882</v>
      </c>
    </row>
    <row r="163" spans="1:3" x14ac:dyDescent="0.25">
      <c r="A163" s="3">
        <f>DATE(2025,2,17)</f>
        <v>45705</v>
      </c>
      <c r="B163">
        <v>313288</v>
      </c>
      <c r="C163">
        <v>90577</v>
      </c>
    </row>
    <row r="164" spans="1:3" x14ac:dyDescent="0.25">
      <c r="A164" s="3">
        <f>DATE(2025,2,14)</f>
        <v>45702</v>
      </c>
      <c r="B164">
        <v>313285</v>
      </c>
      <c r="C164">
        <v>90074</v>
      </c>
    </row>
    <row r="165" spans="1:3" x14ac:dyDescent="0.25">
      <c r="A165" s="3">
        <f>DATE(2025,2,13)</f>
        <v>45701</v>
      </c>
      <c r="B165">
        <v>313902</v>
      </c>
      <c r="C165">
        <v>89936</v>
      </c>
    </row>
    <row r="166" spans="1:3" x14ac:dyDescent="0.25">
      <c r="A166" s="3">
        <f>DATE(2025,2,12)</f>
        <v>45700</v>
      </c>
      <c r="B166">
        <v>314720</v>
      </c>
      <c r="C166">
        <v>89949</v>
      </c>
    </row>
    <row r="167" spans="1:3" x14ac:dyDescent="0.25">
      <c r="A167" s="3">
        <f>DATE(2025,2,11)</f>
        <v>45699</v>
      </c>
      <c r="B167">
        <v>312360</v>
      </c>
      <c r="C167">
        <v>89281</v>
      </c>
    </row>
    <row r="168" spans="1:3" x14ac:dyDescent="0.25">
      <c r="A168" s="3">
        <f>DATE(2025,2,10)</f>
        <v>45698</v>
      </c>
      <c r="B168">
        <v>309021</v>
      </c>
      <c r="C168">
        <v>88826</v>
      </c>
    </row>
    <row r="169" spans="1:3" x14ac:dyDescent="0.25">
      <c r="A169" s="3">
        <f>DATE(2025,2,7)</f>
        <v>45695</v>
      </c>
      <c r="B169">
        <v>307153</v>
      </c>
      <c r="C169">
        <v>88632</v>
      </c>
    </row>
    <row r="170" spans="1:3" x14ac:dyDescent="0.25">
      <c r="A170" s="3">
        <f>DATE(2025,2,6)</f>
        <v>45694</v>
      </c>
      <c r="B170">
        <v>307136</v>
      </c>
      <c r="C170">
        <v>88066</v>
      </c>
    </row>
    <row r="171" spans="1:3" x14ac:dyDescent="0.25">
      <c r="A171" s="3">
        <f>DATE(2025,2,5)</f>
        <v>45693</v>
      </c>
      <c r="B171">
        <v>302392</v>
      </c>
      <c r="C171">
        <v>87813</v>
      </c>
    </row>
    <row r="172" spans="1:3" x14ac:dyDescent="0.25">
      <c r="A172" s="3">
        <f>DATE(2025,2,4)</f>
        <v>45692</v>
      </c>
      <c r="B172">
        <v>300191</v>
      </c>
      <c r="C172">
        <v>87753</v>
      </c>
    </row>
    <row r="173" spans="1:3" x14ac:dyDescent="0.25">
      <c r="A173" s="3">
        <f>DATE(2025,2,3)</f>
        <v>45691</v>
      </c>
      <c r="B173">
        <v>299817</v>
      </c>
      <c r="C173">
        <v>86175</v>
      </c>
    </row>
    <row r="174" spans="1:3" x14ac:dyDescent="0.25">
      <c r="A174" s="3">
        <f>DATE(2025,1,31)</f>
        <v>45688</v>
      </c>
      <c r="B174">
        <v>298024</v>
      </c>
      <c r="C174">
        <v>85765</v>
      </c>
    </row>
    <row r="175" spans="1:3" x14ac:dyDescent="0.25">
      <c r="A175" s="3">
        <f>DATE(2025,1,30)</f>
        <v>45687</v>
      </c>
      <c r="B175">
        <v>296306</v>
      </c>
      <c r="C175">
        <v>85276</v>
      </c>
    </row>
    <row r="176" spans="1:3" x14ac:dyDescent="0.25">
      <c r="A176" s="3">
        <f>DATE(2025,1,29)</f>
        <v>45686</v>
      </c>
      <c r="B176">
        <v>295720</v>
      </c>
      <c r="C176">
        <v>84606</v>
      </c>
    </row>
    <row r="177" spans="1:3" x14ac:dyDescent="0.25">
      <c r="A177" s="3">
        <f>DATE(2025,1,28)</f>
        <v>45685</v>
      </c>
      <c r="B177">
        <v>296177</v>
      </c>
      <c r="C177">
        <v>84342</v>
      </c>
    </row>
    <row r="178" spans="1:3" x14ac:dyDescent="0.25">
      <c r="A178" s="3">
        <f>DATE(2025,1,27)</f>
        <v>45684</v>
      </c>
      <c r="B178">
        <v>295952</v>
      </c>
      <c r="C178">
        <v>83687</v>
      </c>
    </row>
    <row r="179" spans="1:3" x14ac:dyDescent="0.25">
      <c r="A179" s="3">
        <f>DATE(2025,1,24)</f>
        <v>45681</v>
      </c>
      <c r="B179">
        <v>295959</v>
      </c>
      <c r="C179">
        <v>82955</v>
      </c>
    </row>
    <row r="180" spans="1:3" x14ac:dyDescent="0.25">
      <c r="A180" s="3">
        <f>DATE(2025,1,23)</f>
        <v>45680</v>
      </c>
      <c r="B180">
        <v>298028</v>
      </c>
      <c r="C180">
        <v>80190</v>
      </c>
    </row>
    <row r="181" spans="1:3" x14ac:dyDescent="0.25">
      <c r="A181" s="3">
        <f>DATE(2025,1,22)</f>
        <v>45679</v>
      </c>
      <c r="B181">
        <v>298262</v>
      </c>
      <c r="C181">
        <v>80100</v>
      </c>
    </row>
    <row r="182" spans="1:3" x14ac:dyDescent="0.25">
      <c r="A182" s="3">
        <f>DATE(2025,1,21)</f>
        <v>45678</v>
      </c>
      <c r="B182">
        <v>297541</v>
      </c>
      <c r="C182">
        <v>79674</v>
      </c>
    </row>
    <row r="183" spans="1:3" x14ac:dyDescent="0.25">
      <c r="A183" s="3">
        <f>DATE(2025,1,20)</f>
        <v>45677</v>
      </c>
      <c r="B183">
        <v>298121</v>
      </c>
      <c r="C183">
        <v>78519</v>
      </c>
    </row>
    <row r="184" spans="1:3" x14ac:dyDescent="0.25">
      <c r="A184" s="3">
        <f>DATE(2025,1,17)</f>
        <v>45674</v>
      </c>
      <c r="B184">
        <v>297810</v>
      </c>
      <c r="C184">
        <v>78031</v>
      </c>
    </row>
    <row r="185" spans="1:3" x14ac:dyDescent="0.25">
      <c r="A185" s="3">
        <f>DATE(2025,1,16)</f>
        <v>45673</v>
      </c>
      <c r="B185">
        <v>296081</v>
      </c>
      <c r="C185">
        <v>77566</v>
      </c>
    </row>
    <row r="186" spans="1:3" x14ac:dyDescent="0.25">
      <c r="A186" s="3">
        <f>DATE(2025,1,15)</f>
        <v>45672</v>
      </c>
      <c r="B186">
        <v>294142</v>
      </c>
      <c r="C186">
        <v>76666</v>
      </c>
    </row>
    <row r="187" spans="1:3" x14ac:dyDescent="0.25">
      <c r="A187" s="3">
        <f>DATE(2025,1,14)</f>
        <v>45671</v>
      </c>
      <c r="B187">
        <v>293909</v>
      </c>
      <c r="C187">
        <v>75728</v>
      </c>
    </row>
    <row r="188" spans="1:3" x14ac:dyDescent="0.25">
      <c r="A188" s="3">
        <f>DATE(2025,1,13)</f>
        <v>45670</v>
      </c>
      <c r="B188">
        <v>293042</v>
      </c>
      <c r="C188">
        <v>75377</v>
      </c>
    </row>
    <row r="189" spans="1:3" x14ac:dyDescent="0.25">
      <c r="A189" s="3">
        <f>DATE(2025,1,10)</f>
        <v>45667</v>
      </c>
      <c r="B189">
        <v>293931</v>
      </c>
      <c r="C189">
        <v>74597</v>
      </c>
    </row>
    <row r="190" spans="1:3" x14ac:dyDescent="0.25">
      <c r="A190" s="3">
        <f>DATE(2025,1,9)</f>
        <v>45666</v>
      </c>
      <c r="B190">
        <v>293657</v>
      </c>
      <c r="C190">
        <v>73046</v>
      </c>
    </row>
    <row r="191" spans="1:3" x14ac:dyDescent="0.25">
      <c r="A191" s="3">
        <f>DATE(2025,1,8)</f>
        <v>45665</v>
      </c>
      <c r="B191">
        <v>293213</v>
      </c>
      <c r="C191">
        <v>72302</v>
      </c>
    </row>
    <row r="192" spans="1:3" x14ac:dyDescent="0.25">
      <c r="A192" s="3">
        <f>DATE(2025,1,7)</f>
        <v>45664</v>
      </c>
      <c r="B192">
        <v>292105</v>
      </c>
      <c r="C192">
        <v>71585</v>
      </c>
    </row>
    <row r="193" spans="1:4" x14ac:dyDescent="0.25">
      <c r="A193" s="3">
        <f>DATE(2025,1,6)</f>
        <v>45663</v>
      </c>
      <c r="B193">
        <v>290888</v>
      </c>
      <c r="C193">
        <v>71078</v>
      </c>
    </row>
    <row r="194" spans="1:4" x14ac:dyDescent="0.25">
      <c r="A194" s="3">
        <f>DATE(2025,1,3)</f>
        <v>45660</v>
      </c>
      <c r="B194">
        <v>288274</v>
      </c>
      <c r="C194">
        <v>70744</v>
      </c>
    </row>
    <row r="195" spans="1:4" x14ac:dyDescent="0.25">
      <c r="A195" s="3">
        <f>DATE(2025,1,2)</f>
        <v>45659</v>
      </c>
      <c r="B195">
        <v>288343</v>
      </c>
      <c r="C195">
        <v>70613</v>
      </c>
    </row>
    <row r="196" spans="1:4" x14ac:dyDescent="0.25">
      <c r="A196" s="3">
        <f>DATE(2024,12,31)</f>
        <v>45657</v>
      </c>
      <c r="B196">
        <v>290057</v>
      </c>
      <c r="C196">
        <v>71076</v>
      </c>
    </row>
    <row r="197" spans="1:4" x14ac:dyDescent="0.25">
      <c r="A197" s="3">
        <f>DATE(2024,12,30)</f>
        <v>45656</v>
      </c>
      <c r="B197">
        <v>291975</v>
      </c>
      <c r="C197">
        <v>70945</v>
      </c>
    </row>
    <row r="198" spans="1:4" x14ac:dyDescent="0.25">
      <c r="A198" s="3">
        <f>DATE(2024,12,27)</f>
        <v>45653</v>
      </c>
      <c r="B198">
        <v>293957</v>
      </c>
      <c r="C198">
        <v>71587</v>
      </c>
    </row>
    <row r="199" spans="1:4" x14ac:dyDescent="0.25">
      <c r="A199" s="3">
        <f>DATE(2024,12,26)</f>
        <v>45652</v>
      </c>
      <c r="B199">
        <v>294546</v>
      </c>
      <c r="C199">
        <v>71630</v>
      </c>
    </row>
    <row r="200" spans="1:4" x14ac:dyDescent="0.25">
      <c r="A200" s="3">
        <f>DATE(2024,12,24)</f>
        <v>45650</v>
      </c>
      <c r="B200">
        <v>294548</v>
      </c>
      <c r="C200">
        <v>71630</v>
      </c>
    </row>
    <row r="201" spans="1:4" x14ac:dyDescent="0.25">
      <c r="A201" s="3">
        <f>DATE(2024,12,23)</f>
        <v>45649</v>
      </c>
      <c r="B201">
        <v>295328</v>
      </c>
      <c r="C201">
        <v>71607</v>
      </c>
    </row>
    <row r="202" spans="1:4" x14ac:dyDescent="0.25">
      <c r="A202" s="3">
        <f>DATE(2024,12,20)</f>
        <v>45646</v>
      </c>
      <c r="B202">
        <v>295576</v>
      </c>
      <c r="C202">
        <v>71234</v>
      </c>
    </row>
    <row r="203" spans="1:4" x14ac:dyDescent="0.25">
      <c r="A203" s="3">
        <f>DATE(2024,12,19)</f>
        <v>45645</v>
      </c>
      <c r="B203">
        <v>297267</v>
      </c>
      <c r="C203">
        <v>71235</v>
      </c>
    </row>
    <row r="204" spans="1:4" x14ac:dyDescent="0.25">
      <c r="A204" s="3">
        <f>DATE(2024,12,18)</f>
        <v>45644</v>
      </c>
      <c r="B204">
        <v>301001</v>
      </c>
      <c r="C204">
        <v>70647</v>
      </c>
    </row>
    <row r="205" spans="1:4" x14ac:dyDescent="0.25">
      <c r="A205" s="3">
        <f>DATE(2024,12,17)</f>
        <v>45643</v>
      </c>
      <c r="B205">
        <v>298481</v>
      </c>
      <c r="C205">
        <v>70240</v>
      </c>
      <c r="D205">
        <v>0</v>
      </c>
    </row>
    <row r="206" spans="1:4" x14ac:dyDescent="0.25">
      <c r="A206" s="3">
        <f>DATE(2024,12,16)</f>
        <v>45642</v>
      </c>
      <c r="B206">
        <v>294651</v>
      </c>
      <c r="C206">
        <v>69820</v>
      </c>
      <c r="D206">
        <v>236119</v>
      </c>
    </row>
    <row r="207" spans="1:4" x14ac:dyDescent="0.25">
      <c r="A207" s="3">
        <f>DATE(2024,12,13)</f>
        <v>45639</v>
      </c>
      <c r="B207">
        <v>293743</v>
      </c>
      <c r="C207">
        <v>69282</v>
      </c>
      <c r="D207">
        <v>238631</v>
      </c>
    </row>
    <row r="208" spans="1:4" x14ac:dyDescent="0.25">
      <c r="A208" s="3">
        <f>DATE(2024,12,12)</f>
        <v>45638</v>
      </c>
      <c r="B208">
        <v>288113</v>
      </c>
      <c r="C208">
        <v>69248</v>
      </c>
      <c r="D208">
        <v>244224</v>
      </c>
    </row>
    <row r="209" spans="1:4" x14ac:dyDescent="0.25">
      <c r="A209" s="3">
        <f>DATE(2024,12,11)</f>
        <v>45637</v>
      </c>
      <c r="B209">
        <v>283521</v>
      </c>
      <c r="C209">
        <v>68433</v>
      </c>
      <c r="D209">
        <v>250883</v>
      </c>
    </row>
    <row r="210" spans="1:4" x14ac:dyDescent="0.25">
      <c r="A210" s="3">
        <f>DATE(2024,12,10)</f>
        <v>45636</v>
      </c>
      <c r="B210">
        <v>278267</v>
      </c>
      <c r="C210">
        <v>68330</v>
      </c>
      <c r="D210">
        <v>272021</v>
      </c>
    </row>
    <row r="211" spans="1:4" x14ac:dyDescent="0.25">
      <c r="A211" s="3">
        <f>DATE(2024,12,9)</f>
        <v>45635</v>
      </c>
      <c r="B211">
        <v>271912</v>
      </c>
      <c r="C211">
        <v>67798</v>
      </c>
      <c r="D211">
        <v>282208</v>
      </c>
    </row>
    <row r="212" spans="1:4" x14ac:dyDescent="0.25">
      <c r="A212" s="3">
        <f>DATE(2024,12,6)</f>
        <v>45632</v>
      </c>
      <c r="B212">
        <v>262513</v>
      </c>
      <c r="C212">
        <v>67781</v>
      </c>
      <c r="D212">
        <v>309974</v>
      </c>
    </row>
    <row r="213" spans="1:4" x14ac:dyDescent="0.25">
      <c r="A213" s="3">
        <f>DATE(2024,12,5)</f>
        <v>45631</v>
      </c>
      <c r="B213">
        <v>259235</v>
      </c>
      <c r="C213">
        <v>67474</v>
      </c>
      <c r="D213">
        <v>316854</v>
      </c>
    </row>
    <row r="214" spans="1:4" x14ac:dyDescent="0.25">
      <c r="A214" s="3">
        <f>DATE(2024,12,4)</f>
        <v>45630</v>
      </c>
      <c r="B214">
        <v>254567</v>
      </c>
      <c r="C214">
        <v>67195</v>
      </c>
      <c r="D214">
        <v>317900</v>
      </c>
    </row>
    <row r="215" spans="1:4" x14ac:dyDescent="0.25">
      <c r="A215" s="3">
        <f>DATE(2024,12,3)</f>
        <v>45629</v>
      </c>
      <c r="B215">
        <v>250176</v>
      </c>
      <c r="C215">
        <v>66414</v>
      </c>
      <c r="D215">
        <v>323554</v>
      </c>
    </row>
    <row r="216" spans="1:4" x14ac:dyDescent="0.25">
      <c r="A216" s="3">
        <f>DATE(2024,12,2)</f>
        <v>45628</v>
      </c>
      <c r="B216">
        <v>247746</v>
      </c>
      <c r="C216">
        <v>64844</v>
      </c>
      <c r="D216">
        <v>329030</v>
      </c>
    </row>
    <row r="217" spans="1:4" x14ac:dyDescent="0.25">
      <c r="A217" s="3">
        <f>DATE(2024,11,29)</f>
        <v>45625</v>
      </c>
      <c r="B217">
        <v>246043</v>
      </c>
      <c r="C217">
        <v>64045</v>
      </c>
      <c r="D217">
        <v>332063</v>
      </c>
    </row>
    <row r="218" spans="1:4" x14ac:dyDescent="0.25">
      <c r="A218" s="3">
        <f>DATE(2024,11,28)</f>
        <v>45624</v>
      </c>
      <c r="B218">
        <v>244430</v>
      </c>
      <c r="C218">
        <v>63744</v>
      </c>
      <c r="D218">
        <v>332902</v>
      </c>
    </row>
    <row r="219" spans="1:4" x14ac:dyDescent="0.25">
      <c r="A219" s="3">
        <f>DATE(2024,11,27)</f>
        <v>45623</v>
      </c>
      <c r="B219">
        <v>243229</v>
      </c>
      <c r="C219">
        <v>62851</v>
      </c>
      <c r="D219">
        <v>334774</v>
      </c>
    </row>
    <row r="220" spans="1:4" x14ac:dyDescent="0.25">
      <c r="A220" s="3">
        <f>DATE(2024,11,26)</f>
        <v>45622</v>
      </c>
      <c r="B220">
        <v>241479</v>
      </c>
      <c r="C220">
        <v>62679</v>
      </c>
      <c r="D220">
        <v>339732</v>
      </c>
    </row>
    <row r="221" spans="1:4" x14ac:dyDescent="0.25">
      <c r="A221" s="3">
        <f>DATE(2024,11,25)</f>
        <v>45621</v>
      </c>
      <c r="B221">
        <v>237969</v>
      </c>
      <c r="C221">
        <v>62260</v>
      </c>
      <c r="D221">
        <v>346078</v>
      </c>
    </row>
    <row r="222" spans="1:4" x14ac:dyDescent="0.25">
      <c r="A222" s="3">
        <f>DATE(2024,11,22)</f>
        <v>45618</v>
      </c>
      <c r="B222">
        <v>241559</v>
      </c>
      <c r="C222">
        <v>62018</v>
      </c>
      <c r="D222">
        <v>349180</v>
      </c>
    </row>
    <row r="223" spans="1:4" x14ac:dyDescent="0.25">
      <c r="A223" s="3">
        <f>DATE(2024,11,21)</f>
        <v>45617</v>
      </c>
      <c r="B223">
        <v>240880</v>
      </c>
      <c r="C223">
        <v>60231</v>
      </c>
      <c r="D223">
        <v>359378</v>
      </c>
    </row>
    <row r="224" spans="1:4" x14ac:dyDescent="0.25">
      <c r="A224" s="3">
        <f>DATE(2024,11,20)</f>
        <v>45616</v>
      </c>
      <c r="B224">
        <v>242718</v>
      </c>
      <c r="C224">
        <v>59530</v>
      </c>
      <c r="D224">
        <v>363160</v>
      </c>
    </row>
    <row r="225" spans="1:4" x14ac:dyDescent="0.25">
      <c r="A225" s="3">
        <f>DATE(2024,11,19)</f>
        <v>45615</v>
      </c>
      <c r="B225">
        <v>242146</v>
      </c>
      <c r="C225">
        <v>59300</v>
      </c>
      <c r="D225">
        <v>363424</v>
      </c>
    </row>
    <row r="226" spans="1:4" x14ac:dyDescent="0.25">
      <c r="A226" s="3">
        <f>DATE(2024,11,18)</f>
        <v>45614</v>
      </c>
      <c r="B226">
        <v>240186</v>
      </c>
      <c r="C226">
        <v>58316</v>
      </c>
      <c r="D226">
        <v>368896</v>
      </c>
    </row>
    <row r="227" spans="1:4" x14ac:dyDescent="0.25">
      <c r="A227" s="3">
        <f>DATE(2024,11,15)</f>
        <v>45611</v>
      </c>
      <c r="B227">
        <v>240124</v>
      </c>
      <c r="C227">
        <v>58006</v>
      </c>
      <c r="D227">
        <v>367017</v>
      </c>
    </row>
    <row r="228" spans="1:4" x14ac:dyDescent="0.25">
      <c r="A228" s="3">
        <f>DATE(2024,11,14)</f>
        <v>45610</v>
      </c>
      <c r="B228">
        <v>239097</v>
      </c>
      <c r="C228">
        <v>57910</v>
      </c>
      <c r="D228">
        <v>370048</v>
      </c>
    </row>
    <row r="229" spans="1:4" x14ac:dyDescent="0.25">
      <c r="A229" s="3">
        <f>DATE(2024,11,13)</f>
        <v>45609</v>
      </c>
      <c r="B229">
        <v>236767</v>
      </c>
      <c r="C229">
        <v>56984</v>
      </c>
      <c r="D229">
        <v>371081</v>
      </c>
    </row>
    <row r="230" spans="1:4" x14ac:dyDescent="0.25">
      <c r="A230" s="3">
        <f>DATE(2024,11,12)</f>
        <v>45608</v>
      </c>
      <c r="B230">
        <v>237379</v>
      </c>
      <c r="C230">
        <v>56896</v>
      </c>
      <c r="D230">
        <v>377282</v>
      </c>
    </row>
    <row r="231" spans="1:4" x14ac:dyDescent="0.25">
      <c r="A231" s="3">
        <f>DATE(2024,11,11)</f>
        <v>45607</v>
      </c>
      <c r="B231">
        <v>236910</v>
      </c>
      <c r="C231">
        <v>56929</v>
      </c>
      <c r="D231">
        <v>379654</v>
      </c>
    </row>
    <row r="232" spans="1:4" x14ac:dyDescent="0.25">
      <c r="A232" s="3">
        <f>DATE(2024,11,8)</f>
        <v>45604</v>
      </c>
      <c r="B232">
        <v>235001</v>
      </c>
      <c r="C232">
        <v>56515</v>
      </c>
      <c r="D232">
        <v>377527</v>
      </c>
    </row>
    <row r="233" spans="1:4" x14ac:dyDescent="0.25">
      <c r="A233" s="3">
        <f>DATE(2024,11,7)</f>
        <v>45603</v>
      </c>
      <c r="B233">
        <v>231619</v>
      </c>
      <c r="C233">
        <v>56072</v>
      </c>
      <c r="D233">
        <v>377881</v>
      </c>
    </row>
    <row r="234" spans="1:4" x14ac:dyDescent="0.25">
      <c r="A234" s="3">
        <f>DATE(2024,11,6)</f>
        <v>45602</v>
      </c>
      <c r="B234">
        <v>230601</v>
      </c>
      <c r="C234">
        <v>55998</v>
      </c>
      <c r="D234">
        <v>380268</v>
      </c>
    </row>
    <row r="235" spans="1:4" x14ac:dyDescent="0.25">
      <c r="A235" s="3">
        <f>DATE(2024,11,5)</f>
        <v>45601</v>
      </c>
      <c r="B235">
        <v>230374</v>
      </c>
      <c r="C235">
        <v>54727</v>
      </c>
      <c r="D235">
        <v>380625</v>
      </c>
    </row>
    <row r="236" spans="1:4" x14ac:dyDescent="0.25">
      <c r="A236" s="3">
        <f>DATE(2024,11,4)</f>
        <v>45600</v>
      </c>
      <c r="B236">
        <v>229045</v>
      </c>
      <c r="C236">
        <v>54404</v>
      </c>
      <c r="D236">
        <v>380345</v>
      </c>
    </row>
    <row r="237" spans="1:4" x14ac:dyDescent="0.25">
      <c r="A237" s="3">
        <f>DATE(2024,11,1)</f>
        <v>45597</v>
      </c>
      <c r="B237">
        <v>227307</v>
      </c>
      <c r="C237">
        <v>54456</v>
      </c>
      <c r="D237">
        <v>380760</v>
      </c>
    </row>
    <row r="238" spans="1:4" x14ac:dyDescent="0.25">
      <c r="A238" s="3">
        <f>DATE(2024,10,31)</f>
        <v>45596</v>
      </c>
      <c r="B238">
        <v>227231</v>
      </c>
      <c r="C238">
        <v>53878</v>
      </c>
      <c r="D238">
        <v>381074</v>
      </c>
    </row>
    <row r="239" spans="1:4" x14ac:dyDescent="0.25">
      <c r="A239" s="3">
        <f>DATE(2024,10,30)</f>
        <v>45595</v>
      </c>
      <c r="B239">
        <v>226655</v>
      </c>
      <c r="C239">
        <v>53986</v>
      </c>
      <c r="D239">
        <v>377423</v>
      </c>
    </row>
    <row r="240" spans="1:4" x14ac:dyDescent="0.25">
      <c r="A240" s="3">
        <f>DATE(2024,10,29)</f>
        <v>45594</v>
      </c>
      <c r="B240">
        <v>226326</v>
      </c>
      <c r="C240">
        <v>53441</v>
      </c>
      <c r="D240">
        <v>379961</v>
      </c>
    </row>
    <row r="241" spans="1:4" x14ac:dyDescent="0.25">
      <c r="A241" s="3">
        <f>DATE(2024,10,28)</f>
        <v>45593</v>
      </c>
      <c r="B241">
        <v>225848</v>
      </c>
      <c r="C241">
        <v>52683</v>
      </c>
      <c r="D241">
        <v>383677</v>
      </c>
    </row>
    <row r="242" spans="1:4" x14ac:dyDescent="0.25">
      <c r="A242" s="3">
        <f>DATE(2024,10,25)</f>
        <v>45590</v>
      </c>
      <c r="B242">
        <v>225509</v>
      </c>
      <c r="C242">
        <v>52453</v>
      </c>
      <c r="D242">
        <v>385602</v>
      </c>
    </row>
    <row r="243" spans="1:4" x14ac:dyDescent="0.25">
      <c r="A243" s="3">
        <f>DATE(2024,10,24)</f>
        <v>45589</v>
      </c>
      <c r="B243">
        <v>227510</v>
      </c>
      <c r="C243">
        <v>51188</v>
      </c>
      <c r="D243">
        <v>389085</v>
      </c>
    </row>
    <row r="244" spans="1:4" x14ac:dyDescent="0.25">
      <c r="A244" s="3">
        <f>DATE(2024,10,23)</f>
        <v>45588</v>
      </c>
      <c r="B244">
        <v>226876</v>
      </c>
      <c r="C244">
        <v>51133</v>
      </c>
      <c r="D244">
        <v>389968</v>
      </c>
    </row>
    <row r="245" spans="1:4" x14ac:dyDescent="0.25">
      <c r="A245" s="3">
        <f>DATE(2024,10,22)</f>
        <v>45587</v>
      </c>
      <c r="B245">
        <v>227039</v>
      </c>
      <c r="C245">
        <v>51049</v>
      </c>
      <c r="D245">
        <v>391398</v>
      </c>
    </row>
    <row r="246" spans="1:4" x14ac:dyDescent="0.25">
      <c r="A246" s="3">
        <f>DATE(2024,10,21)</f>
        <v>45586</v>
      </c>
      <c r="B246">
        <v>225342</v>
      </c>
      <c r="C246">
        <v>51091</v>
      </c>
      <c r="D246">
        <v>389463</v>
      </c>
    </row>
    <row r="247" spans="1:4" x14ac:dyDescent="0.25">
      <c r="A247" s="3">
        <f>DATE(2024,10,18)</f>
        <v>45583</v>
      </c>
      <c r="B247">
        <v>224244</v>
      </c>
      <c r="C247">
        <v>51028</v>
      </c>
      <c r="D247">
        <v>387564</v>
      </c>
    </row>
    <row r="248" spans="1:4" x14ac:dyDescent="0.25">
      <c r="A248" s="3">
        <f>DATE(2024,10,17)</f>
        <v>45582</v>
      </c>
      <c r="B248">
        <v>223763</v>
      </c>
      <c r="C248">
        <v>50423</v>
      </c>
      <c r="D248">
        <v>386770</v>
      </c>
    </row>
    <row r="249" spans="1:4" x14ac:dyDescent="0.25">
      <c r="A249" s="3">
        <f>DATE(2024,10,16)</f>
        <v>45581</v>
      </c>
      <c r="B249">
        <v>221765</v>
      </c>
      <c r="C249">
        <v>49665</v>
      </c>
      <c r="D249">
        <v>386277</v>
      </c>
    </row>
    <row r="250" spans="1:4" x14ac:dyDescent="0.25">
      <c r="A250" s="3">
        <f>DATE(2024,10,15)</f>
        <v>45580</v>
      </c>
      <c r="B250">
        <v>221165</v>
      </c>
      <c r="C250">
        <v>48992</v>
      </c>
      <c r="D250">
        <v>385968</v>
      </c>
    </row>
    <row r="251" spans="1:4" x14ac:dyDescent="0.25">
      <c r="A251" s="3">
        <f>DATE(2024,10,14)</f>
        <v>45579</v>
      </c>
      <c r="B251">
        <v>220105</v>
      </c>
      <c r="C251">
        <v>48124</v>
      </c>
      <c r="D251">
        <v>386732</v>
      </c>
    </row>
    <row r="252" spans="1:4" x14ac:dyDescent="0.25">
      <c r="A252" s="3">
        <f>DATE(2024,10,11)</f>
        <v>45576</v>
      </c>
      <c r="B252">
        <v>219760</v>
      </c>
      <c r="C252">
        <v>47918</v>
      </c>
      <c r="D252">
        <v>386382</v>
      </c>
    </row>
    <row r="253" spans="1:4" x14ac:dyDescent="0.25">
      <c r="A253" s="3">
        <f>DATE(2024,10,10)</f>
        <v>45575</v>
      </c>
      <c r="B253">
        <v>218844</v>
      </c>
      <c r="C253">
        <v>47824</v>
      </c>
      <c r="D253">
        <v>389537</v>
      </c>
    </row>
    <row r="254" spans="1:4" x14ac:dyDescent="0.25">
      <c r="A254" s="3">
        <f>DATE(2024,10,9)</f>
        <v>45574</v>
      </c>
      <c r="B254">
        <v>218706</v>
      </c>
      <c r="C254">
        <v>47848</v>
      </c>
      <c r="D254">
        <v>392335</v>
      </c>
    </row>
    <row r="255" spans="1:4" x14ac:dyDescent="0.25">
      <c r="A255" s="3">
        <f>DATE(2024,10,8)</f>
        <v>45573</v>
      </c>
      <c r="B255">
        <v>213895</v>
      </c>
      <c r="C255">
        <v>47418</v>
      </c>
      <c r="D255">
        <v>393311</v>
      </c>
    </row>
    <row r="256" spans="1:4" x14ac:dyDescent="0.25">
      <c r="A256" s="3">
        <f>DATE(2024,10,7)</f>
        <v>45572</v>
      </c>
      <c r="B256">
        <v>212171</v>
      </c>
      <c r="C256">
        <v>46991</v>
      </c>
      <c r="D256">
        <v>393040</v>
      </c>
    </row>
    <row r="257" spans="1:4" x14ac:dyDescent="0.25">
      <c r="A257" s="3">
        <f>DATE(2024,10,4)</f>
        <v>45569</v>
      </c>
      <c r="B257">
        <v>211471</v>
      </c>
      <c r="C257">
        <v>46777</v>
      </c>
      <c r="D257">
        <v>414837</v>
      </c>
    </row>
    <row r="258" spans="1:4" x14ac:dyDescent="0.25">
      <c r="A258" s="3">
        <f>DATE(2024,10,3)</f>
        <v>45568</v>
      </c>
      <c r="B258">
        <v>210463</v>
      </c>
      <c r="C258">
        <v>46762</v>
      </c>
      <c r="D258">
        <v>413145</v>
      </c>
    </row>
    <row r="259" spans="1:4" x14ac:dyDescent="0.25">
      <c r="A259" s="3">
        <f>DATE(2024,10,2)</f>
        <v>45567</v>
      </c>
      <c r="B259">
        <v>210552</v>
      </c>
      <c r="C259">
        <v>46600</v>
      </c>
      <c r="D259">
        <v>412005</v>
      </c>
    </row>
    <row r="260" spans="1:4" x14ac:dyDescent="0.25">
      <c r="A260" s="3">
        <f>DATE(2024,10,1)</f>
        <v>45566</v>
      </c>
      <c r="B260">
        <v>203830</v>
      </c>
      <c r="C260">
        <v>45716</v>
      </c>
      <c r="D260">
        <v>405300</v>
      </c>
    </row>
    <row r="261" spans="1:4" x14ac:dyDescent="0.25">
      <c r="A261" s="3">
        <f>DATE(2024,9,30)</f>
        <v>45565</v>
      </c>
      <c r="B261">
        <v>197874</v>
      </c>
      <c r="C261">
        <v>45261</v>
      </c>
      <c r="D261">
        <v>398090</v>
      </c>
    </row>
    <row r="262" spans="1:4" x14ac:dyDescent="0.25">
      <c r="A262" s="3">
        <f>DATE(2024,9,27)</f>
        <v>45562</v>
      </c>
      <c r="B262">
        <v>197129</v>
      </c>
      <c r="C262">
        <v>45232</v>
      </c>
      <c r="D262">
        <v>396531</v>
      </c>
    </row>
    <row r="263" spans="1:4" x14ac:dyDescent="0.25">
      <c r="A263" s="3">
        <f>DATE(2024,9,26)</f>
        <v>45561</v>
      </c>
      <c r="B263">
        <v>196698</v>
      </c>
      <c r="C263">
        <v>45271</v>
      </c>
      <c r="D263">
        <v>396747</v>
      </c>
    </row>
    <row r="264" spans="1:4" x14ac:dyDescent="0.25">
      <c r="A264" s="3">
        <f>DATE(2024,9,25)</f>
        <v>45560</v>
      </c>
      <c r="B264">
        <v>194595</v>
      </c>
      <c r="C264">
        <v>45226</v>
      </c>
      <c r="D264">
        <v>392421</v>
      </c>
    </row>
    <row r="265" spans="1:4" x14ac:dyDescent="0.25">
      <c r="A265" s="3">
        <f>DATE(2024,9,24)</f>
        <v>45559</v>
      </c>
      <c r="B265">
        <v>193567</v>
      </c>
      <c r="C265">
        <v>45184</v>
      </c>
      <c r="D265">
        <v>389549</v>
      </c>
    </row>
    <row r="266" spans="1:4" x14ac:dyDescent="0.25">
      <c r="A266" s="3">
        <f>DATE(2024,9,23)</f>
        <v>45558</v>
      </c>
      <c r="B266">
        <v>192155</v>
      </c>
      <c r="C266">
        <v>45282</v>
      </c>
      <c r="D266">
        <v>388015</v>
      </c>
    </row>
    <row r="267" spans="1:4" x14ac:dyDescent="0.25">
      <c r="A267" s="3">
        <f>DATE(2024,9,20)</f>
        <v>45555</v>
      </c>
      <c r="B267">
        <v>190546</v>
      </c>
      <c r="C267">
        <v>44347</v>
      </c>
      <c r="D267">
        <v>385967</v>
      </c>
    </row>
    <row r="268" spans="1:4" x14ac:dyDescent="0.25">
      <c r="A268" s="3">
        <f>DATE(2024,9,19)</f>
        <v>45554</v>
      </c>
      <c r="B268">
        <v>190387</v>
      </c>
      <c r="C268">
        <v>44138</v>
      </c>
      <c r="D268">
        <v>386025</v>
      </c>
    </row>
    <row r="269" spans="1:4" x14ac:dyDescent="0.25">
      <c r="A269" s="3">
        <f>DATE(2024,9,18)</f>
        <v>45553</v>
      </c>
      <c r="B269">
        <v>189493</v>
      </c>
      <c r="C269">
        <v>43888</v>
      </c>
      <c r="D269">
        <v>381654</v>
      </c>
    </row>
    <row r="270" spans="1:4" x14ac:dyDescent="0.25">
      <c r="A270" s="3">
        <f>DATE(2024,9,17)</f>
        <v>45552</v>
      </c>
      <c r="B270">
        <v>189036</v>
      </c>
      <c r="C270">
        <v>43717</v>
      </c>
      <c r="D270">
        <v>380589</v>
      </c>
    </row>
    <row r="271" spans="1:4" x14ac:dyDescent="0.25">
      <c r="A271" s="3">
        <f>DATE(2024,9,16)</f>
        <v>45551</v>
      </c>
      <c r="B271">
        <v>189674</v>
      </c>
      <c r="C271">
        <v>42926</v>
      </c>
      <c r="D271">
        <v>381133</v>
      </c>
    </row>
    <row r="272" spans="1:4" x14ac:dyDescent="0.25">
      <c r="A272" s="3">
        <f>DATE(2024,9,13)</f>
        <v>45548</v>
      </c>
      <c r="B272">
        <v>190449</v>
      </c>
      <c r="C272">
        <v>42350</v>
      </c>
      <c r="D272">
        <v>378833</v>
      </c>
    </row>
    <row r="273" spans="1:4" x14ac:dyDescent="0.25">
      <c r="A273" s="3">
        <f>DATE(2024,9,12)</f>
        <v>45547</v>
      </c>
      <c r="B273">
        <v>190306</v>
      </c>
      <c r="C273">
        <v>42577</v>
      </c>
      <c r="D273">
        <v>376051</v>
      </c>
    </row>
    <row r="274" spans="1:4" x14ac:dyDescent="0.25">
      <c r="A274" s="3">
        <f>DATE(2024,9,11)</f>
        <v>45546</v>
      </c>
      <c r="B274">
        <v>190071</v>
      </c>
      <c r="C274">
        <v>42349</v>
      </c>
      <c r="D274">
        <v>372897</v>
      </c>
    </row>
    <row r="275" spans="1:4" x14ac:dyDescent="0.25">
      <c r="A275" s="3">
        <f>DATE(2024,9,10)</f>
        <v>45545</v>
      </c>
      <c r="B275">
        <v>191308</v>
      </c>
      <c r="C275">
        <v>41864</v>
      </c>
      <c r="D275">
        <v>371505</v>
      </c>
    </row>
    <row r="276" spans="1:4" x14ac:dyDescent="0.25">
      <c r="A276" s="3">
        <f>DATE(2024,9,9)</f>
        <v>45544</v>
      </c>
      <c r="B276">
        <v>190241</v>
      </c>
      <c r="C276">
        <v>41723</v>
      </c>
      <c r="D276">
        <v>369933</v>
      </c>
    </row>
    <row r="277" spans="1:4" x14ac:dyDescent="0.25">
      <c r="A277" s="3">
        <f>DATE(2024,9,6)</f>
        <v>45541</v>
      </c>
      <c r="B277">
        <v>188662</v>
      </c>
      <c r="C277">
        <v>41637</v>
      </c>
      <c r="D277">
        <v>368659</v>
      </c>
    </row>
    <row r="278" spans="1:4" x14ac:dyDescent="0.25">
      <c r="A278" s="3">
        <f>DATE(2024,9,5)</f>
        <v>45540</v>
      </c>
      <c r="B278">
        <v>181332</v>
      </c>
      <c r="C278">
        <v>40826</v>
      </c>
      <c r="D278">
        <v>372667</v>
      </c>
    </row>
    <row r="279" spans="1:4" x14ac:dyDescent="0.25">
      <c r="A279" s="3">
        <f>DATE(2024,9,4)</f>
        <v>45539</v>
      </c>
      <c r="B279">
        <v>180006</v>
      </c>
      <c r="C279">
        <v>39752</v>
      </c>
      <c r="D279">
        <v>373027</v>
      </c>
    </row>
    <row r="280" spans="1:4" x14ac:dyDescent="0.25">
      <c r="A280" s="3">
        <f>DATE(2024,9,3)</f>
        <v>45538</v>
      </c>
      <c r="B280">
        <v>178478</v>
      </c>
      <c r="C280">
        <v>39608</v>
      </c>
      <c r="D280">
        <v>374203</v>
      </c>
    </row>
    <row r="281" spans="1:4" x14ac:dyDescent="0.25">
      <c r="A281" s="3">
        <f>DATE(2024,9,2)</f>
        <v>45537</v>
      </c>
      <c r="B281">
        <v>177750</v>
      </c>
      <c r="C281">
        <v>39391</v>
      </c>
      <c r="D281">
        <v>370115</v>
      </c>
    </row>
    <row r="282" spans="1:4" x14ac:dyDescent="0.25">
      <c r="A282" s="3">
        <f>DATE(2024,8,30)</f>
        <v>45534</v>
      </c>
      <c r="B282">
        <v>177653</v>
      </c>
      <c r="C282">
        <v>39276</v>
      </c>
      <c r="D282">
        <v>370621</v>
      </c>
    </row>
    <row r="283" spans="1:4" x14ac:dyDescent="0.25">
      <c r="A283" s="3">
        <f>DATE(2024,8,29)</f>
        <v>45533</v>
      </c>
      <c r="B283">
        <v>176674</v>
      </c>
      <c r="C283">
        <v>39072</v>
      </c>
      <c r="D283">
        <v>372277</v>
      </c>
    </row>
    <row r="284" spans="1:4" x14ac:dyDescent="0.25">
      <c r="A284" s="3">
        <f>DATE(2024,8,28)</f>
        <v>45532</v>
      </c>
      <c r="B284">
        <v>176117</v>
      </c>
      <c r="C284">
        <v>37790</v>
      </c>
      <c r="D284">
        <v>372699</v>
      </c>
    </row>
    <row r="285" spans="1:4" x14ac:dyDescent="0.25">
      <c r="A285" s="3">
        <f>DATE(2024,8,27)</f>
        <v>45531</v>
      </c>
      <c r="B285">
        <v>175271</v>
      </c>
      <c r="C285">
        <v>37787</v>
      </c>
      <c r="D285">
        <v>371185</v>
      </c>
    </row>
    <row r="286" spans="1:4" x14ac:dyDescent="0.25">
      <c r="A286" s="3">
        <f>DATE(2024,8,26)</f>
        <v>45530</v>
      </c>
      <c r="B286">
        <v>175115</v>
      </c>
      <c r="C286">
        <v>37432</v>
      </c>
      <c r="D286">
        <v>368185</v>
      </c>
    </row>
    <row r="287" spans="1:4" x14ac:dyDescent="0.25">
      <c r="A287" s="3">
        <f>DATE(2024,8,23)</f>
        <v>45527</v>
      </c>
      <c r="B287">
        <v>174789</v>
      </c>
      <c r="C287">
        <v>37384</v>
      </c>
      <c r="D287">
        <v>367336</v>
      </c>
    </row>
    <row r="288" spans="1:4" x14ac:dyDescent="0.25">
      <c r="A288" s="3">
        <f>DATE(2024,8,22)</f>
        <v>45526</v>
      </c>
      <c r="B288">
        <v>174481</v>
      </c>
      <c r="C288">
        <v>36792</v>
      </c>
      <c r="D288">
        <v>367127</v>
      </c>
    </row>
    <row r="289" spans="1:4" x14ac:dyDescent="0.25">
      <c r="A289" s="3">
        <f>DATE(2024,8,21)</f>
        <v>45525</v>
      </c>
      <c r="B289">
        <v>174081</v>
      </c>
      <c r="C289">
        <v>36678</v>
      </c>
      <c r="D289">
        <v>363999</v>
      </c>
    </row>
    <row r="290" spans="1:4" x14ac:dyDescent="0.25">
      <c r="A290" s="3">
        <f>DATE(2024,8,20)</f>
        <v>45524</v>
      </c>
      <c r="B290">
        <v>173956</v>
      </c>
      <c r="C290">
        <v>36528</v>
      </c>
      <c r="D290">
        <v>363977</v>
      </c>
    </row>
    <row r="291" spans="1:4" x14ac:dyDescent="0.25">
      <c r="A291" s="3">
        <f>DATE(2024,8,19)</f>
        <v>45523</v>
      </c>
      <c r="B291">
        <v>173342</v>
      </c>
      <c r="C291">
        <v>35628</v>
      </c>
      <c r="D291">
        <v>364945</v>
      </c>
    </row>
    <row r="292" spans="1:4" x14ac:dyDescent="0.25">
      <c r="A292" s="3">
        <f>DATE(2024,8,16)</f>
        <v>45520</v>
      </c>
      <c r="B292">
        <v>172958</v>
      </c>
      <c r="C292">
        <v>35526</v>
      </c>
      <c r="D292">
        <v>364313</v>
      </c>
    </row>
    <row r="293" spans="1:4" x14ac:dyDescent="0.25">
      <c r="A293" s="3">
        <f>DATE(2024,8,15)</f>
        <v>45519</v>
      </c>
      <c r="B293">
        <v>172595</v>
      </c>
      <c r="C293">
        <v>35430</v>
      </c>
      <c r="D293">
        <v>364324</v>
      </c>
    </row>
    <row r="294" spans="1:4" x14ac:dyDescent="0.25">
      <c r="A294" s="3">
        <f>DATE(2024,8,14)</f>
        <v>45518</v>
      </c>
      <c r="B294">
        <v>171517</v>
      </c>
      <c r="C294">
        <v>35292</v>
      </c>
      <c r="D294">
        <v>364817</v>
      </c>
    </row>
    <row r="295" spans="1:4" x14ac:dyDescent="0.25">
      <c r="A295" s="3">
        <f>DATE(2024,8,13)</f>
        <v>45517</v>
      </c>
      <c r="B295">
        <v>171117</v>
      </c>
      <c r="C295">
        <v>35189</v>
      </c>
      <c r="D295">
        <v>362022</v>
      </c>
    </row>
    <row r="296" spans="1:4" x14ac:dyDescent="0.25">
      <c r="A296" s="3">
        <f>DATE(2024,8,12)</f>
        <v>45516</v>
      </c>
      <c r="B296">
        <v>171091</v>
      </c>
      <c r="C296">
        <v>35118</v>
      </c>
      <c r="D296">
        <v>362516</v>
      </c>
    </row>
    <row r="297" spans="1:4" x14ac:dyDescent="0.25">
      <c r="A297" s="3">
        <f>DATE(2024,8,9)</f>
        <v>45513</v>
      </c>
      <c r="B297">
        <v>171297</v>
      </c>
      <c r="C297">
        <v>35039</v>
      </c>
      <c r="D297">
        <v>362925</v>
      </c>
    </row>
    <row r="298" spans="1:4" x14ac:dyDescent="0.25">
      <c r="A298" s="3">
        <f>DATE(2024,8,8)</f>
        <v>45512</v>
      </c>
      <c r="B298">
        <v>171422</v>
      </c>
      <c r="C298">
        <v>34917</v>
      </c>
      <c r="D298">
        <v>362435</v>
      </c>
    </row>
    <row r="299" spans="1:4" x14ac:dyDescent="0.25">
      <c r="A299" s="3">
        <f>DATE(2024,8,7)</f>
        <v>45511</v>
      </c>
      <c r="B299">
        <v>170526</v>
      </c>
      <c r="C299">
        <v>34467</v>
      </c>
      <c r="D299">
        <v>362445</v>
      </c>
    </row>
    <row r="300" spans="1:4" x14ac:dyDescent="0.25">
      <c r="A300" s="3">
        <f>DATE(2024,8,6)</f>
        <v>45510</v>
      </c>
      <c r="B300">
        <v>169899</v>
      </c>
      <c r="C300">
        <v>34403</v>
      </c>
      <c r="D300">
        <v>362409</v>
      </c>
    </row>
    <row r="301" spans="1:4" x14ac:dyDescent="0.25">
      <c r="A301" s="3">
        <f>DATE(2024,8,5)</f>
        <v>45509</v>
      </c>
      <c r="B301">
        <v>169100</v>
      </c>
      <c r="C301">
        <v>34726</v>
      </c>
      <c r="D301">
        <v>362639</v>
      </c>
    </row>
    <row r="302" spans="1:4" x14ac:dyDescent="0.25">
      <c r="A302" s="3">
        <f>DATE(2024,8,2)</f>
        <v>45506</v>
      </c>
      <c r="B302">
        <v>167969</v>
      </c>
      <c r="C302">
        <v>35249</v>
      </c>
      <c r="D302">
        <v>364941</v>
      </c>
    </row>
    <row r="303" spans="1:4" x14ac:dyDescent="0.25">
      <c r="A303" s="3">
        <f>DATE(2024,8,1)</f>
        <v>45505</v>
      </c>
      <c r="B303">
        <v>167889</v>
      </c>
      <c r="C303">
        <v>34918</v>
      </c>
      <c r="D303">
        <v>366962</v>
      </c>
    </row>
    <row r="304" spans="1:4" x14ac:dyDescent="0.25">
      <c r="A304" s="3">
        <f>DATE(2024,7,31)</f>
        <v>45504</v>
      </c>
      <c r="B304">
        <v>167681</v>
      </c>
      <c r="C304">
        <v>34508</v>
      </c>
      <c r="D304">
        <v>368504</v>
      </c>
    </row>
    <row r="305" spans="1:4" x14ac:dyDescent="0.25">
      <c r="A305" s="3">
        <f>DATE(2024,7,30)</f>
        <v>45503</v>
      </c>
      <c r="B305">
        <v>167790</v>
      </c>
      <c r="C305">
        <v>32751</v>
      </c>
      <c r="D305">
        <v>370149</v>
      </c>
    </row>
    <row r="306" spans="1:4" x14ac:dyDescent="0.25">
      <c r="A306" s="3">
        <f>DATE(2024,7,29)</f>
        <v>45502</v>
      </c>
      <c r="B306">
        <v>167500</v>
      </c>
      <c r="C306">
        <v>32202</v>
      </c>
      <c r="D306">
        <v>368552</v>
      </c>
    </row>
    <row r="307" spans="1:4" x14ac:dyDescent="0.25">
      <c r="A307" s="3">
        <f>DATE(2024,7,26)</f>
        <v>45499</v>
      </c>
      <c r="B307">
        <v>166817</v>
      </c>
      <c r="C307">
        <v>32244</v>
      </c>
      <c r="D307">
        <v>367607</v>
      </c>
    </row>
    <row r="308" spans="1:4" x14ac:dyDescent="0.25">
      <c r="A308" s="3">
        <f>DATE(2024,7,25)</f>
        <v>45498</v>
      </c>
      <c r="B308">
        <v>166425</v>
      </c>
      <c r="C308">
        <v>32154</v>
      </c>
      <c r="D308">
        <v>372183</v>
      </c>
    </row>
    <row r="309" spans="1:4" x14ac:dyDescent="0.25">
      <c r="A309" s="3">
        <f>DATE(2024,7,24)</f>
        <v>45497</v>
      </c>
      <c r="B309">
        <v>166297</v>
      </c>
      <c r="C309">
        <v>31506</v>
      </c>
      <c r="D309">
        <v>372504</v>
      </c>
    </row>
    <row r="310" spans="1:4" x14ac:dyDescent="0.25">
      <c r="A310" s="3">
        <f>DATE(2024,7,23)</f>
        <v>45496</v>
      </c>
      <c r="B310">
        <v>164885</v>
      </c>
      <c r="C310">
        <v>30714</v>
      </c>
      <c r="D310">
        <v>372909</v>
      </c>
    </row>
    <row r="311" spans="1:4" x14ac:dyDescent="0.25">
      <c r="A311" s="3">
        <f>DATE(2024,7,22)</f>
        <v>45495</v>
      </c>
      <c r="B311">
        <v>165646</v>
      </c>
      <c r="C311">
        <v>30702</v>
      </c>
      <c r="D311">
        <v>372152</v>
      </c>
    </row>
    <row r="312" spans="1:4" x14ac:dyDescent="0.25">
      <c r="A312" s="3">
        <f>DATE(2024,7,19)</f>
        <v>45492</v>
      </c>
      <c r="B312">
        <v>165167</v>
      </c>
      <c r="C312">
        <v>30035</v>
      </c>
      <c r="D312">
        <v>368656</v>
      </c>
    </row>
    <row r="313" spans="1:4" x14ac:dyDescent="0.25">
      <c r="A313" s="3">
        <f>DATE(2024,7,18)</f>
        <v>45491</v>
      </c>
      <c r="B313">
        <v>164764</v>
      </c>
      <c r="C313">
        <v>29951</v>
      </c>
      <c r="D313">
        <v>367825</v>
      </c>
    </row>
    <row r="314" spans="1:4" x14ac:dyDescent="0.25">
      <c r="A314" s="3">
        <f>DATE(2024,7,17)</f>
        <v>45490</v>
      </c>
      <c r="B314">
        <v>164639</v>
      </c>
      <c r="C314">
        <v>29547</v>
      </c>
      <c r="D314">
        <v>366585</v>
      </c>
    </row>
    <row r="315" spans="1:4" x14ac:dyDescent="0.25">
      <c r="A315" s="3">
        <f>DATE(2024,7,16)</f>
        <v>45489</v>
      </c>
      <c r="B315">
        <v>163811</v>
      </c>
      <c r="C315">
        <v>29351</v>
      </c>
      <c r="D315">
        <v>363416</v>
      </c>
    </row>
    <row r="316" spans="1:4" x14ac:dyDescent="0.25">
      <c r="A316" s="3">
        <f>DATE(2024,7,15)</f>
        <v>45488</v>
      </c>
      <c r="B316">
        <v>163718</v>
      </c>
      <c r="C316">
        <v>29640</v>
      </c>
      <c r="D316">
        <v>363566</v>
      </c>
    </row>
    <row r="317" spans="1:4" x14ac:dyDescent="0.25">
      <c r="A317" s="3">
        <f>DATE(2024,7,12)</f>
        <v>45485</v>
      </c>
      <c r="B317">
        <v>164274</v>
      </c>
      <c r="C317">
        <v>29658</v>
      </c>
      <c r="D317">
        <v>362207</v>
      </c>
    </row>
    <row r="318" spans="1:4" x14ac:dyDescent="0.25">
      <c r="A318" s="3">
        <f>DATE(2024,7,11)</f>
        <v>45484</v>
      </c>
      <c r="B318">
        <v>163356</v>
      </c>
      <c r="C318">
        <v>29273</v>
      </c>
      <c r="D318">
        <v>363359</v>
      </c>
    </row>
    <row r="319" spans="1:4" x14ac:dyDescent="0.25">
      <c r="A319" s="3">
        <f>DATE(2024,7,10)</f>
        <v>45483</v>
      </c>
      <c r="B319">
        <v>162986</v>
      </c>
      <c r="C319">
        <v>29464</v>
      </c>
      <c r="D319">
        <v>363609</v>
      </c>
    </row>
    <row r="320" spans="1:4" x14ac:dyDescent="0.25">
      <c r="A320" s="3">
        <f>DATE(2024,7,9)</f>
        <v>45482</v>
      </c>
      <c r="B320">
        <v>160065</v>
      </c>
      <c r="C320">
        <v>29434</v>
      </c>
      <c r="D320">
        <v>362325</v>
      </c>
    </row>
    <row r="321" spans="1:4" x14ac:dyDescent="0.25">
      <c r="A321" s="3">
        <f>DATE(2024,7,8)</f>
        <v>45481</v>
      </c>
      <c r="B321">
        <v>159894</v>
      </c>
      <c r="C321">
        <v>29249</v>
      </c>
      <c r="D321">
        <v>361404</v>
      </c>
    </row>
    <row r="322" spans="1:4" x14ac:dyDescent="0.25">
      <c r="A322" s="3">
        <f>DATE(2024,7,5)</f>
        <v>45478</v>
      </c>
      <c r="B322">
        <v>157897</v>
      </c>
      <c r="C322">
        <v>28867</v>
      </c>
      <c r="D322">
        <v>359688</v>
      </c>
    </row>
    <row r="323" spans="1:4" x14ac:dyDescent="0.25">
      <c r="A323" s="3">
        <f>DATE(2024,7,4)</f>
        <v>45477</v>
      </c>
      <c r="B323">
        <v>161709</v>
      </c>
      <c r="C323">
        <v>27475</v>
      </c>
      <c r="D323">
        <v>359778</v>
      </c>
    </row>
    <row r="324" spans="1:4" x14ac:dyDescent="0.25">
      <c r="A324" s="3">
        <f>DATE(2024,7,3)</f>
        <v>45476</v>
      </c>
      <c r="B324">
        <v>160541</v>
      </c>
      <c r="C324">
        <v>27107</v>
      </c>
      <c r="D324">
        <v>359447</v>
      </c>
    </row>
    <row r="325" spans="1:4" x14ac:dyDescent="0.25">
      <c r="A325" s="3">
        <f>DATE(2024,7,2)</f>
        <v>45475</v>
      </c>
      <c r="B325">
        <v>161889</v>
      </c>
      <c r="C325">
        <v>26946</v>
      </c>
      <c r="D325">
        <v>358571</v>
      </c>
    </row>
    <row r="326" spans="1:4" x14ac:dyDescent="0.25">
      <c r="A326" s="3">
        <f>DATE(2024,7,1)</f>
        <v>45474</v>
      </c>
      <c r="B326">
        <v>160176</v>
      </c>
      <c r="C326">
        <v>26516</v>
      </c>
      <c r="D326">
        <v>357779</v>
      </c>
    </row>
    <row r="327" spans="1:4" x14ac:dyDescent="0.25">
      <c r="A327" s="3">
        <f>DATE(2024,6,28)</f>
        <v>45471</v>
      </c>
      <c r="B327">
        <v>159890</v>
      </c>
      <c r="C327">
        <v>26407</v>
      </c>
      <c r="D327">
        <v>357843</v>
      </c>
    </row>
    <row r="328" spans="1:4" x14ac:dyDescent="0.25">
      <c r="A328" s="3">
        <f>DATE(2024,6,27)</f>
        <v>45470</v>
      </c>
      <c r="B328">
        <v>160257</v>
      </c>
      <c r="C328">
        <v>26254</v>
      </c>
      <c r="D328">
        <v>358346</v>
      </c>
    </row>
    <row r="329" spans="1:4" x14ac:dyDescent="0.25">
      <c r="A329" s="3">
        <f>DATE(2024,6,26)</f>
        <v>45469</v>
      </c>
      <c r="B329">
        <v>159993</v>
      </c>
      <c r="C329">
        <v>25985</v>
      </c>
      <c r="D329">
        <v>355843</v>
      </c>
    </row>
    <row r="330" spans="1:4" x14ac:dyDescent="0.25">
      <c r="A330" s="3">
        <f>DATE(2024,6,25)</f>
        <v>45468</v>
      </c>
      <c r="B330">
        <v>160264</v>
      </c>
      <c r="C330">
        <v>25802</v>
      </c>
      <c r="D330">
        <v>354577</v>
      </c>
    </row>
    <row r="331" spans="1:4" x14ac:dyDescent="0.25">
      <c r="A331" s="3">
        <f>DATE(2024,6,24)</f>
        <v>45467</v>
      </c>
      <c r="B331">
        <v>159409</v>
      </c>
      <c r="C331">
        <v>25467</v>
      </c>
      <c r="D331">
        <v>353485</v>
      </c>
    </row>
    <row r="332" spans="1:4" x14ac:dyDescent="0.25">
      <c r="A332" s="3">
        <f>DATE(2024,6,21)</f>
        <v>45464</v>
      </c>
      <c r="B332">
        <v>158226</v>
      </c>
      <c r="C332">
        <v>25151</v>
      </c>
      <c r="D332">
        <v>349260</v>
      </c>
    </row>
    <row r="333" spans="1:4" x14ac:dyDescent="0.25">
      <c r="A333" s="3">
        <f>DATE(2024,6,20)</f>
        <v>45463</v>
      </c>
      <c r="B333">
        <v>155505</v>
      </c>
      <c r="C333">
        <v>24818</v>
      </c>
      <c r="D333">
        <v>342937</v>
      </c>
    </row>
    <row r="334" spans="1:4" x14ac:dyDescent="0.25">
      <c r="A334" s="3">
        <f>DATE(2024,6,19)</f>
        <v>45462</v>
      </c>
      <c r="B334">
        <v>153770</v>
      </c>
      <c r="C334">
        <v>24633</v>
      </c>
      <c r="D334">
        <v>342582</v>
      </c>
    </row>
    <row r="335" spans="1:4" x14ac:dyDescent="0.25">
      <c r="A335" s="3">
        <f>DATE(2024,6,18)</f>
        <v>45461</v>
      </c>
      <c r="B335">
        <v>153737</v>
      </c>
      <c r="C335">
        <v>24553</v>
      </c>
      <c r="D335">
        <v>346400</v>
      </c>
    </row>
    <row r="336" spans="1:4" x14ac:dyDescent="0.25">
      <c r="A336" s="3">
        <f>DATE(2024,6,17)</f>
        <v>45460</v>
      </c>
      <c r="B336">
        <v>153579</v>
      </c>
      <c r="C336">
        <v>24376</v>
      </c>
      <c r="D336">
        <v>338785</v>
      </c>
    </row>
    <row r="337" spans="1:4" x14ac:dyDescent="0.25">
      <c r="A337" s="3">
        <f>DATE(2024,6,14)</f>
        <v>45457</v>
      </c>
      <c r="B337">
        <v>153559</v>
      </c>
      <c r="C337">
        <v>24272</v>
      </c>
      <c r="D337">
        <v>338682</v>
      </c>
    </row>
    <row r="338" spans="1:4" x14ac:dyDescent="0.25">
      <c r="A338" s="3">
        <f>DATE(2024,6,13)</f>
        <v>45456</v>
      </c>
      <c r="B338">
        <v>148000</v>
      </c>
      <c r="C338">
        <v>23667</v>
      </c>
      <c r="D338">
        <v>334373</v>
      </c>
    </row>
    <row r="339" spans="1:4" x14ac:dyDescent="0.25">
      <c r="A339" s="3">
        <f>DATE(2024,6,12)</f>
        <v>45455</v>
      </c>
      <c r="B339">
        <v>147981</v>
      </c>
      <c r="C339">
        <v>23606</v>
      </c>
      <c r="D339">
        <v>333805</v>
      </c>
    </row>
    <row r="340" spans="1:4" x14ac:dyDescent="0.25">
      <c r="A340" s="3">
        <f>DATE(2024,6,11)</f>
        <v>45454</v>
      </c>
      <c r="B340">
        <v>147524</v>
      </c>
      <c r="C340">
        <v>23505</v>
      </c>
      <c r="D340">
        <v>333575</v>
      </c>
    </row>
    <row r="341" spans="1:4" x14ac:dyDescent="0.25">
      <c r="A341" s="3">
        <f>DATE(2024,6,10)</f>
        <v>45453</v>
      </c>
      <c r="B341">
        <v>146438</v>
      </c>
      <c r="C341">
        <v>23394</v>
      </c>
      <c r="D341">
        <v>331242</v>
      </c>
    </row>
    <row r="342" spans="1:4" x14ac:dyDescent="0.25">
      <c r="A342" s="3">
        <f>DATE(2024,6,7)</f>
        <v>45450</v>
      </c>
      <c r="B342">
        <v>146728</v>
      </c>
      <c r="C342">
        <v>23318</v>
      </c>
      <c r="D342">
        <v>331118</v>
      </c>
    </row>
    <row r="343" spans="1:4" x14ac:dyDescent="0.25">
      <c r="A343" s="3">
        <f>DATE(2024,6,6)</f>
        <v>45449</v>
      </c>
      <c r="B343">
        <v>145469</v>
      </c>
      <c r="C343">
        <v>23226</v>
      </c>
      <c r="D343">
        <v>330186</v>
      </c>
    </row>
    <row r="344" spans="1:4" x14ac:dyDescent="0.25">
      <c r="A344" s="3">
        <f>DATE(2024,6,5)</f>
        <v>45448</v>
      </c>
      <c r="B344">
        <v>145667</v>
      </c>
      <c r="C344">
        <v>23126</v>
      </c>
      <c r="D344">
        <v>330342</v>
      </c>
    </row>
    <row r="345" spans="1:4" x14ac:dyDescent="0.25">
      <c r="A345" s="3">
        <f>DATE(2024,6,4)</f>
        <v>45447</v>
      </c>
      <c r="B345">
        <v>145957</v>
      </c>
      <c r="C345">
        <v>22659</v>
      </c>
      <c r="D345">
        <v>330000</v>
      </c>
    </row>
    <row r="346" spans="1:4" x14ac:dyDescent="0.25">
      <c r="A346" s="3">
        <f>DATE(2024,6,3)</f>
        <v>45446</v>
      </c>
      <c r="B346">
        <v>146098</v>
      </c>
      <c r="C346">
        <v>22600</v>
      </c>
      <c r="D346">
        <v>330170</v>
      </c>
    </row>
    <row r="347" spans="1:4" x14ac:dyDescent="0.25">
      <c r="A347" s="3">
        <f>DATE(2024,5,31)</f>
        <v>45443</v>
      </c>
      <c r="B347">
        <v>145778</v>
      </c>
      <c r="C347">
        <v>22480</v>
      </c>
      <c r="D347">
        <v>329627</v>
      </c>
    </row>
    <row r="348" spans="1:4" x14ac:dyDescent="0.25">
      <c r="A348" s="3">
        <f>DATE(2024,5,30)</f>
        <v>45442</v>
      </c>
      <c r="B348">
        <v>145416</v>
      </c>
      <c r="C348">
        <v>22409</v>
      </c>
      <c r="D348">
        <v>329425</v>
      </c>
    </row>
    <row r="349" spans="1:4" x14ac:dyDescent="0.25">
      <c r="A349" s="3">
        <f>DATE(2024,5,29)</f>
        <v>45441</v>
      </c>
      <c r="B349">
        <v>144649</v>
      </c>
      <c r="C349">
        <v>22371</v>
      </c>
      <c r="D349">
        <v>329544</v>
      </c>
    </row>
    <row r="350" spans="1:4" x14ac:dyDescent="0.25">
      <c r="A350" s="3">
        <f>DATE(2024,5,28)</f>
        <v>45440</v>
      </c>
      <c r="B350">
        <v>144517</v>
      </c>
      <c r="C350">
        <v>22258</v>
      </c>
      <c r="D350">
        <v>329293</v>
      </c>
    </row>
    <row r="351" spans="1:4" x14ac:dyDescent="0.25">
      <c r="A351" s="3">
        <f>DATE(2024,5,27)</f>
        <v>45439</v>
      </c>
      <c r="B351">
        <v>144483</v>
      </c>
      <c r="C351">
        <v>22182</v>
      </c>
      <c r="D351">
        <v>326832</v>
      </c>
    </row>
    <row r="352" spans="1:4" x14ac:dyDescent="0.25">
      <c r="A352" s="3">
        <f>DATE(2024,5,24)</f>
        <v>45436</v>
      </c>
      <c r="B352">
        <v>144404</v>
      </c>
      <c r="C352">
        <v>22087</v>
      </c>
      <c r="D352">
        <v>326226</v>
      </c>
    </row>
    <row r="353" spans="1:4" x14ac:dyDescent="0.25">
      <c r="A353" s="3">
        <f>DATE(2024,5,23)</f>
        <v>45435</v>
      </c>
      <c r="B353">
        <v>144303</v>
      </c>
      <c r="C353">
        <v>22019</v>
      </c>
      <c r="D353">
        <v>326314</v>
      </c>
    </row>
    <row r="354" spans="1:4" x14ac:dyDescent="0.25">
      <c r="A354" s="3">
        <f>DATE(2024,5,22)</f>
        <v>45434</v>
      </c>
      <c r="B354">
        <v>143799</v>
      </c>
      <c r="C354">
        <v>21955</v>
      </c>
      <c r="D354">
        <v>325224</v>
      </c>
    </row>
    <row r="355" spans="1:4" x14ac:dyDescent="0.25">
      <c r="A355" s="3">
        <f>DATE(2024,5,21)</f>
        <v>45433</v>
      </c>
      <c r="B355">
        <v>143504</v>
      </c>
      <c r="C355">
        <v>21668</v>
      </c>
      <c r="D355">
        <v>325214</v>
      </c>
    </row>
    <row r="356" spans="1:4" x14ac:dyDescent="0.25">
      <c r="A356" s="3">
        <f>DATE(2024,5,20)</f>
        <v>45432</v>
      </c>
      <c r="B356">
        <v>143301</v>
      </c>
      <c r="C356">
        <v>21513</v>
      </c>
      <c r="D356">
        <v>323298</v>
      </c>
    </row>
    <row r="357" spans="1:4" x14ac:dyDescent="0.25">
      <c r="A357" s="3">
        <f>DATE(2024,5,17)</f>
        <v>45429</v>
      </c>
      <c r="B357">
        <v>143216</v>
      </c>
      <c r="C357">
        <v>21277</v>
      </c>
      <c r="D357">
        <v>322522</v>
      </c>
    </row>
    <row r="358" spans="1:4" x14ac:dyDescent="0.25">
      <c r="A358" s="3">
        <f>DATE(2024,5,16)</f>
        <v>45428</v>
      </c>
      <c r="B358">
        <v>143687</v>
      </c>
      <c r="C358">
        <v>21296</v>
      </c>
      <c r="D358">
        <v>321366</v>
      </c>
    </row>
    <row r="359" spans="1:4" x14ac:dyDescent="0.25">
      <c r="A359" s="3">
        <f>DATE(2024,5,15)</f>
        <v>45427</v>
      </c>
      <c r="B359">
        <v>142393</v>
      </c>
      <c r="C359">
        <v>22492</v>
      </c>
      <c r="D359">
        <v>318191</v>
      </c>
    </row>
    <row r="360" spans="1:4" x14ac:dyDescent="0.25">
      <c r="A360" s="3">
        <f>DATE(2024,5,14)</f>
        <v>45426</v>
      </c>
      <c r="B360">
        <v>141530</v>
      </c>
      <c r="C360">
        <v>22281</v>
      </c>
      <c r="D360">
        <v>315931</v>
      </c>
    </row>
    <row r="361" spans="1:4" x14ac:dyDescent="0.25">
      <c r="A361" s="3">
        <f>DATE(2024,5,13)</f>
        <v>45425</v>
      </c>
      <c r="B361">
        <v>141416</v>
      </c>
      <c r="C361">
        <v>22275</v>
      </c>
      <c r="D361">
        <v>313456</v>
      </c>
    </row>
    <row r="362" spans="1:4" x14ac:dyDescent="0.25">
      <c r="A362" s="3">
        <f>DATE(2024,5,10)</f>
        <v>45422</v>
      </c>
      <c r="B362">
        <v>141262</v>
      </c>
      <c r="C362">
        <v>22227</v>
      </c>
      <c r="D362">
        <v>313285</v>
      </c>
    </row>
    <row r="363" spans="1:4" x14ac:dyDescent="0.25">
      <c r="A363" s="3">
        <f>DATE(2024,5,9)</f>
        <v>45421</v>
      </c>
      <c r="B363">
        <v>141298</v>
      </c>
      <c r="C363">
        <v>22196</v>
      </c>
      <c r="D363">
        <v>312377</v>
      </c>
    </row>
    <row r="364" spans="1:4" x14ac:dyDescent="0.25">
      <c r="A364" s="3">
        <f>DATE(2024,5,8)</f>
        <v>45420</v>
      </c>
      <c r="B364">
        <v>141363</v>
      </c>
      <c r="C364">
        <v>22183</v>
      </c>
      <c r="D364">
        <v>311572</v>
      </c>
    </row>
    <row r="365" spans="1:4" x14ac:dyDescent="0.25">
      <c r="A365" s="3">
        <f>DATE(2024,5,7)</f>
        <v>45419</v>
      </c>
      <c r="B365">
        <v>141182</v>
      </c>
      <c r="C365">
        <v>22183</v>
      </c>
      <c r="D365">
        <v>311125</v>
      </c>
    </row>
    <row r="366" spans="1:4" x14ac:dyDescent="0.25">
      <c r="A366" s="3">
        <f>DATE(2024,5,6)</f>
        <v>45418</v>
      </c>
      <c r="B366">
        <v>141441</v>
      </c>
      <c r="C366">
        <v>22100</v>
      </c>
      <c r="D366">
        <v>306017</v>
      </c>
    </row>
    <row r="367" spans="1:4" x14ac:dyDescent="0.25">
      <c r="A367" s="3">
        <f>DATE(2024,5,3)</f>
        <v>45415</v>
      </c>
      <c r="B367">
        <v>141508</v>
      </c>
      <c r="C367">
        <v>22095</v>
      </c>
      <c r="D367">
        <v>304693</v>
      </c>
    </row>
    <row r="368" spans="1:4" x14ac:dyDescent="0.25">
      <c r="A368" s="3">
        <f>DATE(2024,5,2)</f>
        <v>45414</v>
      </c>
      <c r="B368">
        <v>133954</v>
      </c>
      <c r="C368">
        <v>21159</v>
      </c>
      <c r="D368">
        <v>305873</v>
      </c>
    </row>
    <row r="369" spans="1:4" x14ac:dyDescent="0.25">
      <c r="A369" s="3">
        <f>DATE(2024,5,1)</f>
        <v>45413</v>
      </c>
      <c r="B369">
        <v>133409</v>
      </c>
      <c r="C369">
        <v>20851</v>
      </c>
      <c r="D369">
        <v>300835</v>
      </c>
    </row>
    <row r="370" spans="1:4" x14ac:dyDescent="0.25">
      <c r="A370" s="3">
        <f>DATE(2024,4,30)</f>
        <v>45412</v>
      </c>
      <c r="B370">
        <v>133314</v>
      </c>
      <c r="C370">
        <v>20833</v>
      </c>
      <c r="D370">
        <v>300518</v>
      </c>
    </row>
    <row r="371" spans="1:4" x14ac:dyDescent="0.25">
      <c r="A371" s="3">
        <f>DATE(2024,4,29)</f>
        <v>45411</v>
      </c>
      <c r="B371">
        <v>130858</v>
      </c>
      <c r="C371">
        <v>20790</v>
      </c>
      <c r="D371">
        <v>299350</v>
      </c>
    </row>
    <row r="372" spans="1:4" x14ac:dyDescent="0.25">
      <c r="A372" s="3">
        <f>DATE(2024,4,26)</f>
        <v>45408</v>
      </c>
      <c r="B372">
        <v>130675</v>
      </c>
      <c r="C372">
        <v>20567</v>
      </c>
      <c r="D372">
        <v>297800</v>
      </c>
    </row>
    <row r="373" spans="1:4" x14ac:dyDescent="0.25">
      <c r="A373" s="3">
        <f>DATE(2024,4,25)</f>
        <v>45407</v>
      </c>
      <c r="B373">
        <v>130520</v>
      </c>
      <c r="C373">
        <v>20360</v>
      </c>
      <c r="D373">
        <v>295607</v>
      </c>
    </row>
    <row r="374" spans="1:4" x14ac:dyDescent="0.25">
      <c r="A374" s="3">
        <f>DATE(2024,4,24)</f>
        <v>45406</v>
      </c>
      <c r="B374">
        <v>128942</v>
      </c>
      <c r="C374">
        <v>20334</v>
      </c>
      <c r="D374">
        <v>292075</v>
      </c>
    </row>
    <row r="375" spans="1:4" x14ac:dyDescent="0.25">
      <c r="A375" s="3">
        <f>DATE(2024,4,23)</f>
        <v>45405</v>
      </c>
      <c r="B375">
        <v>127061</v>
      </c>
      <c r="C375">
        <v>20182</v>
      </c>
      <c r="D375">
        <v>288230</v>
      </c>
    </row>
    <row r="376" spans="1:4" x14ac:dyDescent="0.25">
      <c r="A376" s="3">
        <f>DATE(2024,4,22)</f>
        <v>45404</v>
      </c>
      <c r="B376">
        <v>126938</v>
      </c>
      <c r="C376">
        <v>19561</v>
      </c>
      <c r="D376">
        <v>286331</v>
      </c>
    </row>
    <row r="377" spans="1:4" x14ac:dyDescent="0.25">
      <c r="A377" s="3">
        <f>DATE(2024,4,19)</f>
        <v>45401</v>
      </c>
      <c r="B377">
        <v>120467</v>
      </c>
      <c r="C377">
        <v>19509</v>
      </c>
      <c r="D377">
        <v>282241</v>
      </c>
    </row>
    <row r="378" spans="1:4" x14ac:dyDescent="0.25">
      <c r="A378" s="3">
        <f>DATE(2024,4,18)</f>
        <v>45400</v>
      </c>
      <c r="B378">
        <v>120558</v>
      </c>
      <c r="C378">
        <v>19176</v>
      </c>
      <c r="D378">
        <v>283273</v>
      </c>
    </row>
    <row r="379" spans="1:4" x14ac:dyDescent="0.25">
      <c r="A379" s="3">
        <f>DATE(2024,4,17)</f>
        <v>45399</v>
      </c>
      <c r="B379">
        <v>119421</v>
      </c>
      <c r="C379">
        <v>18974</v>
      </c>
      <c r="D379">
        <v>285563</v>
      </c>
    </row>
    <row r="380" spans="1:4" x14ac:dyDescent="0.25">
      <c r="A380" s="3">
        <f>DATE(2024,4,16)</f>
        <v>45398</v>
      </c>
      <c r="B380">
        <v>119365</v>
      </c>
      <c r="C380">
        <v>18691</v>
      </c>
      <c r="D380">
        <v>286818</v>
      </c>
    </row>
    <row r="381" spans="1:4" x14ac:dyDescent="0.25">
      <c r="A381" s="3">
        <f>DATE(2024,4,15)</f>
        <v>45397</v>
      </c>
      <c r="B381">
        <v>118369</v>
      </c>
      <c r="C381">
        <v>18558</v>
      </c>
      <c r="D381">
        <v>287937</v>
      </c>
    </row>
    <row r="382" spans="1:4" x14ac:dyDescent="0.25">
      <c r="A382" s="3">
        <f>DATE(2024,4,12)</f>
        <v>45394</v>
      </c>
      <c r="B382">
        <v>118347</v>
      </c>
      <c r="C382">
        <v>18440</v>
      </c>
      <c r="D382">
        <v>289544</v>
      </c>
    </row>
    <row r="383" spans="1:4" x14ac:dyDescent="0.25">
      <c r="A383" s="3">
        <f>DATE(2024,4,11)</f>
        <v>45393</v>
      </c>
      <c r="B383">
        <v>117910</v>
      </c>
      <c r="C383">
        <v>18393</v>
      </c>
      <c r="D383">
        <v>290698</v>
      </c>
    </row>
    <row r="384" spans="1:4" x14ac:dyDescent="0.25">
      <c r="A384" s="3">
        <f>DATE(2024,4,10)</f>
        <v>45392</v>
      </c>
      <c r="B384">
        <v>115881</v>
      </c>
      <c r="C384">
        <v>17973</v>
      </c>
      <c r="D384">
        <v>292220</v>
      </c>
    </row>
    <row r="385" spans="1:4" x14ac:dyDescent="0.25">
      <c r="A385" s="3">
        <f>DATE(2024,4,9)</f>
        <v>45391</v>
      </c>
      <c r="B385">
        <v>115841</v>
      </c>
      <c r="C385">
        <v>17929</v>
      </c>
      <c r="D385">
        <v>290662</v>
      </c>
    </row>
    <row r="386" spans="1:4" x14ac:dyDescent="0.25">
      <c r="A386" s="3">
        <f>DATE(2024,4,8)</f>
        <v>45390</v>
      </c>
      <c r="B386">
        <v>114679</v>
      </c>
      <c r="C386">
        <v>17269</v>
      </c>
      <c r="D386">
        <v>301156</v>
      </c>
    </row>
    <row r="387" spans="1:4" x14ac:dyDescent="0.25">
      <c r="A387" s="3">
        <f>DATE(2024,4,5)</f>
        <v>45387</v>
      </c>
      <c r="B387">
        <v>112976</v>
      </c>
      <c r="C387">
        <v>17213</v>
      </c>
      <c r="D387">
        <v>301216</v>
      </c>
    </row>
    <row r="388" spans="1:4" x14ac:dyDescent="0.25">
      <c r="A388" s="3">
        <f>DATE(2024,4,4)</f>
        <v>45386</v>
      </c>
      <c r="B388">
        <v>110302</v>
      </c>
      <c r="C388">
        <v>16108</v>
      </c>
      <c r="D388">
        <v>303135</v>
      </c>
    </row>
    <row r="389" spans="1:4" x14ac:dyDescent="0.25">
      <c r="A389" s="3">
        <f>DATE(2024,4,3)</f>
        <v>45385</v>
      </c>
      <c r="B389">
        <v>110550</v>
      </c>
      <c r="C389">
        <v>16088</v>
      </c>
      <c r="D389">
        <v>303974</v>
      </c>
    </row>
    <row r="390" spans="1:4" x14ac:dyDescent="0.25">
      <c r="A390" s="3">
        <f>DATE(2024,4,2)</f>
        <v>45384</v>
      </c>
      <c r="B390">
        <v>107649</v>
      </c>
      <c r="C390">
        <v>15631</v>
      </c>
      <c r="D390">
        <v>305461</v>
      </c>
    </row>
    <row r="391" spans="1:4" x14ac:dyDescent="0.25">
      <c r="A391" s="3">
        <f>DATE(2024,4,1)</f>
        <v>45383</v>
      </c>
      <c r="B391">
        <v>107063</v>
      </c>
      <c r="C391">
        <v>14785</v>
      </c>
      <c r="D391">
        <v>305049</v>
      </c>
    </row>
    <row r="392" spans="1:4" x14ac:dyDescent="0.25">
      <c r="A392" s="3">
        <f>DATE(2024,3,28)</f>
        <v>45379</v>
      </c>
      <c r="B392">
        <v>107063</v>
      </c>
      <c r="C392">
        <v>14785</v>
      </c>
      <c r="D392">
        <v>305054</v>
      </c>
    </row>
    <row r="393" spans="1:4" x14ac:dyDescent="0.25">
      <c r="A393" s="3">
        <f>DATE(2024,3,27)</f>
        <v>45378</v>
      </c>
      <c r="B393">
        <v>106963</v>
      </c>
      <c r="C393">
        <v>14459</v>
      </c>
      <c r="D393">
        <v>303156</v>
      </c>
    </row>
    <row r="394" spans="1:4" x14ac:dyDescent="0.25">
      <c r="A394" s="3">
        <f>DATE(2024,3,26)</f>
        <v>45377</v>
      </c>
      <c r="B394">
        <v>104300</v>
      </c>
      <c r="C394">
        <v>14251</v>
      </c>
      <c r="D394">
        <v>299462</v>
      </c>
    </row>
    <row r="395" spans="1:4" x14ac:dyDescent="0.25">
      <c r="A395" s="3">
        <f>DATE(2024,3,25)</f>
        <v>45376</v>
      </c>
      <c r="B395">
        <v>102934</v>
      </c>
      <c r="C395">
        <v>13820</v>
      </c>
      <c r="D395">
        <v>297131</v>
      </c>
    </row>
    <row r="396" spans="1:4" x14ac:dyDescent="0.25">
      <c r="A396" s="3">
        <f>DATE(2024,3,22)</f>
        <v>45373</v>
      </c>
      <c r="B396">
        <v>102051</v>
      </c>
      <c r="C396">
        <v>13531</v>
      </c>
      <c r="D396">
        <v>297063</v>
      </c>
    </row>
    <row r="397" spans="1:4" x14ac:dyDescent="0.25">
      <c r="A397" s="3">
        <f>DATE(2024,3,21)</f>
        <v>45372</v>
      </c>
      <c r="B397">
        <v>98012</v>
      </c>
      <c r="C397">
        <v>13160</v>
      </c>
      <c r="D397">
        <v>294791</v>
      </c>
    </row>
    <row r="398" spans="1:4" x14ac:dyDescent="0.25">
      <c r="A398" s="3">
        <f>DATE(2024,3,20)</f>
        <v>45371</v>
      </c>
      <c r="B398">
        <v>97101</v>
      </c>
      <c r="C398">
        <v>12961</v>
      </c>
      <c r="D398">
        <v>292958</v>
      </c>
    </row>
    <row r="399" spans="1:4" x14ac:dyDescent="0.25">
      <c r="A399" s="3">
        <f>DATE(2024,3,19)</f>
        <v>45370</v>
      </c>
      <c r="B399">
        <v>96645</v>
      </c>
      <c r="C399">
        <v>12649</v>
      </c>
      <c r="D399">
        <v>293112</v>
      </c>
    </row>
    <row r="400" spans="1:4" x14ac:dyDescent="0.25">
      <c r="A400" s="3">
        <f>DATE(2024,3,18)</f>
        <v>45369</v>
      </c>
      <c r="B400">
        <v>95512</v>
      </c>
      <c r="C400">
        <v>12377</v>
      </c>
      <c r="D400">
        <v>295129</v>
      </c>
    </row>
    <row r="401" spans="1:4" x14ac:dyDescent="0.25">
      <c r="A401" s="3">
        <f>DATE(2024,3,15)</f>
        <v>45366</v>
      </c>
      <c r="B401">
        <v>95780</v>
      </c>
      <c r="C401">
        <v>12136</v>
      </c>
      <c r="D401">
        <v>294097</v>
      </c>
    </row>
    <row r="402" spans="1:4" x14ac:dyDescent="0.25">
      <c r="A402" s="3">
        <f>DATE(2024,3,14)</f>
        <v>45365</v>
      </c>
      <c r="B402">
        <v>95452</v>
      </c>
      <c r="C402">
        <v>12147</v>
      </c>
      <c r="D402">
        <v>289989</v>
      </c>
    </row>
    <row r="403" spans="1:4" x14ac:dyDescent="0.25">
      <c r="A403" s="3">
        <f>DATE(2024,3,13)</f>
        <v>45364</v>
      </c>
      <c r="B403">
        <v>94597</v>
      </c>
      <c r="C403">
        <v>12110</v>
      </c>
      <c r="D403">
        <v>293878</v>
      </c>
    </row>
    <row r="404" spans="1:4" x14ac:dyDescent="0.25">
      <c r="A404" s="3">
        <f>DATE(2024,3,12)</f>
        <v>45363</v>
      </c>
      <c r="B404">
        <v>93432</v>
      </c>
      <c r="C404">
        <v>12094</v>
      </c>
      <c r="D404">
        <v>289607</v>
      </c>
    </row>
    <row r="405" spans="1:4" x14ac:dyDescent="0.25">
      <c r="A405" s="3">
        <f>DATE(2024,3,11)</f>
        <v>45362</v>
      </c>
      <c r="B405">
        <v>92770</v>
      </c>
      <c r="C405">
        <v>12114</v>
      </c>
      <c r="D405">
        <v>289219</v>
      </c>
    </row>
    <row r="406" spans="1:4" x14ac:dyDescent="0.25">
      <c r="A406" s="3">
        <f>DATE(2024,3,8)</f>
        <v>45359</v>
      </c>
      <c r="B406">
        <v>91876</v>
      </c>
      <c r="C406">
        <v>11840</v>
      </c>
      <c r="D406">
        <v>287330</v>
      </c>
    </row>
    <row r="407" spans="1:4" x14ac:dyDescent="0.25">
      <c r="A407" s="3">
        <f>DATE(2024,3,7)</f>
        <v>45358</v>
      </c>
      <c r="B407">
        <v>91422</v>
      </c>
      <c r="C407">
        <v>11238</v>
      </c>
      <c r="D407">
        <v>285313</v>
      </c>
    </row>
    <row r="408" spans="1:4" x14ac:dyDescent="0.25">
      <c r="A408" s="3">
        <f>DATE(2024,3,6)</f>
        <v>45357</v>
      </c>
      <c r="B408">
        <v>89388</v>
      </c>
      <c r="C408">
        <v>11188</v>
      </c>
      <c r="D408">
        <v>282480</v>
      </c>
    </row>
    <row r="409" spans="1:4" x14ac:dyDescent="0.25">
      <c r="A409" s="3">
        <f>DATE(2024,3,5)</f>
        <v>45356</v>
      </c>
      <c r="B409">
        <v>86525</v>
      </c>
      <c r="C409">
        <v>10924</v>
      </c>
      <c r="D409">
        <v>282222</v>
      </c>
    </row>
    <row r="410" spans="1:4" x14ac:dyDescent="0.25">
      <c r="A410" s="3">
        <f>DATE(2024,3,4)</f>
        <v>45355</v>
      </c>
      <c r="B410">
        <v>86083</v>
      </c>
      <c r="C410">
        <v>10746</v>
      </c>
      <c r="D410">
        <v>286353</v>
      </c>
    </row>
    <row r="411" spans="1:4" x14ac:dyDescent="0.25">
      <c r="A411" s="3">
        <f>DATE(2024,3,1)</f>
        <v>45352</v>
      </c>
      <c r="B411">
        <v>83808</v>
      </c>
      <c r="C411">
        <v>10593</v>
      </c>
      <c r="D411">
        <v>282907</v>
      </c>
    </row>
    <row r="412" spans="1:4" x14ac:dyDescent="0.25">
      <c r="A412" s="3">
        <f>DATE(2024,2,29)</f>
        <v>45351</v>
      </c>
      <c r="B412">
        <v>81526</v>
      </c>
      <c r="C412">
        <v>10436</v>
      </c>
      <c r="D412">
        <v>281610</v>
      </c>
    </row>
    <row r="413" spans="1:4" x14ac:dyDescent="0.25">
      <c r="A413" s="3">
        <f>DATE(2024,2,28)</f>
        <v>45350</v>
      </c>
      <c r="B413">
        <v>80777</v>
      </c>
      <c r="C413">
        <v>10448</v>
      </c>
      <c r="D413">
        <v>283709</v>
      </c>
    </row>
    <row r="414" spans="1:4" x14ac:dyDescent="0.25">
      <c r="A414" s="3">
        <f>DATE(2024,2,27)</f>
        <v>45349</v>
      </c>
      <c r="B414">
        <v>80663</v>
      </c>
      <c r="C414">
        <v>10228</v>
      </c>
      <c r="D414">
        <v>287829</v>
      </c>
    </row>
    <row r="415" spans="1:4" x14ac:dyDescent="0.25">
      <c r="A415" s="3">
        <f>DATE(2024,2,26)</f>
        <v>45348</v>
      </c>
      <c r="B415">
        <v>80354</v>
      </c>
      <c r="C415">
        <v>10141</v>
      </c>
      <c r="D415">
        <v>289628</v>
      </c>
    </row>
    <row r="416" spans="1:4" x14ac:dyDescent="0.25">
      <c r="A416" s="3">
        <f>DATE(2024,2,23)</f>
        <v>45345</v>
      </c>
      <c r="B416">
        <v>78220</v>
      </c>
      <c r="C416">
        <v>10084</v>
      </c>
      <c r="D416">
        <v>289803</v>
      </c>
    </row>
    <row r="417" spans="1:4" x14ac:dyDescent="0.25">
      <c r="A417" s="3">
        <f>DATE(2024,2,22)</f>
        <v>45344</v>
      </c>
      <c r="B417">
        <v>77246</v>
      </c>
      <c r="C417">
        <v>10005</v>
      </c>
      <c r="D417">
        <v>289539</v>
      </c>
    </row>
    <row r="418" spans="1:4" x14ac:dyDescent="0.25">
      <c r="A418" s="3">
        <f>DATE(2024,2,21)</f>
        <v>45343</v>
      </c>
      <c r="B418">
        <v>75307</v>
      </c>
      <c r="C418">
        <v>10005</v>
      </c>
      <c r="D418">
        <v>288096</v>
      </c>
    </row>
    <row r="419" spans="1:4" x14ac:dyDescent="0.25">
      <c r="A419" s="3">
        <f>DATE(2024,2,20)</f>
        <v>45342</v>
      </c>
      <c r="B419">
        <v>74662</v>
      </c>
      <c r="C419">
        <v>10023</v>
      </c>
      <c r="D419">
        <v>288407</v>
      </c>
    </row>
    <row r="420" spans="1:4" x14ac:dyDescent="0.25">
      <c r="A420" s="3">
        <f>DATE(2024,2,19)</f>
        <v>45341</v>
      </c>
      <c r="B420">
        <v>74208</v>
      </c>
      <c r="C420">
        <v>10034</v>
      </c>
      <c r="D420">
        <v>290705</v>
      </c>
    </row>
    <row r="421" spans="1:4" x14ac:dyDescent="0.25">
      <c r="A421" s="3">
        <f>DATE(2024,2,16)</f>
        <v>45338</v>
      </c>
      <c r="B421">
        <v>73447</v>
      </c>
      <c r="C421">
        <v>9953</v>
      </c>
      <c r="D421">
        <v>286053</v>
      </c>
    </row>
    <row r="422" spans="1:4" x14ac:dyDescent="0.25">
      <c r="A422" s="3">
        <f>DATE(2024,2,15)</f>
        <v>45337</v>
      </c>
      <c r="B422">
        <v>72666</v>
      </c>
      <c r="C422">
        <v>9785</v>
      </c>
      <c r="D422">
        <v>285842</v>
      </c>
    </row>
    <row r="423" spans="1:4" x14ac:dyDescent="0.25">
      <c r="A423" s="3">
        <f>DATE(2024,2,14)</f>
        <v>45336</v>
      </c>
      <c r="B423">
        <v>72735</v>
      </c>
      <c r="C423">
        <v>9557</v>
      </c>
      <c r="D423">
        <v>286484</v>
      </c>
    </row>
    <row r="424" spans="1:4" x14ac:dyDescent="0.25">
      <c r="A424" s="3">
        <f>DATE(2024,2,13)</f>
        <v>45335</v>
      </c>
      <c r="B424">
        <v>71375</v>
      </c>
      <c r="C424">
        <v>9520</v>
      </c>
      <c r="D424">
        <v>287140</v>
      </c>
    </row>
    <row r="425" spans="1:4" x14ac:dyDescent="0.25">
      <c r="A425" s="3">
        <f>DATE(2024,2,12)</f>
        <v>45334</v>
      </c>
      <c r="B425">
        <v>70085</v>
      </c>
      <c r="C425">
        <v>9471</v>
      </c>
      <c r="D425">
        <v>286130</v>
      </c>
    </row>
    <row r="426" spans="1:4" x14ac:dyDescent="0.25">
      <c r="A426" s="3">
        <f>DATE(2024,2,9)</f>
        <v>45331</v>
      </c>
      <c r="B426">
        <v>69624</v>
      </c>
      <c r="C426">
        <v>9187</v>
      </c>
      <c r="D426">
        <v>284512</v>
      </c>
    </row>
    <row r="427" spans="1:4" x14ac:dyDescent="0.25">
      <c r="A427" s="3">
        <f>DATE(2024,2,8)</f>
        <v>45330</v>
      </c>
      <c r="B427">
        <v>69807</v>
      </c>
      <c r="C427">
        <v>9051</v>
      </c>
      <c r="D427">
        <v>280639</v>
      </c>
    </row>
    <row r="428" spans="1:4" x14ac:dyDescent="0.25">
      <c r="A428" s="3">
        <f>DATE(2024,2,7)</f>
        <v>45329</v>
      </c>
      <c r="B428">
        <v>69621</v>
      </c>
      <c r="C428">
        <v>9018</v>
      </c>
      <c r="D428">
        <v>277076</v>
      </c>
    </row>
    <row r="429" spans="1:4" x14ac:dyDescent="0.25">
      <c r="A429" s="3">
        <f>DATE(2024,2,6)</f>
        <v>45328</v>
      </c>
      <c r="B429">
        <v>69154</v>
      </c>
      <c r="C429">
        <v>8393</v>
      </c>
      <c r="D429">
        <v>278078</v>
      </c>
    </row>
    <row r="430" spans="1:4" x14ac:dyDescent="0.25">
      <c r="A430" s="3">
        <f>DATE(2024,2,5)</f>
        <v>45327</v>
      </c>
      <c r="B430">
        <v>68946</v>
      </c>
      <c r="C430">
        <v>7946</v>
      </c>
      <c r="D430">
        <v>277917</v>
      </c>
    </row>
    <row r="431" spans="1:4" x14ac:dyDescent="0.25">
      <c r="A431" s="3">
        <f>DATE(2024,2,2)</f>
        <v>45324</v>
      </c>
      <c r="B431">
        <v>68148</v>
      </c>
      <c r="C431">
        <v>7769</v>
      </c>
      <c r="D431">
        <v>275630</v>
      </c>
    </row>
    <row r="432" spans="1:4" x14ac:dyDescent="0.25">
      <c r="A432" s="3">
        <f>DATE(2024,2,1)</f>
        <v>45323</v>
      </c>
      <c r="B432">
        <v>65014</v>
      </c>
      <c r="C432">
        <v>7725</v>
      </c>
      <c r="D432">
        <v>275328</v>
      </c>
    </row>
    <row r="433" spans="1:4" x14ac:dyDescent="0.25">
      <c r="A433" s="3">
        <f>DATE(2024,1,31)</f>
        <v>45322</v>
      </c>
      <c r="B433">
        <v>63840</v>
      </c>
      <c r="C433">
        <v>7249</v>
      </c>
      <c r="D433">
        <v>272614</v>
      </c>
    </row>
    <row r="434" spans="1:4" x14ac:dyDescent="0.25">
      <c r="A434" s="3">
        <f>DATE(2024,1,30)</f>
        <v>45321</v>
      </c>
      <c r="B434">
        <v>63316</v>
      </c>
      <c r="C434">
        <v>7086</v>
      </c>
      <c r="D434">
        <v>272609</v>
      </c>
    </row>
    <row r="435" spans="1:4" x14ac:dyDescent="0.25">
      <c r="A435" s="3">
        <f>DATE(2024,1,29)</f>
        <v>45320</v>
      </c>
      <c r="B435">
        <v>63060</v>
      </c>
      <c r="C435">
        <v>7092</v>
      </c>
      <c r="D435">
        <v>269994</v>
      </c>
    </row>
    <row r="436" spans="1:4" x14ac:dyDescent="0.25">
      <c r="A436" s="3">
        <f>DATE(2024,1,26)</f>
        <v>45317</v>
      </c>
      <c r="B436">
        <v>62176</v>
      </c>
      <c r="C436">
        <v>6785</v>
      </c>
      <c r="D436">
        <v>269839</v>
      </c>
    </row>
    <row r="437" spans="1:4" x14ac:dyDescent="0.25">
      <c r="A437" s="3">
        <f>DATE(2024,1,25)</f>
        <v>45316</v>
      </c>
      <c r="B437">
        <v>61597</v>
      </c>
      <c r="C437">
        <v>6735</v>
      </c>
      <c r="D437">
        <v>268418</v>
      </c>
    </row>
    <row r="438" spans="1:4" x14ac:dyDescent="0.25">
      <c r="A438" s="3">
        <f>DATE(2024,1,24)</f>
        <v>45315</v>
      </c>
      <c r="B438">
        <v>61140</v>
      </c>
      <c r="C438">
        <v>6688</v>
      </c>
      <c r="D438">
        <v>263929</v>
      </c>
    </row>
    <row r="439" spans="1:4" x14ac:dyDescent="0.25">
      <c r="A439" s="3">
        <f>DATE(2024,1,23)</f>
        <v>45314</v>
      </c>
      <c r="B439">
        <v>60769</v>
      </c>
      <c r="C439">
        <v>6665</v>
      </c>
      <c r="D439">
        <v>264950</v>
      </c>
    </row>
    <row r="440" spans="1:4" x14ac:dyDescent="0.25">
      <c r="A440" s="3">
        <f>DATE(2024,1,22)</f>
        <v>45313</v>
      </c>
      <c r="B440">
        <v>60591</v>
      </c>
      <c r="C440">
        <v>6654</v>
      </c>
      <c r="D440">
        <v>265672</v>
      </c>
    </row>
    <row r="441" spans="1:4" x14ac:dyDescent="0.25">
      <c r="A441" s="3">
        <f>DATE(2024,1,19)</f>
        <v>45310</v>
      </c>
      <c r="B441">
        <v>60422</v>
      </c>
      <c r="C441">
        <v>6564</v>
      </c>
      <c r="D441">
        <v>264703</v>
      </c>
    </row>
    <row r="442" spans="1:4" x14ac:dyDescent="0.25">
      <c r="A442" s="3">
        <f>DATE(2024,1,18)</f>
        <v>45309</v>
      </c>
      <c r="B442">
        <v>58938</v>
      </c>
      <c r="C442">
        <v>6790</v>
      </c>
      <c r="D442">
        <v>263531</v>
      </c>
    </row>
    <row r="443" spans="1:4" x14ac:dyDescent="0.25">
      <c r="A443" s="3">
        <f>DATE(2024,1,17)</f>
        <v>45308</v>
      </c>
      <c r="B443">
        <v>59301</v>
      </c>
      <c r="C443">
        <v>6654</v>
      </c>
      <c r="D443">
        <v>261762</v>
      </c>
    </row>
    <row r="444" spans="1:4" x14ac:dyDescent="0.25">
      <c r="A444" s="3">
        <f>DATE(2024,1,16)</f>
        <v>45307</v>
      </c>
      <c r="B444">
        <v>58904</v>
      </c>
      <c r="C444">
        <v>6698</v>
      </c>
      <c r="D444">
        <v>260611</v>
      </c>
    </row>
    <row r="445" spans="1:4" x14ac:dyDescent="0.25">
      <c r="A445" s="3">
        <f>DATE(2024,1,15)</f>
        <v>45306</v>
      </c>
      <c r="B445">
        <v>57648</v>
      </c>
      <c r="C445">
        <v>6644</v>
      </c>
      <c r="D445">
        <v>259218</v>
      </c>
    </row>
    <row r="446" spans="1:4" x14ac:dyDescent="0.25">
      <c r="A446" s="3">
        <f>DATE(2024,1,12)</f>
        <v>45303</v>
      </c>
      <c r="B446">
        <v>57057</v>
      </c>
      <c r="C446">
        <v>6643</v>
      </c>
      <c r="D446">
        <v>260801</v>
      </c>
    </row>
    <row r="447" spans="1:4" x14ac:dyDescent="0.25">
      <c r="A447" s="3">
        <f>DATE(2024,1,11)</f>
        <v>45302</v>
      </c>
      <c r="B447">
        <v>55935</v>
      </c>
      <c r="C447">
        <v>6527</v>
      </c>
      <c r="D447">
        <v>256467</v>
      </c>
    </row>
    <row r="448" spans="1:4" x14ac:dyDescent="0.25">
      <c r="A448" s="3">
        <f>DATE(2024,1,10)</f>
        <v>45301</v>
      </c>
      <c r="B448">
        <v>55501</v>
      </c>
      <c r="C448">
        <v>6392</v>
      </c>
      <c r="D448">
        <v>252367</v>
      </c>
    </row>
    <row r="449" spans="1:4" x14ac:dyDescent="0.25">
      <c r="A449" s="3">
        <f>DATE(2024,1,9)</f>
        <v>45300</v>
      </c>
      <c r="B449">
        <v>55350</v>
      </c>
      <c r="C449">
        <v>6370</v>
      </c>
      <c r="D449">
        <v>247917</v>
      </c>
    </row>
    <row r="450" spans="1:4" x14ac:dyDescent="0.25">
      <c r="A450" s="3">
        <f>DATE(2024,1,8)</f>
        <v>45299</v>
      </c>
      <c r="B450">
        <v>54987</v>
      </c>
      <c r="C450">
        <v>6357</v>
      </c>
      <c r="D450">
        <v>247220</v>
      </c>
    </row>
    <row r="451" spans="1:4" x14ac:dyDescent="0.25">
      <c r="A451" s="3">
        <f>DATE(2024,1,5)</f>
        <v>45296</v>
      </c>
      <c r="B451">
        <v>54755</v>
      </c>
      <c r="C451">
        <v>6236</v>
      </c>
      <c r="D451">
        <v>246559</v>
      </c>
    </row>
    <row r="452" spans="1:4" x14ac:dyDescent="0.25">
      <c r="A452" s="3">
        <f>DATE(2024,1,4)</f>
        <v>45295</v>
      </c>
      <c r="B452">
        <v>54607</v>
      </c>
      <c r="C452">
        <v>6206</v>
      </c>
      <c r="D452">
        <v>247085</v>
      </c>
    </row>
    <row r="453" spans="1:4" x14ac:dyDescent="0.25">
      <c r="A453" s="3">
        <f>DATE(2024,1,3)</f>
        <v>45294</v>
      </c>
      <c r="B453">
        <v>54900</v>
      </c>
      <c r="C453">
        <v>6193</v>
      </c>
      <c r="D453">
        <v>245981</v>
      </c>
    </row>
    <row r="454" spans="1:4" x14ac:dyDescent="0.25">
      <c r="A454" s="3">
        <f>DATE(2024,1,2)</f>
        <v>45293</v>
      </c>
      <c r="B454">
        <v>54851</v>
      </c>
      <c r="C454">
        <v>6189</v>
      </c>
      <c r="D454">
        <v>246427</v>
      </c>
    </row>
    <row r="455" spans="1:4" x14ac:dyDescent="0.25">
      <c r="A455" s="3">
        <f>DATE(2023,12,29)</f>
        <v>45289</v>
      </c>
      <c r="B455">
        <v>54955</v>
      </c>
      <c r="C455">
        <v>6200</v>
      </c>
      <c r="D455">
        <v>246338</v>
      </c>
    </row>
    <row r="456" spans="1:4" x14ac:dyDescent="0.25">
      <c r="A456" s="3">
        <f>DATE(2023,12,28)</f>
        <v>45288</v>
      </c>
      <c r="B456">
        <v>55442</v>
      </c>
      <c r="C456">
        <v>6369</v>
      </c>
      <c r="D456">
        <v>247527</v>
      </c>
    </row>
    <row r="457" spans="1:4" x14ac:dyDescent="0.25">
      <c r="A457" s="3">
        <f>DATE(2023,12,27)</f>
        <v>45287</v>
      </c>
      <c r="B457">
        <v>55792</v>
      </c>
      <c r="C457">
        <v>6366</v>
      </c>
      <c r="D457">
        <v>249272</v>
      </c>
    </row>
    <row r="458" spans="1:4" x14ac:dyDescent="0.25">
      <c r="A458" s="3">
        <f>DATE(2023,12,22)</f>
        <v>45282</v>
      </c>
      <c r="B458">
        <v>55948</v>
      </c>
      <c r="C458">
        <v>6460</v>
      </c>
      <c r="D458">
        <v>250381</v>
      </c>
    </row>
    <row r="459" spans="1:4" x14ac:dyDescent="0.25">
      <c r="A459" s="3">
        <f>DATE(2023,12,21)</f>
        <v>45281</v>
      </c>
      <c r="B459">
        <v>55909</v>
      </c>
      <c r="C459">
        <v>6523</v>
      </c>
      <c r="D459">
        <v>251461</v>
      </c>
    </row>
    <row r="460" spans="1:4" x14ac:dyDescent="0.25">
      <c r="A460" s="3">
        <f>DATE(2023,12,20)</f>
        <v>45280</v>
      </c>
      <c r="B460">
        <v>55639</v>
      </c>
      <c r="C460">
        <v>6473</v>
      </c>
      <c r="D460">
        <v>256416</v>
      </c>
    </row>
    <row r="461" spans="1:4" x14ac:dyDescent="0.25">
      <c r="A461" s="3">
        <f>DATE(2023,12,19)</f>
        <v>45279</v>
      </c>
      <c r="B461">
        <v>55151</v>
      </c>
      <c r="C461">
        <v>6363</v>
      </c>
      <c r="D461">
        <v>253872</v>
      </c>
    </row>
    <row r="462" spans="1:4" x14ac:dyDescent="0.25">
      <c r="A462" s="3">
        <f>DATE(2023,12,18)</f>
        <v>45278</v>
      </c>
      <c r="B462">
        <v>54804</v>
      </c>
      <c r="C462">
        <v>6325</v>
      </c>
      <c r="D462">
        <v>255186</v>
      </c>
    </row>
    <row r="463" spans="1:4" x14ac:dyDescent="0.25">
      <c r="A463" s="3">
        <f>DATE(2023,12,15)</f>
        <v>45275</v>
      </c>
      <c r="B463">
        <v>54518</v>
      </c>
      <c r="C463">
        <v>6284</v>
      </c>
      <c r="D463">
        <v>254672</v>
      </c>
    </row>
    <row r="464" spans="1:4" x14ac:dyDescent="0.25">
      <c r="A464" s="3">
        <f>DATE(2023,12,14)</f>
        <v>45274</v>
      </c>
      <c r="B464">
        <v>54475</v>
      </c>
      <c r="C464">
        <v>6270</v>
      </c>
      <c r="D464">
        <v>250208</v>
      </c>
    </row>
    <row r="465" spans="1:4" x14ac:dyDescent="0.25">
      <c r="A465" s="3">
        <f>DATE(2023,12,13)</f>
        <v>45273</v>
      </c>
      <c r="B465">
        <v>54264</v>
      </c>
      <c r="C465">
        <v>6134</v>
      </c>
      <c r="D465">
        <v>244281</v>
      </c>
    </row>
    <row r="466" spans="1:4" x14ac:dyDescent="0.25">
      <c r="A466" s="3">
        <f>DATE(2023,12,12)</f>
        <v>45272</v>
      </c>
      <c r="B466">
        <v>54010</v>
      </c>
      <c r="C466">
        <v>6000</v>
      </c>
      <c r="D466">
        <v>238510</v>
      </c>
    </row>
    <row r="467" spans="1:4" x14ac:dyDescent="0.25">
      <c r="A467" s="3">
        <f>DATE(2023,12,11)</f>
        <v>45271</v>
      </c>
      <c r="B467">
        <v>53481</v>
      </c>
      <c r="C467">
        <v>5902</v>
      </c>
      <c r="D467">
        <v>236567</v>
      </c>
    </row>
    <row r="468" spans="1:4" x14ac:dyDescent="0.25">
      <c r="A468" s="3">
        <f>DATE(2023,12,8)</f>
        <v>45268</v>
      </c>
      <c r="B468">
        <v>52619</v>
      </c>
      <c r="C468">
        <v>5852</v>
      </c>
      <c r="D468">
        <v>229673</v>
      </c>
    </row>
    <row r="469" spans="1:4" x14ac:dyDescent="0.25">
      <c r="A469" s="3">
        <f>DATE(2023,12,7)</f>
        <v>45267</v>
      </c>
      <c r="B469">
        <v>52449</v>
      </c>
      <c r="C469">
        <v>5904</v>
      </c>
      <c r="D469">
        <v>225345</v>
      </c>
    </row>
    <row r="470" spans="1:4" x14ac:dyDescent="0.25">
      <c r="A470" s="3">
        <f>DATE(2023,12,6)</f>
        <v>45266</v>
      </c>
      <c r="B470">
        <v>52382</v>
      </c>
      <c r="C470">
        <v>5883</v>
      </c>
      <c r="D470">
        <v>222650</v>
      </c>
    </row>
    <row r="471" spans="1:4" x14ac:dyDescent="0.25">
      <c r="A471" s="3">
        <f>DATE(2023,12,5)</f>
        <v>45265</v>
      </c>
      <c r="B471">
        <v>52182</v>
      </c>
      <c r="C471">
        <v>5871</v>
      </c>
      <c r="D471">
        <v>218709</v>
      </c>
    </row>
    <row r="472" spans="1:4" x14ac:dyDescent="0.25">
      <c r="A472" s="3">
        <f>DATE(2023,12,4)</f>
        <v>45264</v>
      </c>
      <c r="B472">
        <v>51543</v>
      </c>
      <c r="C472">
        <v>5701</v>
      </c>
      <c r="D472">
        <v>215774</v>
      </c>
    </row>
    <row r="473" spans="1:4" x14ac:dyDescent="0.25">
      <c r="A473" s="3">
        <f>DATE(2023,12,1)</f>
        <v>45261</v>
      </c>
      <c r="B473">
        <v>50602</v>
      </c>
      <c r="C473">
        <v>5518</v>
      </c>
      <c r="D473">
        <v>212578</v>
      </c>
    </row>
    <row r="474" spans="1:4" x14ac:dyDescent="0.25">
      <c r="A474" s="3">
        <f>DATE(2023,11,30)</f>
        <v>45260</v>
      </c>
      <c r="B474">
        <v>50234</v>
      </c>
      <c r="C474">
        <v>5240</v>
      </c>
      <c r="D474">
        <v>213850</v>
      </c>
    </row>
    <row r="475" spans="1:4" x14ac:dyDescent="0.25">
      <c r="A475" s="3">
        <f>DATE(2023,11,29)</f>
        <v>45259</v>
      </c>
      <c r="B475">
        <v>49673</v>
      </c>
      <c r="C475">
        <v>5233</v>
      </c>
      <c r="D475">
        <v>213239</v>
      </c>
    </row>
    <row r="476" spans="1:4" x14ac:dyDescent="0.25">
      <c r="A476" s="3">
        <f>DATE(2023,11,28)</f>
        <v>45258</v>
      </c>
      <c r="B476">
        <v>49719</v>
      </c>
      <c r="C476">
        <v>5142</v>
      </c>
      <c r="D476">
        <v>211469</v>
      </c>
    </row>
    <row r="477" spans="1:4" x14ac:dyDescent="0.25">
      <c r="A477" s="3">
        <f>DATE(2023,11,27)</f>
        <v>45257</v>
      </c>
      <c r="B477">
        <v>49389</v>
      </c>
      <c r="C477">
        <v>5093</v>
      </c>
      <c r="D477">
        <v>209958</v>
      </c>
    </row>
    <row r="478" spans="1:4" x14ac:dyDescent="0.25">
      <c r="A478" s="3">
        <f>DATE(2023,11,24)</f>
        <v>45254</v>
      </c>
      <c r="B478">
        <v>49290</v>
      </c>
      <c r="C478">
        <v>4716</v>
      </c>
      <c r="D478">
        <v>209484</v>
      </c>
    </row>
    <row r="479" spans="1:4" x14ac:dyDescent="0.25">
      <c r="A479" s="3">
        <f>DATE(2023,11,23)</f>
        <v>45253</v>
      </c>
      <c r="B479">
        <v>48959</v>
      </c>
      <c r="C479">
        <v>4628</v>
      </c>
      <c r="D479">
        <v>209789</v>
      </c>
    </row>
    <row r="480" spans="1:4" x14ac:dyDescent="0.25">
      <c r="A480" s="3">
        <f>DATE(2023,11,22)</f>
        <v>45252</v>
      </c>
      <c r="B480">
        <v>48040</v>
      </c>
      <c r="C480">
        <v>4625</v>
      </c>
      <c r="D480">
        <v>208775</v>
      </c>
    </row>
    <row r="481" spans="1:4" x14ac:dyDescent="0.25">
      <c r="A481" s="3">
        <f>DATE(2023,11,21)</f>
        <v>45251</v>
      </c>
      <c r="B481">
        <v>48130</v>
      </c>
      <c r="C481">
        <v>4602</v>
      </c>
      <c r="D481">
        <v>207248</v>
      </c>
    </row>
    <row r="482" spans="1:4" x14ac:dyDescent="0.25">
      <c r="A482" s="3">
        <f>DATE(2023,11,20)</f>
        <v>45250</v>
      </c>
      <c r="B482">
        <v>48039</v>
      </c>
      <c r="C482">
        <v>4549</v>
      </c>
      <c r="D482">
        <v>205237</v>
      </c>
    </row>
    <row r="483" spans="1:4" x14ac:dyDescent="0.25">
      <c r="A483" s="3">
        <f>DATE(2023,11,17)</f>
        <v>45247</v>
      </c>
      <c r="B483">
        <v>48159</v>
      </c>
      <c r="C483">
        <v>4579</v>
      </c>
      <c r="D483">
        <v>204243</v>
      </c>
    </row>
    <row r="484" spans="1:4" x14ac:dyDescent="0.25">
      <c r="A484" s="3">
        <f>DATE(2023,11,16)</f>
        <v>45246</v>
      </c>
      <c r="B484">
        <v>47963</v>
      </c>
      <c r="C484">
        <v>4412</v>
      </c>
      <c r="D484">
        <v>203325</v>
      </c>
    </row>
    <row r="485" spans="1:4" x14ac:dyDescent="0.25">
      <c r="A485" s="3">
        <f>DATE(2023,11,15)</f>
        <v>45245</v>
      </c>
      <c r="B485">
        <v>47482</v>
      </c>
      <c r="C485">
        <v>4352</v>
      </c>
      <c r="D485">
        <v>201830</v>
      </c>
    </row>
    <row r="486" spans="1:4" x14ac:dyDescent="0.25">
      <c r="A486" s="3">
        <f>DATE(2023,11,14)</f>
        <v>45244</v>
      </c>
      <c r="B486">
        <v>47579</v>
      </c>
      <c r="C486">
        <v>4298</v>
      </c>
      <c r="D486">
        <v>201219</v>
      </c>
    </row>
    <row r="487" spans="1:4" x14ac:dyDescent="0.25">
      <c r="A487" s="3">
        <f>DATE(2023,11,13)</f>
        <v>45243</v>
      </c>
      <c r="B487">
        <v>47417</v>
      </c>
      <c r="C487">
        <v>4285</v>
      </c>
      <c r="D487">
        <v>199845</v>
      </c>
    </row>
    <row r="488" spans="1:4" x14ac:dyDescent="0.25">
      <c r="A488" s="3">
        <f>DATE(2023,11,10)</f>
        <v>45240</v>
      </c>
      <c r="B488">
        <v>47426</v>
      </c>
      <c r="C488">
        <v>4238</v>
      </c>
      <c r="D488">
        <v>197850</v>
      </c>
    </row>
    <row r="489" spans="1:4" x14ac:dyDescent="0.25">
      <c r="A489" s="3">
        <f>DATE(2023,11,9)</f>
        <v>45239</v>
      </c>
      <c r="B489">
        <v>47466</v>
      </c>
      <c r="C489">
        <v>4175</v>
      </c>
      <c r="D489">
        <v>196481</v>
      </c>
    </row>
    <row r="490" spans="1:4" x14ac:dyDescent="0.25">
      <c r="A490" s="3">
        <f>DATE(2023,11,8)</f>
        <v>45238</v>
      </c>
      <c r="B490">
        <v>47068</v>
      </c>
      <c r="C490">
        <v>4187</v>
      </c>
      <c r="D490">
        <v>195412</v>
      </c>
    </row>
    <row r="491" spans="1:4" x14ac:dyDescent="0.25">
      <c r="A491" s="3">
        <f>DATE(2023,11,7)</f>
        <v>45237</v>
      </c>
      <c r="B491">
        <v>47038</v>
      </c>
      <c r="C491">
        <v>4147</v>
      </c>
      <c r="D491">
        <v>193413</v>
      </c>
    </row>
    <row r="492" spans="1:4" x14ac:dyDescent="0.25">
      <c r="A492" s="3">
        <f>DATE(2023,11,6)</f>
        <v>45236</v>
      </c>
      <c r="B492">
        <v>46954</v>
      </c>
      <c r="C492">
        <v>4096</v>
      </c>
      <c r="D492">
        <v>192109</v>
      </c>
    </row>
    <row r="493" spans="1:4" x14ac:dyDescent="0.25">
      <c r="A493" s="3">
        <f>DATE(2023,11,3)</f>
        <v>45233</v>
      </c>
      <c r="B493">
        <v>46945</v>
      </c>
      <c r="C493">
        <v>4085</v>
      </c>
      <c r="D493">
        <v>191973</v>
      </c>
    </row>
    <row r="494" spans="1:4" x14ac:dyDescent="0.25">
      <c r="A494" s="3">
        <f>DATE(2023,11,2)</f>
        <v>45232</v>
      </c>
      <c r="B494">
        <v>46873</v>
      </c>
      <c r="C494">
        <v>4084</v>
      </c>
      <c r="D494">
        <v>190363</v>
      </c>
    </row>
    <row r="495" spans="1:4" x14ac:dyDescent="0.25">
      <c r="A495" s="3">
        <f>DATE(2023,11,1)</f>
        <v>45231</v>
      </c>
      <c r="B495">
        <v>46583</v>
      </c>
      <c r="C495">
        <v>4061</v>
      </c>
      <c r="D495">
        <v>183545</v>
      </c>
    </row>
    <row r="496" spans="1:4" x14ac:dyDescent="0.25">
      <c r="A496" s="3">
        <f>DATE(2023,10,31)</f>
        <v>45230</v>
      </c>
      <c r="B496">
        <v>46507</v>
      </c>
      <c r="C496">
        <v>4051</v>
      </c>
      <c r="D496">
        <v>182432</v>
      </c>
    </row>
    <row r="497" spans="1:4" x14ac:dyDescent="0.25">
      <c r="A497" s="3">
        <f>DATE(2023,10,30)</f>
        <v>45229</v>
      </c>
      <c r="B497">
        <v>46171</v>
      </c>
      <c r="C497">
        <v>4013</v>
      </c>
      <c r="D497">
        <v>181377</v>
      </c>
    </row>
    <row r="498" spans="1:4" x14ac:dyDescent="0.25">
      <c r="A498" s="3">
        <f>DATE(2023,10,27)</f>
        <v>45226</v>
      </c>
      <c r="B498">
        <v>45922</v>
      </c>
      <c r="C498">
        <v>4015</v>
      </c>
      <c r="D498">
        <v>178666</v>
      </c>
    </row>
    <row r="499" spans="1:4" x14ac:dyDescent="0.25">
      <c r="A499" s="3">
        <f>DATE(2023,10,26)</f>
        <v>45225</v>
      </c>
      <c r="B499">
        <v>45713</v>
      </c>
      <c r="C499">
        <v>3960</v>
      </c>
      <c r="D499">
        <v>177231</v>
      </c>
    </row>
    <row r="500" spans="1:4" x14ac:dyDescent="0.25">
      <c r="A500" s="3">
        <f>DATE(2023,10,25)</f>
        <v>45224</v>
      </c>
      <c r="B500">
        <v>44941</v>
      </c>
      <c r="C500">
        <v>3960</v>
      </c>
      <c r="D500">
        <v>175766</v>
      </c>
    </row>
    <row r="501" spans="1:4" x14ac:dyDescent="0.25">
      <c r="A501" s="3">
        <f>DATE(2023,10,24)</f>
        <v>45223</v>
      </c>
      <c r="B501">
        <v>44427</v>
      </c>
      <c r="C501">
        <v>3951</v>
      </c>
      <c r="D501">
        <v>174304</v>
      </c>
    </row>
    <row r="502" spans="1:4" x14ac:dyDescent="0.25">
      <c r="A502" s="3">
        <f>DATE(2023,10,23)</f>
        <v>45222</v>
      </c>
      <c r="B502">
        <v>44208</v>
      </c>
      <c r="C502">
        <v>3959</v>
      </c>
      <c r="D502">
        <v>173611</v>
      </c>
    </row>
    <row r="503" spans="1:4" x14ac:dyDescent="0.25">
      <c r="A503" s="3">
        <f>DATE(2023,10,20)</f>
        <v>45219</v>
      </c>
      <c r="B503">
        <v>43735</v>
      </c>
      <c r="C503">
        <v>3854</v>
      </c>
      <c r="D503">
        <v>172932</v>
      </c>
    </row>
    <row r="504" spans="1:4" x14ac:dyDescent="0.25">
      <c r="A504" s="3">
        <f>DATE(2023,10,19)</f>
        <v>45218</v>
      </c>
      <c r="B504">
        <v>42715</v>
      </c>
      <c r="C504">
        <v>3752</v>
      </c>
      <c r="D504">
        <v>172430</v>
      </c>
    </row>
    <row r="505" spans="1:4" x14ac:dyDescent="0.25">
      <c r="A505" s="3">
        <f>DATE(2023,10,18)</f>
        <v>45217</v>
      </c>
      <c r="B505">
        <v>42541</v>
      </c>
      <c r="C505">
        <v>4519</v>
      </c>
      <c r="D505">
        <v>172351</v>
      </c>
    </row>
    <row r="506" spans="1:4" x14ac:dyDescent="0.25">
      <c r="A506" s="3">
        <f>DATE(2023,10,17)</f>
        <v>45216</v>
      </c>
      <c r="B506">
        <v>42061</v>
      </c>
      <c r="C506">
        <v>4515</v>
      </c>
      <c r="D506">
        <v>171924</v>
      </c>
    </row>
    <row r="507" spans="1:4" x14ac:dyDescent="0.25">
      <c r="A507" s="3">
        <f>DATE(2023,10,16)</f>
        <v>45215</v>
      </c>
      <c r="B507">
        <v>42049</v>
      </c>
      <c r="C507">
        <v>4490</v>
      </c>
      <c r="D507">
        <v>171339</v>
      </c>
    </row>
    <row r="508" spans="1:4" x14ac:dyDescent="0.25">
      <c r="A508" s="3">
        <f>DATE(2023,10,13)</f>
        <v>45212</v>
      </c>
      <c r="B508">
        <v>41956</v>
      </c>
      <c r="C508">
        <v>4508</v>
      </c>
      <c r="D508">
        <v>171202</v>
      </c>
    </row>
    <row r="509" spans="1:4" x14ac:dyDescent="0.25">
      <c r="A509" s="3">
        <f>DATE(2023,10,12)</f>
        <v>45211</v>
      </c>
      <c r="B509">
        <v>41844</v>
      </c>
      <c r="C509">
        <v>4508</v>
      </c>
      <c r="D509">
        <v>170978</v>
      </c>
    </row>
    <row r="510" spans="1:4" x14ac:dyDescent="0.25">
      <c r="A510" s="3">
        <f>DATE(2023,10,11)</f>
        <v>45210</v>
      </c>
      <c r="B510">
        <v>41754</v>
      </c>
      <c r="C510">
        <v>4511</v>
      </c>
      <c r="D510">
        <v>170511</v>
      </c>
    </row>
    <row r="511" spans="1:4" x14ac:dyDescent="0.25">
      <c r="A511" s="3">
        <f>DATE(2023,10,10)</f>
        <v>45209</v>
      </c>
      <c r="B511">
        <v>41524</v>
      </c>
      <c r="C511">
        <v>4510</v>
      </c>
      <c r="D511">
        <v>169980</v>
      </c>
    </row>
    <row r="512" spans="1:4" x14ac:dyDescent="0.25">
      <c r="A512" s="3">
        <f>DATE(2023,10,9)</f>
        <v>45208</v>
      </c>
      <c r="B512">
        <v>40762</v>
      </c>
      <c r="C512">
        <v>4510</v>
      </c>
      <c r="D512">
        <v>169139</v>
      </c>
    </row>
    <row r="513" spans="1:4" x14ac:dyDescent="0.25">
      <c r="A513" s="3">
        <f>DATE(2023,10,6)</f>
        <v>45205</v>
      </c>
      <c r="B513">
        <v>40523</v>
      </c>
      <c r="C513">
        <v>4510</v>
      </c>
      <c r="D513">
        <v>168284</v>
      </c>
    </row>
    <row r="514" spans="1:4" x14ac:dyDescent="0.25">
      <c r="A514" s="3">
        <f>DATE(2023,10,5)</f>
        <v>45204</v>
      </c>
      <c r="B514">
        <v>40394</v>
      </c>
      <c r="C514">
        <v>4507</v>
      </c>
      <c r="D514">
        <v>167196</v>
      </c>
    </row>
    <row r="515" spans="1:4" x14ac:dyDescent="0.25">
      <c r="A515" s="3">
        <f>DATE(2023,10,4)</f>
        <v>45203</v>
      </c>
      <c r="B515">
        <v>38999</v>
      </c>
      <c r="C515">
        <v>4508</v>
      </c>
      <c r="D515">
        <v>167423</v>
      </c>
    </row>
    <row r="516" spans="1:4" x14ac:dyDescent="0.25">
      <c r="A516" s="3">
        <f>DATE(2023,10,3)</f>
        <v>45202</v>
      </c>
      <c r="B516">
        <v>38632</v>
      </c>
      <c r="C516">
        <v>4428</v>
      </c>
      <c r="D516">
        <v>166654</v>
      </c>
    </row>
    <row r="517" spans="1:4" x14ac:dyDescent="0.25">
      <c r="A517" s="3">
        <f>DATE(2023,10,2)</f>
        <v>45201</v>
      </c>
      <c r="B517">
        <v>38363</v>
      </c>
      <c r="C517">
        <v>4427</v>
      </c>
      <c r="D517">
        <v>165032</v>
      </c>
    </row>
    <row r="518" spans="1:4" x14ac:dyDescent="0.25">
      <c r="A518" s="3">
        <f>DATE(2023,9,29)</f>
        <v>45198</v>
      </c>
      <c r="B518">
        <v>38116</v>
      </c>
      <c r="C518">
        <v>4422</v>
      </c>
      <c r="D518">
        <v>164493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2025-09-29T14:14:40Z</dcterms:modified>
</cp:coreProperties>
</file>