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1874" documentId="13_ncr:1_{037BE711-142C-48E7-AC75-08C7DDE88D59}" xr6:coauthVersionLast="47" xr6:coauthVersionMax="47" xr10:uidLastSave="{E1967346-D146-41A6-8A84-7545542ECEAF}"/>
  <bookViews>
    <workbookView xWindow="-135" yWindow="0" windowWidth="21810" windowHeight="981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C25" i="1" s="1"/>
  <c r="I15" i="1"/>
  <c r="F10" i="1"/>
  <c r="F9" i="1"/>
  <c r="L34" i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L35" i="1" l="1"/>
  <c r="L33" i="1"/>
  <c r="N35" i="1"/>
  <c r="N33" i="1"/>
  <c r="N34" i="1"/>
  <c r="L26" i="1"/>
  <c r="AC11" i="1"/>
  <c r="N24" i="1" l="1"/>
  <c r="C24" i="1"/>
  <c r="O24" i="1" s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O26" i="1" s="1"/>
  <c r="R26" i="1"/>
  <c r="W9" i="1" l="1"/>
  <c r="W33" i="1"/>
  <c r="W34" i="1"/>
  <c r="W35" i="1"/>
  <c r="AG25" i="1"/>
  <c r="AG26" i="1" s="1"/>
  <c r="AG24" i="1" l="1"/>
  <c r="AG33" i="1" s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33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29" i="1" s="1"/>
  <c r="C34" i="1" l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<sst xmlns="http://schemas.openxmlformats.org/spreadsheetml/2006/main" count="148" uniqueCount="53">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</sst>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2" fontId="0" fillId="0" borderId="0" xfId="0" applyNumberFormat="1" applyFont="1"/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B6" zoomScale="69" zoomScaleNormal="69" workbookViewId="0">
      <selection activeCell="T27" sqref="T27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45758</v>
      </c>
      <c r="C2" s="61"/>
    </row>
    <row r="3" spans="1:33" x14ac:dyDescent="0.25">
      <c r="F3" s="11"/>
    </row>
    <row r="4" spans="1:33" ht="19.5" thickBot="1" x14ac:dyDescent="0.3">
      <c r="B4" s="60" t="s">
        <v>41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-2.06</v>
      </c>
      <c r="D6" s="1"/>
      <c r="E6" s="9" t="s">
        <v>47</v>
      </c>
      <c r="F6" s="8">
        <v>63.98</v>
      </c>
      <c r="G6" s="1"/>
      <c r="H6" s="26">
        <f t="shared" ref="H6:H14" si="0">B6</f>
        <v>45771</v>
      </c>
      <c r="I6" s="8">
        <v>-3.46</v>
      </c>
      <c r="K6" s="26">
        <f t="shared" ref="K6:K11" si="1">B6</f>
        <v>45771</v>
      </c>
      <c r="L6" s="8">
        <v>3.5</v>
      </c>
      <c r="N6" s="2" t="str">
        <f>E24</f>
        <v>Apr/May</v>
      </c>
      <c r="O6" s="8">
        <v>2</v>
      </c>
      <c r="Q6" s="26">
        <f>B6</f>
        <v>45771</v>
      </c>
      <c r="R6" s="8">
        <v>9.7200000000000006</v>
      </c>
      <c r="T6" s="2" t="str">
        <f>E24</f>
        <v>Apr/May</v>
      </c>
      <c r="U6" s="8">
        <v>5</v>
      </c>
      <c r="W6" s="2" t="str">
        <f>E24</f>
        <v>Apr/May</v>
      </c>
      <c r="X6" s="8">
        <v>-1.75</v>
      </c>
      <c r="Z6" s="26">
        <f>B6</f>
        <v>45771</v>
      </c>
      <c r="AA6" s="8">
        <v>39.51</v>
      </c>
      <c r="AC6" s="26">
        <f>B6</f>
        <v>45771</v>
      </c>
      <c r="AD6" s="8">
        <v>10</v>
      </c>
      <c r="AF6" s="15" t="str">
        <f>E24</f>
        <v>Apr/May</v>
      </c>
      <c r="AG6" s="8">
        <v>3.5</v>
      </c>
    </row>
    <row r="7" spans="1:33" ht="15.75" thickBot="1" x14ac:dyDescent="0.3">
      <c r="B7" s="48">
        <v>45801</v>
      </c>
      <c r="C7" s="49">
        <v>-1.9</v>
      </c>
      <c r="D7" s="1"/>
      <c r="E7" s="3" t="s">
        <v>50</v>
      </c>
      <c r="F7" s="7">
        <v>63.4</v>
      </c>
      <c r="G7" s="1"/>
      <c r="H7" s="30">
        <f>B7</f>
        <v>45801</v>
      </c>
      <c r="I7" s="7">
        <v>-3.28</v>
      </c>
      <c r="K7" s="29">
        <f>B7</f>
        <v>45801</v>
      </c>
      <c r="L7" s="7">
        <v>3.9</v>
      </c>
      <c r="N7" s="18" t="str">
        <f>E25</f>
        <v>May/June</v>
      </c>
      <c r="O7" s="7">
        <v>2.5</v>
      </c>
      <c r="Q7" s="27">
        <f>B7</f>
        <v>45801</v>
      </c>
      <c r="R7" s="7">
        <v>9.65</v>
      </c>
      <c r="T7" s="18" t="str">
        <f>E25</f>
        <v>May/June</v>
      </c>
      <c r="U7" s="7">
        <v>5</v>
      </c>
      <c r="W7" s="19" t="str">
        <f>E25</f>
        <v>May/June</v>
      </c>
      <c r="X7" s="7">
        <v>4.75</v>
      </c>
      <c r="Z7" s="28">
        <f>B7</f>
        <v>45801</v>
      </c>
      <c r="AA7" s="7">
        <v>36.51</v>
      </c>
      <c r="AC7" s="28">
        <f>B7</f>
        <v>45801</v>
      </c>
      <c r="AD7" s="7">
        <v>15.25</v>
      </c>
      <c r="AF7" s="20" t="str">
        <f>E25</f>
        <v>May/June</v>
      </c>
      <c r="AG7" s="7">
        <v>5</v>
      </c>
    </row>
    <row r="8" spans="1:33" ht="15.75" thickBot="1" x14ac:dyDescent="0.3">
      <c r="B8" s="47">
        <v>45832</v>
      </c>
      <c r="C8" s="8">
        <v>-2.11</v>
      </c>
      <c r="D8" s="1"/>
      <c r="E8" s="51" t="s">
        <v>3</v>
      </c>
      <c r="F8" s="53"/>
      <c r="G8" s="1"/>
      <c r="H8" s="26">
        <f t="shared" si="0"/>
        <v>45832</v>
      </c>
      <c r="I8" s="8">
        <v>-3.2</v>
      </c>
      <c r="K8" s="26">
        <f>B8</f>
        <v>45832</v>
      </c>
      <c r="L8" s="8">
        <v>4.08</v>
      </c>
      <c r="N8" s="2" t="str">
        <f>E26</f>
        <v>Jun/July</v>
      </c>
      <c r="O8" s="8">
        <v>2.5</v>
      </c>
      <c r="Q8" s="26">
        <f>B8</f>
        <v>45832</v>
      </c>
      <c r="R8" s="8">
        <v>9.44</v>
      </c>
      <c r="T8" s="2" t="str">
        <f>E26</f>
        <v>Jun/July</v>
      </c>
      <c r="U8" s="8">
        <v>3.75</v>
      </c>
      <c r="W8" s="2" t="str">
        <f>E26</f>
        <v>Jun/July</v>
      </c>
      <c r="X8" s="8">
        <v>12</v>
      </c>
      <c r="Z8" s="26">
        <f t="shared" ref="Z8:Z17" si="2">B8</f>
        <v>45832</v>
      </c>
      <c r="AA8" s="8">
        <v>34.01</v>
      </c>
      <c r="AC8" s="26">
        <f t="shared" ref="AC8:AC17" si="3">B8</f>
        <v>45832</v>
      </c>
      <c r="AD8" s="8">
        <v>15.5</v>
      </c>
      <c r="AF8" s="15" t="str">
        <f>E26</f>
        <v>Jun/July</v>
      </c>
      <c r="AG8" s="8">
        <v>7.5</v>
      </c>
    </row>
    <row r="9" spans="1:33" ht="15.75" thickBot="1" x14ac:dyDescent="0.3">
      <c r="B9" s="48">
        <v>45862</v>
      </c>
      <c r="C9" s="49">
        <v>-2.91</v>
      </c>
      <c r="D9" s="1"/>
      <c r="E9" s="9" t="str">
        <f>E6</f>
        <v>May</v>
      </c>
      <c r="F9" s="10">
        <f>F6-62.76</f>
        <v>1.2199999999999989</v>
      </c>
      <c r="G9" s="1"/>
      <c r="H9" s="27">
        <f t="shared" si="0"/>
        <v>45862</v>
      </c>
      <c r="I9" s="49">
        <v>-3.3</v>
      </c>
      <c r="K9" s="27">
        <f>B9</f>
        <v>45862</v>
      </c>
      <c r="L9" s="49">
        <v>4.07</v>
      </c>
      <c r="N9" s="24" t="str">
        <f t="shared" ref="N9:N13" si="4">E27</f>
        <v>July/Aug</v>
      </c>
      <c r="O9" s="49">
        <v>2.25</v>
      </c>
      <c r="Q9" s="27">
        <f t="shared" ref="Q9:Q14" si="5">B9</f>
        <v>45862</v>
      </c>
      <c r="R9" s="49">
        <v>9.23</v>
      </c>
      <c r="T9" s="24" t="str">
        <f t="shared" ref="T9:T14" si="6">E27</f>
        <v>July/Aug</v>
      </c>
      <c r="U9" s="49">
        <v>3</v>
      </c>
      <c r="W9" s="24" t="str">
        <f>E27</f>
        <v>July/Aug</v>
      </c>
      <c r="X9" s="49">
        <v>9.5</v>
      </c>
      <c r="Z9" s="27">
        <f t="shared" si="2"/>
        <v>45862</v>
      </c>
      <c r="AA9" s="49">
        <v>32.76</v>
      </c>
      <c r="AC9" s="27">
        <f t="shared" si="3"/>
        <v>45862</v>
      </c>
      <c r="AD9" s="49">
        <v>11</v>
      </c>
      <c r="AF9" s="25" t="str">
        <f t="shared" ref="AF9:AF14" si="7">E27</f>
        <v>July/Aug</v>
      </c>
      <c r="AG9" s="49">
        <v>8.25</v>
      </c>
    </row>
    <row r="10" spans="1:33" ht="15.75" thickBot="1" x14ac:dyDescent="0.3">
      <c r="B10" s="47">
        <v>45893</v>
      </c>
      <c r="C10" s="8">
        <v>-3.97</v>
      </c>
      <c r="D10" s="1"/>
      <c r="E10" s="9" t="str">
        <f>E7</f>
        <v>Jun</v>
      </c>
      <c r="F10" s="35">
        <f>F7-62.35</f>
        <v>1.0499999999999972</v>
      </c>
      <c r="G10" s="1"/>
      <c r="H10" s="26">
        <f t="shared" si="0"/>
        <v>45893</v>
      </c>
      <c r="I10" s="8">
        <v>-3.44</v>
      </c>
      <c r="K10" s="26">
        <f t="shared" si="1"/>
        <v>45893</v>
      </c>
      <c r="L10" s="8">
        <v>3.96</v>
      </c>
      <c r="N10" s="2" t="str">
        <f t="shared" si="4"/>
        <v>Aug/Sep</v>
      </c>
      <c r="O10" s="8">
        <v>2</v>
      </c>
      <c r="Q10" s="26">
        <f t="shared" si="5"/>
        <v>45893</v>
      </c>
      <c r="R10" s="8">
        <v>9</v>
      </c>
      <c r="T10" s="2" t="str">
        <f t="shared" si="6"/>
        <v>Aug/Sep</v>
      </c>
      <c r="U10" s="8">
        <v>2.75</v>
      </c>
      <c r="W10" s="2" t="str">
        <f t="shared" ref="W10:W14" si="8">E28</f>
        <v>Aug/Sep</v>
      </c>
      <c r="X10" s="8">
        <v>9</v>
      </c>
      <c r="Z10" s="26">
        <f t="shared" si="2"/>
        <v>45893</v>
      </c>
      <c r="AA10" s="8">
        <v>32.01</v>
      </c>
      <c r="AC10" s="26">
        <f t="shared" si="3"/>
        <v>45893</v>
      </c>
      <c r="AD10" s="8">
        <v>9.75</v>
      </c>
      <c r="AF10" s="15" t="str">
        <f t="shared" si="7"/>
        <v>Aug/Sep</v>
      </c>
      <c r="AG10" s="8">
        <v>8.5</v>
      </c>
    </row>
    <row r="11" spans="1:33" ht="15.75" thickBot="1" x14ac:dyDescent="0.3">
      <c r="B11" s="48">
        <v>45925</v>
      </c>
      <c r="C11" s="49">
        <v>-5.1100000000000003</v>
      </c>
      <c r="D11" s="1"/>
      <c r="E11" s="1"/>
      <c r="F11" s="1"/>
      <c r="G11" s="1"/>
      <c r="H11" s="27">
        <f t="shared" si="0"/>
        <v>45925</v>
      </c>
      <c r="I11" s="49">
        <v>-3.54</v>
      </c>
      <c r="K11" s="27">
        <f t="shared" si="1"/>
        <v>45925</v>
      </c>
      <c r="L11" s="49">
        <v>3.79</v>
      </c>
      <c r="N11" s="24" t="str">
        <f t="shared" si="4"/>
        <v>Sep/Oct</v>
      </c>
      <c r="O11" s="49">
        <v>1.75</v>
      </c>
      <c r="Q11" s="27">
        <f>B11</f>
        <v>45925</v>
      </c>
      <c r="R11" s="49">
        <v>8.7200000000000006</v>
      </c>
      <c r="T11" s="24" t="str">
        <f t="shared" si="6"/>
        <v>Sep/Oct</v>
      </c>
      <c r="U11" s="49">
        <v>2.5</v>
      </c>
      <c r="W11" s="24" t="str">
        <f t="shared" si="8"/>
        <v>Sep/Oct</v>
      </c>
      <c r="X11" s="49">
        <v>8</v>
      </c>
      <c r="Z11" s="27">
        <f t="shared" si="2"/>
        <v>45925</v>
      </c>
      <c r="AA11" s="49">
        <v>31.26</v>
      </c>
      <c r="AC11" s="27">
        <f>B11</f>
        <v>45925</v>
      </c>
      <c r="AD11" s="49">
        <v>9</v>
      </c>
      <c r="AF11" s="25" t="str">
        <f t="shared" si="7"/>
        <v>Sep/Oct</v>
      </c>
      <c r="AG11" s="49">
        <v>8.25</v>
      </c>
    </row>
    <row r="12" spans="1:33" ht="15.75" thickBot="1" x14ac:dyDescent="0.3">
      <c r="B12" s="47">
        <v>45955</v>
      </c>
      <c r="C12" s="8">
        <v>-6.31</v>
      </c>
      <c r="D12" s="1"/>
      <c r="F12" s="1"/>
      <c r="G12" s="1"/>
      <c r="H12" s="26">
        <f t="shared" si="0"/>
        <v>45955</v>
      </c>
      <c r="I12" s="8">
        <v>-3.59</v>
      </c>
      <c r="K12" s="26">
        <f t="shared" ref="K12:K16" si="9">B12</f>
        <v>45955</v>
      </c>
      <c r="L12" s="8">
        <v>3.61</v>
      </c>
      <c r="N12" s="2" t="str">
        <f t="shared" si="4"/>
        <v>Oct/Nov</v>
      </c>
      <c r="O12" s="8">
        <v>1.75</v>
      </c>
      <c r="Q12" s="26">
        <f t="shared" si="5"/>
        <v>45955</v>
      </c>
      <c r="R12" s="8">
        <v>8.41</v>
      </c>
      <c r="T12" s="2" t="str">
        <f t="shared" si="6"/>
        <v>Oct/Nov</v>
      </c>
      <c r="U12" s="8">
        <v>2</v>
      </c>
      <c r="W12" s="2" t="str">
        <f t="shared" si="8"/>
        <v>Oct/Nov</v>
      </c>
      <c r="X12" s="8">
        <v>2.75</v>
      </c>
      <c r="Z12" s="26">
        <f t="shared" si="2"/>
        <v>45955</v>
      </c>
      <c r="AA12" s="8">
        <v>30.51</v>
      </c>
      <c r="AC12" s="26">
        <f t="shared" si="3"/>
        <v>45955</v>
      </c>
      <c r="AD12" s="8">
        <v>9.25</v>
      </c>
      <c r="AF12" s="15" t="str">
        <f t="shared" si="7"/>
        <v>Oct/Nov</v>
      </c>
      <c r="AG12" s="8">
        <v>3.75</v>
      </c>
    </row>
    <row r="13" spans="1:33" ht="15.75" thickBot="1" x14ac:dyDescent="0.3">
      <c r="B13" s="48">
        <v>45966</v>
      </c>
      <c r="C13" s="49">
        <v>-6.84</v>
      </c>
      <c r="D13" s="1"/>
      <c r="F13" s="13"/>
      <c r="G13" s="1"/>
      <c r="H13" s="27">
        <f t="shared" si="0"/>
        <v>45966</v>
      </c>
      <c r="I13" s="49">
        <v>-3.61</v>
      </c>
      <c r="K13" s="27">
        <f>B13</f>
        <v>45966</v>
      </c>
      <c r="L13" s="49">
        <v>3.39</v>
      </c>
      <c r="N13" s="24" t="str">
        <f t="shared" si="4"/>
        <v>Nov/Dec</v>
      </c>
      <c r="O13" s="49">
        <v>1.75</v>
      </c>
      <c r="Q13" s="27">
        <f t="shared" si="5"/>
        <v>45966</v>
      </c>
      <c r="R13" s="49">
        <v>8.15</v>
      </c>
      <c r="T13" s="24" t="str">
        <f t="shared" si="6"/>
        <v>Nov/Dec</v>
      </c>
      <c r="U13" s="49">
        <v>2</v>
      </c>
      <c r="W13" s="24" t="str">
        <f>E31</f>
        <v>Nov/Dec</v>
      </c>
      <c r="X13" s="49">
        <v>1</v>
      </c>
      <c r="Z13" s="27">
        <f>B13</f>
        <v>45966</v>
      </c>
      <c r="AA13" s="49">
        <v>30.26</v>
      </c>
      <c r="AC13" s="27">
        <f t="shared" si="3"/>
        <v>45966</v>
      </c>
      <c r="AD13" s="49">
        <v>10</v>
      </c>
      <c r="AF13" s="25" t="str">
        <f t="shared" si="7"/>
        <v>Nov/Dec</v>
      </c>
      <c r="AG13" s="49">
        <v>1.75</v>
      </c>
    </row>
    <row r="14" spans="1:33" ht="15.75" thickBot="1" x14ac:dyDescent="0.3">
      <c r="B14" s="47">
        <v>46016</v>
      </c>
      <c r="C14" s="8">
        <v>-7.09</v>
      </c>
      <c r="D14" s="1"/>
      <c r="E14" s="38"/>
      <c r="G14" s="1"/>
      <c r="H14" s="26">
        <f t="shared" si="0"/>
        <v>46016</v>
      </c>
      <c r="I14" s="8">
        <v>-3.64</v>
      </c>
      <c r="K14" s="26">
        <f t="shared" si="9"/>
        <v>46016</v>
      </c>
      <c r="L14" s="8">
        <v>3.13</v>
      </c>
      <c r="N14" s="2" t="str">
        <f>E32</f>
        <v>Dec/Jan</v>
      </c>
      <c r="O14" s="8">
        <v>1</v>
      </c>
      <c r="Q14" s="26">
        <f t="shared" si="5"/>
        <v>46016</v>
      </c>
      <c r="R14" s="8">
        <v>7.86</v>
      </c>
      <c r="T14" s="2" t="str">
        <f t="shared" si="6"/>
        <v>Dec/Jan</v>
      </c>
      <c r="U14" s="8">
        <v>1.25</v>
      </c>
      <c r="W14" s="2" t="str">
        <f t="shared" si="8"/>
        <v>Dec/Jan</v>
      </c>
      <c r="X14" s="8">
        <v>-0.25</v>
      </c>
      <c r="Z14" s="26">
        <f>B14</f>
        <v>46016</v>
      </c>
      <c r="AA14" s="8">
        <v>30.01</v>
      </c>
      <c r="AC14" s="26">
        <f t="shared" si="3"/>
        <v>46016</v>
      </c>
      <c r="AD14" s="8">
        <v>10.75</v>
      </c>
      <c r="AF14" s="15" t="str">
        <f t="shared" si="7"/>
        <v>Dec/Jan</v>
      </c>
      <c r="AG14" s="8">
        <v>-0.75</v>
      </c>
    </row>
    <row r="15" spans="1:33" ht="15.75" thickBot="1" x14ac:dyDescent="0.3">
      <c r="B15" s="45" t="s">
        <v>29</v>
      </c>
      <c r="C15" s="7">
        <v>-2.02</v>
      </c>
      <c r="D15" s="14"/>
      <c r="G15" s="1"/>
      <c r="H15" s="3" t="str">
        <f>B15</f>
        <v>Q2-25</v>
      </c>
      <c r="I15" s="7">
        <f>AVERAGE(I6:I8)</f>
        <v>-3.3133333333333339</v>
      </c>
      <c r="K15" s="18" t="str">
        <f t="shared" si="9"/>
        <v>Q2-25</v>
      </c>
      <c r="L15" s="7">
        <v>3.83</v>
      </c>
      <c r="N15" s="18" t="str">
        <f t="shared" ref="N15:N16" si="10">E33</f>
        <v>Q2/Q3</v>
      </c>
      <c r="O15" s="7">
        <v>7</v>
      </c>
      <c r="Q15" s="18" t="str">
        <f t="shared" ref="Q15:Q17" si="11">B15</f>
        <v>Q2-25</v>
      </c>
      <c r="R15" s="7">
        <v>9.6</v>
      </c>
      <c r="T15" s="18" t="str">
        <f t="shared" ref="T15" si="12">E33</f>
        <v>Q2/Q3</v>
      </c>
      <c r="U15" s="7">
        <v>11.66</v>
      </c>
      <c r="W15" s="19" t="str">
        <f t="shared" ref="W15:W16" si="13">E33</f>
        <v>Q2/Q3</v>
      </c>
      <c r="X15" s="7">
        <v>23.92</v>
      </c>
      <c r="Z15" s="20" t="str">
        <f>B15</f>
        <v>Q2-25</v>
      </c>
      <c r="AA15" s="7">
        <v>36.68</v>
      </c>
      <c r="AC15" s="20" t="str">
        <f t="shared" si="3"/>
        <v>Q2-25</v>
      </c>
      <c r="AD15" s="7">
        <v>13.58</v>
      </c>
      <c r="AF15" s="20" t="str">
        <f t="shared" ref="AF15:AF16" si="14">E33</f>
        <v>Q2/Q3</v>
      </c>
      <c r="AG15" s="7">
        <v>20.23</v>
      </c>
    </row>
    <row r="16" spans="1:33" ht="15.75" thickBot="1" x14ac:dyDescent="0.3">
      <c r="B16" s="43" t="s">
        <v>38</v>
      </c>
      <c r="C16" s="8">
        <v>-4</v>
      </c>
      <c r="D16" s="14"/>
      <c r="E16" s="38"/>
      <c r="F16" s="5"/>
      <c r="G16" s="1"/>
      <c r="H16" s="2" t="str">
        <f>B16</f>
        <v>Q3-25</v>
      </c>
      <c r="I16" s="8">
        <v>-3.42</v>
      </c>
      <c r="K16" s="15" t="str">
        <f t="shared" si="9"/>
        <v>Q3-25</v>
      </c>
      <c r="L16" s="8">
        <v>3.94</v>
      </c>
      <c r="N16" s="2" t="str">
        <f t="shared" si="10"/>
        <v>Q3/Q4</v>
      </c>
      <c r="O16" s="8">
        <v>5.58</v>
      </c>
      <c r="Q16" s="17" t="str">
        <f t="shared" si="11"/>
        <v>Q3-25</v>
      </c>
      <c r="R16" s="8">
        <v>8.98</v>
      </c>
      <c r="T16" s="2" t="str">
        <f>E34</f>
        <v>Q3/Q4</v>
      </c>
      <c r="U16" s="8">
        <v>7.34</v>
      </c>
      <c r="W16" s="21" t="str">
        <f t="shared" si="13"/>
        <v>Q3/Q4</v>
      </c>
      <c r="X16" s="8">
        <v>19.329999999999998</v>
      </c>
      <c r="Z16" s="15" t="str">
        <f t="shared" si="2"/>
        <v>Q3-25</v>
      </c>
      <c r="AA16" s="8">
        <v>32.01</v>
      </c>
      <c r="AC16" s="15" t="str">
        <f t="shared" si="3"/>
        <v>Q3-25</v>
      </c>
      <c r="AD16" s="8">
        <v>9.92</v>
      </c>
      <c r="AF16" s="15" t="str">
        <f t="shared" si="14"/>
        <v>Q3/Q4</v>
      </c>
      <c r="AG16" s="8">
        <v>19.55</v>
      </c>
    </row>
    <row r="17" spans="2:62" ht="15.75" thickBot="1" x14ac:dyDescent="0.3">
      <c r="B17" s="45" t="s">
        <v>44</v>
      </c>
      <c r="C17" s="49">
        <v>-6.75</v>
      </c>
      <c r="D17" s="1"/>
      <c r="F17" s="37"/>
      <c r="G17" s="1"/>
      <c r="H17" s="3" t="str">
        <f t="shared" ref="H17" si="15">B17</f>
        <v>Q4-25</v>
      </c>
      <c r="I17" s="7">
        <v>-3.61</v>
      </c>
      <c r="K17" s="18" t="str">
        <f>B17</f>
        <v>Q4-25</v>
      </c>
      <c r="L17" s="7">
        <v>3.38</v>
      </c>
      <c r="N17" s="20" t="str">
        <f>E35</f>
        <v>Q4/Q126</v>
      </c>
      <c r="O17" s="7">
        <v>3.5</v>
      </c>
      <c r="Q17" s="3" t="str">
        <f t="shared" si="11"/>
        <v>Q4-25</v>
      </c>
      <c r="R17" s="7">
        <v>8.14</v>
      </c>
      <c r="S17" s="13"/>
      <c r="T17" s="20" t="str">
        <f>E35</f>
        <v>Q4/Q126</v>
      </c>
      <c r="U17" s="7">
        <v>4.16</v>
      </c>
      <c r="W17" s="20" t="str">
        <f>AF17</f>
        <v>Q4/Q126</v>
      </c>
      <c r="X17" s="7">
        <v>0.59</v>
      </c>
      <c r="Z17" s="20" t="str">
        <f t="shared" si="2"/>
        <v>Q4-25</v>
      </c>
      <c r="AA17" s="7">
        <v>30.26</v>
      </c>
      <c r="AC17" s="20" t="str">
        <f t="shared" si="3"/>
        <v>Q4-25</v>
      </c>
      <c r="AD17" s="7">
        <v>10.17</v>
      </c>
      <c r="AF17" s="20" t="str">
        <f>T17</f>
        <v>Q4/Q126</v>
      </c>
      <c r="AG17" s="7">
        <v>0.42</v>
      </c>
    </row>
    <row r="18" spans="2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384</v>
      </c>
      <c r="C19" s="55"/>
      <c r="D19" s="1"/>
      <c r="E19" s="1"/>
      <c r="F19" s="13"/>
      <c r="G19" s="1"/>
      <c r="H19" s="54"/>
      <c r="I19" s="59"/>
      <c r="K19" s="56">
        <v>1024</v>
      </c>
      <c r="L19" s="57"/>
      <c r="M19" s="1"/>
      <c r="N19" s="56">
        <v>155</v>
      </c>
      <c r="O19" s="57"/>
      <c r="P19" s="1"/>
      <c r="Q19" s="56">
        <v>2177</v>
      </c>
      <c r="R19" s="57"/>
      <c r="S19" s="1"/>
      <c r="T19" s="54">
        <v>348</v>
      </c>
      <c r="U19" s="55"/>
      <c r="V19" s="1"/>
      <c r="W19" s="54">
        <v>1201</v>
      </c>
      <c r="X19" s="55"/>
      <c r="Y19" s="1"/>
      <c r="Z19" s="54">
        <v>226</v>
      </c>
      <c r="AA19" s="55"/>
      <c r="AB19" s="1"/>
      <c r="AC19" s="54">
        <v>233</v>
      </c>
      <c r="AD19" s="55"/>
      <c r="AE19" s="1"/>
      <c r="AF19" s="54">
        <v>171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130</v>
      </c>
      <c r="C21" s="57"/>
      <c r="D21" s="1"/>
      <c r="E21" s="1"/>
      <c r="F21" s="1"/>
      <c r="G21" s="1"/>
      <c r="H21" s="56"/>
      <c r="I21" s="57"/>
      <c r="J21" s="1"/>
      <c r="K21" s="56">
        <f>K19-E70</f>
        <v>-819</v>
      </c>
      <c r="L21" s="57"/>
      <c r="M21" s="1"/>
      <c r="N21" s="56">
        <f>N19-H70</f>
        <v>91</v>
      </c>
      <c r="O21" s="57"/>
      <c r="P21" s="1"/>
      <c r="Q21" s="56">
        <f>Q19-K70</f>
        <v>356</v>
      </c>
      <c r="R21" s="55"/>
      <c r="S21" s="1"/>
      <c r="T21" s="54">
        <f>T19-N70</f>
        <v>-249</v>
      </c>
      <c r="U21" s="55"/>
      <c r="V21" s="1"/>
      <c r="W21" s="54">
        <f>W19-Q70</f>
        <v>801</v>
      </c>
      <c r="X21" s="55"/>
      <c r="Y21" s="1"/>
      <c r="Z21" s="54">
        <f>Z19-T70</f>
        <v>10</v>
      </c>
      <c r="AA21" s="55"/>
      <c r="AB21" s="1"/>
      <c r="AC21" s="54">
        <f>AC19-W70</f>
        <v>-9</v>
      </c>
      <c r="AD21" s="55"/>
      <c r="AF21" s="54">
        <f>AF19-Z70</f>
        <v>-464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45771</v>
      </c>
      <c r="C24" s="39">
        <f>C25+F24</f>
        <v>58.899999999999991</v>
      </c>
      <c r="D24" s="1"/>
      <c r="E24" s="43" t="s">
        <v>35</v>
      </c>
      <c r="F24" s="8">
        <v>0.3</v>
      </c>
      <c r="G24" s="1"/>
      <c r="H24" s="26">
        <f>B6</f>
        <v>45771</v>
      </c>
      <c r="I24" s="8">
        <v>-3.7</v>
      </c>
      <c r="J24" s="1"/>
      <c r="K24" s="26">
        <f t="shared" ref="K24:K35" si="16">B6</f>
        <v>45771</v>
      </c>
      <c r="L24" s="39">
        <f>SUM(I24,C6)</f>
        <v>-5.76</v>
      </c>
      <c r="M24" s="14"/>
      <c r="N24" s="26">
        <f>B6</f>
        <v>45771</v>
      </c>
      <c r="O24" s="39">
        <f>C24-AF59-I6</f>
        <v>-2.3400000000000114</v>
      </c>
      <c r="P24" s="1"/>
      <c r="Q24" s="26">
        <f t="shared" ref="Q24:Q34" si="17">B6</f>
        <v>45771</v>
      </c>
      <c r="R24" s="39">
        <f>R25+U24</f>
        <v>70.5</v>
      </c>
      <c r="S24" s="1"/>
      <c r="T24" s="2" t="str">
        <f>E24</f>
        <v>Apr/May</v>
      </c>
      <c r="U24" s="8">
        <v>0.4</v>
      </c>
      <c r="V24" s="1"/>
      <c r="W24" s="26">
        <f t="shared" ref="W24:W35" si="18">B6</f>
        <v>45771</v>
      </c>
      <c r="X24" s="8">
        <v>2.29</v>
      </c>
      <c r="Y24" s="1"/>
      <c r="Z24" s="26">
        <f t="shared" ref="Z24:Z35" si="19">B6</f>
        <v>45771</v>
      </c>
      <c r="AA24" s="8">
        <v>5.8</v>
      </c>
      <c r="AB24" s="1"/>
      <c r="AC24" s="26">
        <f t="shared" ref="AC24:AC35" si="20">B6</f>
        <v>45771</v>
      </c>
      <c r="AD24" s="8">
        <v>5.28</v>
      </c>
      <c r="AE24" s="1"/>
      <c r="AF24" s="26">
        <f>B6</f>
        <v>45771</v>
      </c>
      <c r="AG24" s="8">
        <f>AG25+AG6</f>
        <v>397.70799999999997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1">B7</f>
        <v>45801</v>
      </c>
      <c r="C25" s="41">
        <f>F6+L25</f>
        <v>58.599999999999994</v>
      </c>
      <c r="D25" s="1"/>
      <c r="E25" s="44" t="s">
        <v>36</v>
      </c>
      <c r="F25" s="7">
        <v>0.5</v>
      </c>
      <c r="G25" s="1"/>
      <c r="H25" s="30">
        <f>B7</f>
        <v>45801</v>
      </c>
      <c r="I25" s="7">
        <v>-3.45</v>
      </c>
      <c r="J25" s="1"/>
      <c r="K25" s="30">
        <f t="shared" si="16"/>
        <v>45801</v>
      </c>
      <c r="L25" s="41">
        <f>SUM(I25,C7)-0.03</f>
        <v>-5.38</v>
      </c>
      <c r="M25" s="14"/>
      <c r="N25" s="30">
        <f t="shared" ref="N25:N34" si="22">B7</f>
        <v>45801</v>
      </c>
      <c r="O25" s="39">
        <f>C25-AF60-I7</f>
        <v>-2.1000000000000028</v>
      </c>
      <c r="P25" s="14"/>
      <c r="Q25" s="30">
        <f t="shared" si="17"/>
        <v>45801</v>
      </c>
      <c r="R25" s="12">
        <f>SUM(F6,AA25)+0.02</f>
        <v>70.099999999999994</v>
      </c>
      <c r="S25" s="1"/>
      <c r="T25" s="19" t="str">
        <f t="shared" ref="T25:T34" si="23">E25</f>
        <v>May/June</v>
      </c>
      <c r="U25" s="7">
        <v>0.4</v>
      </c>
      <c r="V25" s="1"/>
      <c r="W25" s="30">
        <f t="shared" si="18"/>
        <v>45801</v>
      </c>
      <c r="X25" s="7">
        <v>2.2000000000000002</v>
      </c>
      <c r="Y25" s="1"/>
      <c r="Z25" s="30">
        <f t="shared" si="19"/>
        <v>45801</v>
      </c>
      <c r="AA25" s="7">
        <v>6.1</v>
      </c>
      <c r="AB25" s="1"/>
      <c r="AC25" s="30">
        <f t="shared" si="20"/>
        <v>45801</v>
      </c>
      <c r="AD25" s="7">
        <v>5.85</v>
      </c>
      <c r="AE25" s="1"/>
      <c r="AF25" s="26">
        <f t="shared" ref="AF25:AF34" si="24">B7</f>
        <v>45801</v>
      </c>
      <c r="AG25" s="7">
        <f>(F6+C7)*6.35</f>
        <v>394.20799999999997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1"/>
        <v>45832</v>
      </c>
      <c r="C26" s="39">
        <f>C25-F25</f>
        <v>58.099999999999994</v>
      </c>
      <c r="D26" s="1"/>
      <c r="E26" s="43" t="s">
        <v>48</v>
      </c>
      <c r="F26" s="8">
        <v>0.75</v>
      </c>
      <c r="G26" s="1"/>
      <c r="H26" s="26">
        <f t="shared" ref="H26:H35" si="25">B8</f>
        <v>45832</v>
      </c>
      <c r="I26" s="8">
        <v>-3.16</v>
      </c>
      <c r="J26" s="1"/>
      <c r="K26" s="26">
        <f t="shared" si="16"/>
        <v>45832</v>
      </c>
      <c r="L26" s="39">
        <f>SUM(I26,C8)</f>
        <v>-5.27</v>
      </c>
      <c r="M26" s="14"/>
      <c r="N26" s="26">
        <f t="shared" si="22"/>
        <v>45832</v>
      </c>
      <c r="O26" s="39">
        <f>C26-AF61-I8</f>
        <v>-2.1000000000000041</v>
      </c>
      <c r="P26" s="14"/>
      <c r="Q26" s="26">
        <f t="shared" si="17"/>
        <v>45832</v>
      </c>
      <c r="R26" s="39">
        <f>R25-U25</f>
        <v>69.699999999999989</v>
      </c>
      <c r="S26" s="1"/>
      <c r="T26" s="21" t="str">
        <f t="shared" si="23"/>
        <v>Jun/July</v>
      </c>
      <c r="U26" s="8">
        <v>0.45</v>
      </c>
      <c r="V26" s="1"/>
      <c r="W26" s="26">
        <f t="shared" si="18"/>
        <v>45832</v>
      </c>
      <c r="X26" s="8">
        <v>2.19</v>
      </c>
      <c r="Y26" s="1"/>
      <c r="Z26" s="26">
        <f t="shared" si="19"/>
        <v>45832</v>
      </c>
      <c r="AA26" s="8">
        <v>6.27</v>
      </c>
      <c r="AB26" s="1"/>
      <c r="AC26" s="26">
        <f>B8</f>
        <v>45832</v>
      </c>
      <c r="AD26" s="8">
        <v>5.6</v>
      </c>
      <c r="AE26" s="1"/>
      <c r="AF26" s="26">
        <f t="shared" si="24"/>
        <v>45832</v>
      </c>
      <c r="AG26" s="8">
        <f>AG25-AG7</f>
        <v>389.20799999999997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1"/>
        <v>45862</v>
      </c>
      <c r="C27" s="39">
        <f t="shared" ref="C27:C32" si="26">C26-F26</f>
        <v>57.349999999999994</v>
      </c>
      <c r="D27" s="1"/>
      <c r="E27" s="45" t="s">
        <v>51</v>
      </c>
      <c r="F27" s="49">
        <v>0.85</v>
      </c>
      <c r="G27" s="1"/>
      <c r="H27" s="27">
        <f t="shared" si="25"/>
        <v>45862</v>
      </c>
      <c r="I27" s="49">
        <v>-2.73</v>
      </c>
      <c r="J27" s="1"/>
      <c r="K27" s="27">
        <f t="shared" si="16"/>
        <v>45862</v>
      </c>
      <c r="L27" s="41">
        <f t="shared" ref="L27:L29" si="27">SUM(I27,C9)</f>
        <v>-5.6400000000000006</v>
      </c>
      <c r="M27" s="14"/>
      <c r="N27" s="27">
        <f t="shared" si="22"/>
        <v>45862</v>
      </c>
      <c r="O27" s="40">
        <f t="shared" ref="O27:O31" si="28">C27-AF62-I9</f>
        <v>-2.3600000000000039</v>
      </c>
      <c r="P27" s="1"/>
      <c r="Q27" s="27">
        <f t="shared" si="17"/>
        <v>45862</v>
      </c>
      <c r="R27" s="41">
        <f t="shared" ref="R27:R32" si="29">R26-U26</f>
        <v>69.249999999999986</v>
      </c>
      <c r="S27" s="1"/>
      <c r="T27" s="19" t="str">
        <f t="shared" si="23"/>
        <v>July/Aug</v>
      </c>
      <c r="U27" s="49">
        <v>0.45</v>
      </c>
      <c r="V27" s="1"/>
      <c r="W27" s="27">
        <f t="shared" si="18"/>
        <v>45862</v>
      </c>
      <c r="X27" s="49">
        <v>2.14</v>
      </c>
      <c r="Y27" s="1"/>
      <c r="Z27" s="27">
        <f t="shared" si="19"/>
        <v>45862</v>
      </c>
      <c r="AA27" s="49">
        <v>6.2</v>
      </c>
      <c r="AB27" s="1"/>
      <c r="AC27" s="27">
        <f t="shared" si="20"/>
        <v>45862</v>
      </c>
      <c r="AD27" s="49">
        <v>4.46</v>
      </c>
      <c r="AE27" s="1"/>
      <c r="AF27" s="26">
        <f t="shared" si="24"/>
        <v>45862</v>
      </c>
      <c r="AG27" s="8">
        <f>AG26-AG8</f>
        <v>381.70799999999997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1"/>
        <v>45893</v>
      </c>
      <c r="C28" s="39">
        <f t="shared" si="26"/>
        <v>56.499999999999993</v>
      </c>
      <c r="D28" s="1"/>
      <c r="E28" s="43" t="s">
        <v>40</v>
      </c>
      <c r="F28" s="8">
        <v>0.85</v>
      </c>
      <c r="G28" s="1"/>
      <c r="H28" s="26">
        <f t="shared" si="25"/>
        <v>45893</v>
      </c>
      <c r="I28" s="8">
        <v>-2.2799999999999998</v>
      </c>
      <c r="J28" s="1"/>
      <c r="K28" s="26">
        <f t="shared" si="16"/>
        <v>45893</v>
      </c>
      <c r="L28" s="39">
        <f>SUM(I28,C10)</f>
        <v>-6.25</v>
      </c>
      <c r="M28" s="14"/>
      <c r="N28" s="26">
        <f t="shared" si="22"/>
        <v>45893</v>
      </c>
      <c r="O28" s="39">
        <f t="shared" si="28"/>
        <v>-2.8200000000000052</v>
      </c>
      <c r="P28" s="1"/>
      <c r="Q28" s="26">
        <f t="shared" si="17"/>
        <v>45893</v>
      </c>
      <c r="R28" s="39">
        <f t="shared" si="29"/>
        <v>68.799999999999983</v>
      </c>
      <c r="S28" s="1"/>
      <c r="T28" s="21" t="str">
        <f t="shared" si="23"/>
        <v>Aug/Sep</v>
      </c>
      <c r="U28" s="8">
        <v>0.41</v>
      </c>
      <c r="V28" s="1"/>
      <c r="W28" s="26">
        <f t="shared" si="18"/>
        <v>45893</v>
      </c>
      <c r="X28" s="8">
        <v>2.04</v>
      </c>
      <c r="Y28" s="1"/>
      <c r="Z28" s="26">
        <f t="shared" si="19"/>
        <v>45893</v>
      </c>
      <c r="AA28" s="8">
        <v>5.99</v>
      </c>
      <c r="AB28" s="1"/>
      <c r="AC28" s="26">
        <f t="shared" si="20"/>
        <v>45893</v>
      </c>
      <c r="AD28" s="8">
        <v>3.82</v>
      </c>
      <c r="AE28" s="1"/>
      <c r="AF28" s="26">
        <f t="shared" si="24"/>
        <v>45893</v>
      </c>
      <c r="AG28" s="8">
        <f>AG27-AG9</f>
        <v>373.45799999999997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1"/>
        <v>45925</v>
      </c>
      <c r="C29" s="39">
        <f>C28-F28</f>
        <v>55.649999999999991</v>
      </c>
      <c r="D29" s="1"/>
      <c r="E29" s="45" t="s">
        <v>43</v>
      </c>
      <c r="F29" s="8">
        <v>0.9</v>
      </c>
      <c r="G29" s="1"/>
      <c r="H29" s="27">
        <f t="shared" si="25"/>
        <v>45925</v>
      </c>
      <c r="I29" s="8">
        <v>-1.83</v>
      </c>
      <c r="J29" s="1"/>
      <c r="K29" s="27">
        <f t="shared" si="16"/>
        <v>45925</v>
      </c>
      <c r="L29" s="41">
        <f t="shared" si="27"/>
        <v>-6.94</v>
      </c>
      <c r="M29" s="14"/>
      <c r="N29" s="27">
        <f t="shared" si="22"/>
        <v>45925</v>
      </c>
      <c r="O29" s="40">
        <f t="shared" si="28"/>
        <v>-3.4200000000000079</v>
      </c>
      <c r="P29" s="1"/>
      <c r="Q29" s="27">
        <f t="shared" si="17"/>
        <v>45925</v>
      </c>
      <c r="R29" s="41">
        <f t="shared" si="29"/>
        <v>68.389999999999986</v>
      </c>
      <c r="S29" s="1"/>
      <c r="T29" s="19" t="str">
        <f t="shared" si="23"/>
        <v>Sep/Oct</v>
      </c>
      <c r="U29" s="49">
        <v>0.38</v>
      </c>
      <c r="V29" s="1"/>
      <c r="W29" s="27">
        <f t="shared" si="18"/>
        <v>45925</v>
      </c>
      <c r="X29" s="49">
        <v>1.94</v>
      </c>
      <c r="Y29" s="1"/>
      <c r="Z29" s="27">
        <f t="shared" si="19"/>
        <v>45925</v>
      </c>
      <c r="AA29" s="49">
        <v>5.73</v>
      </c>
      <c r="AB29" s="1"/>
      <c r="AC29" s="27">
        <f t="shared" si="20"/>
        <v>45925</v>
      </c>
      <c r="AD29" s="49">
        <v>3.25</v>
      </c>
      <c r="AE29" s="1"/>
      <c r="AF29" s="26">
        <f t="shared" si="24"/>
        <v>45925</v>
      </c>
      <c r="AG29" s="8">
        <f>AG28-AG10</f>
        <v>364.95799999999997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1"/>
        <v>45955</v>
      </c>
      <c r="C30" s="39">
        <f t="shared" si="26"/>
        <v>54.749999999999993</v>
      </c>
      <c r="D30" s="1"/>
      <c r="E30" s="43" t="s">
        <v>46</v>
      </c>
      <c r="F30" s="49">
        <v>0.45</v>
      </c>
      <c r="G30" s="1"/>
      <c r="H30" s="26">
        <f t="shared" si="25"/>
        <v>45955</v>
      </c>
      <c r="I30" s="49">
        <v>-1.43</v>
      </c>
      <c r="J30" s="1"/>
      <c r="K30" s="26">
        <f t="shared" si="16"/>
        <v>45955</v>
      </c>
      <c r="L30" s="39">
        <f t="shared" ref="L30:L32" si="30">SUM(I30,C12)</f>
        <v>-7.7399999999999993</v>
      </c>
      <c r="M30" s="14"/>
      <c r="N30" s="26">
        <f t="shared" si="22"/>
        <v>45955</v>
      </c>
      <c r="O30" s="39">
        <f t="shared" si="28"/>
        <v>-4.1600000000000072</v>
      </c>
      <c r="P30" s="1"/>
      <c r="Q30" s="26">
        <f t="shared" si="17"/>
        <v>45955</v>
      </c>
      <c r="R30" s="39">
        <f t="shared" si="29"/>
        <v>68.009999999999991</v>
      </c>
      <c r="S30" s="1"/>
      <c r="T30" s="21" t="str">
        <f t="shared" si="23"/>
        <v>Oct/Nov</v>
      </c>
      <c r="U30" s="8">
        <v>0.38</v>
      </c>
      <c r="V30" s="1"/>
      <c r="W30" s="26">
        <f t="shared" si="18"/>
        <v>45955</v>
      </c>
      <c r="X30" s="8">
        <v>1.84</v>
      </c>
      <c r="Y30" s="1"/>
      <c r="Z30" s="26">
        <f t="shared" si="19"/>
        <v>45955</v>
      </c>
      <c r="AA30" s="8">
        <v>5.45</v>
      </c>
      <c r="AB30" s="1"/>
      <c r="AC30" s="26">
        <f t="shared" si="20"/>
        <v>45955</v>
      </c>
      <c r="AD30" s="8">
        <v>2.89</v>
      </c>
      <c r="AE30" s="1"/>
      <c r="AF30" s="26">
        <f t="shared" si="24"/>
        <v>45955</v>
      </c>
      <c r="AG30" s="8">
        <f>AG29-AG11</f>
        <v>356.70799999999997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1"/>
        <v>45966</v>
      </c>
      <c r="C31" s="39">
        <f t="shared" si="26"/>
        <v>54.29999999999999</v>
      </c>
      <c r="D31" s="1"/>
      <c r="E31" s="45" t="s">
        <v>49</v>
      </c>
      <c r="F31" s="8">
        <v>0.18</v>
      </c>
      <c r="G31" s="1"/>
      <c r="H31" s="27">
        <f t="shared" si="25"/>
        <v>45966</v>
      </c>
      <c r="I31" s="8">
        <v>-1.29</v>
      </c>
      <c r="J31" s="1"/>
      <c r="K31" s="27">
        <f t="shared" si="16"/>
        <v>45966</v>
      </c>
      <c r="L31" s="41">
        <f t="shared" si="30"/>
        <v>-8.129999999999999</v>
      </c>
      <c r="M31" s="14"/>
      <c r="N31" s="27">
        <f t="shared" si="22"/>
        <v>45966</v>
      </c>
      <c r="O31" s="40">
        <f t="shared" si="28"/>
        <v>-4.5300000000000082</v>
      </c>
      <c r="P31" s="14"/>
      <c r="Q31" s="27">
        <f t="shared" si="17"/>
        <v>45966</v>
      </c>
      <c r="R31" s="41">
        <f t="shared" si="29"/>
        <v>67.63</v>
      </c>
      <c r="S31" s="1"/>
      <c r="T31" s="19" t="str">
        <f t="shared" si="23"/>
        <v>Nov/Dec</v>
      </c>
      <c r="U31" s="49">
        <v>0.38</v>
      </c>
      <c r="V31" s="1"/>
      <c r="W31" s="27">
        <f t="shared" si="18"/>
        <v>45966</v>
      </c>
      <c r="X31" s="49">
        <v>1.74</v>
      </c>
      <c r="Y31" s="1"/>
      <c r="Z31" s="27">
        <f t="shared" si="19"/>
        <v>45966</v>
      </c>
      <c r="AA31" s="49">
        <v>5.14</v>
      </c>
      <c r="AB31" s="1"/>
      <c r="AC31" s="27">
        <f t="shared" si="20"/>
        <v>45966</v>
      </c>
      <c r="AD31" s="49">
        <v>2.91</v>
      </c>
      <c r="AE31" s="1"/>
      <c r="AF31" s="26">
        <f t="shared" si="24"/>
        <v>45966</v>
      </c>
      <c r="AG31" s="8">
        <f>AG30-AG12</f>
        <v>352.95799999999997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1"/>
        <v>46016</v>
      </c>
      <c r="C32" s="39">
        <f t="shared" si="26"/>
        <v>54.11999999999999</v>
      </c>
      <c r="D32" s="1"/>
      <c r="E32" s="43" t="s">
        <v>52</v>
      </c>
      <c r="F32" s="7">
        <v>-0.12</v>
      </c>
      <c r="G32" s="1"/>
      <c r="H32" s="26">
        <f t="shared" si="25"/>
        <v>46016</v>
      </c>
      <c r="I32" s="7">
        <v>-1.19</v>
      </c>
      <c r="J32" s="1"/>
      <c r="K32" s="26">
        <f t="shared" si="16"/>
        <v>46016</v>
      </c>
      <c r="L32" s="39">
        <f t="shared" si="30"/>
        <v>-8.2799999999999994</v>
      </c>
      <c r="M32" s="14"/>
      <c r="N32" s="26">
        <f t="shared" si="22"/>
        <v>46016</v>
      </c>
      <c r="O32" s="39">
        <f>C32-AF67-I14</f>
        <v>-4.6500000000000057</v>
      </c>
      <c r="P32" s="14"/>
      <c r="Q32" s="26">
        <f t="shared" si="17"/>
        <v>46016</v>
      </c>
      <c r="R32" s="39">
        <f t="shared" si="29"/>
        <v>67.25</v>
      </c>
      <c r="S32" s="1"/>
      <c r="T32" s="21" t="str">
        <f t="shared" si="23"/>
        <v>Dec/Jan</v>
      </c>
      <c r="U32" s="8">
        <v>0.31</v>
      </c>
      <c r="V32" s="1"/>
      <c r="W32" s="26">
        <f t="shared" si="18"/>
        <v>46016</v>
      </c>
      <c r="X32" s="8">
        <v>1.64</v>
      </c>
      <c r="Y32" s="1"/>
      <c r="Z32" s="26">
        <f t="shared" si="19"/>
        <v>46016</v>
      </c>
      <c r="AA32" s="8">
        <v>4.79</v>
      </c>
      <c r="AB32" s="1"/>
      <c r="AC32" s="26">
        <f t="shared" si="20"/>
        <v>46016</v>
      </c>
      <c r="AD32" s="8">
        <v>2.92</v>
      </c>
      <c r="AE32" s="1"/>
      <c r="AF32" s="26">
        <f t="shared" si="24"/>
        <v>46016</v>
      </c>
      <c r="AG32" s="8">
        <f>AG31-AG13</f>
        <v>351.20799999999997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58.533333333333324</v>
      </c>
      <c r="D33" s="1"/>
      <c r="E33" s="44" t="s">
        <v>28</v>
      </c>
      <c r="F33" s="7">
        <v>2.0299999999999998</v>
      </c>
      <c r="G33" s="1"/>
      <c r="H33" s="3" t="str">
        <f t="shared" si="25"/>
        <v>Q2-25</v>
      </c>
      <c r="I33" s="7">
        <v>-3.44</v>
      </c>
      <c r="J33" s="1"/>
      <c r="K33" s="3" t="str">
        <f t="shared" si="16"/>
        <v>Q2-25</v>
      </c>
      <c r="L33" s="41">
        <f>SUM(I33,C15)</f>
        <v>-5.46</v>
      </c>
      <c r="M33" s="14"/>
      <c r="N33" s="3" t="str">
        <f t="shared" si="22"/>
        <v>Q2-25</v>
      </c>
      <c r="O33" s="40">
        <f>AVERAGE(O24:O26)</f>
        <v>-2.1800000000000059</v>
      </c>
      <c r="P33" s="14"/>
      <c r="Q33" s="3" t="str">
        <f>B15</f>
        <v>Q2-25</v>
      </c>
      <c r="R33" s="42">
        <f>AVERAGE(R24:R26)</f>
        <v>70.099999999999994</v>
      </c>
      <c r="S33" s="1"/>
      <c r="T33" s="3" t="str">
        <f t="shared" si="23"/>
        <v>Q2/Q3</v>
      </c>
      <c r="U33" s="7">
        <v>1.29</v>
      </c>
      <c r="V33" s="1"/>
      <c r="W33" s="3" t="str">
        <f t="shared" si="18"/>
        <v>Q2-25</v>
      </c>
      <c r="X33" s="7">
        <v>2.23</v>
      </c>
      <c r="Y33" s="1"/>
      <c r="Z33" s="3" t="str">
        <f t="shared" si="19"/>
        <v>Q2-25</v>
      </c>
      <c r="AA33" s="7">
        <v>6.05</v>
      </c>
      <c r="AB33" s="1"/>
      <c r="AC33" s="3" t="str">
        <f t="shared" si="20"/>
        <v>Q2-25</v>
      </c>
      <c r="AD33" s="7">
        <v>5.58</v>
      </c>
      <c r="AE33" s="1"/>
      <c r="AF33" s="26" t="str">
        <f t="shared" si="24"/>
        <v>Q2-25</v>
      </c>
      <c r="AG33" s="8">
        <f>AVERAGE(AG24:AG26)</f>
        <v>393.70799999999991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56.5</v>
      </c>
      <c r="D34" s="1"/>
      <c r="E34" s="43" t="s">
        <v>39</v>
      </c>
      <c r="F34" s="8">
        <v>2.11</v>
      </c>
      <c r="G34" s="1"/>
      <c r="H34" s="2" t="str">
        <f t="shared" si="25"/>
        <v>Q3-25</v>
      </c>
      <c r="I34" s="8">
        <v>-2.2799999999999998</v>
      </c>
      <c r="J34" s="1"/>
      <c r="K34" s="2" t="str">
        <f t="shared" si="16"/>
        <v>Q3-25</v>
      </c>
      <c r="L34" s="39">
        <f>SUM(I34,C16)</f>
        <v>-6.2799999999999994</v>
      </c>
      <c r="M34" s="14"/>
      <c r="N34" s="2" t="str">
        <f t="shared" si="22"/>
        <v>Q3-25</v>
      </c>
      <c r="O34" s="39">
        <f>AVERAGE(O27:O29)</f>
        <v>-2.866666666666672</v>
      </c>
      <c r="P34" s="1"/>
      <c r="Q34" s="2" t="str">
        <f t="shared" si="17"/>
        <v>Q3-25</v>
      </c>
      <c r="R34" s="39">
        <f>AVERAGE(R27:R29)</f>
        <v>68.813333333333318</v>
      </c>
      <c r="S34" s="1"/>
      <c r="T34" s="2" t="str">
        <f t="shared" si="23"/>
        <v>Q3/Q4</v>
      </c>
      <c r="U34" s="8">
        <v>1.18</v>
      </c>
      <c r="V34" s="1"/>
      <c r="W34" s="2" t="str">
        <f t="shared" si="18"/>
        <v>Q3-25</v>
      </c>
      <c r="X34" s="8">
        <v>2.04</v>
      </c>
      <c r="Y34" s="1"/>
      <c r="Z34" s="2" t="str">
        <f t="shared" si="19"/>
        <v>Q3-25</v>
      </c>
      <c r="AA34" s="8">
        <v>5.97</v>
      </c>
      <c r="AC34" s="2" t="str">
        <f t="shared" si="20"/>
        <v>Q3-25</v>
      </c>
      <c r="AD34" s="8">
        <v>3.84</v>
      </c>
      <c r="AE34" s="1"/>
      <c r="AF34" s="26" t="str">
        <f t="shared" si="24"/>
        <v>Q3-25</v>
      </c>
      <c r="AG34" s="8">
        <f>AVERAGE(AG27:AG29)</f>
        <v>373.3746666666666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54.389999999999986</v>
      </c>
      <c r="D35" s="1"/>
      <c r="E35" s="44" t="s">
        <v>45</v>
      </c>
      <c r="F35" s="7">
        <v>-0.01</v>
      </c>
      <c r="G35" s="1"/>
      <c r="H35" s="3" t="str">
        <f t="shared" si="25"/>
        <v>Q4-25</v>
      </c>
      <c r="I35" s="7">
        <v>-1.31</v>
      </c>
      <c r="J35" s="1"/>
      <c r="K35" s="3" t="str">
        <f t="shared" si="16"/>
        <v>Q4-25</v>
      </c>
      <c r="L35" s="41">
        <f>SUM(I35,C17)</f>
        <v>-8.06</v>
      </c>
      <c r="M35" s="1"/>
      <c r="N35" s="3" t="str">
        <f>B17</f>
        <v>Q4-25</v>
      </c>
      <c r="O35" s="40">
        <f>AVERAGE(O30:O32)</f>
        <v>-4.4466666666666734</v>
      </c>
      <c r="P35" s="13"/>
      <c r="Q35" s="3" t="s">
        <v>44</v>
      </c>
      <c r="R35" s="42">
        <f>AVERAGE(R30:R32)</f>
        <v>67.63</v>
      </c>
      <c r="S35" s="1"/>
      <c r="T35" s="22" t="str">
        <f>E35</f>
        <v>Q4/Q126</v>
      </c>
      <c r="U35" s="7">
        <v>0.8</v>
      </c>
      <c r="V35" s="1"/>
      <c r="W35" s="3" t="str">
        <f t="shared" si="18"/>
        <v>Q4-25</v>
      </c>
      <c r="X35" s="7">
        <v>1.74</v>
      </c>
      <c r="Y35" s="1"/>
      <c r="Z35" s="3" t="str">
        <f t="shared" si="19"/>
        <v>Q4-25</v>
      </c>
      <c r="AA35" s="7">
        <v>5.13</v>
      </c>
      <c r="AB35" s="1"/>
      <c r="AC35" s="3" t="str">
        <f t="shared" si="20"/>
        <v>Q4-25</v>
      </c>
      <c r="AD35" s="7">
        <v>2.91</v>
      </c>
      <c r="AE35" s="1"/>
      <c r="AF35" s="26" t="s">
        <v>44</v>
      </c>
      <c r="AG35" s="8">
        <f>AVERAGE(AG30:AG32)</f>
        <v>353.6246666666666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909</v>
      </c>
      <c r="C37" s="57"/>
      <c r="D37" s="1"/>
      <c r="E37" s="56">
        <v>264</v>
      </c>
      <c r="F37" s="57"/>
      <c r="G37" s="1"/>
      <c r="H37" s="56">
        <v>280</v>
      </c>
      <c r="I37" s="57"/>
      <c r="J37" s="1"/>
      <c r="K37" s="54">
        <v>75</v>
      </c>
      <c r="L37" s="55"/>
      <c r="M37" s="1"/>
      <c r="N37" s="54"/>
      <c r="O37" s="55"/>
      <c r="P37" s="1"/>
      <c r="Q37" s="54">
        <v>36</v>
      </c>
      <c r="R37" s="55"/>
      <c r="S37" s="1"/>
      <c r="T37" s="54"/>
      <c r="U37" s="55"/>
      <c r="V37" s="1"/>
      <c r="W37" s="54"/>
      <c r="X37" s="55"/>
      <c r="Y37" s="1"/>
      <c r="Z37" s="54"/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235</v>
      </c>
      <c r="C39" s="57"/>
      <c r="D39" s="1"/>
      <c r="E39" s="56">
        <f>E37-E62</f>
        <v>119</v>
      </c>
      <c r="F39" s="57"/>
      <c r="G39" s="1"/>
      <c r="H39" s="56">
        <f>H37-H62</f>
        <v>192</v>
      </c>
      <c r="I39" s="57"/>
      <c r="J39" s="1"/>
      <c r="K39" s="54">
        <f>K37-K62</f>
        <v>21</v>
      </c>
      <c r="L39" s="55"/>
      <c r="M39" s="1"/>
      <c r="N39" s="54"/>
      <c r="O39" s="55"/>
      <c r="P39" s="1"/>
      <c r="Q39" s="54">
        <f>Q37-Q62</f>
        <v>-31</v>
      </c>
      <c r="R39" s="55"/>
      <c r="S39" s="1"/>
      <c r="T39" s="54">
        <f>T37-T62</f>
        <v>0</v>
      </c>
      <c r="U39" s="55"/>
      <c r="V39" s="1"/>
      <c r="W39" s="54"/>
      <c r="X39" s="55"/>
      <c r="Y39" s="1"/>
      <c r="Z39" s="54">
        <f>Z37-Z62</f>
        <v>-7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42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>
        <v>-1.86</v>
      </c>
      <c r="D43" s="1"/>
      <c r="E43" s="26">
        <f>B6</f>
        <v>45771</v>
      </c>
      <c r="F43" s="8">
        <v>3.54</v>
      </c>
      <c r="G43" s="1"/>
      <c r="H43" s="31" t="str">
        <f>E24</f>
        <v>Apr/May</v>
      </c>
      <c r="I43" s="8">
        <v>2.25</v>
      </c>
      <c r="J43" s="1"/>
      <c r="K43" s="26">
        <f>B6</f>
        <v>45771</v>
      </c>
      <c r="L43" s="8">
        <v>9.7799999999999994</v>
      </c>
      <c r="M43" s="1"/>
      <c r="N43" s="31" t="str">
        <f>E24</f>
        <v>Apr/May</v>
      </c>
      <c r="O43" s="8">
        <v>5</v>
      </c>
      <c r="P43" s="1"/>
      <c r="Q43" s="31" t="str">
        <f>E24</f>
        <v>Apr/May</v>
      </c>
      <c r="R43" s="8">
        <v>-1.75</v>
      </c>
      <c r="T43" s="26">
        <f>B6</f>
        <v>45771</v>
      </c>
      <c r="U43" s="8">
        <v>39.83</v>
      </c>
      <c r="V43" s="1"/>
      <c r="W43" s="26">
        <f>B6</f>
        <v>45771</v>
      </c>
      <c r="X43" s="8">
        <v>9.5</v>
      </c>
      <c r="Y43" s="1"/>
      <c r="Z43" s="2" t="str">
        <f>E24</f>
        <v>Apr/May</v>
      </c>
      <c r="AA43" s="8">
        <v>3.5</v>
      </c>
      <c r="AB43" s="1"/>
      <c r="AC43" s="26">
        <f>B24</f>
        <v>45771</v>
      </c>
      <c r="AD43" s="8">
        <f>AD44+AA43</f>
        <v>391.5</v>
      </c>
      <c r="AE43" s="1"/>
      <c r="AF43" s="1"/>
      <c r="AG43" s="1"/>
    </row>
    <row r="44" spans="2:62" ht="15.75" thickBot="1" x14ac:dyDescent="0.3">
      <c r="B44" s="30">
        <f>B7</f>
        <v>45801</v>
      </c>
      <c r="C44" s="49">
        <v>-1.75</v>
      </c>
      <c r="D44" s="1"/>
      <c r="E44" s="30">
        <f>B7</f>
        <v>45801</v>
      </c>
      <c r="F44" s="7">
        <v>3.85</v>
      </c>
      <c r="G44" s="1"/>
      <c r="H44" s="33" t="str">
        <f>E25</f>
        <v>May/June</v>
      </c>
      <c r="I44" s="7">
        <v>2.5</v>
      </c>
      <c r="J44" s="1"/>
      <c r="K44" s="30">
        <f>B7</f>
        <v>45801</v>
      </c>
      <c r="L44" s="7">
        <v>9.65</v>
      </c>
      <c r="M44" s="1"/>
      <c r="N44" s="32" t="str">
        <f>E25</f>
        <v>May/June</v>
      </c>
      <c r="O44" s="7">
        <v>4.75</v>
      </c>
      <c r="P44" s="1"/>
      <c r="Q44" s="32" t="str">
        <f>E25</f>
        <v>May/June</v>
      </c>
      <c r="R44" s="7">
        <v>4.5</v>
      </c>
      <c r="T44" s="28">
        <f>B7</f>
        <v>45801</v>
      </c>
      <c r="U44" s="7">
        <v>36.83</v>
      </c>
      <c r="V44" s="1"/>
      <c r="W44" s="28">
        <f>B7</f>
        <v>45801</v>
      </c>
      <c r="X44" s="7">
        <v>14.75</v>
      </c>
      <c r="Y44" s="1"/>
      <c r="Z44" s="2" t="str">
        <f t="shared" ref="Z44:Z48" si="31">E25</f>
        <v>May/June</v>
      </c>
      <c r="AA44" s="7">
        <v>5</v>
      </c>
      <c r="AB44" s="1"/>
      <c r="AC44" s="26">
        <f t="shared" ref="AC44:AC49" si="32">B25</f>
        <v>45801</v>
      </c>
      <c r="AD44" s="7">
        <v>388</v>
      </c>
      <c r="AE44" s="1"/>
      <c r="AF44" s="1"/>
      <c r="AG44" s="1"/>
    </row>
    <row r="45" spans="2:62" ht="15.75" thickBot="1" x14ac:dyDescent="0.3">
      <c r="B45" s="26">
        <f>B8</f>
        <v>45832</v>
      </c>
      <c r="C45" s="8">
        <v>-2.0099999999999998</v>
      </c>
      <c r="D45" s="1"/>
      <c r="E45" s="26">
        <f>B8</f>
        <v>45832</v>
      </c>
      <c r="F45" s="8">
        <v>3.99</v>
      </c>
      <c r="G45" s="1"/>
      <c r="H45" s="31" t="str">
        <f>E26</f>
        <v>Jun/July</v>
      </c>
      <c r="I45" s="8">
        <v>2.25</v>
      </c>
      <c r="J45" s="1"/>
      <c r="K45" s="26">
        <f>B8</f>
        <v>45832</v>
      </c>
      <c r="L45" s="8">
        <v>9.43</v>
      </c>
      <c r="M45" s="1"/>
      <c r="N45" s="31" t="str">
        <f>E26</f>
        <v>Jun/July</v>
      </c>
      <c r="O45" s="8">
        <v>3.5</v>
      </c>
      <c r="P45" s="1"/>
      <c r="Q45" s="31" t="str">
        <f>E26</f>
        <v>Jun/July</v>
      </c>
      <c r="R45" s="8">
        <v>12</v>
      </c>
      <c r="T45" s="26">
        <f>B8</f>
        <v>45832</v>
      </c>
      <c r="U45" s="8">
        <v>34.58</v>
      </c>
      <c r="V45" s="1"/>
      <c r="W45" s="26">
        <f>B8</f>
        <v>45832</v>
      </c>
      <c r="X45" s="8">
        <v>15.25</v>
      </c>
      <c r="Y45" s="1"/>
      <c r="Z45" s="2" t="str">
        <f t="shared" si="31"/>
        <v>Jun/July</v>
      </c>
      <c r="AA45" s="8">
        <v>7.75</v>
      </c>
      <c r="AB45" s="1"/>
      <c r="AC45" s="26">
        <f t="shared" si="32"/>
        <v>45832</v>
      </c>
      <c r="AD45" s="8">
        <f>AD44-AA44</f>
        <v>383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-1.88</v>
      </c>
      <c r="D46" s="1"/>
      <c r="E46" s="3" t="str">
        <f>B15</f>
        <v>Q2-25</v>
      </c>
      <c r="F46" s="7">
        <v>3.79</v>
      </c>
      <c r="G46" s="1"/>
      <c r="H46" s="3" t="str">
        <f>E33</f>
        <v>Q2/Q3</v>
      </c>
      <c r="I46" s="7">
        <v>6.67</v>
      </c>
      <c r="J46" s="1"/>
      <c r="K46" s="3" t="str">
        <f>B15</f>
        <v>Q2-25</v>
      </c>
      <c r="L46" s="8">
        <v>9.6199999999999992</v>
      </c>
      <c r="M46" s="1"/>
      <c r="N46" s="3" t="str">
        <f t="shared" ref="N46:N48" si="33">E33</f>
        <v>Q2/Q3</v>
      </c>
      <c r="O46" s="8">
        <v>11.25</v>
      </c>
      <c r="P46" s="1"/>
      <c r="Q46" s="19" t="str">
        <f t="shared" ref="Q46:Q48" si="34">E33</f>
        <v>Q2/Q3</v>
      </c>
      <c r="R46" s="8">
        <v>23.75</v>
      </c>
      <c r="T46" s="20" t="str">
        <f>B15</f>
        <v>Q2-25</v>
      </c>
      <c r="U46" s="8">
        <v>37.08</v>
      </c>
      <c r="V46" s="1"/>
      <c r="W46" s="20" t="str">
        <f>B15</f>
        <v>Q2-25</v>
      </c>
      <c r="X46" s="8">
        <v>13.17</v>
      </c>
      <c r="Y46" s="1"/>
      <c r="Z46" s="2" t="str">
        <f t="shared" si="31"/>
        <v>July/Aug</v>
      </c>
      <c r="AA46" s="49">
        <v>8.5</v>
      </c>
      <c r="AB46" s="1"/>
      <c r="AC46" s="26">
        <f t="shared" si="32"/>
        <v>45862</v>
      </c>
      <c r="AD46" s="8">
        <f>AD45-AA45</f>
        <v>375.25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-4.05</v>
      </c>
      <c r="D47" s="1"/>
      <c r="E47" s="15" t="str">
        <f>B16</f>
        <v>Q3-25</v>
      </c>
      <c r="F47" s="8">
        <v>3.84</v>
      </c>
      <c r="G47" s="1"/>
      <c r="H47" s="2" t="str">
        <f>E34</f>
        <v>Q3/Q4</v>
      </c>
      <c r="I47" s="8">
        <v>5.5</v>
      </c>
      <c r="J47" s="1"/>
      <c r="K47" s="15" t="str">
        <f>B16</f>
        <v>Q3-25</v>
      </c>
      <c r="L47" s="7">
        <v>8.94</v>
      </c>
      <c r="M47" s="1"/>
      <c r="N47" s="2" t="str">
        <f t="shared" si="33"/>
        <v>Q3/Q4</v>
      </c>
      <c r="O47" s="7">
        <v>7.33</v>
      </c>
      <c r="P47" s="1"/>
      <c r="Q47" s="2" t="str">
        <f t="shared" si="34"/>
        <v>Q3/Q4</v>
      </c>
      <c r="R47" s="7">
        <v>19.670000000000002</v>
      </c>
      <c r="T47" s="15" t="str">
        <f>B16</f>
        <v>Q3-25</v>
      </c>
      <c r="U47" s="7">
        <v>32.409999999999997</v>
      </c>
      <c r="V47" s="1"/>
      <c r="W47" s="15" t="str">
        <f>B16</f>
        <v>Q3-25</v>
      </c>
      <c r="X47" s="7">
        <v>10.17</v>
      </c>
      <c r="Y47" s="1"/>
      <c r="Z47" s="2" t="str">
        <f t="shared" si="31"/>
        <v>Aug/Sep</v>
      </c>
      <c r="AA47" s="8">
        <v>8.5</v>
      </c>
      <c r="AB47" s="1"/>
      <c r="AC47" s="26">
        <f t="shared" si="32"/>
        <v>45893</v>
      </c>
      <c r="AD47" s="8">
        <f>AD46-AA46</f>
        <v>366.75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-6.99</v>
      </c>
      <c r="D48" s="1"/>
      <c r="E48" s="3" t="str">
        <f>B17</f>
        <v>Q4-25</v>
      </c>
      <c r="F48" s="7">
        <v>3.21</v>
      </c>
      <c r="G48" s="1"/>
      <c r="H48" s="2" t="str">
        <f>E35</f>
        <v>Q4/Q126</v>
      </c>
      <c r="I48" s="7">
        <v>3.5</v>
      </c>
      <c r="J48" s="1"/>
      <c r="K48" s="3" t="str">
        <f>B17</f>
        <v>Q4-25</v>
      </c>
      <c r="L48" s="7">
        <v>8.01</v>
      </c>
      <c r="M48" s="1"/>
      <c r="N48" s="2" t="str">
        <f t="shared" si="33"/>
        <v>Q4/Q126</v>
      </c>
      <c r="O48" s="7">
        <v>4.17</v>
      </c>
      <c r="P48" s="1"/>
      <c r="Q48" s="2" t="str">
        <f t="shared" si="34"/>
        <v>Q4/Q126</v>
      </c>
      <c r="R48" s="7">
        <v>1.25</v>
      </c>
      <c r="T48" s="20" t="str">
        <f>B17</f>
        <v>Q4-25</v>
      </c>
      <c r="U48" s="7">
        <v>30.58</v>
      </c>
      <c r="V48" s="1"/>
      <c r="W48" s="20" t="str">
        <f>B17</f>
        <v>Q4-25</v>
      </c>
      <c r="X48" s="7">
        <v>10.58</v>
      </c>
      <c r="Y48" s="1"/>
      <c r="Z48" s="2" t="str">
        <f t="shared" si="31"/>
        <v>Sep/Oct</v>
      </c>
      <c r="AA48" s="49">
        <v>8.5</v>
      </c>
      <c r="AB48" s="1"/>
      <c r="AC48" s="26">
        <f t="shared" si="32"/>
        <v>45925</v>
      </c>
      <c r="AD48" s="8">
        <f>AD47-AA47</f>
        <v>358.25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>
        <v>20.75</v>
      </c>
      <c r="AB49" s="1"/>
      <c r="AC49" s="26">
        <f t="shared" si="32"/>
        <v>45955</v>
      </c>
      <c r="AD49" s="8">
        <f>AD48-AA48</f>
        <v>349.75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4"/>
      <c r="F50" s="55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5">E34</f>
        <v>Q3/Q4</v>
      </c>
      <c r="AA50" s="49">
        <v>20.079999999999998</v>
      </c>
      <c r="AB50" s="1"/>
      <c r="AC50" s="20" t="str">
        <f>B33</f>
        <v>Q2-25</v>
      </c>
      <c r="AD50" s="7">
        <f>AVERAGE(AD43:AD45)</f>
        <v>387.5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5"/>
        <v>Q4/Q126</v>
      </c>
      <c r="AA51" s="8">
        <v>0.42</v>
      </c>
      <c r="AB51" s="16"/>
      <c r="AC51" s="20" t="s">
        <v>38</v>
      </c>
      <c r="AD51" s="8">
        <f>AVERAGE(AD46:AD48)</f>
        <v>366.75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64.7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63.98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62">
        <v>63.4</v>
      </c>
    </row>
    <row r="62" spans="2:33" ht="15.75" thickBot="1" x14ac:dyDescent="0.3">
      <c r="B62" s="56">
        <v>674</v>
      </c>
      <c r="C62" s="57"/>
      <c r="D62" s="1"/>
      <c r="E62" s="56">
        <v>145</v>
      </c>
      <c r="F62" s="57"/>
      <c r="G62" s="1"/>
      <c r="H62" s="56">
        <v>88</v>
      </c>
      <c r="I62" s="57"/>
      <c r="J62" s="1"/>
      <c r="K62" s="54">
        <v>54</v>
      </c>
      <c r="L62" s="55"/>
      <c r="M62" s="1"/>
      <c r="N62" s="54"/>
      <c r="O62" s="55"/>
      <c r="P62" s="1"/>
      <c r="Q62" s="54">
        <v>67</v>
      </c>
      <c r="R62" s="55"/>
      <c r="S62" s="1"/>
      <c r="T62" s="54"/>
      <c r="U62" s="55"/>
      <c r="V62" s="1"/>
      <c r="W62" s="54"/>
      <c r="X62" s="55"/>
      <c r="Y62" s="1"/>
      <c r="Z62" s="54">
        <v>7</v>
      </c>
      <c r="AA62" s="55"/>
      <c r="AB62" s="1"/>
      <c r="AC62" s="54"/>
      <c r="AD62" s="55"/>
      <c r="AE62" s="1"/>
      <c r="AF62" s="1">
        <v>63.01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62.76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62.61</v>
      </c>
    </row>
    <row r="65" spans="2:32" x14ac:dyDescent="0.25">
      <c r="AF65" s="1">
        <v>62.5</v>
      </c>
    </row>
    <row r="66" spans="2:32" x14ac:dyDescent="0.25">
      <c r="AF66" s="1">
        <v>62.44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62.41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254</v>
      </c>
      <c r="C70" s="55"/>
      <c r="D70" s="1"/>
      <c r="E70" s="56">
        <v>1843</v>
      </c>
      <c r="F70" s="57"/>
      <c r="G70" s="1"/>
      <c r="H70" s="56">
        <v>64</v>
      </c>
      <c r="I70" s="57"/>
      <c r="J70" s="1"/>
      <c r="K70" s="56">
        <v>1821</v>
      </c>
      <c r="L70" s="57"/>
      <c r="M70" s="1"/>
      <c r="N70" s="54">
        <v>597</v>
      </c>
      <c r="O70" s="55"/>
      <c r="P70" s="1"/>
      <c r="Q70" s="54">
        <v>400</v>
      </c>
      <c r="R70" s="55"/>
      <c r="S70" s="1"/>
      <c r="T70" s="54">
        <v>216</v>
      </c>
      <c r="U70" s="55"/>
      <c r="V70" s="1"/>
      <c r="W70" s="54">
        <v>242</v>
      </c>
      <c r="X70" s="55"/>
      <c r="Y70" s="1"/>
      <c r="Z70" s="54">
        <v>635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2025-04-11T20:35:44Z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