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3076" documentId="13_ncr:1_{037BE711-142C-48E7-AC75-08C7DDE88D59}" xr6:coauthVersionLast="47" xr6:coauthVersionMax="47" xr10:uidLastSave="{F0E9D245-3ED9-4065-A98F-8DE202BF195E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AG25" i="1"/>
  <c r="L26" i="1"/>
  <c r="L25" i="1"/>
  <c r="F10" i="1"/>
  <c r="F9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6" i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<sst xmlns="http://schemas.openxmlformats.org/spreadsheetml/2006/main" count="148" uniqueCount="53">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</sst>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2" zoomScale="80" zoomScaleNormal="80" workbookViewId="0">
      <selection activeCell="H62" sqref="H62:I6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45772</v>
      </c>
      <c r="C2" s="56"/>
    </row>
    <row r="3" spans="1:33" x14ac:dyDescent="0.25">
      <c r="F3" s="11"/>
    </row>
    <row r="4" spans="1:33" ht="19.5" thickBot="1" x14ac:dyDescent="0.3">
      <c r="B4" s="59" t="s">
        <v>41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-1.61</v>
      </c>
      <c r="D6" s="1"/>
      <c r="E6" s="9" t="s">
        <v>47</v>
      </c>
      <c r="F6" s="8">
        <v>65.78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3.05</v>
      </c>
      <c r="N6" s="2" t="str">
        <f>E24</f>
        <v>Apr/May</v>
      </c>
      <c r="O6" s="8">
        <v>0.5</v>
      </c>
      <c r="Q6" s="26">
        <f>B6</f>
        <v>45771</v>
      </c>
      <c r="R6" s="8">
        <v>10.19</v>
      </c>
      <c r="T6" s="2" t="str">
        <f>E24</f>
        <v>Apr/May</v>
      </c>
      <c r="U6" s="8">
        <v>4.25</v>
      </c>
      <c r="W6" s="2" t="str">
        <f>E24</f>
        <v>Apr/May</v>
      </c>
      <c r="X6" s="8">
        <v>1.5</v>
      </c>
      <c r="Z6" s="26">
        <f>B6</f>
        <v>45771</v>
      </c>
      <c r="AA6" s="8">
        <v>45.34</v>
      </c>
      <c r="AC6" s="26">
        <f>B6</f>
        <v>45771</v>
      </c>
      <c r="AD6" s="8">
        <v>10.75</v>
      </c>
      <c r="AF6" s="15" t="str">
        <f>E24</f>
        <v>Apr/May</v>
      </c>
      <c r="AG6" s="8">
        <v>3</v>
      </c>
    </row>
    <row r="7" spans="1:33" ht="15.75" thickBot="1" x14ac:dyDescent="0.3">
      <c r="B7" s="48">
        <v>45801</v>
      </c>
      <c r="C7" s="49">
        <v>-1.25</v>
      </c>
      <c r="D7" s="1"/>
      <c r="E7" s="3" t="s">
        <v>50</v>
      </c>
      <c r="F7" s="8">
        <v>65.22</v>
      </c>
      <c r="G7" s="1"/>
      <c r="H7" s="30">
        <f>B7</f>
        <v>45801</v>
      </c>
      <c r="I7" s="7">
        <v>-2.96</v>
      </c>
      <c r="K7" s="29">
        <f>B7</f>
        <v>45801</v>
      </c>
      <c r="L7" s="7">
        <v>3.8</v>
      </c>
      <c r="N7" s="18" t="str">
        <f>E25</f>
        <v>May/June</v>
      </c>
      <c r="O7" s="7">
        <v>3.5</v>
      </c>
      <c r="Q7" s="27">
        <f>B7</f>
        <v>45801</v>
      </c>
      <c r="R7" s="7">
        <v>10.35</v>
      </c>
      <c r="T7" s="18" t="str">
        <f>E25</f>
        <v>May/June</v>
      </c>
      <c r="U7" s="7">
        <v>6.5</v>
      </c>
      <c r="W7" s="19" t="str">
        <f>E25</f>
        <v>May/June</v>
      </c>
      <c r="X7" s="7">
        <v>3.75</v>
      </c>
      <c r="Z7" s="28">
        <f>B7</f>
        <v>45801</v>
      </c>
      <c r="AA7" s="7">
        <v>41.59</v>
      </c>
      <c r="AC7" s="28">
        <f>B7</f>
        <v>45801</v>
      </c>
      <c r="AD7" s="7">
        <v>12.25</v>
      </c>
      <c r="AF7" s="20" t="str">
        <f>E25</f>
        <v>May/June</v>
      </c>
      <c r="AG7" s="7">
        <v>5.75</v>
      </c>
    </row>
    <row r="8" spans="1:33" ht="15.75" thickBot="1" x14ac:dyDescent="0.3">
      <c r="B8" s="47">
        <v>45832</v>
      </c>
      <c r="C8" s="8">
        <v>-1.6</v>
      </c>
      <c r="D8" s="1"/>
      <c r="E8" s="51" t="s">
        <v>3</v>
      </c>
      <c r="F8" s="53"/>
      <c r="G8" s="1"/>
      <c r="H8" s="26">
        <f t="shared" si="0"/>
        <v>45832</v>
      </c>
      <c r="I8" s="8">
        <v>-3.05</v>
      </c>
      <c r="K8" s="26">
        <f>B8</f>
        <v>45832</v>
      </c>
      <c r="L8" s="8">
        <v>3.81</v>
      </c>
      <c r="N8" s="2" t="str">
        <f>E26</f>
        <v>Jun/July</v>
      </c>
      <c r="O8" s="8">
        <v>3.25</v>
      </c>
      <c r="Q8" s="26">
        <f>B8</f>
        <v>45832</v>
      </c>
      <c r="R8" s="8">
        <v>9.8800000000000008</v>
      </c>
      <c r="T8" s="2" t="str">
        <f>E26</f>
        <v>Jun/July</v>
      </c>
      <c r="U8" s="8">
        <v>5</v>
      </c>
      <c r="W8" s="2" t="str">
        <f>E26</f>
        <v>Jun/July</v>
      </c>
      <c r="X8" s="8">
        <v>9.5</v>
      </c>
      <c r="Z8" s="26">
        <f t="shared" ref="Z8:Z17" si="2">B8</f>
        <v>45832</v>
      </c>
      <c r="AA8" s="8">
        <v>38.590000000000003</v>
      </c>
      <c r="AC8" s="26">
        <f t="shared" ref="AC8:AC17" si="3">B8</f>
        <v>45832</v>
      </c>
      <c r="AD8" s="8">
        <v>14.25</v>
      </c>
      <c r="AF8" s="15" t="str">
        <f>E26</f>
        <v>Jun/July</v>
      </c>
      <c r="AG8" s="8">
        <v>7.75</v>
      </c>
    </row>
    <row r="9" spans="1:33" ht="15.75" thickBot="1" x14ac:dyDescent="0.3">
      <c r="B9" s="48">
        <v>45862</v>
      </c>
      <c r="C9" s="49">
        <v>-2.4500000000000002</v>
      </c>
      <c r="D9" s="1"/>
      <c r="E9" s="9" t="str">
        <f>E6</f>
        <v>May</v>
      </c>
      <c r="F9" s="10">
        <f>F6-65.63</f>
        <v>0.15000000000000568</v>
      </c>
      <c r="G9" s="1"/>
      <c r="H9" s="27">
        <f t="shared" si="0"/>
        <v>45862</v>
      </c>
      <c r="I9" s="49">
        <v>-3.26</v>
      </c>
      <c r="K9" s="27">
        <f>B9</f>
        <v>45862</v>
      </c>
      <c r="L9" s="49">
        <v>3.66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9.4600000000000009</v>
      </c>
      <c r="T9" s="24" t="str">
        <f t="shared" ref="T9:T14" si="6">E27</f>
        <v>July/Aug</v>
      </c>
      <c r="U9" s="49">
        <v>4.5</v>
      </c>
      <c r="W9" s="24" t="str">
        <f>E27</f>
        <v>July/Aug</v>
      </c>
      <c r="X9" s="49">
        <v>12</v>
      </c>
      <c r="Z9" s="27">
        <f t="shared" si="2"/>
        <v>45862</v>
      </c>
      <c r="AA9" s="49">
        <v>36.840000000000003</v>
      </c>
      <c r="AC9" s="27">
        <f t="shared" si="3"/>
        <v>45862</v>
      </c>
      <c r="AD9" s="49">
        <v>12.5</v>
      </c>
      <c r="AF9" s="25" t="str">
        <f t="shared" ref="AF9:AF14" si="7">E27</f>
        <v>July/Aug</v>
      </c>
      <c r="AG9" s="49">
        <v>9</v>
      </c>
    </row>
    <row r="10" spans="1:33" ht="15.75" thickBot="1" x14ac:dyDescent="0.3">
      <c r="B10" s="47">
        <v>45893</v>
      </c>
      <c r="C10" s="8">
        <v>-3.65</v>
      </c>
      <c r="D10" s="1"/>
      <c r="E10" s="9" t="str">
        <f>E7</f>
        <v>Jun</v>
      </c>
      <c r="F10" s="35">
        <f>F7-65.08</f>
        <v>0.14000000000000057</v>
      </c>
      <c r="G10" s="1"/>
      <c r="H10" s="26">
        <f t="shared" si="0"/>
        <v>45893</v>
      </c>
      <c r="I10" s="8">
        <v>-3.44</v>
      </c>
      <c r="K10" s="26">
        <f t="shared" si="1"/>
        <v>45893</v>
      </c>
      <c r="L10" s="8">
        <v>3.45</v>
      </c>
      <c r="N10" s="2" t="str">
        <f t="shared" si="4"/>
        <v>Aug/Sep</v>
      </c>
      <c r="O10" s="8">
        <v>2.5</v>
      </c>
      <c r="Q10" s="26">
        <f t="shared" si="5"/>
        <v>45893</v>
      </c>
      <c r="R10" s="8">
        <v>8.9700000000000006</v>
      </c>
      <c r="T10" s="2" t="str">
        <f t="shared" si="6"/>
        <v>Aug/Sep</v>
      </c>
      <c r="U10" s="8">
        <v>4</v>
      </c>
      <c r="W10" s="2" t="str">
        <f t="shared" ref="W10:W14" si="8">E28</f>
        <v>Aug/Sep</v>
      </c>
      <c r="X10" s="8">
        <v>10.5</v>
      </c>
      <c r="Z10" s="26">
        <f t="shared" si="2"/>
        <v>45893</v>
      </c>
      <c r="AA10" s="8">
        <v>35.090000000000003</v>
      </c>
      <c r="AC10" s="26">
        <f t="shared" si="3"/>
        <v>45893</v>
      </c>
      <c r="AD10" s="8">
        <v>9.5</v>
      </c>
      <c r="AF10" s="15" t="str">
        <f t="shared" si="7"/>
        <v>Aug/Sep</v>
      </c>
      <c r="AG10" s="8">
        <v>9</v>
      </c>
    </row>
    <row r="11" spans="1:33" ht="15.75" thickBot="1" x14ac:dyDescent="0.3">
      <c r="B11" s="48">
        <v>45925</v>
      </c>
      <c r="C11" s="49">
        <v>-4.92</v>
      </c>
      <c r="D11" s="1"/>
      <c r="E11" s="1"/>
      <c r="F11" s="1"/>
      <c r="G11" s="1"/>
      <c r="H11" s="27">
        <f t="shared" si="0"/>
        <v>45925</v>
      </c>
      <c r="I11" s="49">
        <v>-3.55</v>
      </c>
      <c r="K11" s="27">
        <f t="shared" si="1"/>
        <v>45925</v>
      </c>
      <c r="L11" s="49">
        <v>3.2</v>
      </c>
      <c r="N11" s="24" t="str">
        <f t="shared" si="4"/>
        <v>Sep/Oct</v>
      </c>
      <c r="O11" s="49">
        <v>2.25</v>
      </c>
      <c r="Q11" s="27">
        <f>B11</f>
        <v>45925</v>
      </c>
      <c r="R11" s="49">
        <v>8.49</v>
      </c>
      <c r="T11" s="24" t="str">
        <f t="shared" si="6"/>
        <v>Sep/Oct</v>
      </c>
      <c r="U11" s="49">
        <v>3</v>
      </c>
      <c r="W11" s="24" t="str">
        <f t="shared" si="8"/>
        <v>Sep/Oct</v>
      </c>
      <c r="X11" s="49">
        <v>8.75</v>
      </c>
      <c r="Z11" s="27">
        <f t="shared" si="2"/>
        <v>45925</v>
      </c>
      <c r="AA11" s="49">
        <v>33.590000000000003</v>
      </c>
      <c r="AC11" s="27">
        <f>B11</f>
        <v>45925</v>
      </c>
      <c r="AD11" s="49">
        <v>8</v>
      </c>
      <c r="AF11" s="25" t="str">
        <f t="shared" si="7"/>
        <v>Sep/Oct</v>
      </c>
      <c r="AG11" s="49">
        <v>9</v>
      </c>
    </row>
    <row r="12" spans="1:33" ht="15.75" thickBot="1" x14ac:dyDescent="0.3">
      <c r="B12" s="47">
        <v>45955</v>
      </c>
      <c r="C12" s="8">
        <v>-6.24</v>
      </c>
      <c r="D12" s="1"/>
      <c r="F12" s="1"/>
      <c r="G12" s="1"/>
      <c r="H12" s="26">
        <f t="shared" si="0"/>
        <v>45955</v>
      </c>
      <c r="I12" s="8">
        <v>-3.63</v>
      </c>
      <c r="K12" s="26">
        <f t="shared" ref="K12:K16" si="9">B12</f>
        <v>45955</v>
      </c>
      <c r="L12" s="8">
        <v>2.94</v>
      </c>
      <c r="N12" s="2" t="str">
        <f t="shared" si="4"/>
        <v>Oct/Nov</v>
      </c>
      <c r="O12" s="8">
        <v>2</v>
      </c>
      <c r="Q12" s="26">
        <f t="shared" si="5"/>
        <v>45955</v>
      </c>
      <c r="R12" s="8">
        <v>8.1199999999999992</v>
      </c>
      <c r="T12" s="2" t="str">
        <f t="shared" si="6"/>
        <v>Oct/Nov</v>
      </c>
      <c r="U12" s="8">
        <v>2.5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32.840000000000003</v>
      </c>
      <c r="AC12" s="26">
        <f t="shared" si="3"/>
        <v>45955</v>
      </c>
      <c r="AD12" s="8">
        <v>8.25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-6.81</v>
      </c>
      <c r="D13" s="1"/>
      <c r="F13" s="13"/>
      <c r="G13" s="1"/>
      <c r="H13" s="27">
        <f t="shared" si="0"/>
        <v>45966</v>
      </c>
      <c r="I13" s="49">
        <v>-3.67</v>
      </c>
      <c r="K13" s="27">
        <f>B13</f>
        <v>45966</v>
      </c>
      <c r="L13" s="49">
        <v>2.69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7.79</v>
      </c>
      <c r="T13" s="24" t="str">
        <f t="shared" si="6"/>
        <v>Nov/Dec</v>
      </c>
      <c r="U13" s="49">
        <v>2.25</v>
      </c>
      <c r="W13" s="24" t="str">
        <f>E31</f>
        <v>Nov/Dec</v>
      </c>
      <c r="X13" s="49">
        <v>1.25</v>
      </c>
      <c r="Z13" s="27">
        <f>B13</f>
        <v>45966</v>
      </c>
      <c r="AA13" s="49">
        <v>32.340000000000003</v>
      </c>
      <c r="AC13" s="27">
        <f t="shared" si="3"/>
        <v>45966</v>
      </c>
      <c r="AD13" s="49">
        <v>9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-7.11</v>
      </c>
      <c r="D14" s="1"/>
      <c r="E14" s="38"/>
      <c r="G14" s="1"/>
      <c r="H14" s="26">
        <f t="shared" si="0"/>
        <v>46016</v>
      </c>
      <c r="I14" s="8">
        <v>-3.74</v>
      </c>
      <c r="K14" s="26">
        <f t="shared" si="9"/>
        <v>46016</v>
      </c>
      <c r="L14" s="8">
        <v>2.4300000000000002</v>
      </c>
      <c r="N14" s="2" t="str">
        <f>E32</f>
        <v>Dec/Jan</v>
      </c>
      <c r="O14" s="8">
        <v>1</v>
      </c>
      <c r="Q14" s="26">
        <f t="shared" si="5"/>
        <v>46016</v>
      </c>
      <c r="R14" s="8">
        <v>7.44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31.84</v>
      </c>
      <c r="AC14" s="26">
        <f t="shared" si="3"/>
        <v>46016</v>
      </c>
      <c r="AD14" s="8">
        <v>9.75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-1.48</v>
      </c>
      <c r="D15" s="14"/>
      <c r="G15" s="1"/>
      <c r="H15" s="3" t="str">
        <f>B15</f>
        <v>Q2-25</v>
      </c>
      <c r="I15" s="7">
        <v>-3.02</v>
      </c>
      <c r="K15" s="18" t="str">
        <f t="shared" si="9"/>
        <v>Q2-25</v>
      </c>
      <c r="L15" s="7">
        <v>3.55</v>
      </c>
      <c r="N15" s="18" t="str">
        <f t="shared" ref="N15:N16" si="10">E33</f>
        <v>Q2/Q3</v>
      </c>
      <c r="O15" s="7">
        <v>8.42</v>
      </c>
      <c r="Q15" s="18" t="str">
        <f t="shared" ref="Q15:Q17" si="11">B15</f>
        <v>Q2-25</v>
      </c>
      <c r="R15" s="7">
        <v>10.14</v>
      </c>
      <c r="T15" s="18" t="str">
        <f t="shared" ref="T15" si="12">E33</f>
        <v>Q2/Q3</v>
      </c>
      <c r="U15" s="7">
        <v>15.09</v>
      </c>
      <c r="W15" s="19" t="str">
        <f t="shared" ref="W15:W16" si="13">E33</f>
        <v>Q2/Q3</v>
      </c>
      <c r="X15" s="7">
        <v>24</v>
      </c>
      <c r="Z15" s="20" t="str">
        <f>B15</f>
        <v>Q2-25</v>
      </c>
      <c r="AA15" s="7">
        <v>41.84</v>
      </c>
      <c r="AC15" s="20" t="str">
        <f t="shared" si="3"/>
        <v>Q2-25</v>
      </c>
      <c r="AD15" s="7">
        <v>12.42</v>
      </c>
      <c r="AF15" s="20" t="str">
        <f t="shared" ref="AF15:AF16" si="14">E33</f>
        <v>Q2/Q3</v>
      </c>
      <c r="AG15" s="7">
        <v>21.58</v>
      </c>
    </row>
    <row r="16" spans="1:33" ht="15.75" thickBot="1" x14ac:dyDescent="0.3">
      <c r="B16" s="43" t="s">
        <v>38</v>
      </c>
      <c r="C16" s="8">
        <v>-3.68</v>
      </c>
      <c r="D16" s="14"/>
      <c r="E16" s="38"/>
      <c r="F16" s="5"/>
      <c r="G16" s="1"/>
      <c r="H16" s="2" t="str">
        <f>B16</f>
        <v>Q3-25</v>
      </c>
      <c r="I16" s="8">
        <v>-3.42</v>
      </c>
      <c r="K16" s="15" t="str">
        <f t="shared" si="9"/>
        <v>Q3-25</v>
      </c>
      <c r="L16" s="8">
        <v>3.43</v>
      </c>
      <c r="N16" s="2" t="str">
        <f t="shared" si="10"/>
        <v>Q3/Q4</v>
      </c>
      <c r="O16" s="8">
        <v>6.75</v>
      </c>
      <c r="Q16" s="17" t="str">
        <f t="shared" si="11"/>
        <v>Q3-25</v>
      </c>
      <c r="R16" s="8">
        <v>8.9700000000000006</v>
      </c>
      <c r="T16" s="2" t="str">
        <f>E34</f>
        <v>Q3/Q4</v>
      </c>
      <c r="U16" s="8">
        <v>9.58</v>
      </c>
      <c r="W16" s="21" t="str">
        <f t="shared" si="13"/>
        <v>Q3/Q4</v>
      </c>
      <c r="X16" s="8">
        <v>22.34</v>
      </c>
      <c r="Z16" s="15" t="str">
        <f t="shared" si="2"/>
        <v>Q3-25</v>
      </c>
      <c r="AA16" s="8">
        <v>35.17</v>
      </c>
      <c r="AC16" s="15" t="str">
        <f t="shared" si="3"/>
        <v>Q3-25</v>
      </c>
      <c r="AD16" s="8">
        <v>10</v>
      </c>
      <c r="AF16" s="15" t="str">
        <f t="shared" si="14"/>
        <v>Q3/Q4</v>
      </c>
      <c r="AG16" s="8">
        <v>21.33</v>
      </c>
    </row>
    <row r="17" spans="1:62" ht="15.75" thickBot="1" x14ac:dyDescent="0.3">
      <c r="B17" s="45" t="s">
        <v>44</v>
      </c>
      <c r="C17" s="49">
        <v>-6.72</v>
      </c>
      <c r="D17" s="1"/>
      <c r="F17" s="37"/>
      <c r="G17" s="1"/>
      <c r="H17" s="3" t="str">
        <f t="shared" ref="H17" si="15">B17</f>
        <v>Q4-25</v>
      </c>
      <c r="I17" s="7">
        <v>-3.69</v>
      </c>
      <c r="K17" s="18" t="str">
        <f>B17</f>
        <v>Q4-25</v>
      </c>
      <c r="L17" s="7">
        <v>2.69</v>
      </c>
      <c r="N17" s="20" t="str">
        <f>E35</f>
        <v>Q4/Q126</v>
      </c>
      <c r="O17" s="7">
        <v>3.33</v>
      </c>
      <c r="Q17" s="3" t="str">
        <f t="shared" si="11"/>
        <v>Q4-25</v>
      </c>
      <c r="R17" s="7">
        <v>7.78</v>
      </c>
      <c r="S17" s="13"/>
      <c r="T17" s="20" t="str">
        <f>E35</f>
        <v>Q4/Q126</v>
      </c>
      <c r="U17" s="7">
        <v>4</v>
      </c>
      <c r="W17" s="20" t="str">
        <f>AF17</f>
        <v>Q4/Q126</v>
      </c>
      <c r="X17" s="7">
        <v>2.33</v>
      </c>
      <c r="Z17" s="20" t="str">
        <f t="shared" si="2"/>
        <v>Q4-25</v>
      </c>
      <c r="AA17" s="7">
        <v>32.340000000000003</v>
      </c>
      <c r="AC17" s="20" t="str">
        <f t="shared" si="3"/>
        <v>Q4-25</v>
      </c>
      <c r="AD17" s="7">
        <v>9</v>
      </c>
      <c r="AF17" s="20" t="str">
        <f>T17</f>
        <v>Q4/Q126</v>
      </c>
      <c r="AG17" s="7">
        <v>2.59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339</v>
      </c>
      <c r="C19" s="55"/>
      <c r="D19" s="1"/>
      <c r="E19" s="1"/>
      <c r="F19" s="13"/>
      <c r="G19" s="1"/>
      <c r="H19" s="54"/>
      <c r="I19" s="60"/>
      <c r="K19" s="57">
        <v>476</v>
      </c>
      <c r="L19" s="58"/>
      <c r="M19" s="1"/>
      <c r="N19" s="57">
        <v>55</v>
      </c>
      <c r="O19" s="58"/>
      <c r="P19" s="1"/>
      <c r="Q19" s="57">
        <v>939</v>
      </c>
      <c r="R19" s="58"/>
      <c r="S19" s="1"/>
      <c r="T19" s="54">
        <v>898</v>
      </c>
      <c r="U19" s="55"/>
      <c r="V19" s="1"/>
      <c r="W19" s="54">
        <v>283</v>
      </c>
      <c r="X19" s="55"/>
      <c r="Y19" s="1"/>
      <c r="Z19" s="54">
        <v>161</v>
      </c>
      <c r="AA19" s="55"/>
      <c r="AB19" s="1"/>
      <c r="AC19" s="54">
        <v>184</v>
      </c>
      <c r="AD19" s="55"/>
      <c r="AE19" s="1"/>
      <c r="AF19" s="54">
        <v>188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79</v>
      </c>
      <c r="C21" s="58"/>
      <c r="D21" s="1"/>
      <c r="E21" s="1"/>
      <c r="F21" s="1"/>
      <c r="G21" s="1"/>
      <c r="H21" s="57"/>
      <c r="I21" s="58"/>
      <c r="J21" s="1"/>
      <c r="K21" s="57">
        <f>K19-E70</f>
        <v>-15</v>
      </c>
      <c r="L21" s="58"/>
      <c r="M21" s="1"/>
      <c r="N21" s="57">
        <f>N19-H70</f>
        <v>-537</v>
      </c>
      <c r="O21" s="58"/>
      <c r="P21" s="1"/>
      <c r="Q21" s="57">
        <f>Q19-K70</f>
        <v>-553</v>
      </c>
      <c r="R21" s="55"/>
      <c r="S21" s="1"/>
      <c r="T21" s="54">
        <f>T19-N70</f>
        <v>428</v>
      </c>
      <c r="U21" s="55"/>
      <c r="V21" s="1"/>
      <c r="W21" s="54">
        <f>W19-Q70</f>
        <v>-359</v>
      </c>
      <c r="X21" s="55"/>
      <c r="Y21" s="1"/>
      <c r="Z21" s="54">
        <f>Z19-T70</f>
        <v>115</v>
      </c>
      <c r="AA21" s="55"/>
      <c r="AB21" s="1"/>
      <c r="AC21" s="54">
        <f>AC19-W70</f>
        <v>83</v>
      </c>
      <c r="AD21" s="55"/>
      <c r="AF21" s="54">
        <f>AF19-Z70</f>
        <v>-18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61.1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-3.87</v>
      </c>
      <c r="J24" s="1"/>
      <c r="K24" s="26">
        <f t="shared" ref="K24:K35" si="16">B6</f>
        <v>45771</v>
      </c>
      <c r="L24" s="39">
        <f>SUM(I24,C6)</f>
        <v>-5.48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71.300000000000011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1.67</v>
      </c>
      <c r="Y24" s="1"/>
      <c r="Z24" s="26">
        <f t="shared" ref="Z24:Z35" si="19">B6</f>
        <v>45771</v>
      </c>
      <c r="AA24" s="8">
        <v>4.71</v>
      </c>
      <c r="AB24" s="1"/>
      <c r="AC24" s="26">
        <f t="shared" ref="AC24:AC35" si="20">B6</f>
        <v>45771</v>
      </c>
      <c r="AD24" s="8">
        <v>5.57</v>
      </c>
      <c r="AE24" s="1"/>
      <c r="AF24" s="26">
        <f>B6</f>
        <v>45771</v>
      </c>
      <c r="AG24" s="8">
        <f>AG25+AG6</f>
        <v>412.72549999999995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61</v>
      </c>
      <c r="D25" s="1"/>
      <c r="E25" s="44" t="s">
        <v>36</v>
      </c>
      <c r="F25" s="7">
        <v>0.7</v>
      </c>
      <c r="G25" s="1"/>
      <c r="H25" s="30">
        <f>B7</f>
        <v>45801</v>
      </c>
      <c r="I25" s="7">
        <v>-3.5</v>
      </c>
      <c r="J25" s="1"/>
      <c r="K25" s="30">
        <f t="shared" si="16"/>
        <v>45801</v>
      </c>
      <c r="L25" s="41">
        <f>SUM(I25,C7)-0.03</f>
        <v>-4.78</v>
      </c>
      <c r="M25" s="14"/>
      <c r="N25" s="30">
        <f t="shared" ref="N25:N34" si="22">B7</f>
        <v>45801</v>
      </c>
      <c r="O25" s="39">
        <f>C25-AF60-I7</f>
        <v>-1.8200000000000012</v>
      </c>
      <c r="P25" s="14"/>
      <c r="Q25" s="30">
        <f t="shared" si="17"/>
        <v>45801</v>
      </c>
      <c r="R25" s="12">
        <f>SUM(F6,AA25)-0.03</f>
        <v>70.900000000000006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1.35</v>
      </c>
      <c r="Y25" s="1"/>
      <c r="Z25" s="30">
        <f t="shared" si="19"/>
        <v>45801</v>
      </c>
      <c r="AA25" s="7">
        <v>5.15</v>
      </c>
      <c r="AB25" s="1"/>
      <c r="AC25" s="30">
        <f t="shared" si="20"/>
        <v>45801</v>
      </c>
      <c r="AD25" s="7">
        <v>5.43</v>
      </c>
      <c r="AE25" s="1"/>
      <c r="AF25" s="26">
        <f t="shared" ref="AF25:AF34" si="24">B7</f>
        <v>45801</v>
      </c>
      <c r="AG25" s="7">
        <f>(F6+C7)*6.35-0.04</f>
        <v>409.72549999999995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60.3</v>
      </c>
      <c r="D26" s="1"/>
      <c r="E26" s="43" t="s">
        <v>48</v>
      </c>
      <c r="F26" s="8">
        <v>0.95</v>
      </c>
      <c r="G26" s="1"/>
      <c r="H26" s="26">
        <f t="shared" ref="H26:H35" si="25">B8</f>
        <v>45832</v>
      </c>
      <c r="I26" s="8">
        <v>-3.29</v>
      </c>
      <c r="J26" s="1"/>
      <c r="K26" s="26">
        <f t="shared" si="16"/>
        <v>45832</v>
      </c>
      <c r="L26" s="39">
        <f>SUM(I26,C8)-0.01</f>
        <v>-4.9000000000000004</v>
      </c>
      <c r="M26" s="14"/>
      <c r="N26" s="26">
        <f t="shared" si="22"/>
        <v>45832</v>
      </c>
      <c r="O26" s="39">
        <f>C26-AF61-I8</f>
        <v>-1.8700000000000019</v>
      </c>
      <c r="P26" s="14"/>
      <c r="Q26" s="26">
        <f t="shared" si="17"/>
        <v>45832</v>
      </c>
      <c r="R26" s="39">
        <f>R25-U25</f>
        <v>70.550000000000011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1.55</v>
      </c>
      <c r="Y26" s="1"/>
      <c r="Z26" s="26">
        <f t="shared" si="19"/>
        <v>45832</v>
      </c>
      <c r="AA26" s="8">
        <v>5.36</v>
      </c>
      <c r="AB26" s="1"/>
      <c r="AC26" s="26">
        <f>B8</f>
        <v>45832</v>
      </c>
      <c r="AD26" s="8">
        <v>5.54</v>
      </c>
      <c r="AE26" s="1"/>
      <c r="AF26" s="26">
        <f t="shared" si="24"/>
        <v>45832</v>
      </c>
      <c r="AG26" s="8">
        <f t="shared" ref="AG26:AG32" si="26">AG25-AG7</f>
        <v>403.97549999999995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59.349999999999994</v>
      </c>
      <c r="D27" s="1"/>
      <c r="E27" s="45" t="s">
        <v>51</v>
      </c>
      <c r="F27" s="49">
        <v>1</v>
      </c>
      <c r="G27" s="1"/>
      <c r="H27" s="27">
        <f t="shared" si="25"/>
        <v>45862</v>
      </c>
      <c r="I27" s="49">
        <v>-3.02</v>
      </c>
      <c r="J27" s="1"/>
      <c r="K27" s="27">
        <f t="shared" si="16"/>
        <v>45862</v>
      </c>
      <c r="L27" s="41">
        <f t="shared" ref="L27:L29" si="28">SUM(I27,C9)</f>
        <v>-5.4700000000000006</v>
      </c>
      <c r="M27" s="14"/>
      <c r="N27" s="27">
        <f t="shared" si="22"/>
        <v>45862</v>
      </c>
      <c r="O27" s="40">
        <f t="shared" ref="O27:O31" si="29">C27-AF62-I9</f>
        <v>-2.2400000000000002</v>
      </c>
      <c r="P27" s="1"/>
      <c r="Q27" s="27">
        <f t="shared" si="17"/>
        <v>45862</v>
      </c>
      <c r="R27" s="41">
        <f t="shared" ref="R27:R32" si="30">R26-U26</f>
        <v>70.200000000000017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1.71</v>
      </c>
      <c r="Y27" s="1"/>
      <c r="Z27" s="27">
        <f t="shared" si="19"/>
        <v>45862</v>
      </c>
      <c r="AA27" s="49">
        <v>5.37</v>
      </c>
      <c r="AB27" s="1"/>
      <c r="AC27" s="27">
        <f t="shared" si="20"/>
        <v>45862</v>
      </c>
      <c r="AD27" s="49">
        <v>4.99</v>
      </c>
      <c r="AE27" s="1"/>
      <c r="AF27" s="26">
        <f t="shared" si="24"/>
        <v>45862</v>
      </c>
      <c r="AG27" s="8">
        <f t="shared" si="26"/>
        <v>396.22549999999995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58.349999999999994</v>
      </c>
      <c r="D28" s="1"/>
      <c r="E28" s="43" t="s">
        <v>40</v>
      </c>
      <c r="F28" s="8">
        <v>0.99</v>
      </c>
      <c r="G28" s="1"/>
      <c r="H28" s="26">
        <f t="shared" si="25"/>
        <v>45893</v>
      </c>
      <c r="I28" s="8">
        <v>-2.61</v>
      </c>
      <c r="J28" s="1"/>
      <c r="K28" s="26">
        <f t="shared" si="16"/>
        <v>45893</v>
      </c>
      <c r="L28" s="39">
        <f>SUM(I28,C10)</f>
        <v>-6.26</v>
      </c>
      <c r="M28" s="14"/>
      <c r="N28" s="26">
        <f t="shared" si="22"/>
        <v>45893</v>
      </c>
      <c r="O28" s="39">
        <f t="shared" si="29"/>
        <v>-2.8300000000000103</v>
      </c>
      <c r="P28" s="1"/>
      <c r="Q28" s="26">
        <f t="shared" si="17"/>
        <v>45893</v>
      </c>
      <c r="R28" s="39">
        <f t="shared" si="30"/>
        <v>69.850000000000023</v>
      </c>
      <c r="S28" s="1"/>
      <c r="T28" s="21" t="str">
        <f t="shared" si="23"/>
        <v>Aug/Sep</v>
      </c>
      <c r="U28" s="8">
        <v>0.44</v>
      </c>
      <c r="V28" s="1"/>
      <c r="W28" s="26">
        <f t="shared" si="18"/>
        <v>45893</v>
      </c>
      <c r="X28" s="8">
        <v>1.8</v>
      </c>
      <c r="Y28" s="1"/>
      <c r="Z28" s="26">
        <f t="shared" si="19"/>
        <v>45893</v>
      </c>
      <c r="AA28" s="8">
        <v>5.24</v>
      </c>
      <c r="AB28" s="1"/>
      <c r="AC28" s="26">
        <f t="shared" si="20"/>
        <v>45893</v>
      </c>
      <c r="AD28" s="8">
        <v>4.0999999999999996</v>
      </c>
      <c r="AE28" s="1"/>
      <c r="AF28" s="26">
        <f t="shared" si="24"/>
        <v>45893</v>
      </c>
      <c r="AG28" s="8">
        <f t="shared" si="26"/>
        <v>387.22549999999995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57.359999999999992</v>
      </c>
      <c r="D29" s="1"/>
      <c r="E29" s="45" t="s">
        <v>43</v>
      </c>
      <c r="F29" s="8">
        <v>0.99</v>
      </c>
      <c r="G29" s="1"/>
      <c r="H29" s="27">
        <f t="shared" si="25"/>
        <v>45925</v>
      </c>
      <c r="I29" s="8">
        <v>-2.1800000000000002</v>
      </c>
      <c r="J29" s="1"/>
      <c r="K29" s="27">
        <f t="shared" si="16"/>
        <v>45925</v>
      </c>
      <c r="L29" s="41">
        <f t="shared" si="28"/>
        <v>-7.1</v>
      </c>
      <c r="M29" s="14"/>
      <c r="N29" s="27">
        <f t="shared" si="22"/>
        <v>45925</v>
      </c>
      <c r="O29" s="40">
        <f t="shared" si="29"/>
        <v>-3.5800000000000027</v>
      </c>
      <c r="P29" s="1"/>
      <c r="Q29" s="27">
        <f t="shared" si="17"/>
        <v>45925</v>
      </c>
      <c r="R29" s="41">
        <f t="shared" si="30"/>
        <v>69.410000000000025</v>
      </c>
      <c r="S29" s="1"/>
      <c r="T29" s="19" t="str">
        <f t="shared" si="23"/>
        <v>Sep/Oct</v>
      </c>
      <c r="U29" s="49">
        <v>0.4</v>
      </c>
      <c r="V29" s="1"/>
      <c r="W29" s="27">
        <f t="shared" si="18"/>
        <v>45925</v>
      </c>
      <c r="X29" s="49">
        <v>1.75</v>
      </c>
      <c r="Y29" s="1"/>
      <c r="Z29" s="27">
        <f t="shared" si="19"/>
        <v>45925</v>
      </c>
      <c r="AA29" s="49">
        <v>4.9400000000000004</v>
      </c>
      <c r="AB29" s="1"/>
      <c r="AC29" s="27">
        <f t="shared" si="20"/>
        <v>45925</v>
      </c>
      <c r="AD29" s="49">
        <v>3.44</v>
      </c>
      <c r="AE29" s="1"/>
      <c r="AF29" s="26">
        <f t="shared" si="24"/>
        <v>45925</v>
      </c>
      <c r="AG29" s="8">
        <f t="shared" si="26"/>
        <v>378.22549999999995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56.36999999999999</v>
      </c>
      <c r="D30" s="1"/>
      <c r="E30" s="43" t="s">
        <v>46</v>
      </c>
      <c r="F30" s="49">
        <v>0.4</v>
      </c>
      <c r="G30" s="1"/>
      <c r="H30" s="26">
        <f t="shared" si="25"/>
        <v>45955</v>
      </c>
      <c r="I30" s="49">
        <v>-1.75</v>
      </c>
      <c r="J30" s="1"/>
      <c r="K30" s="26">
        <f t="shared" si="16"/>
        <v>45955</v>
      </c>
      <c r="L30" s="39">
        <f t="shared" ref="L30:L32" si="31">SUM(I30,C12)</f>
        <v>-7.99</v>
      </c>
      <c r="M30" s="14"/>
      <c r="N30" s="26">
        <f t="shared" si="22"/>
        <v>45955</v>
      </c>
      <c r="O30" s="39">
        <f t="shared" si="29"/>
        <v>-4.4000000000000155</v>
      </c>
      <c r="P30" s="1"/>
      <c r="Q30" s="26">
        <f t="shared" si="17"/>
        <v>45955</v>
      </c>
      <c r="R30" s="39">
        <f t="shared" si="30"/>
        <v>69.010000000000019</v>
      </c>
      <c r="S30" s="1"/>
      <c r="T30" s="21" t="str">
        <f t="shared" si="23"/>
        <v>Oct/Nov</v>
      </c>
      <c r="U30" s="8">
        <v>0.36</v>
      </c>
      <c r="V30" s="1"/>
      <c r="W30" s="26">
        <f t="shared" si="18"/>
        <v>45955</v>
      </c>
      <c r="X30" s="8">
        <v>1.7</v>
      </c>
      <c r="Y30" s="1"/>
      <c r="Z30" s="26">
        <f t="shared" si="19"/>
        <v>45955</v>
      </c>
      <c r="AA30" s="8">
        <v>4.6399999999999997</v>
      </c>
      <c r="AB30" s="1"/>
      <c r="AC30" s="26">
        <f t="shared" si="20"/>
        <v>45955</v>
      </c>
      <c r="AD30" s="8">
        <v>3.05</v>
      </c>
      <c r="AE30" s="1"/>
      <c r="AF30" s="26">
        <f t="shared" si="24"/>
        <v>45955</v>
      </c>
      <c r="AG30" s="8">
        <f t="shared" si="26"/>
        <v>369.22549999999995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55.969999999999992</v>
      </c>
      <c r="D31" s="1"/>
      <c r="E31" s="45" t="s">
        <v>49</v>
      </c>
      <c r="F31" s="8">
        <v>0.19</v>
      </c>
      <c r="G31" s="1"/>
      <c r="H31" s="27">
        <f t="shared" si="25"/>
        <v>45966</v>
      </c>
      <c r="I31" s="8">
        <v>-1.52</v>
      </c>
      <c r="J31" s="1"/>
      <c r="K31" s="27">
        <f t="shared" si="16"/>
        <v>45966</v>
      </c>
      <c r="L31" s="41">
        <f t="shared" si="31"/>
        <v>-8.33</v>
      </c>
      <c r="M31" s="14"/>
      <c r="N31" s="27">
        <f t="shared" si="22"/>
        <v>45966</v>
      </c>
      <c r="O31" s="40">
        <f t="shared" si="29"/>
        <v>-4.6900000000000066</v>
      </c>
      <c r="P31" s="14"/>
      <c r="Q31" s="27">
        <f t="shared" si="17"/>
        <v>45966</v>
      </c>
      <c r="R31" s="41">
        <f t="shared" si="30"/>
        <v>68.65000000000002</v>
      </c>
      <c r="S31" s="1"/>
      <c r="T31" s="19" t="str">
        <f t="shared" si="23"/>
        <v>Nov/Dec</v>
      </c>
      <c r="U31" s="49">
        <v>0.28000000000000003</v>
      </c>
      <c r="V31" s="1"/>
      <c r="W31" s="27">
        <f t="shared" si="18"/>
        <v>45966</v>
      </c>
      <c r="X31" s="49">
        <v>1.65</v>
      </c>
      <c r="Y31" s="1"/>
      <c r="Z31" s="27">
        <f t="shared" si="19"/>
        <v>45966</v>
      </c>
      <c r="AA31" s="49">
        <v>4.34</v>
      </c>
      <c r="AB31" s="1"/>
      <c r="AC31" s="27">
        <f t="shared" si="20"/>
        <v>45966</v>
      </c>
      <c r="AD31" s="49">
        <v>2.93</v>
      </c>
      <c r="AE31" s="1"/>
      <c r="AF31" s="26">
        <f t="shared" si="24"/>
        <v>45966</v>
      </c>
      <c r="AG31" s="8">
        <f t="shared" si="26"/>
        <v>365.22549999999995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55.779999999999994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-1.4</v>
      </c>
      <c r="J32" s="1"/>
      <c r="K32" s="26">
        <f t="shared" si="16"/>
        <v>46016</v>
      </c>
      <c r="L32" s="39">
        <f t="shared" si="31"/>
        <v>-8.51</v>
      </c>
      <c r="M32" s="14"/>
      <c r="N32" s="26">
        <f t="shared" si="22"/>
        <v>46016</v>
      </c>
      <c r="O32" s="39">
        <f>C32-AF67-I14</f>
        <v>-4.7999999999999989</v>
      </c>
      <c r="P32" s="14"/>
      <c r="Q32" s="26">
        <f t="shared" si="17"/>
        <v>46016</v>
      </c>
      <c r="R32" s="39">
        <f t="shared" si="30"/>
        <v>68.370000000000019</v>
      </c>
      <c r="S32" s="1"/>
      <c r="T32" s="21" t="str">
        <f t="shared" si="23"/>
        <v>Dec/Jan</v>
      </c>
      <c r="U32" s="8">
        <v>0.16</v>
      </c>
      <c r="V32" s="1"/>
      <c r="W32" s="26">
        <f t="shared" si="18"/>
        <v>46016</v>
      </c>
      <c r="X32" s="8">
        <v>1.65</v>
      </c>
      <c r="Y32" s="1"/>
      <c r="Z32" s="26">
        <f t="shared" si="19"/>
        <v>46016</v>
      </c>
      <c r="AA32" s="8">
        <v>4.08</v>
      </c>
      <c r="AB32" s="1"/>
      <c r="AC32" s="26">
        <f t="shared" si="20"/>
        <v>46016</v>
      </c>
      <c r="AD32" s="8">
        <v>2.93</v>
      </c>
      <c r="AE32" s="1"/>
      <c r="AF32" s="26">
        <f t="shared" si="24"/>
        <v>46016</v>
      </c>
      <c r="AG32" s="8">
        <f t="shared" si="26"/>
        <v>363.22549999999995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60.79999999999999</v>
      </c>
      <c r="D33" s="1"/>
      <c r="E33" s="44" t="s">
        <v>28</v>
      </c>
      <c r="F33" s="7">
        <v>2.44</v>
      </c>
      <c r="G33" s="1"/>
      <c r="H33" s="3" t="str">
        <f t="shared" si="25"/>
        <v>Q2-25</v>
      </c>
      <c r="I33" s="7">
        <v>-3.56</v>
      </c>
      <c r="J33" s="1"/>
      <c r="K33" s="3" t="str">
        <f t="shared" si="16"/>
        <v>Q2-25</v>
      </c>
      <c r="L33" s="41">
        <f>SUM(I33,C15)</f>
        <v>-5.04</v>
      </c>
      <c r="M33" s="14"/>
      <c r="N33" s="3" t="str">
        <f t="shared" si="22"/>
        <v>Q2-25</v>
      </c>
      <c r="O33" s="40">
        <f>AVERAGE(O24:O26)</f>
        <v>-1.8450000000000015</v>
      </c>
      <c r="P33" s="14"/>
      <c r="Q33" s="3" t="str">
        <f>B15</f>
        <v>Q2-25</v>
      </c>
      <c r="R33" s="42">
        <f>AVERAGE(R24:R26)</f>
        <v>70.916666666666671</v>
      </c>
      <c r="S33" s="1"/>
      <c r="T33" s="3" t="str">
        <f t="shared" si="23"/>
        <v>Q2/Q3</v>
      </c>
      <c r="U33" s="7">
        <v>1.1000000000000001</v>
      </c>
      <c r="V33" s="1"/>
      <c r="W33" s="3" t="str">
        <f t="shared" si="18"/>
        <v>Q2-25</v>
      </c>
      <c r="X33" s="7">
        <v>1.52</v>
      </c>
      <c r="Y33" s="1"/>
      <c r="Z33" s="3" t="str">
        <f t="shared" si="19"/>
        <v>Q2-25</v>
      </c>
      <c r="AA33" s="7">
        <v>5.07</v>
      </c>
      <c r="AB33" s="1"/>
      <c r="AC33" s="3" t="str">
        <f t="shared" si="20"/>
        <v>Q2-25</v>
      </c>
      <c r="AD33" s="7">
        <v>5.51</v>
      </c>
      <c r="AE33" s="1"/>
      <c r="AF33" s="26" t="str">
        <f t="shared" si="24"/>
        <v>Q2-25</v>
      </c>
      <c r="AG33" s="8">
        <f>AVERAGE(AG24:AG26)</f>
        <v>408.80883333333327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58.353333333333325</v>
      </c>
      <c r="D34" s="1"/>
      <c r="E34" s="43" t="s">
        <v>39</v>
      </c>
      <c r="F34" s="8">
        <v>2.31</v>
      </c>
      <c r="G34" s="1"/>
      <c r="H34" s="2" t="str">
        <f t="shared" si="25"/>
        <v>Q3-25</v>
      </c>
      <c r="I34" s="8">
        <v>-2.6</v>
      </c>
      <c r="J34" s="1"/>
      <c r="K34" s="2" t="str">
        <f t="shared" si="16"/>
        <v>Q3-25</v>
      </c>
      <c r="L34" s="39">
        <f>SUM(I34,C16)</f>
        <v>-6.28</v>
      </c>
      <c r="M34" s="14"/>
      <c r="N34" s="2" t="str">
        <f t="shared" si="22"/>
        <v>Q3-25</v>
      </c>
      <c r="O34" s="39">
        <f>AVERAGE(O27:O29)</f>
        <v>-2.8833333333333377</v>
      </c>
      <c r="P34" s="1"/>
      <c r="Q34" s="2" t="str">
        <f t="shared" si="17"/>
        <v>Q3-25</v>
      </c>
      <c r="R34" s="39">
        <f>AVERAGE(R27:R29)</f>
        <v>69.820000000000022</v>
      </c>
      <c r="S34" s="1"/>
      <c r="T34" s="2" t="str">
        <f t="shared" si="23"/>
        <v>Q3/Q4</v>
      </c>
      <c r="U34" s="8">
        <v>1.1499999999999999</v>
      </c>
      <c r="V34" s="1"/>
      <c r="W34" s="2" t="str">
        <f t="shared" si="18"/>
        <v>Q3-25</v>
      </c>
      <c r="X34" s="8">
        <v>1.75</v>
      </c>
      <c r="Y34" s="1"/>
      <c r="Z34" s="2" t="str">
        <f t="shared" si="19"/>
        <v>Q3-25</v>
      </c>
      <c r="AA34" s="8">
        <v>5.18</v>
      </c>
      <c r="AC34" s="2" t="str">
        <f t="shared" si="20"/>
        <v>Q3-25</v>
      </c>
      <c r="AD34" s="8">
        <v>4.18</v>
      </c>
      <c r="AE34" s="1"/>
      <c r="AF34" s="26" t="str">
        <f t="shared" si="24"/>
        <v>Q3-25</v>
      </c>
      <c r="AG34" s="8">
        <f>AVERAGE(AG27:AG29)</f>
        <v>387.22549999999995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56.039999999999992</v>
      </c>
      <c r="D35" s="1"/>
      <c r="E35" s="44" t="s">
        <v>45</v>
      </c>
      <c r="F35" s="7">
        <v>0.3</v>
      </c>
      <c r="G35" s="1"/>
      <c r="H35" s="3" t="str">
        <f t="shared" si="25"/>
        <v>Q4-25</v>
      </c>
      <c r="I35" s="7">
        <v>-1.55</v>
      </c>
      <c r="J35" s="1"/>
      <c r="K35" s="3" t="str">
        <f t="shared" si="16"/>
        <v>Q4-25</v>
      </c>
      <c r="L35" s="41">
        <f>SUM(I35,C17)</f>
        <v>-8.27</v>
      </c>
      <c r="M35" s="1"/>
      <c r="N35" s="3" t="str">
        <f>B17</f>
        <v>Q4-25</v>
      </c>
      <c r="O35" s="40">
        <f>AVERAGE(O30:O32)</f>
        <v>-4.630000000000007</v>
      </c>
      <c r="P35" s="13"/>
      <c r="Q35" s="3" t="s">
        <v>44</v>
      </c>
      <c r="R35" s="42">
        <f>AVERAGE(R30:R32)</f>
        <v>68.676666666666677</v>
      </c>
      <c r="S35" s="1"/>
      <c r="T35" s="22" t="str">
        <f>E35</f>
        <v>Q4/Q126</v>
      </c>
      <c r="U35" s="7">
        <v>0.55000000000000004</v>
      </c>
      <c r="V35" s="1"/>
      <c r="W35" s="3" t="str">
        <f t="shared" si="18"/>
        <v>Q4-25</v>
      </c>
      <c r="X35" s="7">
        <v>1.66</v>
      </c>
      <c r="Y35" s="1"/>
      <c r="Z35" s="3" t="str">
        <f t="shared" si="19"/>
        <v>Q4-25</v>
      </c>
      <c r="AA35" s="7">
        <v>4.3499999999999996</v>
      </c>
      <c r="AB35" s="1"/>
      <c r="AC35" s="3" t="str">
        <f t="shared" si="20"/>
        <v>Q4-25</v>
      </c>
      <c r="AD35" s="7">
        <v>2.97</v>
      </c>
      <c r="AE35" s="1"/>
      <c r="AF35" s="26" t="s">
        <v>44</v>
      </c>
      <c r="AG35" s="8">
        <f>AVERAGE(AG30:AG32)</f>
        <v>365.89216666666658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747</v>
      </c>
      <c r="C37" s="58"/>
      <c r="D37" s="1"/>
      <c r="E37" s="57">
        <v>281</v>
      </c>
      <c r="F37" s="58"/>
      <c r="G37" s="1"/>
      <c r="H37" s="57">
        <v>236</v>
      </c>
      <c r="I37" s="58"/>
      <c r="J37" s="1"/>
      <c r="K37" s="54">
        <v>41</v>
      </c>
      <c r="L37" s="55"/>
      <c r="M37" s="1"/>
      <c r="N37" s="54"/>
      <c r="O37" s="55"/>
      <c r="P37" s="1"/>
      <c r="Q37" s="54">
        <v>0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-213</v>
      </c>
      <c r="C39" s="58"/>
      <c r="D39" s="1"/>
      <c r="E39" s="57">
        <f>E37-E62</f>
        <v>-94</v>
      </c>
      <c r="F39" s="58"/>
      <c r="G39" s="1"/>
      <c r="H39" s="57">
        <f>H37-H62</f>
        <v>-45</v>
      </c>
      <c r="I39" s="58"/>
      <c r="J39" s="1"/>
      <c r="K39" s="54">
        <f>K37-K62</f>
        <v>3</v>
      </c>
      <c r="L39" s="55"/>
      <c r="M39" s="1"/>
      <c r="N39" s="54"/>
      <c r="O39" s="55"/>
      <c r="P39" s="1"/>
      <c r="Q39" s="54">
        <f>Q37-Q62</f>
        <v>-224</v>
      </c>
      <c r="R39" s="55"/>
      <c r="S39" s="1"/>
      <c r="T39" s="54">
        <f>T37-T62</f>
        <v>-125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42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-1.42</v>
      </c>
      <c r="D43" s="1"/>
      <c r="E43" s="26">
        <f>B6</f>
        <v>45771</v>
      </c>
      <c r="F43" s="8">
        <v>3.23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10.37</v>
      </c>
      <c r="M43" s="1"/>
      <c r="N43" s="31" t="str">
        <f>E24</f>
        <v>Apr/May</v>
      </c>
      <c r="O43" s="8">
        <v>4.25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45.34</v>
      </c>
      <c r="V43" s="1"/>
      <c r="W43" s="26">
        <f>B6</f>
        <v>45771</v>
      </c>
      <c r="X43" s="8">
        <v>10.5</v>
      </c>
      <c r="Y43" s="1"/>
      <c r="Z43" s="2" t="str">
        <f>E24</f>
        <v>Apr/May</v>
      </c>
      <c r="AA43" s="8">
        <v>3</v>
      </c>
      <c r="AB43" s="1"/>
      <c r="AC43" s="26">
        <f>B24</f>
        <v>45771</v>
      </c>
      <c r="AD43" s="8">
        <f>AD44+AA43</f>
        <v>412.25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-1.1499999999999999</v>
      </c>
      <c r="D44" s="1"/>
      <c r="E44" s="30">
        <f>B7</f>
        <v>45801</v>
      </c>
      <c r="F44" s="7">
        <v>3.9</v>
      </c>
      <c r="G44" s="1"/>
      <c r="H44" s="33" t="str">
        <f>E25</f>
        <v>May/June</v>
      </c>
      <c r="I44" s="7">
        <v>3.5</v>
      </c>
      <c r="J44" s="1"/>
      <c r="K44" s="30">
        <f>B7</f>
        <v>45801</v>
      </c>
      <c r="L44" s="7">
        <v>10.45</v>
      </c>
      <c r="M44" s="1"/>
      <c r="N44" s="32" t="str">
        <f>E25</f>
        <v>May/June</v>
      </c>
      <c r="O44" s="7">
        <v>6.25</v>
      </c>
      <c r="P44" s="1"/>
      <c r="Q44" s="32" t="str">
        <f>E25</f>
        <v>May/June</v>
      </c>
      <c r="R44" s="7">
        <v>3.75</v>
      </c>
      <c r="T44" s="28">
        <f>B7</f>
        <v>45801</v>
      </c>
      <c r="U44" s="7">
        <v>41.59</v>
      </c>
      <c r="V44" s="1"/>
      <c r="W44" s="28">
        <f>B7</f>
        <v>45801</v>
      </c>
      <c r="X44" s="7">
        <v>12</v>
      </c>
      <c r="Y44" s="1"/>
      <c r="Z44" s="2" t="str">
        <f t="shared" ref="Z44:Z48" si="32">E25</f>
        <v>May/June</v>
      </c>
      <c r="AA44" s="7">
        <v>6</v>
      </c>
      <c r="AB44" s="1"/>
      <c r="AC44" s="26">
        <f t="shared" ref="AC44:AC49" si="33">B25</f>
        <v>45801</v>
      </c>
      <c r="AD44" s="7">
        <v>409.25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-1.59</v>
      </c>
      <c r="D45" s="1"/>
      <c r="E45" s="26">
        <f>B8</f>
        <v>45832</v>
      </c>
      <c r="F45" s="8">
        <v>3.86</v>
      </c>
      <c r="G45" s="1"/>
      <c r="H45" s="31" t="str">
        <f>E26</f>
        <v>Jun/July</v>
      </c>
      <c r="I45" s="8">
        <v>3.25</v>
      </c>
      <c r="J45" s="1"/>
      <c r="K45" s="26">
        <f>B8</f>
        <v>45832</v>
      </c>
      <c r="L45" s="8">
        <v>9.9700000000000006</v>
      </c>
      <c r="M45" s="1"/>
      <c r="N45" s="31" t="str">
        <f>E26</f>
        <v>Jun/July</v>
      </c>
      <c r="O45" s="8">
        <v>5</v>
      </c>
      <c r="P45" s="1"/>
      <c r="Q45" s="31" t="str">
        <f>E26</f>
        <v>Jun/July</v>
      </c>
      <c r="R45" s="8">
        <v>9.5</v>
      </c>
      <c r="T45" s="26">
        <f>B8</f>
        <v>45832</v>
      </c>
      <c r="U45" s="8">
        <v>38.840000000000003</v>
      </c>
      <c r="V45" s="1"/>
      <c r="W45" s="26">
        <f>B8</f>
        <v>45832</v>
      </c>
      <c r="X45" s="8">
        <v>14.25</v>
      </c>
      <c r="Y45" s="1"/>
      <c r="Z45" s="2" t="str">
        <f t="shared" si="32"/>
        <v>Jun/July</v>
      </c>
      <c r="AA45" s="8">
        <v>7.75</v>
      </c>
      <c r="AB45" s="1"/>
      <c r="AC45" s="26">
        <f t="shared" si="33"/>
        <v>45832</v>
      </c>
      <c r="AD45" s="8">
        <f>AD44-AA44</f>
        <v>403.25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-1.39</v>
      </c>
      <c r="D46" s="1"/>
      <c r="E46" s="3" t="str">
        <f>B15</f>
        <v>Q2-25</v>
      </c>
      <c r="F46" s="7">
        <v>3.23</v>
      </c>
      <c r="G46" s="1"/>
      <c r="H46" s="3" t="str">
        <f>E33</f>
        <v>Q2/Q3</v>
      </c>
      <c r="I46" s="7">
        <v>8.42</v>
      </c>
      <c r="J46" s="1"/>
      <c r="K46" s="3" t="str">
        <f>B15</f>
        <v>Q2-25</v>
      </c>
      <c r="L46" s="8">
        <v>10.27</v>
      </c>
      <c r="M46" s="1"/>
      <c r="N46" s="3" t="str">
        <f t="shared" ref="N46:N48" si="34">E33</f>
        <v>Q2/Q3</v>
      </c>
      <c r="O46" s="8">
        <v>14.92</v>
      </c>
      <c r="P46" s="1"/>
      <c r="Q46" s="19" t="str">
        <f t="shared" ref="Q46:Q48" si="35">E33</f>
        <v>Q2/Q3</v>
      </c>
      <c r="R46" s="8">
        <v>24</v>
      </c>
      <c r="T46" s="20" t="str">
        <f>B15</f>
        <v>Q2-25</v>
      </c>
      <c r="U46" s="8">
        <v>41.93</v>
      </c>
      <c r="V46" s="1"/>
      <c r="W46" s="20" t="str">
        <f>B15</f>
        <v>Q2-25</v>
      </c>
      <c r="X46" s="8">
        <v>12.25</v>
      </c>
      <c r="Y46" s="1"/>
      <c r="Z46" s="2" t="str">
        <f t="shared" si="32"/>
        <v>July/Aug</v>
      </c>
      <c r="AA46" s="49">
        <v>9.25</v>
      </c>
      <c r="AB46" s="1"/>
      <c r="AC46" s="26">
        <f t="shared" si="33"/>
        <v>45862</v>
      </c>
      <c r="AD46" s="8">
        <f>AD45-AA45</f>
        <v>395.5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-3.69</v>
      </c>
      <c r="D47" s="1"/>
      <c r="E47" s="15" t="str">
        <f>B16</f>
        <v>Q3-25</v>
      </c>
      <c r="F47" s="8">
        <v>3.9</v>
      </c>
      <c r="G47" s="1"/>
      <c r="H47" s="2" t="str">
        <f>E34</f>
        <v>Q3/Q4</v>
      </c>
      <c r="I47" s="8">
        <v>6.75</v>
      </c>
      <c r="J47" s="1"/>
      <c r="K47" s="15" t="str">
        <f>B16</f>
        <v>Q3-25</v>
      </c>
      <c r="L47" s="7">
        <v>9.07</v>
      </c>
      <c r="M47" s="1"/>
      <c r="N47" s="2" t="str">
        <f t="shared" si="34"/>
        <v>Q3/Q4</v>
      </c>
      <c r="O47" s="7">
        <v>9.33</v>
      </c>
      <c r="P47" s="1"/>
      <c r="Q47" s="2" t="str">
        <f t="shared" si="35"/>
        <v>Q3/Q4</v>
      </c>
      <c r="R47" s="7">
        <v>22.33</v>
      </c>
      <c r="T47" s="15" t="str">
        <f>B16</f>
        <v>Q3-25</v>
      </c>
      <c r="U47" s="7">
        <v>35.43</v>
      </c>
      <c r="V47" s="1"/>
      <c r="W47" s="15" t="str">
        <f>B16</f>
        <v>Q3-25</v>
      </c>
      <c r="X47" s="7">
        <v>10.17</v>
      </c>
      <c r="Y47" s="1"/>
      <c r="Z47" s="2" t="str">
        <f t="shared" si="32"/>
        <v>Aug/Sep</v>
      </c>
      <c r="AA47" s="8">
        <v>9</v>
      </c>
      <c r="AB47" s="1"/>
      <c r="AC47" s="26">
        <f t="shared" si="33"/>
        <v>45893</v>
      </c>
      <c r="AD47" s="8">
        <f>AD46-AA46</f>
        <v>386.25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-6.74</v>
      </c>
      <c r="D48" s="1"/>
      <c r="E48" s="3" t="str">
        <f>B17</f>
        <v>Q4-25</v>
      </c>
      <c r="F48" s="7">
        <v>3.86</v>
      </c>
      <c r="G48" s="1"/>
      <c r="H48" s="2" t="str">
        <f>E35</f>
        <v>Q4/Q126</v>
      </c>
      <c r="I48" s="7">
        <v>3.33</v>
      </c>
      <c r="J48" s="1"/>
      <c r="K48" s="3" t="str">
        <f>B17</f>
        <v>Q4-25</v>
      </c>
      <c r="L48" s="7">
        <v>7.91</v>
      </c>
      <c r="M48" s="1"/>
      <c r="N48" s="2" t="str">
        <f t="shared" si="34"/>
        <v>Q4/Q126</v>
      </c>
      <c r="O48" s="7">
        <v>4</v>
      </c>
      <c r="P48" s="1"/>
      <c r="Q48" s="2" t="str">
        <f t="shared" si="35"/>
        <v>Q4/Q126</v>
      </c>
      <c r="R48" s="7">
        <v>2.31</v>
      </c>
      <c r="T48" s="20" t="str">
        <f>B17</f>
        <v>Q4-25</v>
      </c>
      <c r="U48" s="7">
        <v>32.840000000000003</v>
      </c>
      <c r="V48" s="1"/>
      <c r="W48" s="20" t="str">
        <f>B17</f>
        <v>Q4-25</v>
      </c>
      <c r="X48" s="7">
        <v>9.25</v>
      </c>
      <c r="Y48" s="1"/>
      <c r="Z48" s="2" t="str">
        <f t="shared" si="32"/>
        <v>Sep/Oct</v>
      </c>
      <c r="AA48" s="49">
        <v>9</v>
      </c>
      <c r="AB48" s="1"/>
      <c r="AC48" s="26">
        <f t="shared" si="33"/>
        <v>45925</v>
      </c>
      <c r="AD48" s="8">
        <f>AD47-AA47</f>
        <v>377.25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21.92</v>
      </c>
      <c r="AB49" s="1"/>
      <c r="AC49" s="26">
        <f t="shared" si="33"/>
        <v>45955</v>
      </c>
      <c r="AD49" s="8">
        <f>AD48-AA48</f>
        <v>368.25</v>
      </c>
      <c r="AE49" s="1"/>
      <c r="AF49" s="1"/>
      <c r="AG49" s="1"/>
    </row>
    <row r="50" spans="2:33" ht="15.75" thickBot="1" x14ac:dyDescent="0.3">
      <c r="B50" s="54">
        <v>254</v>
      </c>
      <c r="C50" s="55"/>
      <c r="D50" s="13"/>
      <c r="E50" s="54">
        <v>375</v>
      </c>
      <c r="F50" s="55"/>
      <c r="G50" s="1"/>
      <c r="H50" s="57">
        <v>40</v>
      </c>
      <c r="I50" s="58"/>
      <c r="J50" s="1"/>
      <c r="K50" s="54">
        <v>916</v>
      </c>
      <c r="L50" s="55"/>
      <c r="M50" s="1"/>
      <c r="N50" s="54">
        <v>847</v>
      </c>
      <c r="O50" s="55"/>
      <c r="P50" s="1"/>
      <c r="Q50" s="54">
        <v>278</v>
      </c>
      <c r="R50" s="55"/>
      <c r="S50" s="1"/>
      <c r="T50" s="54">
        <v>126</v>
      </c>
      <c r="U50" s="55"/>
      <c r="V50" s="1"/>
      <c r="W50" s="54">
        <v>179</v>
      </c>
      <c r="X50" s="55"/>
      <c r="Y50" s="1"/>
      <c r="Z50" s="20" t="str">
        <f t="shared" ref="Z50:Z51" si="36">E34</f>
        <v>Q3/Q4</v>
      </c>
      <c r="AA50" s="49">
        <v>21.41</v>
      </c>
      <c r="AB50" s="1"/>
      <c r="AC50" s="20" t="str">
        <f>B33</f>
        <v>Q2-25</v>
      </c>
      <c r="AD50" s="7">
        <f>AVERAGE(AD43:AD45)</f>
        <v>408.25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2.59</v>
      </c>
      <c r="AB51" s="16"/>
      <c r="AC51" s="20" t="s">
        <v>38</v>
      </c>
      <c r="AD51" s="8">
        <f>AVERAGE(AD46:AD48)</f>
        <v>386.33333333333331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158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66.599999999999994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65.78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65.22</v>
      </c>
    </row>
    <row r="62" spans="2:33" ht="15.75" thickBot="1" x14ac:dyDescent="0.3">
      <c r="B62" s="57">
        <v>960</v>
      </c>
      <c r="C62" s="58"/>
      <c r="D62" s="1"/>
      <c r="E62" s="57">
        <v>375</v>
      </c>
      <c r="F62" s="58"/>
      <c r="G62" s="1"/>
      <c r="H62" s="57">
        <v>281</v>
      </c>
      <c r="I62" s="58"/>
      <c r="J62" s="1"/>
      <c r="K62" s="54">
        <v>38</v>
      </c>
      <c r="L62" s="55"/>
      <c r="M62" s="1"/>
      <c r="N62" s="54"/>
      <c r="O62" s="55"/>
      <c r="P62" s="1"/>
      <c r="Q62" s="54">
        <v>224</v>
      </c>
      <c r="R62" s="55"/>
      <c r="S62" s="1"/>
      <c r="T62" s="54">
        <v>125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64.849999999999994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64.62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64.489999999999995</v>
      </c>
    </row>
    <row r="65" spans="2:32" x14ac:dyDescent="0.25">
      <c r="AF65" s="1">
        <v>64.400000000000006</v>
      </c>
    </row>
    <row r="66" spans="2:32" x14ac:dyDescent="0.25">
      <c r="AF66" s="1">
        <v>64.33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64.319999999999993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260</v>
      </c>
      <c r="C70" s="55"/>
      <c r="D70" s="1"/>
      <c r="E70" s="57">
        <v>491</v>
      </c>
      <c r="F70" s="58"/>
      <c r="G70" s="1"/>
      <c r="H70" s="57">
        <v>592</v>
      </c>
      <c r="I70" s="58"/>
      <c r="J70" s="1"/>
      <c r="K70" s="57">
        <v>1492</v>
      </c>
      <c r="L70" s="58"/>
      <c r="M70" s="1"/>
      <c r="N70" s="54">
        <v>470</v>
      </c>
      <c r="O70" s="55"/>
      <c r="P70" s="1"/>
      <c r="Q70" s="54">
        <v>642</v>
      </c>
      <c r="R70" s="55"/>
      <c r="S70" s="1"/>
      <c r="T70" s="54">
        <v>46</v>
      </c>
      <c r="U70" s="55"/>
      <c r="V70" s="1"/>
      <c r="W70" s="54">
        <v>101</v>
      </c>
      <c r="X70" s="55"/>
      <c r="Y70" s="1"/>
      <c r="Z70" s="54">
        <v>206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2025-04-25T20:31:28Z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