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1963" documentId="8_{B1C8EF78-B320-4E16-AB4C-570B303220D8}" xr6:coauthVersionLast="47" xr6:coauthVersionMax="47" xr10:uidLastSave="{6BF46265-B3BD-460A-B316-F7C24ECC61C1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C25" i="1" s="1"/>
  <c r="R25" i="1"/>
  <c r="F10" i="1"/>
  <c r="F9" i="1"/>
  <c r="L26" i="1" l="1"/>
  <c r="L33" i="1"/>
  <c r="L24" i="1"/>
  <c r="E10" i="1"/>
  <c r="E9" i="1"/>
  <c r="AG45" i="1"/>
  <c r="AC44" i="1"/>
  <c r="AC45" i="1"/>
  <c r="AC46" i="1"/>
  <c r="AC47" i="1"/>
  <c r="AC48" i="1"/>
  <c r="AC43" i="1"/>
  <c r="AG43" i="1"/>
  <c r="AG46" i="1" l="1"/>
  <c r="AG50" i="1" s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H24" i="1"/>
  <c r="H25" i="1"/>
  <c r="H26" i="1"/>
  <c r="H27" i="1"/>
  <c r="H28" i="1"/>
  <c r="H29" i="1"/>
  <c r="H30" i="1"/>
  <c r="H31" i="1"/>
  <c r="H32" i="1"/>
  <c r="H33" i="1"/>
  <c r="AC49" i="1" s="1"/>
  <c r="H34" i="1"/>
  <c r="AC50" i="1" s="1"/>
  <c r="H35" i="1"/>
  <c r="AC51" i="1" s="1"/>
  <c r="L35" i="1"/>
  <c r="O25" i="1" l="1"/>
  <c r="AG27" i="1"/>
  <c r="AG28" i="1" s="1"/>
  <c r="AG29" i="1" s="1"/>
  <c r="AG30" i="1" s="1"/>
  <c r="AG31" i="1" s="1"/>
  <c r="AG32" i="1" s="1"/>
  <c r="AG24" i="1"/>
  <c r="AG33" i="1" l="1"/>
  <c r="AG34" i="1"/>
  <c r="E43" i="1"/>
  <c r="E44" i="1"/>
  <c r="E45" i="1"/>
  <c r="E46" i="1"/>
  <c r="E47" i="1"/>
  <c r="E48" i="1"/>
  <c r="N43" i="1"/>
  <c r="N44" i="1"/>
  <c r="N45" i="1"/>
  <c r="N46" i="1"/>
  <c r="N47" i="1"/>
  <c r="N48" i="1"/>
  <c r="H11" i="1" l="1"/>
  <c r="L34" i="1" l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N33" i="1" l="1"/>
  <c r="N34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AF44" i="1" l="1"/>
  <c r="Z44" i="1"/>
  <c r="AF43" i="1"/>
  <c r="Z43" i="1"/>
  <c r="H16" i="1"/>
  <c r="C26" i="1" l="1"/>
  <c r="C27" i="1" s="1"/>
  <c r="R26" i="1"/>
  <c r="O26" i="1" l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4" i="1" l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24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l="1"/>
  <c r="Q33" i="1"/>
  <c r="O27" i="1" l="1"/>
  <c r="O33" i="1" s="1"/>
  <c r="C33" i="1"/>
  <c r="K24" i="1"/>
  <c r="Q24" i="1"/>
  <c r="Z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K35" i="1"/>
  <c r="Z48" i="1" s="1"/>
  <c r="Z35" i="1"/>
  <c r="B43" i="1"/>
  <c r="B44" i="1"/>
  <c r="B45" i="1"/>
  <c r="Z46" i="1" l="1"/>
  <c r="AF50" i="1"/>
  <c r="AF45" i="1"/>
  <c r="Z45" i="1"/>
  <c r="C28" i="1"/>
  <c r="C29" i="1" l="1"/>
  <c r="O29" i="1" s="1"/>
  <c r="O28" i="1"/>
  <c r="K7" i="1"/>
  <c r="C30" i="1" l="1"/>
  <c r="C34" i="1" s="1"/>
  <c r="O30" i="1" l="1"/>
  <c r="O34" i="1" s="1"/>
  <c r="C31" i="1"/>
  <c r="O31" i="1" s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W17" i="1" l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<sst xmlns="http://schemas.openxmlformats.org/spreadsheetml/2006/main" count="152" uniqueCount="54">
  <si>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</si>
  <si>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</si>
  <si>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</si>
  <si>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</si>
  <si>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</si>
  <si>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</si>
  <si>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</si>
  <si>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</si>
  <si>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</si>
  <si>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</si>
  <si>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</si>
  <si>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</si>
  <si>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</si>
  <si>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</si>
  <si>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</si>
  <si>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</si>
  <si>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</si>
  <si>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</si>
  <si>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</si>
  <si>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</si>
  <si>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</si>
  <si>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</si>
  <si>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</si>
  <si>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</si>
  <si>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</si>
  <si>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</si>
  <si>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</si>
  <si>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</si>
  <si>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</si>
  <si>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</si>
  <si>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</si>
  <si>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</si>
  <si>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</si>
  <si>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</si>
  <si>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</si>
  <si>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</si>
  <si>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</si>
  <si>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</si>
  <si>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</si>
  <si>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</si>
  <si>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</si>
  <si>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</si>
  <si>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</si>
  <si>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</si>
  <si>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</si>
  <si>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Jul</t>
  </si>
  <si>
    <t>Q1-26</t>
  </si>
  <si>
    <t>Jan/Feb</t>
  </si>
  <si>
    <t>Q126/Q2</t>
  </si>
  <si>
    <t>380 Sing / Brent Crack</t>
  </si>
  <si>
    <t>Aug</t>
  </si>
  <si>
    <t>Jun//Jul</t>
  </si>
  <si>
    <t>Jul/Aug</t>
  </si>
  <si>
    <t>Feb/Mar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</si>
</sst>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F70" sqref="AF70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0">
        <v>45821</v>
      </c>
      <c r="C2" s="60"/>
    </row>
    <row r="3" spans="1:36" x14ac:dyDescent="0.25">
      <c r="F3" s="10"/>
    </row>
    <row r="4" spans="1:36" ht="19.5" thickBot="1" x14ac:dyDescent="0.3">
      <c r="B4" s="63" t="s">
        <v>37</v>
      </c>
      <c r="C4" s="63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49</v>
      </c>
      <c r="AG5" s="56"/>
      <c r="AI5" s="55" t="s">
        <v>16</v>
      </c>
      <c r="AJ5" s="56"/>
    </row>
    <row r="6" spans="1:36" ht="15.75" thickBot="1" x14ac:dyDescent="0.3">
      <c r="B6" s="43">
        <v>45832</v>
      </c>
      <c r="C6" s="7">
        <v>-2.63</v>
      </c>
      <c r="D6" s="1"/>
      <c r="E6" s="8" t="s">
        <v>45</v>
      </c>
      <c r="F6" s="7">
        <v>72.75</v>
      </c>
      <c r="G6" s="1"/>
      <c r="H6" s="24">
        <f t="shared" ref="H6:H14" si="0">B6</f>
        <v>45832</v>
      </c>
      <c r="I6" s="7">
        <v>-1.97</v>
      </c>
      <c r="K6" s="24">
        <f t="shared" ref="K6:K11" si="1">B6</f>
        <v>45832</v>
      </c>
      <c r="L6" s="7">
        <v>4.62</v>
      </c>
      <c r="N6" s="2" t="str">
        <f>E24</f>
        <v>Jun//Jul</v>
      </c>
      <c r="O6" s="7">
        <v>6.5</v>
      </c>
      <c r="Q6" s="24">
        <f>B6</f>
        <v>45832</v>
      </c>
      <c r="R6" s="7">
        <v>10.35</v>
      </c>
      <c r="T6" s="2" t="str">
        <f>E24</f>
        <v>Jun//Jul</v>
      </c>
      <c r="U6" s="7">
        <v>8</v>
      </c>
      <c r="W6" s="2" t="str">
        <f>E24</f>
        <v>Jun//Jul</v>
      </c>
      <c r="X6" s="7">
        <v>12.5</v>
      </c>
      <c r="Z6" s="24">
        <f>B6</f>
        <v>45832</v>
      </c>
      <c r="AA6" s="7">
        <v>36.43</v>
      </c>
      <c r="AC6" s="24">
        <f>B6</f>
        <v>45832</v>
      </c>
      <c r="AD6" s="7">
        <v>24</v>
      </c>
      <c r="AF6" s="24">
        <f>B6</f>
        <v>45832</v>
      </c>
      <c r="AG6" s="7">
        <v>1.1499999999999999</v>
      </c>
      <c r="AI6" s="14" t="str">
        <f>E24</f>
        <v>Jun//Jul</v>
      </c>
      <c r="AJ6" s="7">
        <v>7.75</v>
      </c>
    </row>
    <row r="7" spans="1:36" ht="15.75" thickBot="1" x14ac:dyDescent="0.3">
      <c r="B7" s="44">
        <v>45862</v>
      </c>
      <c r="C7" s="45">
        <v>-2.5</v>
      </c>
      <c r="D7" s="1"/>
      <c r="E7" s="3" t="s">
        <v>50</v>
      </c>
      <c r="F7" s="7">
        <v>71.650000000000006</v>
      </c>
      <c r="G7" s="1"/>
      <c r="H7" s="28">
        <f>B7</f>
        <v>45862</v>
      </c>
      <c r="I7" s="6">
        <v>-1.98</v>
      </c>
      <c r="K7" s="27">
        <f>B7</f>
        <v>45862</v>
      </c>
      <c r="L7" s="6">
        <v>4.95</v>
      </c>
      <c r="N7" s="17" t="str">
        <f>E25</f>
        <v>Jul/Aug</v>
      </c>
      <c r="O7" s="6">
        <v>6.5</v>
      </c>
      <c r="Q7" s="25">
        <f>B7</f>
        <v>45862</v>
      </c>
      <c r="R7" s="6">
        <v>10.45</v>
      </c>
      <c r="T7" s="17" t="str">
        <f>E25</f>
        <v>Jul/Aug</v>
      </c>
      <c r="U7" s="6">
        <v>6.5</v>
      </c>
      <c r="W7" s="18" t="str">
        <f>E25</f>
        <v>Jul/Aug</v>
      </c>
      <c r="X7" s="6">
        <v>11.75</v>
      </c>
      <c r="Z7" s="26">
        <f>B7</f>
        <v>45862</v>
      </c>
      <c r="AA7" s="6">
        <v>34.93</v>
      </c>
      <c r="AC7" s="26">
        <f>B7</f>
        <v>45862</v>
      </c>
      <c r="AD7" s="6">
        <v>19.25</v>
      </c>
      <c r="AF7" s="25">
        <f t="shared" ref="AF7:AF17" si="2">B7</f>
        <v>45862</v>
      </c>
      <c r="AG7" s="6">
        <v>0.53</v>
      </c>
      <c r="AI7" s="53" t="str">
        <f t="shared" ref="AI7:AI17" si="3">E25</f>
        <v>Jul/Aug</v>
      </c>
      <c r="AJ7" s="6">
        <v>8.25</v>
      </c>
    </row>
    <row r="8" spans="1:36" ht="15.75" thickBot="1" x14ac:dyDescent="0.3">
      <c r="B8" s="43">
        <v>45893</v>
      </c>
      <c r="C8" s="7">
        <v>-2.65</v>
      </c>
      <c r="D8" s="1"/>
      <c r="E8" s="55" t="s">
        <v>3</v>
      </c>
      <c r="F8" s="57"/>
      <c r="G8" s="1"/>
      <c r="H8" s="24">
        <f t="shared" si="0"/>
        <v>45893</v>
      </c>
      <c r="I8" s="7">
        <v>-2.5499999999999998</v>
      </c>
      <c r="K8" s="24">
        <f>B8</f>
        <v>45893</v>
      </c>
      <c r="L8" s="7">
        <v>5.08</v>
      </c>
      <c r="N8" s="2" t="str">
        <f>E26</f>
        <v>Aug/Sep</v>
      </c>
      <c r="O8" s="7">
        <v>6</v>
      </c>
      <c r="Q8" s="24">
        <f>B8</f>
        <v>45893</v>
      </c>
      <c r="R8" s="7">
        <v>10.58</v>
      </c>
      <c r="T8" s="2" t="str">
        <f>E26</f>
        <v>Aug/Sep</v>
      </c>
      <c r="U8" s="7">
        <v>6.5</v>
      </c>
      <c r="W8" s="2" t="str">
        <f>E26</f>
        <v>Aug/Sep</v>
      </c>
      <c r="X8" s="7">
        <v>9</v>
      </c>
      <c r="Z8" s="24">
        <f t="shared" ref="Z8:Z17" si="4">B8</f>
        <v>45893</v>
      </c>
      <c r="AA8" s="7">
        <v>34.93</v>
      </c>
      <c r="AC8" s="24">
        <f t="shared" ref="AC8:AC17" si="5">B8</f>
        <v>45893</v>
      </c>
      <c r="AD8" s="7">
        <v>15.75</v>
      </c>
      <c r="AF8" s="24">
        <f t="shared" si="2"/>
        <v>45893</v>
      </c>
      <c r="AG8" s="7">
        <v>-0.17</v>
      </c>
      <c r="AI8" s="14" t="str">
        <f t="shared" si="3"/>
        <v>Aug/Sep</v>
      </c>
      <c r="AJ8" s="7">
        <v>9</v>
      </c>
    </row>
    <row r="9" spans="1:36" ht="15.75" thickBot="1" x14ac:dyDescent="0.3">
      <c r="B9" s="44">
        <v>45924</v>
      </c>
      <c r="C9" s="45">
        <v>-3.2</v>
      </c>
      <c r="D9" s="1"/>
      <c r="E9" s="8" t="str">
        <f>E6</f>
        <v>Jul</v>
      </c>
      <c r="F9" s="9">
        <f>F6-68.41</f>
        <v>4.3400000000000034</v>
      </c>
      <c r="G9" s="1"/>
      <c r="H9" s="25">
        <f t="shared" si="0"/>
        <v>45924</v>
      </c>
      <c r="I9" s="45">
        <v>-2.92</v>
      </c>
      <c r="K9" s="25">
        <f>B9</f>
        <v>45924</v>
      </c>
      <c r="L9" s="45">
        <v>5.0199999999999996</v>
      </c>
      <c r="N9" s="23" t="str">
        <f t="shared" ref="N9:N13" si="6">E27</f>
        <v>Sep/Oct</v>
      </c>
      <c r="O9" s="45">
        <v>5</v>
      </c>
      <c r="Q9" s="25">
        <f t="shared" ref="Q9:Q14" si="7">B9</f>
        <v>45924</v>
      </c>
      <c r="R9" s="45">
        <v>10.44</v>
      </c>
      <c r="T9" s="23" t="str">
        <f t="shared" ref="T9:T14" si="8">E27</f>
        <v>Sep/Oct</v>
      </c>
      <c r="U9" s="45">
        <v>5.5</v>
      </c>
      <c r="W9" s="23" t="str">
        <f>E27</f>
        <v>Sep/Oct</v>
      </c>
      <c r="X9" s="45">
        <v>9</v>
      </c>
      <c r="Z9" s="25">
        <f t="shared" si="4"/>
        <v>45924</v>
      </c>
      <c r="AA9" s="45">
        <v>34.43</v>
      </c>
      <c r="AC9" s="25">
        <f t="shared" si="5"/>
        <v>45924</v>
      </c>
      <c r="AD9" s="45">
        <v>15.75</v>
      </c>
      <c r="AF9" s="25">
        <f t="shared" si="2"/>
        <v>45924</v>
      </c>
      <c r="AG9" s="45">
        <v>-0.71</v>
      </c>
      <c r="AI9" s="53" t="str">
        <f t="shared" si="3"/>
        <v>Sep/Oct</v>
      </c>
      <c r="AJ9" s="45">
        <v>9.25</v>
      </c>
    </row>
    <row r="10" spans="1:36" ht="15.75" thickBot="1" x14ac:dyDescent="0.3">
      <c r="B10" s="43">
        <v>45954</v>
      </c>
      <c r="C10" s="7">
        <v>-3.98</v>
      </c>
      <c r="D10" s="1"/>
      <c r="E10" s="8" t="str">
        <f>E7</f>
        <v>Aug</v>
      </c>
      <c r="F10" s="31">
        <f>F7-67.64</f>
        <v>4.0100000000000051</v>
      </c>
      <c r="G10" s="1"/>
      <c r="H10" s="24">
        <f t="shared" si="0"/>
        <v>45954</v>
      </c>
      <c r="I10" s="7">
        <v>-3.23</v>
      </c>
      <c r="K10" s="24">
        <f t="shared" si="1"/>
        <v>45954</v>
      </c>
      <c r="L10" s="7">
        <v>4.92</v>
      </c>
      <c r="N10" s="2" t="str">
        <f t="shared" si="6"/>
        <v>Oct/Nov</v>
      </c>
      <c r="O10" s="7">
        <v>4</v>
      </c>
      <c r="Q10" s="24">
        <f t="shared" si="7"/>
        <v>45954</v>
      </c>
      <c r="R10" s="7">
        <v>10.26</v>
      </c>
      <c r="T10" s="2" t="str">
        <f t="shared" si="8"/>
        <v>Oct/Nov</v>
      </c>
      <c r="U10" s="7">
        <v>4.5</v>
      </c>
      <c r="W10" s="2" t="str">
        <f t="shared" ref="W10:W14" si="9">E28</f>
        <v>Oct/Nov</v>
      </c>
      <c r="X10" s="7">
        <v>6.75</v>
      </c>
      <c r="Z10" s="24">
        <f t="shared" si="4"/>
        <v>45954</v>
      </c>
      <c r="AA10" s="7">
        <v>33.93</v>
      </c>
      <c r="AC10" s="24">
        <f t="shared" si="5"/>
        <v>45954</v>
      </c>
      <c r="AD10" s="7">
        <v>16</v>
      </c>
      <c r="AF10" s="24">
        <f t="shared" si="2"/>
        <v>45954</v>
      </c>
      <c r="AG10" s="7">
        <v>-1.46</v>
      </c>
      <c r="AI10" s="14" t="str">
        <f t="shared" si="3"/>
        <v>Oct/Nov</v>
      </c>
      <c r="AJ10" s="7">
        <v>7.25</v>
      </c>
    </row>
    <row r="11" spans="1:36" ht="15.75" thickBot="1" x14ac:dyDescent="0.3">
      <c r="B11" s="44">
        <v>45986</v>
      </c>
      <c r="C11" s="45">
        <v>-4.63</v>
      </c>
      <c r="D11" s="1"/>
      <c r="E11" s="1"/>
      <c r="F11" s="1"/>
      <c r="G11" s="1"/>
      <c r="H11" s="25">
        <f>B11</f>
        <v>45986</v>
      </c>
      <c r="I11" s="45">
        <v>-3.4</v>
      </c>
      <c r="K11" s="25">
        <f t="shared" si="1"/>
        <v>45986</v>
      </c>
      <c r="L11" s="45">
        <v>4.8</v>
      </c>
      <c r="N11" s="23" t="str">
        <f t="shared" si="6"/>
        <v>Nov/Dec</v>
      </c>
      <c r="O11" s="45">
        <v>3</v>
      </c>
      <c r="Q11" s="25">
        <f>B11</f>
        <v>45986</v>
      </c>
      <c r="R11" s="45">
        <v>10.06</v>
      </c>
      <c r="T11" s="23" t="str">
        <f t="shared" si="8"/>
        <v>Nov/Dec</v>
      </c>
      <c r="U11" s="45">
        <v>4</v>
      </c>
      <c r="W11" s="23" t="str">
        <f t="shared" si="9"/>
        <v>Nov/Dec</v>
      </c>
      <c r="X11" s="45">
        <v>5.25</v>
      </c>
      <c r="Z11" s="25">
        <f t="shared" si="4"/>
        <v>45986</v>
      </c>
      <c r="AA11" s="45">
        <v>33.43</v>
      </c>
      <c r="AC11" s="25">
        <f>B11</f>
        <v>45986</v>
      </c>
      <c r="AD11" s="45">
        <v>16.5</v>
      </c>
      <c r="AF11" s="25">
        <f t="shared" si="2"/>
        <v>45986</v>
      </c>
      <c r="AG11" s="45">
        <v>-2.02</v>
      </c>
      <c r="AI11" s="53" t="str">
        <f t="shared" si="3"/>
        <v>Nov/Dec</v>
      </c>
      <c r="AJ11" s="45">
        <v>5</v>
      </c>
    </row>
    <row r="12" spans="1:36" ht="15.75" thickBot="1" x14ac:dyDescent="0.3">
      <c r="B12" s="43">
        <v>46016</v>
      </c>
      <c r="C12" s="7">
        <v>-5</v>
      </c>
      <c r="D12" s="1"/>
      <c r="F12" s="1"/>
      <c r="G12" s="1"/>
      <c r="H12" s="24">
        <f t="shared" si="0"/>
        <v>46016</v>
      </c>
      <c r="I12" s="7">
        <v>-3.53</v>
      </c>
      <c r="K12" s="24">
        <f t="shared" ref="K12:K16" si="10">B12</f>
        <v>46016</v>
      </c>
      <c r="L12" s="7">
        <v>4.75</v>
      </c>
      <c r="N12" s="2" t="str">
        <f t="shared" si="6"/>
        <v>Dec/Jan</v>
      </c>
      <c r="O12" s="7">
        <v>2.25</v>
      </c>
      <c r="Q12" s="24">
        <f t="shared" si="7"/>
        <v>46016</v>
      </c>
      <c r="R12" s="7">
        <v>9.85</v>
      </c>
      <c r="T12" s="2" t="str">
        <f t="shared" si="8"/>
        <v>Dec/Jan</v>
      </c>
      <c r="U12" s="7">
        <v>3.25</v>
      </c>
      <c r="W12" s="2" t="str">
        <f t="shared" si="9"/>
        <v>Dec/Jan</v>
      </c>
      <c r="X12" s="7">
        <v>3.25</v>
      </c>
      <c r="Z12" s="24">
        <f t="shared" si="4"/>
        <v>46016</v>
      </c>
      <c r="AA12" s="7">
        <v>32.43</v>
      </c>
      <c r="AC12" s="24">
        <f t="shared" si="5"/>
        <v>46016</v>
      </c>
      <c r="AD12" s="7">
        <v>16.25</v>
      </c>
      <c r="AF12" s="24">
        <f t="shared" si="2"/>
        <v>46016</v>
      </c>
      <c r="AG12" s="7">
        <v>-2.4300000000000002</v>
      </c>
      <c r="AI12" s="14" t="str">
        <f>E30</f>
        <v>Dec/Jan</v>
      </c>
      <c r="AJ12" s="7">
        <v>3.5</v>
      </c>
    </row>
    <row r="13" spans="1:36" ht="15.75" thickBot="1" x14ac:dyDescent="0.3">
      <c r="B13" s="44">
        <v>46027</v>
      </c>
      <c r="C13" s="45">
        <v>-5.23</v>
      </c>
      <c r="D13" s="1"/>
      <c r="F13" s="12"/>
      <c r="G13" s="1"/>
      <c r="H13" s="25">
        <f t="shared" si="0"/>
        <v>46027</v>
      </c>
      <c r="I13" s="45">
        <v>-3.62</v>
      </c>
      <c r="K13" s="25">
        <f>B13</f>
        <v>46027</v>
      </c>
      <c r="L13" s="45">
        <v>4.72</v>
      </c>
      <c r="N13" s="23" t="str">
        <f t="shared" si="6"/>
        <v>Jan/Feb</v>
      </c>
      <c r="O13" s="45">
        <v>2.25</v>
      </c>
      <c r="Q13" s="25">
        <f t="shared" si="7"/>
        <v>46027</v>
      </c>
      <c r="R13" s="45">
        <v>9.66</v>
      </c>
      <c r="T13" s="23" t="str">
        <f t="shared" si="8"/>
        <v>Jan/Feb</v>
      </c>
      <c r="U13" s="45">
        <v>3</v>
      </c>
      <c r="W13" s="23" t="str">
        <f>E31</f>
        <v>Jan/Feb</v>
      </c>
      <c r="X13" s="45">
        <v>1.75</v>
      </c>
      <c r="Z13" s="25">
        <f>B13</f>
        <v>46027</v>
      </c>
      <c r="AA13" s="45">
        <v>31.43</v>
      </c>
      <c r="AC13" s="25">
        <f t="shared" si="5"/>
        <v>46027</v>
      </c>
      <c r="AD13" s="45">
        <v>16.5</v>
      </c>
      <c r="AF13" s="25">
        <f t="shared" si="2"/>
        <v>46027</v>
      </c>
      <c r="AG13" s="45">
        <v>-2.63</v>
      </c>
      <c r="AI13" s="53" t="str">
        <f t="shared" si="3"/>
        <v>Jan/Feb</v>
      </c>
      <c r="AJ13" s="45">
        <v>1</v>
      </c>
    </row>
    <row r="14" spans="1:36" ht="15.75" thickBot="1" x14ac:dyDescent="0.3">
      <c r="B14" s="43">
        <v>46078</v>
      </c>
      <c r="C14" s="7">
        <v>-5.1100000000000003</v>
      </c>
      <c r="D14" s="1"/>
      <c r="E14" s="34"/>
      <c r="G14" s="1"/>
      <c r="H14" s="24">
        <f t="shared" si="0"/>
        <v>46078</v>
      </c>
      <c r="I14" s="7">
        <v>-3.63</v>
      </c>
      <c r="K14" s="24">
        <f t="shared" si="10"/>
        <v>46078</v>
      </c>
      <c r="L14" s="7">
        <v>4.6500000000000004</v>
      </c>
      <c r="N14" s="2" t="str">
        <f>E32</f>
        <v>Feb/Mar</v>
      </c>
      <c r="O14" s="7">
        <v>2.25</v>
      </c>
      <c r="Q14" s="24">
        <f t="shared" si="7"/>
        <v>46078</v>
      </c>
      <c r="R14" s="7">
        <v>9.4700000000000006</v>
      </c>
      <c r="T14" s="2" t="str">
        <f t="shared" si="8"/>
        <v>Feb/Mar</v>
      </c>
      <c r="U14" s="7">
        <v>3</v>
      </c>
      <c r="W14" s="2" t="str">
        <f t="shared" si="9"/>
        <v>Feb/Mar</v>
      </c>
      <c r="X14" s="7">
        <v>1.75</v>
      </c>
      <c r="Z14" s="24">
        <f>B14</f>
        <v>46078</v>
      </c>
      <c r="AA14" s="7">
        <v>30.68</v>
      </c>
      <c r="AC14" s="24">
        <f t="shared" si="5"/>
        <v>46078</v>
      </c>
      <c r="AD14" s="7">
        <v>15.75</v>
      </c>
      <c r="AF14" s="24">
        <f t="shared" si="2"/>
        <v>46078</v>
      </c>
      <c r="AG14" s="7">
        <v>-2.62</v>
      </c>
      <c r="AI14" s="14" t="str">
        <f t="shared" si="3"/>
        <v>Feb/Mar</v>
      </c>
      <c r="AJ14" s="7">
        <v>0.25</v>
      </c>
    </row>
    <row r="15" spans="1:36" ht="15.75" thickBot="1" x14ac:dyDescent="0.3">
      <c r="B15" s="41" t="s">
        <v>34</v>
      </c>
      <c r="C15" s="6">
        <v>-2.79</v>
      </c>
      <c r="D15" s="13"/>
      <c r="G15" s="1"/>
      <c r="H15" s="3" t="str">
        <f>B15</f>
        <v>Q3-25</v>
      </c>
      <c r="I15" s="6">
        <v>-2.48</v>
      </c>
      <c r="K15" s="17" t="str">
        <f t="shared" si="10"/>
        <v>Q3-25</v>
      </c>
      <c r="L15" s="6">
        <v>5.0199999999999996</v>
      </c>
      <c r="N15" s="17" t="str">
        <f t="shared" ref="N15:N16" si="11">E33</f>
        <v>Q3/Q4</v>
      </c>
      <c r="O15" s="6">
        <v>14.84</v>
      </c>
      <c r="Q15" s="17" t="str">
        <f t="shared" ref="Q15:Q17" si="12">B15</f>
        <v>Q3-25</v>
      </c>
      <c r="R15" s="6">
        <v>10.49</v>
      </c>
      <c r="T15" s="17" t="str">
        <f t="shared" ref="T15" si="13">E33</f>
        <v>Q3/Q4</v>
      </c>
      <c r="U15" s="6">
        <v>16.329999999999998</v>
      </c>
      <c r="W15" s="18" t="str">
        <f t="shared" ref="W15:W16" si="14">E33</f>
        <v>Q3/Q4</v>
      </c>
      <c r="X15" s="6">
        <v>25.17</v>
      </c>
      <c r="Z15" s="19" t="str">
        <f>B15</f>
        <v>Q3-25</v>
      </c>
      <c r="AA15" s="6">
        <v>34.76</v>
      </c>
      <c r="AC15" s="19" t="str">
        <f t="shared" si="5"/>
        <v>Q3-25</v>
      </c>
      <c r="AD15" s="6">
        <v>16.920000000000002</v>
      </c>
      <c r="AF15" s="25" t="str">
        <f t="shared" si="2"/>
        <v>Q3-25</v>
      </c>
      <c r="AG15" s="6">
        <v>-0.11</v>
      </c>
      <c r="AI15" s="53" t="str">
        <f t="shared" si="3"/>
        <v>Q3/Q4</v>
      </c>
      <c r="AJ15" s="6">
        <v>24.5</v>
      </c>
    </row>
    <row r="16" spans="1:36" ht="15.75" thickBot="1" x14ac:dyDescent="0.3">
      <c r="B16" s="39" t="s">
        <v>40</v>
      </c>
      <c r="C16" s="7">
        <v>-4.5</v>
      </c>
      <c r="D16" s="13"/>
      <c r="E16" s="34"/>
      <c r="F16" s="33"/>
      <c r="G16" s="1"/>
      <c r="H16" s="2" t="str">
        <f>B16</f>
        <v>Q4-25</v>
      </c>
      <c r="I16" s="7">
        <v>-3.38</v>
      </c>
      <c r="K16" s="14" t="str">
        <f t="shared" si="10"/>
        <v>Q4-25</v>
      </c>
      <c r="L16" s="7">
        <v>4.82</v>
      </c>
      <c r="N16" s="2" t="str">
        <f t="shared" si="11"/>
        <v>Q4/Q126</v>
      </c>
      <c r="O16" s="7">
        <v>7.83</v>
      </c>
      <c r="Q16" s="16" t="str">
        <f t="shared" si="12"/>
        <v>Q4-25</v>
      </c>
      <c r="R16" s="7">
        <v>10.06</v>
      </c>
      <c r="T16" s="2" t="str">
        <f>E34</f>
        <v>Q4/Q126</v>
      </c>
      <c r="U16" s="7">
        <v>10.42</v>
      </c>
      <c r="W16" s="20" t="str">
        <f t="shared" si="14"/>
        <v>Q4/Q126</v>
      </c>
      <c r="X16" s="7">
        <v>10.75</v>
      </c>
      <c r="Z16" s="14" t="str">
        <f t="shared" si="4"/>
        <v>Q4-25</v>
      </c>
      <c r="AA16" s="7">
        <v>33.26</v>
      </c>
      <c r="AC16" s="14" t="str">
        <f t="shared" si="5"/>
        <v>Q4-25</v>
      </c>
      <c r="AD16" s="7">
        <v>16.25</v>
      </c>
      <c r="AF16" s="24" t="str">
        <f t="shared" si="2"/>
        <v>Q4-25</v>
      </c>
      <c r="AG16" s="7">
        <v>-1.97</v>
      </c>
      <c r="AI16" s="14" t="str">
        <f t="shared" si="3"/>
        <v>Q4/Q126</v>
      </c>
      <c r="AJ16" s="7">
        <v>10</v>
      </c>
    </row>
    <row r="17" spans="1:62" ht="15.75" thickBot="1" x14ac:dyDescent="0.3">
      <c r="B17" s="41" t="s">
        <v>46</v>
      </c>
      <c r="C17" s="45">
        <v>-5.09</v>
      </c>
      <c r="D17" s="1"/>
      <c r="F17" s="33"/>
      <c r="G17" s="1"/>
      <c r="H17" s="3" t="str">
        <f t="shared" ref="H17" si="15">B17</f>
        <v>Q1-26</v>
      </c>
      <c r="I17" s="6">
        <v>-3.64</v>
      </c>
      <c r="K17" s="17" t="str">
        <f>B17</f>
        <v>Q1-26</v>
      </c>
      <c r="L17" s="6">
        <v>4.6399999999999997</v>
      </c>
      <c r="N17" s="19" t="str">
        <f>E35</f>
        <v>Q126/Q2</v>
      </c>
      <c r="O17" s="6">
        <v>6.67</v>
      </c>
      <c r="Q17" s="3" t="str">
        <f t="shared" si="12"/>
        <v>Q1-26</v>
      </c>
      <c r="R17" s="6">
        <v>9.4700000000000006</v>
      </c>
      <c r="S17" s="12"/>
      <c r="T17" s="19" t="str">
        <f>E35</f>
        <v>Q126/Q2</v>
      </c>
      <c r="U17" s="6">
        <v>8.25</v>
      </c>
      <c r="W17" s="19" t="str">
        <f>AF17</f>
        <v>Q1-26</v>
      </c>
      <c r="X17" s="6">
        <v>5.33</v>
      </c>
      <c r="Z17" s="19" t="str">
        <f t="shared" si="4"/>
        <v>Q1-26</v>
      </c>
      <c r="AA17" s="6">
        <v>30.68</v>
      </c>
      <c r="AC17" s="19" t="str">
        <f t="shared" si="5"/>
        <v>Q1-26</v>
      </c>
      <c r="AD17" s="6">
        <v>15.5</v>
      </c>
      <c r="AF17" s="25" t="str">
        <f t="shared" si="2"/>
        <v>Q1-26</v>
      </c>
      <c r="AG17" s="6">
        <v>-2.64</v>
      </c>
      <c r="AH17" s="51"/>
      <c r="AI17" s="53" t="str">
        <f t="shared" si="3"/>
        <v>Q126/Q2</v>
      </c>
      <c r="AJ17" s="6">
        <v>1.66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723</v>
      </c>
      <c r="C19" s="59"/>
      <c r="D19" s="1"/>
      <c r="E19" s="1"/>
      <c r="F19" s="12"/>
      <c r="G19" s="1"/>
      <c r="H19" s="58"/>
      <c r="I19" s="64"/>
      <c r="K19" s="61">
        <v>1829</v>
      </c>
      <c r="L19" s="62"/>
      <c r="M19" s="1"/>
      <c r="N19" s="61">
        <v>155</v>
      </c>
      <c r="O19" s="62"/>
      <c r="P19" s="1"/>
      <c r="Q19" s="61">
        <v>3801</v>
      </c>
      <c r="R19" s="62"/>
      <c r="S19" s="1"/>
      <c r="T19" s="58">
        <v>618</v>
      </c>
      <c r="U19" s="59"/>
      <c r="V19" s="1"/>
      <c r="W19" s="58">
        <v>1381</v>
      </c>
      <c r="X19" s="59"/>
      <c r="Y19" s="1"/>
      <c r="Z19" s="58">
        <v>118</v>
      </c>
      <c r="AA19" s="59"/>
      <c r="AB19" s="1"/>
      <c r="AC19" s="58">
        <v>423</v>
      </c>
      <c r="AD19" s="59"/>
      <c r="AE19" s="1"/>
      <c r="AF19" s="58">
        <v>640</v>
      </c>
      <c r="AG19" s="59"/>
      <c r="AI19" s="58">
        <v>559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1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1">
        <f>B19-B70</f>
        <v>70</v>
      </c>
      <c r="C21" s="62"/>
      <c r="D21" s="1"/>
      <c r="F21" s="1"/>
      <c r="G21" s="1"/>
      <c r="H21" s="61"/>
      <c r="I21" s="62"/>
      <c r="J21" s="1"/>
      <c r="K21" s="61">
        <f>K19-E70</f>
        <v>1382</v>
      </c>
      <c r="L21" s="62"/>
      <c r="M21" s="1"/>
      <c r="N21" s="61">
        <f>N19-H70</f>
        <v>-110</v>
      </c>
      <c r="O21" s="62"/>
      <c r="P21" s="1"/>
      <c r="Q21" s="61">
        <f>Q19-K70</f>
        <v>2818</v>
      </c>
      <c r="R21" s="59"/>
      <c r="S21" s="1"/>
      <c r="T21" s="58">
        <f>T19-N70</f>
        <v>-467</v>
      </c>
      <c r="U21" s="59"/>
      <c r="V21" s="1"/>
      <c r="W21" s="58">
        <f>W19-Q70</f>
        <v>81</v>
      </c>
      <c r="X21" s="59"/>
      <c r="Y21" s="1"/>
      <c r="Z21" s="58">
        <f>Z19-T70</f>
        <v>113</v>
      </c>
      <c r="AA21" s="59"/>
      <c r="AB21" s="1"/>
      <c r="AC21" s="58">
        <f>AC19-W70</f>
        <v>151</v>
      </c>
      <c r="AD21" s="59"/>
      <c r="AF21" s="58">
        <f>AF19-Z70</f>
        <v>333</v>
      </c>
      <c r="AG21" s="59"/>
      <c r="AI21" s="58">
        <f>AI19-AC70</f>
        <v>87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45832</v>
      </c>
      <c r="C24" s="35">
        <f>C25+F24</f>
        <v>68.5</v>
      </c>
      <c r="D24" s="1"/>
      <c r="E24" s="39" t="s">
        <v>51</v>
      </c>
      <c r="F24" s="7">
        <v>1.2</v>
      </c>
      <c r="G24" s="1"/>
      <c r="H24" s="24">
        <f>B6</f>
        <v>45832</v>
      </c>
      <c r="I24" s="7">
        <v>-2.97</v>
      </c>
      <c r="J24" s="1"/>
      <c r="K24" s="24">
        <f t="shared" ref="K24:K35" si="16">B6</f>
        <v>45832</v>
      </c>
      <c r="L24" s="35">
        <f>SUM(I24,C6)</f>
        <v>-5.6</v>
      </c>
      <c r="M24" s="13"/>
      <c r="N24" s="24">
        <f>B6</f>
        <v>45832</v>
      </c>
      <c r="O24" s="35"/>
      <c r="P24" s="1"/>
      <c r="Q24" s="24">
        <f t="shared" ref="Q24:Q34" si="17">B6</f>
        <v>45832</v>
      </c>
      <c r="R24" s="35">
        <f>R25+U24</f>
        <v>79.650000000000006</v>
      </c>
      <c r="S24" s="1"/>
      <c r="T24" s="2" t="str">
        <f>E24</f>
        <v>Jun//Jul</v>
      </c>
      <c r="U24" s="7">
        <v>-0.05</v>
      </c>
      <c r="V24" s="1"/>
      <c r="W24" s="24">
        <f t="shared" ref="W24:W35" si="18">B6</f>
        <v>45832</v>
      </c>
      <c r="X24" s="7">
        <v>0.93</v>
      </c>
      <c r="Y24" s="1"/>
      <c r="Z24" s="24">
        <f t="shared" ref="Z24:Z35" si="19">B6</f>
        <v>45832</v>
      </c>
      <c r="AA24" s="7">
        <v>5.52</v>
      </c>
      <c r="AB24" s="1"/>
      <c r="AC24" s="24">
        <f t="shared" ref="AC24:AC35" si="20">B6</f>
        <v>45832</v>
      </c>
      <c r="AD24" s="7">
        <v>6.75</v>
      </c>
      <c r="AE24" s="1"/>
      <c r="AF24" s="24">
        <f>B6</f>
        <v>45832</v>
      </c>
      <c r="AG24" s="7">
        <f>AG25+AJ6</f>
        <v>453.83749999999998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1">B7</f>
        <v>45862</v>
      </c>
      <c r="C25" s="37">
        <f>F6+L25</f>
        <v>67.3</v>
      </c>
      <c r="D25" s="1"/>
      <c r="E25" s="40" t="s">
        <v>52</v>
      </c>
      <c r="F25" s="6">
        <v>1.3</v>
      </c>
      <c r="G25" s="1"/>
      <c r="H25" s="28">
        <f>B7</f>
        <v>45862</v>
      </c>
      <c r="I25" s="6">
        <v>-2.95</v>
      </c>
      <c r="J25" s="1"/>
      <c r="K25" s="28">
        <f t="shared" si="16"/>
        <v>45862</v>
      </c>
      <c r="L25" s="37">
        <f>SUM(I25,C7)</f>
        <v>-5.45</v>
      </c>
      <c r="M25" s="13"/>
      <c r="N25" s="28">
        <f t="shared" ref="N25:N34" si="22">B7</f>
        <v>45862</v>
      </c>
      <c r="O25" s="37">
        <f>C25-AF60-I7</f>
        <v>-3.4700000000000029</v>
      </c>
      <c r="P25" s="13"/>
      <c r="Q25" s="28">
        <f t="shared" si="17"/>
        <v>45862</v>
      </c>
      <c r="R25" s="11">
        <f>SUM(F6,AA25)</f>
        <v>79.7</v>
      </c>
      <c r="S25" s="1"/>
      <c r="T25" s="18" t="str">
        <f t="shared" ref="T25:T34" si="23">E25</f>
        <v>Jul/Aug</v>
      </c>
      <c r="U25" s="6">
        <v>0.55000000000000004</v>
      </c>
      <c r="V25" s="1"/>
      <c r="W25" s="28">
        <f t="shared" si="18"/>
        <v>45862</v>
      </c>
      <c r="X25" s="6">
        <v>2</v>
      </c>
      <c r="Y25" s="1"/>
      <c r="Z25" s="28">
        <f t="shared" si="19"/>
        <v>45862</v>
      </c>
      <c r="AA25" s="6">
        <v>6.95</v>
      </c>
      <c r="AB25" s="1"/>
      <c r="AC25" s="28">
        <f t="shared" si="20"/>
        <v>45862</v>
      </c>
      <c r="AD25" s="6">
        <v>5.98</v>
      </c>
      <c r="AE25" s="1"/>
      <c r="AF25" s="25">
        <f t="shared" ref="AF25:AF34" si="24">B7</f>
        <v>45862</v>
      </c>
      <c r="AG25" s="6">
        <f>(F6+C7)*6.35</f>
        <v>446.08749999999998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1"/>
        <v>45893</v>
      </c>
      <c r="C26" s="35">
        <f>C25-F25</f>
        <v>66</v>
      </c>
      <c r="D26" s="1"/>
      <c r="E26" s="39" t="s">
        <v>36</v>
      </c>
      <c r="F26" s="7">
        <v>1.2</v>
      </c>
      <c r="G26" s="1"/>
      <c r="H26" s="24">
        <f t="shared" ref="H26:H35" si="25">B8</f>
        <v>45893</v>
      </c>
      <c r="I26" s="7">
        <v>-2.95</v>
      </c>
      <c r="J26" s="1"/>
      <c r="K26" s="24">
        <f t="shared" si="16"/>
        <v>45893</v>
      </c>
      <c r="L26" s="35">
        <f>SUM(I26,C8)</f>
        <v>-5.6</v>
      </c>
      <c r="M26" s="13"/>
      <c r="N26" s="24">
        <f t="shared" si="22"/>
        <v>45893</v>
      </c>
      <c r="O26" s="35">
        <f>C26-AF61-I8</f>
        <v>-3.1000000000000059</v>
      </c>
      <c r="P26" s="13"/>
      <c r="Q26" s="24">
        <f t="shared" si="17"/>
        <v>45893</v>
      </c>
      <c r="R26" s="35">
        <f>R25-U25</f>
        <v>79.150000000000006</v>
      </c>
      <c r="S26" s="1"/>
      <c r="T26" s="20" t="str">
        <f t="shared" si="23"/>
        <v>Aug/Sep</v>
      </c>
      <c r="U26" s="7">
        <v>0.65</v>
      </c>
      <c r="V26" s="1"/>
      <c r="W26" s="24">
        <f t="shared" si="18"/>
        <v>45893</v>
      </c>
      <c r="X26" s="7">
        <v>2.4700000000000002</v>
      </c>
      <c r="Y26" s="1"/>
      <c r="Z26" s="24">
        <f t="shared" si="19"/>
        <v>45893</v>
      </c>
      <c r="AA26" s="7">
        <v>7.58</v>
      </c>
      <c r="AB26" s="1"/>
      <c r="AC26" s="24">
        <f>B8</f>
        <v>45893</v>
      </c>
      <c r="AD26" s="7">
        <v>5.43</v>
      </c>
      <c r="AE26" s="1"/>
      <c r="AF26" s="24">
        <f t="shared" si="24"/>
        <v>45893</v>
      </c>
      <c r="AG26" s="7">
        <f t="shared" ref="AG26:AG32" si="26">AG25-AJ7</f>
        <v>437.83749999999998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1"/>
        <v>45924</v>
      </c>
      <c r="C27" s="37">
        <f>C26-F26</f>
        <v>64.8</v>
      </c>
      <c r="D27" s="1"/>
      <c r="E27" s="41" t="s">
        <v>39</v>
      </c>
      <c r="F27" s="45">
        <v>1.2</v>
      </c>
      <c r="G27" s="1"/>
      <c r="H27" s="25">
        <f t="shared" si="25"/>
        <v>45924</v>
      </c>
      <c r="I27" s="45">
        <v>-2.73</v>
      </c>
      <c r="J27" s="1"/>
      <c r="K27" s="25">
        <f t="shared" si="16"/>
        <v>45924</v>
      </c>
      <c r="L27" s="37">
        <f>SUM(I27,C9)</f>
        <v>-5.93</v>
      </c>
      <c r="M27" s="13"/>
      <c r="N27" s="25">
        <f t="shared" si="22"/>
        <v>45924</v>
      </c>
      <c r="O27" s="36">
        <f>C27-AF62-I9</f>
        <v>-3.0999999999999961</v>
      </c>
      <c r="P27" s="1"/>
      <c r="Q27" s="25">
        <f t="shared" si="17"/>
        <v>45924</v>
      </c>
      <c r="R27" s="37">
        <f t="shared" ref="R27:R32" si="27">R26-U26</f>
        <v>78.5</v>
      </c>
      <c r="S27" s="1"/>
      <c r="T27" s="18" t="str">
        <f t="shared" si="23"/>
        <v>Sep/Oct</v>
      </c>
      <c r="U27" s="45">
        <v>0.65</v>
      </c>
      <c r="V27" s="1"/>
      <c r="W27" s="25">
        <f t="shared" si="18"/>
        <v>45924</v>
      </c>
      <c r="X27" s="45">
        <v>2.77</v>
      </c>
      <c r="Y27" s="1"/>
      <c r="Z27" s="25">
        <f t="shared" si="19"/>
        <v>45924</v>
      </c>
      <c r="AA27" s="45">
        <v>7.82</v>
      </c>
      <c r="AB27" s="1"/>
      <c r="AC27" s="25">
        <f t="shared" si="20"/>
        <v>45924</v>
      </c>
      <c r="AD27" s="45">
        <v>5.21</v>
      </c>
      <c r="AE27" s="1"/>
      <c r="AF27" s="25">
        <f t="shared" si="24"/>
        <v>45924</v>
      </c>
      <c r="AG27" s="45">
        <f t="shared" si="26"/>
        <v>428.83749999999998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1"/>
        <v>45954</v>
      </c>
      <c r="C28" s="35">
        <f t="shared" ref="C28:C32" si="28">C27-F27</f>
        <v>63.599999999999994</v>
      </c>
      <c r="D28" s="1"/>
      <c r="E28" s="39" t="s">
        <v>42</v>
      </c>
      <c r="F28" s="7">
        <v>0.9</v>
      </c>
      <c r="G28" s="1"/>
      <c r="H28" s="24">
        <f t="shared" si="25"/>
        <v>45954</v>
      </c>
      <c r="I28" s="7">
        <v>-2.48</v>
      </c>
      <c r="J28" s="1"/>
      <c r="K28" s="24">
        <f t="shared" si="16"/>
        <v>45954</v>
      </c>
      <c r="L28" s="35">
        <f>SUM(I28,C10)</f>
        <v>-6.46</v>
      </c>
      <c r="M28" s="13"/>
      <c r="N28" s="24">
        <f t="shared" si="22"/>
        <v>45954</v>
      </c>
      <c r="O28" s="35">
        <f t="shared" ref="O28:O30" si="29">C28-AF63-I10</f>
        <v>-3.3700000000000085</v>
      </c>
      <c r="P28" s="1"/>
      <c r="Q28" s="24">
        <f t="shared" si="17"/>
        <v>45954</v>
      </c>
      <c r="R28" s="35">
        <f t="shared" si="27"/>
        <v>77.849999999999994</v>
      </c>
      <c r="S28" s="1"/>
      <c r="T28" s="20" t="str">
        <f t="shared" si="23"/>
        <v>Oct/Nov</v>
      </c>
      <c r="U28" s="7">
        <v>0.68</v>
      </c>
      <c r="V28" s="1"/>
      <c r="W28" s="24">
        <f t="shared" si="18"/>
        <v>45954</v>
      </c>
      <c r="X28" s="7">
        <v>2.91</v>
      </c>
      <c r="Y28" s="1"/>
      <c r="Z28" s="24">
        <f t="shared" si="19"/>
        <v>45954</v>
      </c>
      <c r="AA28" s="7">
        <v>7.85</v>
      </c>
      <c r="AB28" s="1"/>
      <c r="AC28" s="24">
        <f t="shared" si="20"/>
        <v>45954</v>
      </c>
      <c r="AD28" s="7">
        <v>5</v>
      </c>
      <c r="AE28" s="1"/>
      <c r="AF28" s="24">
        <f t="shared" si="24"/>
        <v>45954</v>
      </c>
      <c r="AG28" s="7">
        <f t="shared" si="26"/>
        <v>419.58749999999998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1"/>
        <v>45986</v>
      </c>
      <c r="C29" s="37">
        <f>C28-F28</f>
        <v>62.699999999999996</v>
      </c>
      <c r="D29" s="1"/>
      <c r="E29" s="41" t="s">
        <v>43</v>
      </c>
      <c r="F29" s="45">
        <v>0.6</v>
      </c>
      <c r="G29" s="1"/>
      <c r="H29" s="25">
        <f t="shared" si="25"/>
        <v>45986</v>
      </c>
      <c r="I29" s="45">
        <v>-2.2400000000000002</v>
      </c>
      <c r="J29" s="1"/>
      <c r="K29" s="25">
        <f t="shared" si="16"/>
        <v>45986</v>
      </c>
      <c r="L29" s="37">
        <f>SUM(I29,C11)</f>
        <v>-6.87</v>
      </c>
      <c r="M29" s="13"/>
      <c r="N29" s="25">
        <f t="shared" si="22"/>
        <v>45986</v>
      </c>
      <c r="O29" s="36">
        <f>C29-AF64-I11</f>
        <v>-3.6500000000000044</v>
      </c>
      <c r="P29" s="1"/>
      <c r="Q29" s="25">
        <f t="shared" si="17"/>
        <v>45986</v>
      </c>
      <c r="R29" s="37">
        <f t="shared" si="27"/>
        <v>77.169999999999987</v>
      </c>
      <c r="S29" s="1"/>
      <c r="T29" s="18" t="str">
        <f t="shared" si="23"/>
        <v>Nov/Dec</v>
      </c>
      <c r="U29" s="45">
        <v>0.52</v>
      </c>
      <c r="V29" s="1"/>
      <c r="W29" s="25">
        <f t="shared" si="18"/>
        <v>45986</v>
      </c>
      <c r="X29" s="45">
        <v>2.86</v>
      </c>
      <c r="Y29" s="1"/>
      <c r="Z29" s="25">
        <f t="shared" si="19"/>
        <v>45986</v>
      </c>
      <c r="AA29" s="45">
        <v>7.67</v>
      </c>
      <c r="AB29" s="1"/>
      <c r="AC29" s="25">
        <f t="shared" si="20"/>
        <v>45986</v>
      </c>
      <c r="AD29" s="45">
        <v>4.84</v>
      </c>
      <c r="AE29" s="1"/>
      <c r="AF29" s="25">
        <f t="shared" si="24"/>
        <v>45986</v>
      </c>
      <c r="AG29" s="45">
        <f t="shared" si="26"/>
        <v>412.33749999999998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1"/>
        <v>46016</v>
      </c>
      <c r="C30" s="35">
        <f t="shared" si="28"/>
        <v>62.099999999999994</v>
      </c>
      <c r="D30" s="1"/>
      <c r="E30" s="39" t="s">
        <v>44</v>
      </c>
      <c r="F30" s="49">
        <v>0.55000000000000004</v>
      </c>
      <c r="G30" s="1"/>
      <c r="H30" s="24">
        <f t="shared" si="25"/>
        <v>46016</v>
      </c>
      <c r="I30" s="49">
        <v>-2.0499999999999998</v>
      </c>
      <c r="J30" s="1"/>
      <c r="K30" s="24">
        <f t="shared" si="16"/>
        <v>46016</v>
      </c>
      <c r="L30" s="35">
        <f>SUM(I30,C12)</f>
        <v>-7.05</v>
      </c>
      <c r="M30" s="13"/>
      <c r="N30" s="24">
        <f t="shared" si="22"/>
        <v>46016</v>
      </c>
      <c r="O30" s="35">
        <f t="shared" si="29"/>
        <v>-3.7500000000000013</v>
      </c>
      <c r="P30" s="1"/>
      <c r="Q30" s="24">
        <f t="shared" si="17"/>
        <v>46016</v>
      </c>
      <c r="R30" s="35">
        <f t="shared" si="27"/>
        <v>76.649999999999991</v>
      </c>
      <c r="S30" s="1"/>
      <c r="T30" s="20" t="str">
        <f t="shared" si="23"/>
        <v>Dec/Jan</v>
      </c>
      <c r="U30" s="7">
        <v>0.4</v>
      </c>
      <c r="V30" s="1"/>
      <c r="W30" s="24">
        <f t="shared" si="18"/>
        <v>46016</v>
      </c>
      <c r="X30" s="7">
        <v>2.81</v>
      </c>
      <c r="Y30" s="1"/>
      <c r="Z30" s="24">
        <f t="shared" si="19"/>
        <v>46016</v>
      </c>
      <c r="AA30" s="7">
        <v>7.56</v>
      </c>
      <c r="AB30" s="1"/>
      <c r="AC30" s="24">
        <f t="shared" si="20"/>
        <v>46016</v>
      </c>
      <c r="AD30" s="7">
        <v>4.6100000000000003</v>
      </c>
      <c r="AE30" s="1"/>
      <c r="AF30" s="24">
        <f t="shared" si="24"/>
        <v>46016</v>
      </c>
      <c r="AG30" s="7">
        <f t="shared" si="26"/>
        <v>407.33749999999998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1"/>
        <v>46027</v>
      </c>
      <c r="C31" s="37">
        <f t="shared" si="28"/>
        <v>61.55</v>
      </c>
      <c r="D31" s="1"/>
      <c r="E31" s="41" t="s">
        <v>47</v>
      </c>
      <c r="F31" s="45">
        <v>0.16</v>
      </c>
      <c r="G31" s="1"/>
      <c r="H31" s="25">
        <f t="shared" si="25"/>
        <v>46027</v>
      </c>
      <c r="I31" s="45">
        <v>-2.0499999999999998</v>
      </c>
      <c r="J31" s="1"/>
      <c r="K31" s="25">
        <f t="shared" si="16"/>
        <v>46027</v>
      </c>
      <c r="L31" s="37">
        <f>SUM(I31,C13)</f>
        <v>-7.28</v>
      </c>
      <c r="M31" s="13"/>
      <c r="N31" s="25">
        <f t="shared" si="22"/>
        <v>46027</v>
      </c>
      <c r="O31" s="36">
        <f>C31-AF66-I13</f>
        <v>-3.9400000000000022</v>
      </c>
      <c r="P31" s="13"/>
      <c r="Q31" s="25">
        <f t="shared" si="17"/>
        <v>46027</v>
      </c>
      <c r="R31" s="37">
        <f t="shared" si="27"/>
        <v>76.249999999999986</v>
      </c>
      <c r="S31" s="1"/>
      <c r="T31" s="18" t="str">
        <f t="shared" si="23"/>
        <v>Jan/Feb</v>
      </c>
      <c r="U31" s="45">
        <v>0.35</v>
      </c>
      <c r="V31" s="1"/>
      <c r="W31" s="25">
        <f t="shared" si="18"/>
        <v>46027</v>
      </c>
      <c r="X31" s="45">
        <v>2.76</v>
      </c>
      <c r="Y31" s="1"/>
      <c r="Z31" s="25">
        <f t="shared" si="19"/>
        <v>46027</v>
      </c>
      <c r="AA31" s="45">
        <v>7.47</v>
      </c>
      <c r="AB31" s="1"/>
      <c r="AC31" s="25">
        <f t="shared" si="20"/>
        <v>46027</v>
      </c>
      <c r="AD31" s="45">
        <v>4.6500000000000004</v>
      </c>
      <c r="AE31" s="1"/>
      <c r="AF31" s="25">
        <f t="shared" si="24"/>
        <v>46027</v>
      </c>
      <c r="AG31" s="45">
        <f t="shared" si="26"/>
        <v>403.83749999999998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1"/>
        <v>46078</v>
      </c>
      <c r="C32" s="35">
        <f t="shared" si="28"/>
        <v>61.39</v>
      </c>
      <c r="D32" s="1"/>
      <c r="E32" s="39" t="s">
        <v>53</v>
      </c>
      <c r="F32" s="49">
        <v>0.04</v>
      </c>
      <c r="G32" s="1"/>
      <c r="H32" s="24">
        <f t="shared" si="25"/>
        <v>46078</v>
      </c>
      <c r="I32" s="49">
        <v>-2.0499999999999998</v>
      </c>
      <c r="J32" s="1"/>
      <c r="K32" s="24">
        <f t="shared" si="16"/>
        <v>46078</v>
      </c>
      <c r="L32" s="35">
        <f>SUM(I32,C14)</f>
        <v>-7.16</v>
      </c>
      <c r="M32" s="13"/>
      <c r="N32" s="24">
        <f t="shared" si="22"/>
        <v>46078</v>
      </c>
      <c r="O32" s="35">
        <f>C32-AF67-I14</f>
        <v>-3.8500000000000041</v>
      </c>
      <c r="P32" s="13"/>
      <c r="Q32" s="24">
        <f t="shared" si="17"/>
        <v>46078</v>
      </c>
      <c r="R32" s="35">
        <f t="shared" si="27"/>
        <v>75.899999999999991</v>
      </c>
      <c r="S32" s="1"/>
      <c r="T32" s="20" t="str">
        <f t="shared" si="23"/>
        <v>Feb/Mar</v>
      </c>
      <c r="U32" s="7">
        <v>0.35</v>
      </c>
      <c r="V32" s="1"/>
      <c r="W32" s="24">
        <f t="shared" si="18"/>
        <v>46078</v>
      </c>
      <c r="X32" s="7">
        <v>2.76</v>
      </c>
      <c r="Y32" s="1"/>
      <c r="Z32" s="24">
        <f t="shared" si="19"/>
        <v>46078</v>
      </c>
      <c r="AA32" s="7">
        <v>7.39</v>
      </c>
      <c r="AB32" s="1"/>
      <c r="AC32" s="24">
        <f t="shared" si="20"/>
        <v>46078</v>
      </c>
      <c r="AD32" s="7">
        <v>4.53</v>
      </c>
      <c r="AE32" s="1"/>
      <c r="AF32" s="24">
        <f t="shared" si="24"/>
        <v>46078</v>
      </c>
      <c r="AG32" s="7">
        <f t="shared" si="26"/>
        <v>402.83749999999998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1"/>
        <v>Q3-25</v>
      </c>
      <c r="C33" s="37">
        <f>AVERAGE(C25:C27)</f>
        <v>66.033333333333346</v>
      </c>
      <c r="D33" s="1"/>
      <c r="E33" s="40" t="s">
        <v>35</v>
      </c>
      <c r="F33" s="6">
        <v>3.23</v>
      </c>
      <c r="G33" s="1"/>
      <c r="H33" s="3" t="str">
        <f t="shared" si="25"/>
        <v>Q3-25</v>
      </c>
      <c r="I33" s="6">
        <v>-2.88</v>
      </c>
      <c r="J33" s="1"/>
      <c r="K33" s="3" t="str">
        <f t="shared" si="16"/>
        <v>Q3-25</v>
      </c>
      <c r="L33" s="37">
        <f>SUM(I33,C15)</f>
        <v>-5.67</v>
      </c>
      <c r="M33" s="13"/>
      <c r="N33" s="3" t="str">
        <f t="shared" si="22"/>
        <v>Q3-25</v>
      </c>
      <c r="O33" s="36">
        <f>AVERAGE(O25:O27)</f>
        <v>-3.2233333333333349</v>
      </c>
      <c r="P33" s="13"/>
      <c r="Q33" s="3" t="str">
        <f>B15</f>
        <v>Q3-25</v>
      </c>
      <c r="R33" s="38">
        <f>AVERAGE(R25:R27)</f>
        <v>79.116666666666674</v>
      </c>
      <c r="S33" s="1"/>
      <c r="T33" s="3" t="str">
        <f t="shared" si="23"/>
        <v>Q3/Q4</v>
      </c>
      <c r="U33" s="6">
        <v>1.89</v>
      </c>
      <c r="V33" s="1"/>
      <c r="W33" s="3" t="str">
        <f t="shared" si="18"/>
        <v>Q3-25</v>
      </c>
      <c r="X33" s="6">
        <v>2.41</v>
      </c>
      <c r="Y33" s="1"/>
      <c r="Z33" s="3" t="str">
        <f t="shared" si="19"/>
        <v>Q3-25</v>
      </c>
      <c r="AA33" s="6">
        <v>7.45</v>
      </c>
      <c r="AB33" s="1"/>
      <c r="AC33" s="3" t="str">
        <f t="shared" si="20"/>
        <v>Q3-25</v>
      </c>
      <c r="AD33" s="6">
        <v>5.55</v>
      </c>
      <c r="AE33" s="1"/>
      <c r="AF33" s="25" t="str">
        <f t="shared" si="24"/>
        <v>Q3-25</v>
      </c>
      <c r="AG33" s="45">
        <f>AVERAGE(AG25:AG27)</f>
        <v>437.58749999999992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1"/>
        <v>Q4-25</v>
      </c>
      <c r="C34" s="42">
        <f>AVERAGE(C28:C30)</f>
        <v>62.79999999999999</v>
      </c>
      <c r="D34" s="1"/>
      <c r="E34" s="39" t="s">
        <v>41</v>
      </c>
      <c r="F34" s="7">
        <v>1.37</v>
      </c>
      <c r="G34" s="1"/>
      <c r="H34" s="2" t="str">
        <f t="shared" si="25"/>
        <v>Q4-25</v>
      </c>
      <c r="I34" s="7">
        <v>-2.25</v>
      </c>
      <c r="J34" s="1"/>
      <c r="K34" s="2" t="str">
        <f t="shared" si="16"/>
        <v>Q4-25</v>
      </c>
      <c r="L34" s="35">
        <f t="shared" ref="L34:L35" si="30">SUM(I34,C16)</f>
        <v>-6.75</v>
      </c>
      <c r="M34" s="13"/>
      <c r="N34" s="2" t="str">
        <f t="shared" si="22"/>
        <v>Q4-25</v>
      </c>
      <c r="O34" s="35">
        <f>AVERAGE(O28:O30)</f>
        <v>-3.5900000000000047</v>
      </c>
      <c r="P34" s="1"/>
      <c r="Q34" s="2" t="str">
        <f t="shared" si="17"/>
        <v>Q4-25</v>
      </c>
      <c r="R34" s="35">
        <f>AVERAGE(R28:R30)</f>
        <v>77.223333333333315</v>
      </c>
      <c r="S34" s="1"/>
      <c r="T34" s="2" t="str">
        <f t="shared" si="23"/>
        <v>Q4/Q126</v>
      </c>
      <c r="U34" s="7">
        <v>1.33</v>
      </c>
      <c r="V34" s="1"/>
      <c r="W34" s="2" t="str">
        <f t="shared" si="18"/>
        <v>Q4-25</v>
      </c>
      <c r="X34" s="7">
        <v>2.86</v>
      </c>
      <c r="Y34" s="1"/>
      <c r="Z34" s="2" t="str">
        <f t="shared" si="19"/>
        <v>Q4-25</v>
      </c>
      <c r="AA34" s="7">
        <v>7.69</v>
      </c>
      <c r="AC34" s="2" t="str">
        <f t="shared" si="20"/>
        <v>Q4-25</v>
      </c>
      <c r="AD34" s="7">
        <v>4.8099999999999996</v>
      </c>
      <c r="AE34" s="1"/>
      <c r="AF34" s="24" t="str">
        <f t="shared" si="24"/>
        <v>Q4-25</v>
      </c>
      <c r="AG34" s="7">
        <f>AVERAGE(AG28:AG30)</f>
        <v>413.08749999999992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3"/>
      <c r="C35" s="37"/>
      <c r="D35" s="1"/>
      <c r="E35" s="40" t="s">
        <v>48</v>
      </c>
      <c r="F35" s="6">
        <v>0.2</v>
      </c>
      <c r="G35" s="1"/>
      <c r="H35" s="3" t="str">
        <f t="shared" si="25"/>
        <v>Q1-26</v>
      </c>
      <c r="I35" s="6">
        <v>-2.0499999999999998</v>
      </c>
      <c r="J35" s="1"/>
      <c r="K35" s="3" t="str">
        <f t="shared" si="16"/>
        <v>Q1-26</v>
      </c>
      <c r="L35" s="37">
        <f t="shared" si="30"/>
        <v>-7.14</v>
      </c>
      <c r="M35" s="1"/>
      <c r="N35" s="3"/>
      <c r="O35" s="36"/>
      <c r="P35" s="12"/>
      <c r="Q35" s="23"/>
      <c r="R35" s="38"/>
      <c r="S35" s="1"/>
      <c r="T35" s="21" t="str">
        <f>E35</f>
        <v>Q126/Q2</v>
      </c>
      <c r="U35" s="6">
        <v>1.07</v>
      </c>
      <c r="V35" s="1"/>
      <c r="W35" s="3" t="str">
        <f t="shared" si="18"/>
        <v>Q1-26</v>
      </c>
      <c r="X35" s="6">
        <v>2.76</v>
      </c>
      <c r="Y35" s="1"/>
      <c r="Z35" s="3" t="str">
        <f t="shared" si="19"/>
        <v>Q1-26</v>
      </c>
      <c r="AA35" s="6">
        <v>7.38</v>
      </c>
      <c r="AB35" s="1"/>
      <c r="AC35" s="3" t="str">
        <f t="shared" si="20"/>
        <v>Q1-26</v>
      </c>
      <c r="AD35" s="6">
        <v>4.49</v>
      </c>
      <c r="AE35" s="1"/>
      <c r="AF35" s="25"/>
      <c r="AG35" s="45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1">
        <v>1058</v>
      </c>
      <c r="C37" s="62"/>
      <c r="D37" s="1"/>
      <c r="E37" s="61">
        <v>332</v>
      </c>
      <c r="F37" s="62"/>
      <c r="G37" s="1"/>
      <c r="H37" s="61">
        <v>221</v>
      </c>
      <c r="I37" s="62"/>
      <c r="J37" s="1"/>
      <c r="K37" s="58">
        <v>0</v>
      </c>
      <c r="L37" s="59"/>
      <c r="M37" s="1"/>
      <c r="N37" s="58"/>
      <c r="O37" s="59"/>
      <c r="P37" s="1"/>
      <c r="Q37" s="58">
        <v>65</v>
      </c>
      <c r="R37" s="59"/>
      <c r="S37" s="1"/>
      <c r="T37" s="58">
        <v>50</v>
      </c>
      <c r="U37" s="59"/>
      <c r="V37" s="1"/>
      <c r="W37" s="58"/>
      <c r="X37" s="59"/>
      <c r="Y37" s="1"/>
      <c r="Z37" s="58"/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1">
        <f>B37-B62</f>
        <v>-165</v>
      </c>
      <c r="C39" s="62"/>
      <c r="D39" s="1"/>
      <c r="E39" s="61">
        <f>E37-E62</f>
        <v>-192</v>
      </c>
      <c r="F39" s="62"/>
      <c r="G39" s="1"/>
      <c r="H39" s="61">
        <f>H37-H62</f>
        <v>-355</v>
      </c>
      <c r="I39" s="62"/>
      <c r="J39" s="1"/>
      <c r="K39" s="58">
        <f>K37-K62</f>
        <v>-150</v>
      </c>
      <c r="L39" s="59"/>
      <c r="M39" s="1"/>
      <c r="N39" s="58"/>
      <c r="O39" s="59"/>
      <c r="P39" s="1"/>
      <c r="Q39" s="58">
        <f>Q37-Q62</f>
        <v>60</v>
      </c>
      <c r="R39" s="59"/>
      <c r="S39" s="1"/>
      <c r="T39" s="58">
        <f>T37-T62</f>
        <v>35</v>
      </c>
      <c r="U39" s="59"/>
      <c r="V39" s="1"/>
      <c r="W39" s="58"/>
      <c r="X39" s="59"/>
      <c r="Y39" s="1"/>
      <c r="Z39" s="58">
        <f>Z37-Z62</f>
        <v>0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5" t="s">
        <v>38</v>
      </c>
      <c r="C41" s="65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6" t="s">
        <v>49</v>
      </c>
      <c r="AA42" s="67"/>
      <c r="AB42" s="1"/>
      <c r="AC42" s="55" t="s">
        <v>16</v>
      </c>
      <c r="AD42" s="56"/>
      <c r="AE42" s="1"/>
      <c r="AF42" s="55" t="s">
        <v>33</v>
      </c>
      <c r="AG42" s="56"/>
    </row>
    <row r="43" spans="2:62" ht="15.75" thickBot="1" x14ac:dyDescent="0.3">
      <c r="B43" s="24">
        <f>B6</f>
        <v>45832</v>
      </c>
      <c r="C43" s="7">
        <v>-2.77</v>
      </c>
      <c r="D43" s="50"/>
      <c r="E43" s="24">
        <f>B6</f>
        <v>45832</v>
      </c>
      <c r="F43" s="7">
        <v>4.45</v>
      </c>
      <c r="G43" s="50"/>
      <c r="H43" s="29" t="str">
        <f>E24</f>
        <v>Jun//Jul</v>
      </c>
      <c r="I43" s="7">
        <v>6.5</v>
      </c>
      <c r="J43" s="50"/>
      <c r="K43" s="24">
        <f>B6</f>
        <v>45832</v>
      </c>
      <c r="L43" s="7">
        <v>10.17</v>
      </c>
      <c r="M43" s="50"/>
      <c r="N43" s="29" t="str">
        <f>E24</f>
        <v>Jun//Jul</v>
      </c>
      <c r="O43" s="7">
        <v>8</v>
      </c>
      <c r="P43" s="50"/>
      <c r="Q43" s="29" t="str">
        <f>E24</f>
        <v>Jun//Jul</v>
      </c>
      <c r="R43" s="7">
        <v>12.5</v>
      </c>
      <c r="S43" s="51"/>
      <c r="T43" s="24">
        <f>B6</f>
        <v>45832</v>
      </c>
      <c r="U43" s="7">
        <v>36.42</v>
      </c>
      <c r="V43" s="50"/>
      <c r="W43" s="24">
        <f>B6</f>
        <v>45832</v>
      </c>
      <c r="X43" s="7">
        <v>24.5</v>
      </c>
      <c r="Y43" s="50"/>
      <c r="Z43" s="24">
        <f>B24</f>
        <v>45832</v>
      </c>
      <c r="AA43" s="7">
        <v>1.1399999999999999</v>
      </c>
      <c r="AB43" s="50"/>
      <c r="AC43" s="2" t="str">
        <f>E24</f>
        <v>Jun//Jul</v>
      </c>
      <c r="AD43" s="7">
        <v>7.75</v>
      </c>
      <c r="AE43" s="50"/>
      <c r="AF43" s="24">
        <f>B24</f>
        <v>45832</v>
      </c>
      <c r="AG43" s="7">
        <f>AG44+AD43</f>
        <v>448.25</v>
      </c>
    </row>
    <row r="44" spans="2:62" ht="15.75" thickBot="1" x14ac:dyDescent="0.3">
      <c r="B44" s="25">
        <f>B7</f>
        <v>45862</v>
      </c>
      <c r="C44" s="45">
        <v>-2.65</v>
      </c>
      <c r="D44" s="50"/>
      <c r="E44" s="25">
        <f>B7</f>
        <v>45862</v>
      </c>
      <c r="F44" s="45">
        <v>4.75</v>
      </c>
      <c r="G44" s="50"/>
      <c r="H44" s="54" t="str">
        <f>E25</f>
        <v>Jul/Aug</v>
      </c>
      <c r="I44" s="45">
        <v>6.5</v>
      </c>
      <c r="J44" s="50"/>
      <c r="K44" s="25">
        <f>B7</f>
        <v>45862</v>
      </c>
      <c r="L44" s="45">
        <v>10.25</v>
      </c>
      <c r="M44" s="50"/>
      <c r="N44" s="54" t="str">
        <f>E25</f>
        <v>Jul/Aug</v>
      </c>
      <c r="O44" s="45">
        <v>6.25</v>
      </c>
      <c r="P44" s="50"/>
      <c r="Q44" s="54" t="str">
        <f>E25</f>
        <v>Jul/Aug</v>
      </c>
      <c r="R44" s="45">
        <v>11.5</v>
      </c>
      <c r="S44" s="51"/>
      <c r="T44" s="25">
        <f>B7</f>
        <v>45862</v>
      </c>
      <c r="U44" s="45">
        <v>34.92</v>
      </c>
      <c r="V44" s="50"/>
      <c r="W44" s="25">
        <f>B7</f>
        <v>45862</v>
      </c>
      <c r="X44" s="45">
        <v>19.75</v>
      </c>
      <c r="Y44" s="50"/>
      <c r="Z44" s="25">
        <f t="shared" ref="Z44:Z45" si="31">B25</f>
        <v>45862</v>
      </c>
      <c r="AA44" s="45">
        <v>0.51</v>
      </c>
      <c r="AB44" s="50"/>
      <c r="AC44" s="23" t="str">
        <f t="shared" ref="AC44:AC48" si="32">E25</f>
        <v>Jul/Aug</v>
      </c>
      <c r="AD44" s="45">
        <v>7.5</v>
      </c>
      <c r="AE44" s="50"/>
      <c r="AF44" s="25">
        <f t="shared" ref="AF44:AF49" si="33">B25</f>
        <v>45862</v>
      </c>
      <c r="AG44" s="45">
        <v>440.5</v>
      </c>
    </row>
    <row r="45" spans="2:62" ht="15.75" thickBot="1" x14ac:dyDescent="0.3">
      <c r="B45" s="24">
        <f>B8</f>
        <v>45893</v>
      </c>
      <c r="C45" s="7">
        <v>-2.72</v>
      </c>
      <c r="D45" s="50"/>
      <c r="E45" s="24">
        <f>B8</f>
        <v>45893</v>
      </c>
      <c r="F45" s="7">
        <v>4.83</v>
      </c>
      <c r="G45" s="50"/>
      <c r="H45" s="29" t="str">
        <f>E26</f>
        <v>Aug/Sep</v>
      </c>
      <c r="I45" s="7">
        <v>5.75</v>
      </c>
      <c r="J45" s="50"/>
      <c r="K45" s="24">
        <f>B8</f>
        <v>45893</v>
      </c>
      <c r="L45" s="7">
        <v>10.38</v>
      </c>
      <c r="M45" s="50"/>
      <c r="N45" s="29" t="str">
        <f>E26</f>
        <v>Aug/Sep</v>
      </c>
      <c r="O45" s="7">
        <v>6.25</v>
      </c>
      <c r="P45" s="50"/>
      <c r="Q45" s="29" t="str">
        <f>E26</f>
        <v>Aug/Sep</v>
      </c>
      <c r="R45" s="7">
        <v>8.25</v>
      </c>
      <c r="S45" s="51"/>
      <c r="T45" s="24">
        <f>B8</f>
        <v>45893</v>
      </c>
      <c r="U45" s="7">
        <v>35.17</v>
      </c>
      <c r="V45" s="50"/>
      <c r="W45" s="24">
        <f>B8</f>
        <v>45893</v>
      </c>
      <c r="X45" s="7">
        <v>15.75</v>
      </c>
      <c r="Y45" s="50"/>
      <c r="Z45" s="24">
        <f t="shared" si="31"/>
        <v>45893</v>
      </c>
      <c r="AA45" s="7">
        <v>-0.18</v>
      </c>
      <c r="AB45" s="50"/>
      <c r="AC45" s="2" t="str">
        <f t="shared" si="32"/>
        <v>Aug/Sep</v>
      </c>
      <c r="AD45" s="7">
        <v>8.25</v>
      </c>
      <c r="AE45" s="50"/>
      <c r="AF45" s="24">
        <f t="shared" si="33"/>
        <v>45893</v>
      </c>
      <c r="AG45" s="7">
        <f>AG44-AD44</f>
        <v>433</v>
      </c>
    </row>
    <row r="46" spans="2:62" ht="15.75" thickBot="1" x14ac:dyDescent="0.3">
      <c r="B46" s="23" t="str">
        <f>B15</f>
        <v>Q3-25</v>
      </c>
      <c r="C46" s="45">
        <v>-2.87</v>
      </c>
      <c r="D46" s="50"/>
      <c r="E46" s="23" t="str">
        <f>B15</f>
        <v>Q3-25</v>
      </c>
      <c r="F46" s="45">
        <v>4.7699999999999996</v>
      </c>
      <c r="G46" s="50"/>
      <c r="H46" s="23" t="str">
        <f>E33</f>
        <v>Q3/Q4</v>
      </c>
      <c r="I46" s="45">
        <v>14.42</v>
      </c>
      <c r="J46" s="50"/>
      <c r="K46" s="23" t="str">
        <f>B15</f>
        <v>Q3-25</v>
      </c>
      <c r="L46" s="45">
        <v>10.28</v>
      </c>
      <c r="M46" s="50"/>
      <c r="N46" s="23" t="str">
        <f t="shared" ref="N46:N48" si="34">E33</f>
        <v>Q3/Q4</v>
      </c>
      <c r="O46" s="45">
        <v>15.58</v>
      </c>
      <c r="P46" s="50"/>
      <c r="Q46" s="23" t="str">
        <f t="shared" ref="Q46:Q48" si="35">E33</f>
        <v>Q3/Q4</v>
      </c>
      <c r="R46" s="45">
        <v>24</v>
      </c>
      <c r="S46" s="51"/>
      <c r="T46" s="53" t="str">
        <f>B15</f>
        <v>Q3-25</v>
      </c>
      <c r="U46" s="45">
        <v>34.92</v>
      </c>
      <c r="V46" s="50"/>
      <c r="W46" s="53" t="str">
        <f>B15</f>
        <v>Q3-25</v>
      </c>
      <c r="X46" s="6">
        <v>17.079999999999998</v>
      </c>
      <c r="Y46" s="50"/>
      <c r="Z46" s="25" t="str">
        <f>B33</f>
        <v>Q3-25</v>
      </c>
      <c r="AA46" s="45">
        <v>-0.12</v>
      </c>
      <c r="AB46" s="50"/>
      <c r="AC46" s="23" t="str">
        <f t="shared" si="32"/>
        <v>Sep/Oct</v>
      </c>
      <c r="AD46" s="45">
        <v>8.75</v>
      </c>
      <c r="AE46" s="50"/>
      <c r="AF46" s="25">
        <f t="shared" si="33"/>
        <v>45924</v>
      </c>
      <c r="AG46" s="45">
        <f>AG45-AD45</f>
        <v>424.75</v>
      </c>
    </row>
    <row r="47" spans="2:62" ht="15.75" thickBot="1" x14ac:dyDescent="0.3">
      <c r="B47" s="2" t="str">
        <f>B16</f>
        <v>Q4-25</v>
      </c>
      <c r="C47" s="49">
        <v>-4.68</v>
      </c>
      <c r="D47" s="50"/>
      <c r="E47" s="14" t="str">
        <f>B16</f>
        <v>Q4-25</v>
      </c>
      <c r="F47" s="7">
        <v>4.3099999999999996</v>
      </c>
      <c r="G47" s="50"/>
      <c r="H47" s="2" t="str">
        <f>E34</f>
        <v>Q4/Q126</v>
      </c>
      <c r="I47" s="7">
        <v>8</v>
      </c>
      <c r="J47" s="50"/>
      <c r="K47" s="14" t="str">
        <f>B16</f>
        <v>Q4-25</v>
      </c>
      <c r="L47" s="7">
        <v>9.67</v>
      </c>
      <c r="M47" s="50"/>
      <c r="N47" s="2" t="str">
        <f t="shared" si="34"/>
        <v>Q4/Q126</v>
      </c>
      <c r="O47" s="49">
        <v>9.17</v>
      </c>
      <c r="P47" s="50"/>
      <c r="Q47" s="20" t="str">
        <f t="shared" si="35"/>
        <v>Q4/Q126</v>
      </c>
      <c r="R47" s="49">
        <v>10</v>
      </c>
      <c r="S47" s="51"/>
      <c r="T47" s="52" t="str">
        <f>B16</f>
        <v>Q4-25</v>
      </c>
      <c r="U47" s="49">
        <v>33.76</v>
      </c>
      <c r="V47" s="50"/>
      <c r="W47" s="52" t="str">
        <f>B16</f>
        <v>Q4-25</v>
      </c>
      <c r="X47" s="7">
        <v>16.170000000000002</v>
      </c>
      <c r="Y47" s="50"/>
      <c r="Z47" s="30" t="str">
        <f>B34</f>
        <v>Q4-25</v>
      </c>
      <c r="AA47" s="49">
        <v>-2.06</v>
      </c>
      <c r="AB47" s="50"/>
      <c r="AC47" s="2" t="str">
        <f t="shared" si="32"/>
        <v>Oct/Nov</v>
      </c>
      <c r="AD47" s="49">
        <v>7</v>
      </c>
      <c r="AE47" s="50"/>
      <c r="AF47" s="24">
        <f t="shared" si="33"/>
        <v>45954</v>
      </c>
      <c r="AG47" s="49">
        <f>AG46-AD46</f>
        <v>416</v>
      </c>
    </row>
    <row r="48" spans="2:62" ht="15.75" thickBot="1" x14ac:dyDescent="0.3">
      <c r="B48" s="23" t="str">
        <f>B17</f>
        <v>Q1-26</v>
      </c>
      <c r="C48" s="45">
        <v>-5.42</v>
      </c>
      <c r="D48" s="50"/>
      <c r="E48" s="23" t="str">
        <f>B17</f>
        <v>Q1-26</v>
      </c>
      <c r="F48" s="45">
        <v>3.77</v>
      </c>
      <c r="G48" s="50"/>
      <c r="H48" s="23" t="str">
        <f>E35</f>
        <v>Q126/Q2</v>
      </c>
      <c r="I48" s="45">
        <v>6.08</v>
      </c>
      <c r="J48" s="50"/>
      <c r="K48" s="23" t="str">
        <f>B17</f>
        <v>Q1-26</v>
      </c>
      <c r="L48" s="45">
        <v>8.9600000000000009</v>
      </c>
      <c r="M48" s="50"/>
      <c r="N48" s="23" t="str">
        <f t="shared" si="34"/>
        <v>Q126/Q2</v>
      </c>
      <c r="O48" s="45">
        <v>7.5</v>
      </c>
      <c r="P48" s="50"/>
      <c r="Q48" s="23" t="str">
        <f t="shared" si="35"/>
        <v>Q126/Q2</v>
      </c>
      <c r="R48" s="45">
        <v>4.91</v>
      </c>
      <c r="S48" s="51"/>
      <c r="T48" s="53" t="str">
        <f>B17</f>
        <v>Q1-26</v>
      </c>
      <c r="U48" s="45">
        <v>32.590000000000003</v>
      </c>
      <c r="V48" s="50"/>
      <c r="W48" s="53" t="str">
        <f>B17</f>
        <v>Q1-26</v>
      </c>
      <c r="X48" s="6">
        <v>15.42</v>
      </c>
      <c r="Y48" s="50"/>
      <c r="Z48" s="25" t="str">
        <f>K35</f>
        <v>Q1-26</v>
      </c>
      <c r="AA48" s="45">
        <v>-2.92</v>
      </c>
      <c r="AB48" s="50"/>
      <c r="AC48" s="23" t="str">
        <f t="shared" si="32"/>
        <v>Nov/Dec</v>
      </c>
      <c r="AD48" s="45">
        <v>5</v>
      </c>
      <c r="AE48" s="50"/>
      <c r="AF48" s="25">
        <f t="shared" si="33"/>
        <v>45986</v>
      </c>
      <c r="AG48" s="45">
        <f>AG47-AD47</f>
        <v>409</v>
      </c>
    </row>
    <row r="49" spans="2:33" ht="15.75" thickBot="1" x14ac:dyDescent="0.3">
      <c r="B49" s="55" t="s">
        <v>31</v>
      </c>
      <c r="C49" s="57"/>
      <c r="D49" s="50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50"/>
      <c r="N49" s="55" t="s">
        <v>27</v>
      </c>
      <c r="O49" s="57"/>
      <c r="P49" s="50"/>
      <c r="Q49" s="55" t="s">
        <v>27</v>
      </c>
      <c r="R49" s="57"/>
      <c r="S49" s="51"/>
      <c r="T49" s="55" t="s">
        <v>27</v>
      </c>
      <c r="U49" s="57"/>
      <c r="V49" s="50"/>
      <c r="W49" s="55" t="s">
        <v>27</v>
      </c>
      <c r="X49" s="57"/>
      <c r="Y49" s="50"/>
      <c r="Z49" s="55" t="s">
        <v>27</v>
      </c>
      <c r="AA49" s="57"/>
      <c r="AB49" s="50"/>
      <c r="AC49" s="52" t="str">
        <f>H33</f>
        <v>Q3-25</v>
      </c>
      <c r="AD49" s="7">
        <v>23.08</v>
      </c>
      <c r="AE49" s="50"/>
      <c r="AF49" s="24">
        <f t="shared" si="33"/>
        <v>46016</v>
      </c>
      <c r="AG49" s="7">
        <f>AVERAGE(AG44:AG46)</f>
        <v>432.75</v>
      </c>
    </row>
    <row r="50" spans="2:33" ht="15.75" thickBot="1" x14ac:dyDescent="0.3">
      <c r="B50" s="58">
        <v>621</v>
      </c>
      <c r="C50" s="59"/>
      <c r="D50" s="12"/>
      <c r="E50" s="58">
        <v>1216</v>
      </c>
      <c r="F50" s="59"/>
      <c r="G50" s="1"/>
      <c r="H50" s="61">
        <v>155</v>
      </c>
      <c r="I50" s="62"/>
      <c r="J50" s="1"/>
      <c r="K50" s="58">
        <v>3536</v>
      </c>
      <c r="L50" s="59"/>
      <c r="M50" s="1"/>
      <c r="N50" s="58">
        <v>653</v>
      </c>
      <c r="O50" s="59"/>
      <c r="P50" s="1"/>
      <c r="Q50" s="58">
        <v>1371</v>
      </c>
      <c r="R50" s="59"/>
      <c r="S50" s="1"/>
      <c r="T50" s="58">
        <v>88</v>
      </c>
      <c r="U50" s="59"/>
      <c r="V50" s="1"/>
      <c r="W50" s="58">
        <v>340</v>
      </c>
      <c r="X50" s="59"/>
      <c r="Y50" s="1"/>
      <c r="Z50" s="58">
        <v>634</v>
      </c>
      <c r="AA50" s="59"/>
      <c r="AB50" s="1"/>
      <c r="AC50" s="19" t="str">
        <f t="shared" ref="AC50:AC51" si="36">H34</f>
        <v>Q4-25</v>
      </c>
      <c r="AD50" s="45">
        <v>9.25</v>
      </c>
      <c r="AE50" s="1"/>
      <c r="AF50" s="25" t="str">
        <f>B33</f>
        <v>Q3-25</v>
      </c>
      <c r="AG50" s="6">
        <f>AVERAGE(AG44:AG46)</f>
        <v>432.75</v>
      </c>
    </row>
    <row r="51" spans="2:33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2" t="str">
        <f t="shared" si="36"/>
        <v>Q1-26</v>
      </c>
      <c r="AD51" s="7">
        <v>1.59</v>
      </c>
      <c r="AE51" s="15"/>
      <c r="AF51" s="52" t="s">
        <v>40</v>
      </c>
      <c r="AG51" s="49">
        <f>AVERAGE(AG47:AG49)</f>
        <v>419.25</v>
      </c>
    </row>
    <row r="52" spans="2:33" ht="17.25" customHeight="1" thickBot="1" x14ac:dyDescent="0.3">
      <c r="B52" s="15"/>
      <c r="C52" s="15"/>
      <c r="D52" s="15"/>
      <c r="E52" s="15"/>
      <c r="F52" s="46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3" ht="17.25" customHeight="1" thickBot="1" x14ac:dyDescent="0.3">
      <c r="B53" s="15"/>
      <c r="C53" s="15"/>
      <c r="D53" s="1"/>
      <c r="E53" s="15"/>
      <c r="F53" s="46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>
        <v>544</v>
      </c>
      <c r="AD53" s="59"/>
      <c r="AE53" s="1"/>
      <c r="AF53" s="47"/>
      <c r="AG53" s="48"/>
    </row>
    <row r="54" spans="2:33" ht="17.25" customHeight="1" x14ac:dyDescent="0.25">
      <c r="B54" s="15"/>
      <c r="C54" s="15"/>
      <c r="D54" s="1"/>
      <c r="E54" s="15"/>
      <c r="F54" s="46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3" ht="17.25" customHeight="1" x14ac:dyDescent="0.25">
      <c r="B55" s="15"/>
      <c r="C55" s="15"/>
      <c r="D55" s="1"/>
      <c r="E55" s="15"/>
      <c r="F55" s="46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3" ht="18.75" customHeight="1" x14ac:dyDescent="0.25">
      <c r="B56" s="4"/>
      <c r="F56" s="46"/>
      <c r="K56" s="1"/>
      <c r="AA56" s="15"/>
      <c r="AB56" s="15"/>
      <c r="AC56" s="15"/>
      <c r="AD56" s="1"/>
    </row>
    <row r="57" spans="2:33" ht="18.75" customHeight="1" x14ac:dyDescent="0.25">
      <c r="B57" s="4"/>
      <c r="F57" s="46"/>
      <c r="K57" s="1"/>
      <c r="AA57" s="15"/>
      <c r="AB57" s="15"/>
      <c r="AC57" s="15"/>
      <c r="AD57" s="1"/>
    </row>
    <row r="58" spans="2:33" x14ac:dyDescent="0.25">
      <c r="F58" s="46"/>
      <c r="K58" s="1"/>
      <c r="AA58" s="15"/>
      <c r="AB58" s="15"/>
      <c r="AC58" s="15"/>
      <c r="AD58" s="1"/>
    </row>
    <row r="59" spans="2:33" ht="15.75" thickBot="1" x14ac:dyDescent="0.3">
      <c r="B59" s="32" t="s">
        <v>24</v>
      </c>
      <c r="AA59" s="15"/>
      <c r="AB59" s="15"/>
      <c r="AC59" s="15"/>
      <c r="AF59" s="13">
        <v>74.11</v>
      </c>
    </row>
    <row r="60" spans="2:33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72.75</v>
      </c>
    </row>
    <row r="61" spans="2:33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71.650000000000006</v>
      </c>
    </row>
    <row r="62" spans="2:33" ht="15.75" thickBot="1" x14ac:dyDescent="0.3">
      <c r="B62" s="61">
        <v>1223</v>
      </c>
      <c r="C62" s="62"/>
      <c r="D62" s="1"/>
      <c r="E62" s="61">
        <v>524</v>
      </c>
      <c r="F62" s="62"/>
      <c r="G62" s="1"/>
      <c r="H62" s="61">
        <v>576</v>
      </c>
      <c r="I62" s="62"/>
      <c r="J62" s="1"/>
      <c r="K62" s="58">
        <v>150</v>
      </c>
      <c r="L62" s="59"/>
      <c r="M62" s="1"/>
      <c r="N62" s="58"/>
      <c r="O62" s="59"/>
      <c r="P62" s="1"/>
      <c r="Q62" s="58">
        <v>5</v>
      </c>
      <c r="R62" s="59"/>
      <c r="S62" s="1"/>
      <c r="T62" s="58">
        <v>15</v>
      </c>
      <c r="U62" s="59"/>
      <c r="V62" s="1"/>
      <c r="W62" s="58"/>
      <c r="X62" s="59"/>
      <c r="Y62" s="1"/>
      <c r="Z62" s="58">
        <v>0</v>
      </c>
      <c r="AA62" s="59"/>
      <c r="AB62" s="1"/>
      <c r="AC62" s="58"/>
      <c r="AD62" s="59"/>
      <c r="AE62" s="1"/>
      <c r="AF62" s="1">
        <v>70.819999999999993</v>
      </c>
      <c r="AG62" s="1"/>
    </row>
    <row r="63" spans="2:33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70.2</v>
      </c>
    </row>
    <row r="64" spans="2:33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69.75</v>
      </c>
    </row>
    <row r="65" spans="2:32" x14ac:dyDescent="0.25">
      <c r="AF65" s="1">
        <v>69.38</v>
      </c>
    </row>
    <row r="66" spans="2:32" x14ac:dyDescent="0.25">
      <c r="AF66" s="1">
        <v>69.11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68.87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49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653</v>
      </c>
      <c r="C70" s="59"/>
      <c r="D70" s="1"/>
      <c r="E70" s="61">
        <v>447</v>
      </c>
      <c r="F70" s="62"/>
      <c r="G70" s="1"/>
      <c r="H70" s="61">
        <v>265</v>
      </c>
      <c r="I70" s="62"/>
      <c r="J70" s="1"/>
      <c r="K70" s="61">
        <v>983</v>
      </c>
      <c r="L70" s="62"/>
      <c r="M70" s="1"/>
      <c r="N70" s="58">
        <v>1085</v>
      </c>
      <c r="O70" s="59"/>
      <c r="P70" s="1"/>
      <c r="Q70" s="58">
        <v>1300</v>
      </c>
      <c r="R70" s="59"/>
      <c r="S70" s="1"/>
      <c r="T70" s="58">
        <v>5</v>
      </c>
      <c r="U70" s="59"/>
      <c r="V70" s="1"/>
      <c r="W70" s="58">
        <v>272</v>
      </c>
      <c r="X70" s="59"/>
      <c r="Y70" s="1"/>
      <c r="Z70" s="58">
        <v>307</v>
      </c>
      <c r="AA70" s="59"/>
      <c r="AC70" s="58">
        <v>472</v>
      </c>
      <c r="AD70" s="59"/>
    </row>
    <row r="86" spans="13:13" x14ac:dyDescent="0.25">
      <c r="M86" s="12"/>
    </row>
  </sheetData>
  <mergeCells count="207"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2025-06-13T20:46:48Z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