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2329" documentId="8_{B1C8EF78-B320-4E16-AB4C-570B303220D8}" xr6:coauthVersionLast="47" xr6:coauthVersionMax="47" xr10:uidLastSave="{E5AE38F7-FF3E-4EB7-A4CA-0C16BFBCFE0A}"/>
  <bookViews>
    <workbookView xWindow="-29040" yWindow="0" windowWidth="29040" windowHeight="1824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T7" i="1"/>
  <c r="T8" i="1"/>
  <c r="T9" i="1"/>
  <c r="T10" i="1"/>
  <c r="T11" i="1"/>
  <c r="T12" i="1"/>
  <c r="T13" i="1"/>
  <c r="T14" i="1"/>
  <c r="T15" i="1"/>
  <c r="T16" i="1"/>
  <c r="T17" i="1"/>
  <c r="F10" i="1"/>
  <c r="F9" i="1"/>
  <c r="AG45" i="1"/>
  <c r="N43" i="1"/>
  <c r="N44" i="1"/>
  <c r="N45" i="1"/>
  <c r="N46" i="1"/>
  <c r="N47" i="1"/>
  <c r="N48" i="1"/>
  <c r="L25" i="1" l="1"/>
  <c r="C25" i="1" s="1"/>
  <c r="R25" i="1"/>
  <c r="L26" i="1" l="1"/>
  <c r="L33" i="1"/>
  <c r="L24" i="1"/>
  <c r="E10" i="1"/>
  <c r="E9" i="1"/>
  <c r="AC44" i="1"/>
  <c r="AC45" i="1"/>
  <c r="AC46" i="1"/>
  <c r="AC47" i="1"/>
  <c r="AC48" i="1"/>
  <c r="AC43" i="1"/>
  <c r="AG43" i="1"/>
  <c r="AG46" i="1" l="1"/>
  <c r="AG50" i="1" s="1"/>
  <c r="AG47" i="1" l="1"/>
  <c r="AG49" i="1"/>
  <c r="AG48" i="1" l="1"/>
  <c r="AG51" i="1" s="1"/>
  <c r="AG25" i="1"/>
  <c r="AG26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O25" i="1" l="1"/>
  <c r="AG27" i="1"/>
  <c r="AG28" i="1" s="1"/>
  <c r="AG29" i="1" s="1"/>
  <c r="AG30" i="1" s="1"/>
  <c r="AG31" i="1" s="1"/>
  <c r="AG32" i="1" s="1"/>
  <c r="AG24" i="1"/>
  <c r="AG33" i="1" l="1"/>
  <c r="AG34" i="1"/>
  <c r="E43" i="1"/>
  <c r="E44" i="1"/>
  <c r="E45" i="1"/>
  <c r="E46" i="1"/>
  <c r="E47" i="1"/>
  <c r="E48" i="1"/>
  <c r="H11" i="1" l="1"/>
  <c r="L34" i="1" l="1"/>
  <c r="AC21" i="1"/>
  <c r="K6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W15" i="1" l="1"/>
  <c r="W16" i="1"/>
  <c r="B24" i="1" l="1"/>
  <c r="B25" i="1"/>
  <c r="AF44" i="1" l="1"/>
  <c r="Z44" i="1"/>
  <c r="AF43" i="1"/>
  <c r="Z43" i="1"/>
  <c r="H16" i="1"/>
  <c r="C26" i="1" l="1"/>
  <c r="C27" i="1" s="1"/>
  <c r="R26" i="1"/>
  <c r="O26" i="1" l="1"/>
  <c r="W9" i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T44" i="1" l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AF24" i="1" l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33" i="1" l="1"/>
  <c r="R28" i="1"/>
  <c r="R29" i="1" l="1"/>
  <c r="K8" i="1"/>
  <c r="R30" i="1" l="1"/>
  <c r="R34" i="1" s="1"/>
  <c r="K9" i="1"/>
  <c r="R31" i="1" l="1"/>
  <c r="R32" i="1" l="1"/>
  <c r="Q33" i="1"/>
  <c r="O27" i="1" l="1"/>
  <c r="O33" i="1" s="1"/>
  <c r="C33" i="1"/>
  <c r="K24" i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29" i="1" l="1"/>
  <c r="O29" i="1" s="1"/>
  <c r="O28" i="1"/>
  <c r="K7" i="1"/>
  <c r="C30" i="1" l="1"/>
  <c r="C34" i="1" s="1"/>
  <c r="O30" i="1" l="1"/>
  <c r="O34" i="1" s="1"/>
  <c r="C31" i="1"/>
  <c r="O31" i="1" s="1"/>
  <c r="C32" i="1" l="1"/>
  <c r="O32" i="1" s="1"/>
  <c r="N6" i="1"/>
  <c r="N7" i="1"/>
  <c r="N8" i="1"/>
  <c r="N9" i="1"/>
  <c r="N10" i="1"/>
  <c r="N11" i="1"/>
  <c r="N12" i="1"/>
  <c r="N13" i="1"/>
  <c r="N15" i="1"/>
  <c r="N16" i="1"/>
  <c r="N17" i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<sst xmlns="http://schemas.openxmlformats.org/spreadsheetml/2006/main" count="152" uniqueCount="54">
  <si>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</si>
  <si>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</si>
  <si>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</si>
  <si>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</si>
  <si>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</si>
  <si>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</si>
  <si>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</si>
  <si>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</si>
  <si>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</si>
  <si>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</si>
  <si>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</si>
  <si>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</si>
  <si>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</si>
  <si>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</si>
  <si>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</si>
  <si>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</si>
  <si>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</si>
  <si>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</si>
  <si>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</si>
  <si>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</si>
  <si>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</si>
  <si>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</si>
  <si>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</si>
  <si>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</si>
  <si>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</si>
  <si>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</si>
  <si>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</si>
  <si>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</si>
  <si>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</si>
  <si>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</si>
  <si>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</si>
  <si>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</si>
  <si>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</si>
  <si>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</si>
  <si>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</si>
  <si>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</si>
  <si>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</si>
  <si>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</si>
  <si>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</si>
  <si>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</si>
  <si>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</si>
  <si>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</si>
  <si>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</si>
  <si>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Nov/Dec</t>
  </si>
  <si>
    <t>Dec/Jan</t>
  </si>
  <si>
    <t>Jul</t>
  </si>
  <si>
    <t>Q1-26</t>
  </si>
  <si>
    <t>Jan/Feb</t>
  </si>
  <si>
    <t>Q126/Q2</t>
  </si>
  <si>
    <t>380 Sing / Brent Crack</t>
  </si>
  <si>
    <t>Aug</t>
  </si>
  <si>
    <t>Jun//Jul</t>
  </si>
  <si>
    <t>Jul/Aug</t>
  </si>
  <si>
    <t>Feb/Mar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</si>
</sst>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64" fontId="6" fillId="0" borderId="0" xfId="0" applyNumberFormat="1" applyFont="1" applyAlignment="1">
      <alignment horizontal="left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J30" sqref="AJ30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5"/>
      <c r="B2" s="67">
        <v>45825</v>
      </c>
      <c r="C2" s="67"/>
    </row>
    <row r="3" spans="1:36" x14ac:dyDescent="0.25">
      <c r="F3" s="10"/>
    </row>
    <row r="4" spans="1:36" ht="19.5" thickBot="1" x14ac:dyDescent="0.3">
      <c r="B4" s="66" t="s">
        <v>37</v>
      </c>
      <c r="C4" s="66"/>
      <c r="R4" s="12"/>
    </row>
    <row r="5" spans="1:36" ht="15.75" thickBot="1" x14ac:dyDescent="0.3">
      <c r="B5" s="55" t="s">
        <v>0</v>
      </c>
      <c r="C5" s="56"/>
      <c r="D5" s="1"/>
      <c r="E5" s="55" t="s">
        <v>1</v>
      </c>
      <c r="F5" s="57"/>
      <c r="G5" s="1"/>
      <c r="H5" s="55" t="s">
        <v>2</v>
      </c>
      <c r="I5" s="56"/>
      <c r="K5" s="55" t="s">
        <v>18</v>
      </c>
      <c r="L5" s="56"/>
      <c r="N5" s="55" t="s">
        <v>17</v>
      </c>
      <c r="O5" s="56"/>
      <c r="Q5" s="55" t="s">
        <v>20</v>
      </c>
      <c r="R5" s="56"/>
      <c r="T5" s="55" t="s">
        <v>21</v>
      </c>
      <c r="U5" s="56"/>
      <c r="W5" s="55" t="s">
        <v>22</v>
      </c>
      <c r="X5" s="56"/>
      <c r="Z5" s="55" t="s">
        <v>19</v>
      </c>
      <c r="AA5" s="56"/>
      <c r="AC5" s="55" t="s">
        <v>15</v>
      </c>
      <c r="AD5" s="56"/>
      <c r="AF5" s="55" t="s">
        <v>49</v>
      </c>
      <c r="AG5" s="56"/>
      <c r="AI5" s="55" t="s">
        <v>16</v>
      </c>
      <c r="AJ5" s="56"/>
    </row>
    <row r="6" spans="1:36" ht="15.75" thickBot="1" x14ac:dyDescent="0.3">
      <c r="B6" s="43">
        <v>45832</v>
      </c>
      <c r="C6" s="7">
        <v>-1.99</v>
      </c>
      <c r="D6" s="1"/>
      <c r="E6" s="8" t="s">
        <v>45</v>
      </c>
      <c r="F6" s="7">
        <v>74.849999999999994</v>
      </c>
      <c r="G6" s="1"/>
      <c r="H6" s="24">
        <f t="shared" ref="H6:H14" si="0">B6</f>
        <v>45832</v>
      </c>
      <c r="I6" s="7">
        <v>-2.38</v>
      </c>
      <c r="K6" s="24">
        <f t="shared" ref="K6:K11" si="1">B6</f>
        <v>45832</v>
      </c>
      <c r="L6" s="7">
        <v>4.37</v>
      </c>
      <c r="N6" s="2" t="str">
        <f>E24</f>
        <v>Jun//Jul</v>
      </c>
      <c r="O6" s="7">
        <v>6.5</v>
      </c>
      <c r="Q6" s="24">
        <f>B6</f>
        <v>45832</v>
      </c>
      <c r="R6" s="7">
        <v>10.33</v>
      </c>
      <c r="T6" s="2" t="str">
        <f>E24</f>
        <v>Jun//Jul</v>
      </c>
      <c r="U6" s="7">
        <v>8.5</v>
      </c>
      <c r="W6" s="2" t="str">
        <f>E24</f>
        <v>Jun//Jul</v>
      </c>
      <c r="X6" s="7">
        <v>9.25</v>
      </c>
      <c r="Z6" s="24">
        <f>B6</f>
        <v>45832</v>
      </c>
      <c r="AA6" s="7">
        <v>37.880000000000003</v>
      </c>
      <c r="AC6" s="24">
        <f>B6</f>
        <v>45832</v>
      </c>
      <c r="AD6" s="7">
        <v>19.75</v>
      </c>
      <c r="AF6" s="24">
        <f>B6</f>
        <v>45832</v>
      </c>
      <c r="AG6" s="7">
        <v>1.1200000000000001</v>
      </c>
      <c r="AI6" s="14" t="str">
        <f>E24</f>
        <v>Jun//Jul</v>
      </c>
      <c r="AJ6" s="7">
        <v>8</v>
      </c>
    </row>
    <row r="7" spans="1:36" ht="15.75" thickBot="1" x14ac:dyDescent="0.3">
      <c r="B7" s="44">
        <v>45862</v>
      </c>
      <c r="C7" s="45">
        <v>-1.75</v>
      </c>
      <c r="D7" s="1"/>
      <c r="E7" s="3" t="s">
        <v>50</v>
      </c>
      <c r="F7" s="7">
        <v>73.64</v>
      </c>
      <c r="G7" s="1"/>
      <c r="H7" s="28">
        <f>B7</f>
        <v>45862</v>
      </c>
      <c r="I7" s="6">
        <v>-2.1</v>
      </c>
      <c r="K7" s="27">
        <f>B7</f>
        <v>45862</v>
      </c>
      <c r="L7" s="6">
        <v>4.8499999999999996</v>
      </c>
      <c r="N7" s="17" t="str">
        <f>E25</f>
        <v>Jul/Aug</v>
      </c>
      <c r="O7" s="6">
        <v>6.75</v>
      </c>
      <c r="Q7" s="25">
        <f>B7</f>
        <v>45862</v>
      </c>
      <c r="R7" s="6">
        <v>10.5</v>
      </c>
      <c r="T7" s="17" t="str">
        <f>E25</f>
        <v>Jul/Aug</v>
      </c>
      <c r="U7" s="6">
        <v>6.75</v>
      </c>
      <c r="W7" s="18" t="str">
        <f>E25</f>
        <v>Jul/Aug</v>
      </c>
      <c r="X7" s="6">
        <v>11.5</v>
      </c>
      <c r="Z7" s="26">
        <f>B7</f>
        <v>45862</v>
      </c>
      <c r="AA7" s="6">
        <v>35.880000000000003</v>
      </c>
      <c r="AC7" s="26">
        <f>B7</f>
        <v>45862</v>
      </c>
      <c r="AD7" s="6">
        <v>18.5</v>
      </c>
      <c r="AF7" s="25">
        <f t="shared" ref="AF7:AF17" si="2">B7</f>
        <v>45862</v>
      </c>
      <c r="AG7" s="6">
        <v>1.1599999999999999</v>
      </c>
      <c r="AI7" s="53" t="str">
        <f t="shared" ref="AI7:AI17" si="3">E25</f>
        <v>Jul/Aug</v>
      </c>
      <c r="AJ7" s="6">
        <v>9</v>
      </c>
    </row>
    <row r="8" spans="1:36" ht="15.75" thickBot="1" x14ac:dyDescent="0.3">
      <c r="B8" s="43">
        <v>45893</v>
      </c>
      <c r="C8" s="7">
        <v>-1.92</v>
      </c>
      <c r="D8" s="1"/>
      <c r="E8" s="55" t="s">
        <v>3</v>
      </c>
      <c r="F8" s="57"/>
      <c r="G8" s="1"/>
      <c r="H8" s="24">
        <f t="shared" si="0"/>
        <v>45893</v>
      </c>
      <c r="I8" s="7">
        <v>-2.56</v>
      </c>
      <c r="K8" s="24">
        <f>B8</f>
        <v>45893</v>
      </c>
      <c r="L8" s="7">
        <v>5.04</v>
      </c>
      <c r="N8" s="2" t="str">
        <f>E26</f>
        <v>Aug/Sep</v>
      </c>
      <c r="O8" s="7">
        <v>5.75</v>
      </c>
      <c r="Q8" s="24">
        <f>B8</f>
        <v>45893</v>
      </c>
      <c r="R8" s="7">
        <v>10.68</v>
      </c>
      <c r="T8" s="2" t="str">
        <f>E26</f>
        <v>Aug/Sep</v>
      </c>
      <c r="U8" s="7">
        <v>6.5</v>
      </c>
      <c r="W8" s="2" t="str">
        <f>E26</f>
        <v>Aug/Sep</v>
      </c>
      <c r="X8" s="7">
        <v>9.5</v>
      </c>
      <c r="Z8" s="24">
        <f t="shared" ref="Z8:Z17" si="4">B8</f>
        <v>45893</v>
      </c>
      <c r="AA8" s="7">
        <v>35.880000000000003</v>
      </c>
      <c r="AC8" s="24">
        <f t="shared" ref="AC8:AC17" si="5">B8</f>
        <v>45893</v>
      </c>
      <c r="AD8" s="7">
        <v>16</v>
      </c>
      <c r="AF8" s="24">
        <f t="shared" si="2"/>
        <v>45893</v>
      </c>
      <c r="AG8" s="7">
        <v>0.6</v>
      </c>
      <c r="AI8" s="14" t="str">
        <f t="shared" si="3"/>
        <v>Aug/Sep</v>
      </c>
      <c r="AJ8" s="7">
        <v>10</v>
      </c>
    </row>
    <row r="9" spans="1:36" ht="15.75" thickBot="1" x14ac:dyDescent="0.3">
      <c r="B9" s="44">
        <v>45924</v>
      </c>
      <c r="C9" s="45">
        <v>-2.59</v>
      </c>
      <c r="D9" s="1"/>
      <c r="E9" s="8" t="str">
        <f>E6</f>
        <v>Jul</v>
      </c>
      <c r="F9" s="9">
        <f>F6-71.95</f>
        <v>2.8999999999999915</v>
      </c>
      <c r="G9" s="1"/>
      <c r="H9" s="25">
        <f t="shared" si="0"/>
        <v>45924</v>
      </c>
      <c r="I9" s="45">
        <v>-2.92</v>
      </c>
      <c r="K9" s="25">
        <f>B9</f>
        <v>45924</v>
      </c>
      <c r="L9" s="45">
        <v>5.04</v>
      </c>
      <c r="N9" s="23" t="str">
        <f t="shared" ref="N9:N13" si="6">E27</f>
        <v>Sep/Oct</v>
      </c>
      <c r="O9" s="45">
        <v>4.75</v>
      </c>
      <c r="Q9" s="25">
        <f t="shared" ref="Q9:Q14" si="7">B9</f>
        <v>45924</v>
      </c>
      <c r="R9" s="45">
        <v>10.56</v>
      </c>
      <c r="T9" s="23" t="str">
        <f t="shared" ref="T9:T14" si="8">E27</f>
        <v>Sep/Oct</v>
      </c>
      <c r="U9" s="45">
        <v>5.5</v>
      </c>
      <c r="W9" s="23" t="str">
        <f>E27</f>
        <v>Sep/Oct</v>
      </c>
      <c r="X9" s="45">
        <v>9.25</v>
      </c>
      <c r="Z9" s="25">
        <f t="shared" si="4"/>
        <v>45924</v>
      </c>
      <c r="AA9" s="45">
        <v>35.130000000000003</v>
      </c>
      <c r="AC9" s="25">
        <f t="shared" si="5"/>
        <v>45924</v>
      </c>
      <c r="AD9" s="45">
        <v>16.5</v>
      </c>
      <c r="AF9" s="25">
        <f t="shared" si="2"/>
        <v>45924</v>
      </c>
      <c r="AG9" s="45">
        <v>0.01</v>
      </c>
      <c r="AI9" s="53" t="str">
        <f t="shared" si="3"/>
        <v>Sep/Oct</v>
      </c>
      <c r="AJ9" s="45">
        <v>10.5</v>
      </c>
    </row>
    <row r="10" spans="1:36" ht="15.75" thickBot="1" x14ac:dyDescent="0.3">
      <c r="B10" s="43">
        <v>45954</v>
      </c>
      <c r="C10" s="7">
        <v>-3.56</v>
      </c>
      <c r="D10" s="1"/>
      <c r="E10" s="8" t="str">
        <f>E7</f>
        <v>Aug</v>
      </c>
      <c r="F10" s="31">
        <f>F7-71.01</f>
        <v>2.6299999999999955</v>
      </c>
      <c r="G10" s="1"/>
      <c r="H10" s="24">
        <f t="shared" si="0"/>
        <v>45954</v>
      </c>
      <c r="I10" s="7">
        <v>-3.23</v>
      </c>
      <c r="K10" s="24">
        <f t="shared" si="1"/>
        <v>45954</v>
      </c>
      <c r="L10" s="7">
        <v>4.97</v>
      </c>
      <c r="N10" s="2" t="str">
        <f t="shared" si="6"/>
        <v>Oct/Nov</v>
      </c>
      <c r="O10" s="7">
        <v>3.75</v>
      </c>
      <c r="Q10" s="24">
        <f t="shared" si="7"/>
        <v>45954</v>
      </c>
      <c r="R10" s="7">
        <v>10.38</v>
      </c>
      <c r="T10" s="2" t="str">
        <f t="shared" si="8"/>
        <v>Oct/Nov</v>
      </c>
      <c r="U10" s="7">
        <v>4.5</v>
      </c>
      <c r="W10" s="2" t="str">
        <f t="shared" ref="W10:W14" si="9">E28</f>
        <v>Oct/Nov</v>
      </c>
      <c r="X10" s="7">
        <v>7.5</v>
      </c>
      <c r="Z10" s="24">
        <f t="shared" si="4"/>
        <v>45954</v>
      </c>
      <c r="AA10" s="7">
        <v>34.380000000000003</v>
      </c>
      <c r="AC10" s="24">
        <f t="shared" si="5"/>
        <v>45954</v>
      </c>
      <c r="AD10" s="7">
        <v>17.75</v>
      </c>
      <c r="AF10" s="24">
        <f t="shared" si="2"/>
        <v>45954</v>
      </c>
      <c r="AG10" s="7">
        <v>-0.77</v>
      </c>
      <c r="AI10" s="14" t="str">
        <f t="shared" si="3"/>
        <v>Oct/Nov</v>
      </c>
      <c r="AJ10" s="7">
        <v>7.75</v>
      </c>
    </row>
    <row r="11" spans="1:36" ht="15.75" thickBot="1" x14ac:dyDescent="0.3">
      <c r="B11" s="44">
        <v>45986</v>
      </c>
      <c r="C11" s="45">
        <v>-4.28</v>
      </c>
      <c r="D11" s="1"/>
      <c r="E11" s="1"/>
      <c r="F11" s="1"/>
      <c r="G11" s="1"/>
      <c r="H11" s="25">
        <f>B11</f>
        <v>45986</v>
      </c>
      <c r="I11" s="45">
        <v>-3.37</v>
      </c>
      <c r="K11" s="25">
        <f t="shared" si="1"/>
        <v>45986</v>
      </c>
      <c r="L11" s="45">
        <v>4.87</v>
      </c>
      <c r="N11" s="23" t="str">
        <f t="shared" si="6"/>
        <v>Nov/Dec</v>
      </c>
      <c r="O11" s="45">
        <v>3</v>
      </c>
      <c r="Q11" s="25">
        <f>B11</f>
        <v>45986</v>
      </c>
      <c r="R11" s="45">
        <v>10.17</v>
      </c>
      <c r="T11" s="23" t="str">
        <f t="shared" si="8"/>
        <v>Nov/Dec</v>
      </c>
      <c r="U11" s="45">
        <v>4.25</v>
      </c>
      <c r="W11" s="23" t="str">
        <f t="shared" si="9"/>
        <v>Nov/Dec</v>
      </c>
      <c r="X11" s="45">
        <v>5.25</v>
      </c>
      <c r="Z11" s="25">
        <f t="shared" si="4"/>
        <v>45986</v>
      </c>
      <c r="AA11" s="45">
        <v>33.630000000000003</v>
      </c>
      <c r="AC11" s="25">
        <f>B11</f>
        <v>45986</v>
      </c>
      <c r="AD11" s="45">
        <v>18</v>
      </c>
      <c r="AF11" s="25">
        <f t="shared" si="2"/>
        <v>45986</v>
      </c>
      <c r="AG11" s="45">
        <v>-1.45</v>
      </c>
      <c r="AI11" s="53" t="str">
        <f t="shared" si="3"/>
        <v>Nov/Dec</v>
      </c>
      <c r="AJ11" s="45">
        <v>5.5</v>
      </c>
    </row>
    <row r="12" spans="1:36" ht="15.75" thickBot="1" x14ac:dyDescent="0.3">
      <c r="B12" s="43">
        <v>46016</v>
      </c>
      <c r="C12" s="7">
        <v>-4.7300000000000004</v>
      </c>
      <c r="D12" s="1"/>
      <c r="F12" s="1"/>
      <c r="G12" s="1"/>
      <c r="H12" s="24">
        <f t="shared" si="0"/>
        <v>46016</v>
      </c>
      <c r="I12" s="7">
        <v>-3.48</v>
      </c>
      <c r="K12" s="24">
        <f t="shared" ref="K12:K16" si="10">B12</f>
        <v>46016</v>
      </c>
      <c r="L12" s="7">
        <v>4.82</v>
      </c>
      <c r="N12" s="2" t="str">
        <f t="shared" si="6"/>
        <v>Dec/Jan</v>
      </c>
      <c r="O12" s="7">
        <v>2.75</v>
      </c>
      <c r="Q12" s="24">
        <f t="shared" si="7"/>
        <v>46016</v>
      </c>
      <c r="R12" s="7">
        <v>9.91</v>
      </c>
      <c r="T12" s="2" t="str">
        <f t="shared" si="8"/>
        <v>Dec/Jan</v>
      </c>
      <c r="U12" s="7">
        <v>3.25</v>
      </c>
      <c r="W12" s="2" t="str">
        <f t="shared" si="9"/>
        <v>Dec/Jan</v>
      </c>
      <c r="X12" s="7">
        <v>3.25</v>
      </c>
      <c r="Z12" s="24">
        <f t="shared" si="4"/>
        <v>46016</v>
      </c>
      <c r="AA12" s="7">
        <v>32.380000000000003</v>
      </c>
      <c r="AC12" s="24">
        <f t="shared" si="5"/>
        <v>46016</v>
      </c>
      <c r="AD12" s="7">
        <v>18.25</v>
      </c>
      <c r="AF12" s="24">
        <f t="shared" si="2"/>
        <v>46016</v>
      </c>
      <c r="AG12" s="7">
        <v>-1.87</v>
      </c>
      <c r="AI12" s="14" t="str">
        <f>E30</f>
        <v>Dec/Jan</v>
      </c>
      <c r="AJ12" s="7">
        <v>3.25</v>
      </c>
    </row>
    <row r="13" spans="1:36" ht="15.75" thickBot="1" x14ac:dyDescent="0.3">
      <c r="B13" s="44">
        <v>46027</v>
      </c>
      <c r="C13" s="45">
        <v>-4.93</v>
      </c>
      <c r="D13" s="1"/>
      <c r="F13" s="12"/>
      <c r="G13" s="1"/>
      <c r="H13" s="25">
        <f t="shared" si="0"/>
        <v>46027</v>
      </c>
      <c r="I13" s="45">
        <v>-3.55</v>
      </c>
      <c r="K13" s="25">
        <f>B13</f>
        <v>46027</v>
      </c>
      <c r="L13" s="45">
        <v>4.6900000000000004</v>
      </c>
      <c r="N13" s="23" t="str">
        <f t="shared" si="6"/>
        <v>Jan/Feb</v>
      </c>
      <c r="O13" s="45">
        <v>2.5</v>
      </c>
      <c r="Q13" s="25">
        <f t="shared" si="7"/>
        <v>46027</v>
      </c>
      <c r="R13" s="45">
        <v>9.7200000000000006</v>
      </c>
      <c r="T13" s="23" t="str">
        <f t="shared" si="8"/>
        <v>Jan/Feb</v>
      </c>
      <c r="U13" s="45">
        <v>2.75</v>
      </c>
      <c r="W13" s="23" t="str">
        <f>E31</f>
        <v>Jan/Feb</v>
      </c>
      <c r="X13" s="45">
        <v>1.75</v>
      </c>
      <c r="Z13" s="25">
        <f>B13</f>
        <v>46027</v>
      </c>
      <c r="AA13" s="45">
        <v>31.88</v>
      </c>
      <c r="AC13" s="25">
        <f t="shared" si="5"/>
        <v>46027</v>
      </c>
      <c r="AD13" s="45">
        <v>18.25</v>
      </c>
      <c r="AF13" s="25">
        <f t="shared" si="2"/>
        <v>46027</v>
      </c>
      <c r="AG13" s="45">
        <v>-2.0699999999999998</v>
      </c>
      <c r="AI13" s="53" t="str">
        <f t="shared" si="3"/>
        <v>Jan/Feb</v>
      </c>
      <c r="AJ13" s="45">
        <v>1</v>
      </c>
    </row>
    <row r="14" spans="1:36" ht="15.75" thickBot="1" x14ac:dyDescent="0.3">
      <c r="B14" s="43">
        <v>46078</v>
      </c>
      <c r="C14" s="7">
        <v>-4.82</v>
      </c>
      <c r="D14" s="1"/>
      <c r="E14" s="34"/>
      <c r="G14" s="1"/>
      <c r="H14" s="24">
        <f t="shared" si="0"/>
        <v>46078</v>
      </c>
      <c r="I14" s="7">
        <v>-3.56</v>
      </c>
      <c r="K14" s="24">
        <f t="shared" si="10"/>
        <v>46078</v>
      </c>
      <c r="L14" s="7">
        <v>4.57</v>
      </c>
      <c r="N14" s="2" t="str">
        <f>E32</f>
        <v>Feb/Mar</v>
      </c>
      <c r="O14" s="7">
        <v>2.5</v>
      </c>
      <c r="Q14" s="24">
        <f t="shared" si="7"/>
        <v>46078</v>
      </c>
      <c r="R14" s="7">
        <v>9.5500000000000007</v>
      </c>
      <c r="T14" s="2" t="str">
        <f t="shared" si="8"/>
        <v>Feb/Mar</v>
      </c>
      <c r="U14" s="7">
        <v>2.75</v>
      </c>
      <c r="W14" s="2" t="str">
        <f t="shared" si="9"/>
        <v>Feb/Mar</v>
      </c>
      <c r="X14" s="7">
        <v>1.5</v>
      </c>
      <c r="Z14" s="24">
        <f>B14</f>
        <v>46078</v>
      </c>
      <c r="AA14" s="7">
        <v>31.63</v>
      </c>
      <c r="AC14" s="24">
        <f t="shared" si="5"/>
        <v>46078</v>
      </c>
      <c r="AD14" s="7">
        <v>17.5</v>
      </c>
      <c r="AF14" s="24">
        <f t="shared" si="2"/>
        <v>46078</v>
      </c>
      <c r="AG14" s="7">
        <v>-2.08</v>
      </c>
      <c r="AI14" s="14" t="str">
        <f t="shared" si="3"/>
        <v>Feb/Mar</v>
      </c>
      <c r="AJ14" s="7">
        <v>0.25</v>
      </c>
    </row>
    <row r="15" spans="1:36" ht="15.75" thickBot="1" x14ac:dyDescent="0.3">
      <c r="B15" s="41" t="s">
        <v>34</v>
      </c>
      <c r="C15" s="6">
        <v>-2.09</v>
      </c>
      <c r="D15" s="13"/>
      <c r="G15" s="1"/>
      <c r="H15" s="3" t="str">
        <f>B15</f>
        <v>Q3-25</v>
      </c>
      <c r="I15" s="6">
        <v>-2.52</v>
      </c>
      <c r="K15" s="17" t="str">
        <f t="shared" si="10"/>
        <v>Q3-25</v>
      </c>
      <c r="L15" s="6">
        <v>4.97</v>
      </c>
      <c r="N15" s="17" t="str">
        <f t="shared" ref="N15:N16" si="11">E33</f>
        <v>Q3/Q4</v>
      </c>
      <c r="O15" s="6">
        <v>14.33</v>
      </c>
      <c r="Q15" s="17" t="str">
        <f t="shared" ref="Q15:Q17" si="12">B15</f>
        <v>Q3-25</v>
      </c>
      <c r="R15" s="6">
        <v>10.58</v>
      </c>
      <c r="T15" s="17" t="str">
        <f t="shared" ref="T15" si="13">E33</f>
        <v>Q3/Q4</v>
      </c>
      <c r="U15" s="6">
        <v>16.5</v>
      </c>
      <c r="W15" s="18" t="str">
        <f t="shared" ref="W15:W16" si="14">E33</f>
        <v>Q3/Q4</v>
      </c>
      <c r="X15" s="6">
        <v>26.17</v>
      </c>
      <c r="Z15" s="19" t="str">
        <f>B15</f>
        <v>Q3-25</v>
      </c>
      <c r="AA15" s="6">
        <v>35.630000000000003</v>
      </c>
      <c r="AC15" s="19" t="str">
        <f t="shared" si="5"/>
        <v>Q3-25</v>
      </c>
      <c r="AD15" s="6">
        <v>17</v>
      </c>
      <c r="AF15" s="25" t="str">
        <f t="shared" si="2"/>
        <v>Q3-25</v>
      </c>
      <c r="AG15" s="6">
        <v>0.59</v>
      </c>
      <c r="AI15" s="53" t="str">
        <f t="shared" si="3"/>
        <v>Q3/Q4</v>
      </c>
      <c r="AJ15" s="6">
        <v>27.17</v>
      </c>
    </row>
    <row r="16" spans="1:36" ht="15.75" thickBot="1" x14ac:dyDescent="0.3">
      <c r="B16" s="39" t="s">
        <v>40</v>
      </c>
      <c r="C16" s="7">
        <v>-4.1900000000000004</v>
      </c>
      <c r="D16" s="13"/>
      <c r="E16" s="34"/>
      <c r="F16" s="33"/>
      <c r="G16" s="1"/>
      <c r="H16" s="2" t="str">
        <f>B16</f>
        <v>Q4-25</v>
      </c>
      <c r="I16" s="7">
        <v>-3.36</v>
      </c>
      <c r="K16" s="14" t="str">
        <f t="shared" si="10"/>
        <v>Q4-25</v>
      </c>
      <c r="L16" s="7">
        <v>4.88</v>
      </c>
      <c r="N16" s="2" t="str">
        <f t="shared" si="11"/>
        <v>Q4/Q126</v>
      </c>
      <c r="O16" s="7">
        <v>8.5</v>
      </c>
      <c r="Q16" s="16" t="str">
        <f t="shared" si="12"/>
        <v>Q4-25</v>
      </c>
      <c r="R16" s="7">
        <v>10.16</v>
      </c>
      <c r="T16" s="2" t="str">
        <f>E34</f>
        <v>Q4/Q126</v>
      </c>
      <c r="U16" s="7">
        <v>10.33</v>
      </c>
      <c r="W16" s="20" t="str">
        <f t="shared" si="14"/>
        <v>Q4/Q126</v>
      </c>
      <c r="X16" s="7">
        <v>10.92</v>
      </c>
      <c r="Z16" s="14" t="str">
        <f t="shared" si="4"/>
        <v>Q4-25</v>
      </c>
      <c r="AA16" s="7">
        <v>33.46</v>
      </c>
      <c r="AC16" s="14" t="str">
        <f t="shared" si="5"/>
        <v>Q4-25</v>
      </c>
      <c r="AD16" s="7">
        <v>17.75</v>
      </c>
      <c r="AF16" s="24" t="str">
        <f t="shared" si="2"/>
        <v>Q4-25</v>
      </c>
      <c r="AG16" s="7">
        <v>-1.36</v>
      </c>
      <c r="AI16" s="14" t="str">
        <f t="shared" si="3"/>
        <v>Q4/Q126</v>
      </c>
      <c r="AJ16" s="7">
        <v>10.25</v>
      </c>
    </row>
    <row r="17" spans="1:62" ht="15.75" thickBot="1" x14ac:dyDescent="0.3">
      <c r="B17" s="41" t="s">
        <v>46</v>
      </c>
      <c r="C17" s="45">
        <v>-4.79</v>
      </c>
      <c r="D17" s="1"/>
      <c r="F17" s="33"/>
      <c r="G17" s="1"/>
      <c r="H17" s="3" t="str">
        <f t="shared" ref="H17" si="15">B17</f>
        <v>Q1-26</v>
      </c>
      <c r="I17" s="6">
        <v>-3.58</v>
      </c>
      <c r="K17" s="17" t="str">
        <f>B17</f>
        <v>Q1-26</v>
      </c>
      <c r="L17" s="6">
        <v>4.55</v>
      </c>
      <c r="N17" s="19" t="str">
        <f>E35</f>
        <v>Q126/Q2</v>
      </c>
      <c r="O17" s="6">
        <v>7.5</v>
      </c>
      <c r="Q17" s="3" t="str">
        <f t="shared" si="12"/>
        <v>Q1-26</v>
      </c>
      <c r="R17" s="6">
        <v>9.5399999999999991</v>
      </c>
      <c r="S17" s="12"/>
      <c r="T17" s="19" t="str">
        <f>E35</f>
        <v>Q126/Q2</v>
      </c>
      <c r="U17" s="6">
        <v>8.25</v>
      </c>
      <c r="W17" s="19" t="str">
        <f>AF17</f>
        <v>Q1-26</v>
      </c>
      <c r="X17" s="6">
        <v>4.91</v>
      </c>
      <c r="Z17" s="19" t="str">
        <f t="shared" si="4"/>
        <v>Q1-26</v>
      </c>
      <c r="AA17" s="6">
        <v>31.63</v>
      </c>
      <c r="AC17" s="19" t="str">
        <f t="shared" si="5"/>
        <v>Q1-26</v>
      </c>
      <c r="AD17" s="6">
        <v>17</v>
      </c>
      <c r="AF17" s="25" t="str">
        <f t="shared" si="2"/>
        <v>Q1-26</v>
      </c>
      <c r="AG17" s="6">
        <v>-2.08</v>
      </c>
      <c r="AH17" s="51"/>
      <c r="AI17" s="53" t="str">
        <f t="shared" si="3"/>
        <v>Q126/Q2</v>
      </c>
      <c r="AJ17" s="6">
        <v>2.17</v>
      </c>
    </row>
    <row r="18" spans="1:62" ht="15.75" thickBot="1" x14ac:dyDescent="0.3">
      <c r="B18" s="55" t="s">
        <v>31</v>
      </c>
      <c r="C18" s="57"/>
      <c r="D18" s="1"/>
      <c r="E18" s="33"/>
      <c r="F18" s="33"/>
      <c r="G18" s="1"/>
      <c r="H18" s="55" t="s">
        <v>27</v>
      </c>
      <c r="I18" s="57"/>
      <c r="K18" s="55" t="s">
        <v>32</v>
      </c>
      <c r="L18" s="57"/>
      <c r="N18" s="55" t="s">
        <v>27</v>
      </c>
      <c r="O18" s="57"/>
      <c r="Q18" s="55" t="s">
        <v>32</v>
      </c>
      <c r="R18" s="57"/>
      <c r="T18" s="55" t="s">
        <v>27</v>
      </c>
      <c r="U18" s="57"/>
      <c r="W18" s="55" t="s">
        <v>27</v>
      </c>
      <c r="X18" s="57"/>
      <c r="Z18" s="55" t="s">
        <v>27</v>
      </c>
      <c r="AA18" s="57"/>
      <c r="AC18" s="55" t="s">
        <v>27</v>
      </c>
      <c r="AD18" s="57"/>
      <c r="AF18" s="55" t="s">
        <v>27</v>
      </c>
      <c r="AG18" s="57"/>
      <c r="AI18" s="55" t="s">
        <v>27</v>
      </c>
      <c r="AJ18" s="57"/>
    </row>
    <row r="19" spans="1:62" ht="15.75" thickBot="1" x14ac:dyDescent="0.3">
      <c r="B19" s="58">
        <v>755</v>
      </c>
      <c r="C19" s="59"/>
      <c r="D19" s="1"/>
      <c r="E19" s="1"/>
      <c r="F19" s="12"/>
      <c r="G19" s="1"/>
      <c r="H19" s="58"/>
      <c r="I19" s="65"/>
      <c r="K19" s="60">
        <v>1641</v>
      </c>
      <c r="L19" s="61"/>
      <c r="M19" s="1"/>
      <c r="N19" s="60">
        <v>330</v>
      </c>
      <c r="O19" s="61"/>
      <c r="P19" s="1"/>
      <c r="Q19" s="60">
        <v>2038</v>
      </c>
      <c r="R19" s="61"/>
      <c r="S19" s="1"/>
      <c r="T19" s="58">
        <v>265</v>
      </c>
      <c r="U19" s="59"/>
      <c r="V19" s="1"/>
      <c r="W19" s="58">
        <v>1992</v>
      </c>
      <c r="X19" s="59"/>
      <c r="Y19" s="1"/>
      <c r="Z19" s="58">
        <v>222</v>
      </c>
      <c r="AA19" s="59"/>
      <c r="AB19" s="1"/>
      <c r="AC19" s="58">
        <v>140</v>
      </c>
      <c r="AD19" s="59"/>
      <c r="AE19" s="1"/>
      <c r="AF19" s="58">
        <v>643</v>
      </c>
      <c r="AG19" s="59"/>
      <c r="AI19" s="58">
        <v>263</v>
      </c>
      <c r="AJ19" s="59"/>
    </row>
    <row r="20" spans="1:62" ht="15.75" thickBot="1" x14ac:dyDescent="0.3">
      <c r="B20" s="55" t="s">
        <v>23</v>
      </c>
      <c r="C20" s="57"/>
      <c r="D20" s="1"/>
      <c r="E20" s="1"/>
      <c r="F20" s="13"/>
      <c r="G20" s="1"/>
      <c r="H20" s="55" t="s">
        <v>23</v>
      </c>
      <c r="I20" s="57"/>
      <c r="J20" s="1"/>
      <c r="K20" s="55" t="s">
        <v>23</v>
      </c>
      <c r="L20" s="57"/>
      <c r="M20" s="1"/>
      <c r="N20" s="55" t="s">
        <v>23</v>
      </c>
      <c r="O20" s="57"/>
      <c r="P20" s="1"/>
      <c r="Q20" s="55" t="s">
        <v>23</v>
      </c>
      <c r="R20" s="57"/>
      <c r="S20" s="1"/>
      <c r="T20" s="55" t="s">
        <v>23</v>
      </c>
      <c r="U20" s="57"/>
      <c r="V20" s="1"/>
      <c r="W20" s="55" t="s">
        <v>23</v>
      </c>
      <c r="X20" s="57"/>
      <c r="Y20" s="1"/>
      <c r="Z20" s="55" t="s">
        <v>23</v>
      </c>
      <c r="AA20" s="57"/>
      <c r="AB20" s="1"/>
      <c r="AC20" s="55" t="s">
        <v>23</v>
      </c>
      <c r="AD20" s="57"/>
      <c r="AE20" s="1"/>
      <c r="AF20" s="55" t="s">
        <v>23</v>
      </c>
      <c r="AG20" s="57"/>
      <c r="AI20" s="55" t="s">
        <v>23</v>
      </c>
      <c r="AJ20" s="57"/>
    </row>
    <row r="21" spans="1:62" ht="15.75" thickBot="1" x14ac:dyDescent="0.3">
      <c r="B21" s="60">
        <f>B19-B70</f>
        <v>-74</v>
      </c>
      <c r="C21" s="61"/>
      <c r="D21" s="1"/>
      <c r="F21" s="1"/>
      <c r="G21" s="1"/>
      <c r="H21" s="60"/>
      <c r="I21" s="61"/>
      <c r="J21" s="1"/>
      <c r="K21" s="60">
        <f>K19-E70</f>
        <v>570</v>
      </c>
      <c r="L21" s="61"/>
      <c r="M21" s="1"/>
      <c r="N21" s="60">
        <f>N19-H70</f>
        <v>257</v>
      </c>
      <c r="O21" s="61"/>
      <c r="P21" s="1"/>
      <c r="Q21" s="60">
        <f>Q19-K70</f>
        <v>-428</v>
      </c>
      <c r="R21" s="59"/>
      <c r="S21" s="1"/>
      <c r="T21" s="58">
        <f>T19-N70</f>
        <v>-225</v>
      </c>
      <c r="U21" s="59"/>
      <c r="V21" s="1"/>
      <c r="W21" s="58">
        <f>W19-Q70</f>
        <v>432</v>
      </c>
      <c r="X21" s="59"/>
      <c r="Y21" s="1"/>
      <c r="Z21" s="58">
        <f>Z19-T70</f>
        <v>27</v>
      </c>
      <c r="AA21" s="59"/>
      <c r="AB21" s="1"/>
      <c r="AC21" s="58">
        <f>AC19-W70</f>
        <v>-151</v>
      </c>
      <c r="AD21" s="59"/>
      <c r="AF21" s="58">
        <f>AF19-Z70</f>
        <v>-202</v>
      </c>
      <c r="AG21" s="59"/>
      <c r="AI21" s="58">
        <f>AI19-AC70</f>
        <v>-171</v>
      </c>
      <c r="AJ21" s="59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5" t="s">
        <v>28</v>
      </c>
      <c r="C23" s="56"/>
      <c r="D23" s="1"/>
      <c r="E23" s="55" t="s">
        <v>29</v>
      </c>
      <c r="F23" s="57"/>
      <c r="G23" s="1"/>
      <c r="H23" s="55" t="s">
        <v>30</v>
      </c>
      <c r="I23" s="56"/>
      <c r="J23" s="1"/>
      <c r="K23" s="55" t="s">
        <v>8</v>
      </c>
      <c r="L23" s="56"/>
      <c r="M23" s="1"/>
      <c r="N23" s="55" t="s">
        <v>9</v>
      </c>
      <c r="O23" s="56"/>
      <c r="P23" s="1"/>
      <c r="Q23" s="55" t="s">
        <v>10</v>
      </c>
      <c r="R23" s="56"/>
      <c r="S23" s="1"/>
      <c r="T23" s="55" t="s">
        <v>11</v>
      </c>
      <c r="U23" s="56"/>
      <c r="V23" s="1"/>
      <c r="W23" s="55" t="s">
        <v>12</v>
      </c>
      <c r="X23" s="56"/>
      <c r="Y23" s="1"/>
      <c r="Z23" s="55" t="s">
        <v>13</v>
      </c>
      <c r="AA23" s="56"/>
      <c r="AB23" s="1"/>
      <c r="AC23" s="55" t="s">
        <v>14</v>
      </c>
      <c r="AD23" s="56"/>
      <c r="AE23" s="1"/>
      <c r="AF23" s="55" t="s">
        <v>33</v>
      </c>
      <c r="AG23" s="56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2"/>
      <c r="B24" s="24">
        <f>B6</f>
        <v>45832</v>
      </c>
      <c r="C24" s="35">
        <f>C25+F24</f>
        <v>69.949999999999989</v>
      </c>
      <c r="D24" s="1"/>
      <c r="E24" s="39" t="s">
        <v>51</v>
      </c>
      <c r="F24" s="7">
        <v>0.75</v>
      </c>
      <c r="G24" s="1"/>
      <c r="H24" s="24">
        <f>B6</f>
        <v>45832</v>
      </c>
      <c r="I24" s="7">
        <v>-4.41</v>
      </c>
      <c r="J24" s="1"/>
      <c r="K24" s="24">
        <f t="shared" ref="K24:K35" si="16">B6</f>
        <v>45832</v>
      </c>
      <c r="L24" s="35">
        <f t="shared" ref="L24:L33" si="17">SUM(I24,C6)</f>
        <v>-6.4</v>
      </c>
      <c r="M24" s="13"/>
      <c r="N24" s="24">
        <f>B6</f>
        <v>45832</v>
      </c>
      <c r="O24" s="35"/>
      <c r="P24" s="1"/>
      <c r="Q24" s="24">
        <f t="shared" ref="Q24:Q34" si="18">B6</f>
        <v>45832</v>
      </c>
      <c r="R24" s="35">
        <f>R25+U24</f>
        <v>81.2</v>
      </c>
      <c r="S24" s="1"/>
      <c r="T24" s="2" t="str">
        <f>E24</f>
        <v>Jun//Jul</v>
      </c>
      <c r="U24" s="7">
        <v>-0.05</v>
      </c>
      <c r="V24" s="1"/>
      <c r="W24" s="24">
        <f t="shared" ref="W24:W35" si="19">B6</f>
        <v>45832</v>
      </c>
      <c r="X24" s="7">
        <v>0.48</v>
      </c>
      <c r="Y24" s="1"/>
      <c r="Z24" s="24">
        <f t="shared" ref="Z24:Z35" si="20">B6</f>
        <v>45832</v>
      </c>
      <c r="AA24" s="7">
        <v>4.83</v>
      </c>
      <c r="AB24" s="1"/>
      <c r="AC24" s="24">
        <f t="shared" ref="AC24:AC35" si="21">B6</f>
        <v>45832</v>
      </c>
      <c r="AD24" s="7">
        <v>7.52</v>
      </c>
      <c r="AE24" s="1"/>
      <c r="AF24" s="24">
        <f>B6</f>
        <v>45832</v>
      </c>
      <c r="AG24" s="7">
        <f>AG25+AJ6</f>
        <v>472.18499999999995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5">
        <f t="shared" ref="B25:B34" si="22">B7</f>
        <v>45862</v>
      </c>
      <c r="C25" s="37">
        <f>F6+L25</f>
        <v>69.199999999999989</v>
      </c>
      <c r="D25" s="1"/>
      <c r="E25" s="40" t="s">
        <v>52</v>
      </c>
      <c r="F25" s="6">
        <v>1.1499999999999999</v>
      </c>
      <c r="G25" s="1"/>
      <c r="H25" s="28">
        <f>B7</f>
        <v>45862</v>
      </c>
      <c r="I25" s="6">
        <v>-3.9</v>
      </c>
      <c r="J25" s="1"/>
      <c r="K25" s="28">
        <f t="shared" si="16"/>
        <v>45862</v>
      </c>
      <c r="L25" s="37">
        <f t="shared" si="17"/>
        <v>-5.65</v>
      </c>
      <c r="M25" s="13"/>
      <c r="N25" s="28">
        <f t="shared" ref="N25:N34" si="23">B7</f>
        <v>45862</v>
      </c>
      <c r="O25" s="37">
        <f>C25-AF60-I7</f>
        <v>-3.5500000000000056</v>
      </c>
      <c r="P25" s="13"/>
      <c r="Q25" s="28">
        <f t="shared" si="18"/>
        <v>45862</v>
      </c>
      <c r="R25" s="11">
        <f>SUM(F6,AA25)</f>
        <v>81.25</v>
      </c>
      <c r="S25" s="1"/>
      <c r="T25" s="18" t="str">
        <f t="shared" ref="T25:T34" si="24">E25</f>
        <v>Jul/Aug</v>
      </c>
      <c r="U25" s="6">
        <v>0.45</v>
      </c>
      <c r="V25" s="1"/>
      <c r="W25" s="28">
        <f t="shared" si="19"/>
        <v>45862</v>
      </c>
      <c r="X25" s="6">
        <v>1.55</v>
      </c>
      <c r="Y25" s="1"/>
      <c r="Z25" s="28">
        <f t="shared" si="20"/>
        <v>45862</v>
      </c>
      <c r="AA25" s="6">
        <v>6.4</v>
      </c>
      <c r="AB25" s="1"/>
      <c r="AC25" s="28">
        <f t="shared" si="21"/>
        <v>45862</v>
      </c>
      <c r="AD25" s="6">
        <v>6.81</v>
      </c>
      <c r="AE25" s="1"/>
      <c r="AF25" s="25">
        <f t="shared" ref="AF25:AF34" si="25">B7</f>
        <v>45862</v>
      </c>
      <c r="AG25" s="6">
        <f>(F6+C7)*6.35</f>
        <v>464.18499999999995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4">
        <f t="shared" si="22"/>
        <v>45893</v>
      </c>
      <c r="C26" s="35">
        <f>C25-F25</f>
        <v>68.049999999999983</v>
      </c>
      <c r="D26" s="1"/>
      <c r="E26" s="39" t="s">
        <v>36</v>
      </c>
      <c r="F26" s="7">
        <v>1.2</v>
      </c>
      <c r="G26" s="1"/>
      <c r="H26" s="24">
        <f t="shared" ref="H26:H35" si="26">B8</f>
        <v>45893</v>
      </c>
      <c r="I26" s="7">
        <v>-3.59</v>
      </c>
      <c r="J26" s="1"/>
      <c r="K26" s="24">
        <f t="shared" si="16"/>
        <v>45893</v>
      </c>
      <c r="L26" s="35">
        <f t="shared" si="17"/>
        <v>-5.51</v>
      </c>
      <c r="M26" s="13"/>
      <c r="N26" s="24">
        <f t="shared" si="23"/>
        <v>45893</v>
      </c>
      <c r="O26" s="35">
        <f>C26-AF61-I8</f>
        <v>-3.0300000000000176</v>
      </c>
      <c r="P26" s="13"/>
      <c r="Q26" s="24">
        <f t="shared" si="18"/>
        <v>45893</v>
      </c>
      <c r="R26" s="35">
        <f>R25-U25</f>
        <v>80.8</v>
      </c>
      <c r="S26" s="1"/>
      <c r="T26" s="20" t="str">
        <f t="shared" si="24"/>
        <v>Aug/Sep</v>
      </c>
      <c r="U26" s="7">
        <v>0.65</v>
      </c>
      <c r="V26" s="1"/>
      <c r="W26" s="24">
        <f t="shared" si="19"/>
        <v>45893</v>
      </c>
      <c r="X26" s="7">
        <v>2.16</v>
      </c>
      <c r="Y26" s="1"/>
      <c r="Z26" s="24">
        <f t="shared" si="20"/>
        <v>45893</v>
      </c>
      <c r="AA26" s="7">
        <v>7.22</v>
      </c>
      <c r="AB26" s="1"/>
      <c r="AC26" s="24">
        <f>B8</f>
        <v>45893</v>
      </c>
      <c r="AD26" s="7">
        <v>6.15</v>
      </c>
      <c r="AE26" s="1"/>
      <c r="AF26" s="24">
        <f t="shared" si="25"/>
        <v>45893</v>
      </c>
      <c r="AG26" s="7">
        <f t="shared" ref="AG26:AG32" si="27">AG25-AJ7</f>
        <v>455.18499999999995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5">
        <f t="shared" si="22"/>
        <v>45924</v>
      </c>
      <c r="C27" s="37">
        <f>C26-F26</f>
        <v>66.84999999999998</v>
      </c>
      <c r="D27" s="1"/>
      <c r="E27" s="41" t="s">
        <v>39</v>
      </c>
      <c r="F27" s="45">
        <v>1.2</v>
      </c>
      <c r="G27" s="1"/>
      <c r="H27" s="25">
        <f t="shared" si="26"/>
        <v>45924</v>
      </c>
      <c r="I27" s="45">
        <v>-3.18</v>
      </c>
      <c r="J27" s="1"/>
      <c r="K27" s="25">
        <f t="shared" si="16"/>
        <v>45924</v>
      </c>
      <c r="L27" s="37">
        <f t="shared" si="17"/>
        <v>-5.77</v>
      </c>
      <c r="M27" s="13"/>
      <c r="N27" s="25">
        <f t="shared" si="23"/>
        <v>45924</v>
      </c>
      <c r="O27" s="36">
        <f>C27-AF62-I9</f>
        <v>-3.0200000000000262</v>
      </c>
      <c r="P27" s="1"/>
      <c r="Q27" s="25">
        <f t="shared" si="18"/>
        <v>45924</v>
      </c>
      <c r="R27" s="37">
        <f t="shared" ref="R27:R32" si="28">R26-U26</f>
        <v>80.149999999999991</v>
      </c>
      <c r="S27" s="1"/>
      <c r="T27" s="18" t="str">
        <f t="shared" si="24"/>
        <v>Sep/Oct</v>
      </c>
      <c r="U27" s="45">
        <v>0.65</v>
      </c>
      <c r="V27" s="1"/>
      <c r="W27" s="25">
        <f t="shared" si="19"/>
        <v>45924</v>
      </c>
      <c r="X27" s="45">
        <v>2.42</v>
      </c>
      <c r="Y27" s="1"/>
      <c r="Z27" s="25">
        <f t="shared" si="20"/>
        <v>45924</v>
      </c>
      <c r="AA27" s="45">
        <v>7.51</v>
      </c>
      <c r="AB27" s="1"/>
      <c r="AC27" s="25">
        <f t="shared" si="21"/>
        <v>45924</v>
      </c>
      <c r="AD27" s="45">
        <v>5.86</v>
      </c>
      <c r="AE27" s="1"/>
      <c r="AF27" s="25">
        <f t="shared" si="25"/>
        <v>45924</v>
      </c>
      <c r="AG27" s="45">
        <f t="shared" si="27"/>
        <v>445.18499999999995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4">
        <f t="shared" si="22"/>
        <v>45954</v>
      </c>
      <c r="C28" s="35">
        <f t="shared" ref="C28:C32" si="29">C27-F27</f>
        <v>65.649999999999977</v>
      </c>
      <c r="D28" s="1"/>
      <c r="E28" s="39" t="s">
        <v>42</v>
      </c>
      <c r="F28" s="7">
        <v>0.9</v>
      </c>
      <c r="G28" s="1"/>
      <c r="H28" s="24">
        <f t="shared" si="26"/>
        <v>45954</v>
      </c>
      <c r="I28" s="7">
        <v>-2.73</v>
      </c>
      <c r="J28" s="1"/>
      <c r="K28" s="24">
        <f t="shared" si="16"/>
        <v>45954</v>
      </c>
      <c r="L28" s="35">
        <f t="shared" si="17"/>
        <v>-6.29</v>
      </c>
      <c r="M28" s="13"/>
      <c r="N28" s="24">
        <f t="shared" si="23"/>
        <v>45954</v>
      </c>
      <c r="O28" s="35">
        <f>C28-AF63-I10</f>
        <v>-3.2900000000000245</v>
      </c>
      <c r="P28" s="1"/>
      <c r="Q28" s="24">
        <f t="shared" si="18"/>
        <v>45954</v>
      </c>
      <c r="R28" s="35">
        <f t="shared" si="28"/>
        <v>79.499999999999986</v>
      </c>
      <c r="S28" s="1"/>
      <c r="T28" s="20" t="str">
        <f t="shared" si="24"/>
        <v>Oct/Nov</v>
      </c>
      <c r="U28" s="7">
        <v>0.64</v>
      </c>
      <c r="V28" s="1"/>
      <c r="W28" s="24">
        <f t="shared" si="19"/>
        <v>45954</v>
      </c>
      <c r="X28" s="7">
        <v>2.52</v>
      </c>
      <c r="Y28" s="1"/>
      <c r="Z28" s="24">
        <f t="shared" si="20"/>
        <v>45954</v>
      </c>
      <c r="AA28" s="7">
        <v>7.58</v>
      </c>
      <c r="AB28" s="1"/>
      <c r="AC28" s="24">
        <f t="shared" si="21"/>
        <v>45954</v>
      </c>
      <c r="AD28" s="7">
        <v>5.6</v>
      </c>
      <c r="AE28" s="1"/>
      <c r="AF28" s="24">
        <f t="shared" si="25"/>
        <v>45954</v>
      </c>
      <c r="AG28" s="7">
        <f t="shared" si="27"/>
        <v>434.68499999999995</v>
      </c>
      <c r="AI28" s="12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5">
        <f t="shared" si="22"/>
        <v>45986</v>
      </c>
      <c r="C29" s="37">
        <f>C28-F28</f>
        <v>64.749999999999972</v>
      </c>
      <c r="D29" s="1"/>
      <c r="E29" s="41" t="s">
        <v>43</v>
      </c>
      <c r="F29" s="45">
        <v>0.7</v>
      </c>
      <c r="G29" s="1"/>
      <c r="H29" s="25">
        <f t="shared" si="26"/>
        <v>45986</v>
      </c>
      <c r="I29" s="45">
        <v>-2.41</v>
      </c>
      <c r="J29" s="1"/>
      <c r="K29" s="25">
        <f t="shared" si="16"/>
        <v>45986</v>
      </c>
      <c r="L29" s="37">
        <f t="shared" si="17"/>
        <v>-6.69</v>
      </c>
      <c r="M29" s="13"/>
      <c r="N29" s="25">
        <f t="shared" si="23"/>
        <v>45986</v>
      </c>
      <c r="O29" s="36">
        <f>C29-AF64-I11</f>
        <v>-3.6000000000000272</v>
      </c>
      <c r="P29" s="1"/>
      <c r="Q29" s="25">
        <f t="shared" si="18"/>
        <v>45986</v>
      </c>
      <c r="R29" s="37">
        <f t="shared" si="28"/>
        <v>78.859999999999985</v>
      </c>
      <c r="S29" s="1"/>
      <c r="T29" s="18" t="str">
        <f t="shared" si="24"/>
        <v>Nov/Dec</v>
      </c>
      <c r="U29" s="45">
        <v>0.52</v>
      </c>
      <c r="V29" s="1"/>
      <c r="W29" s="25">
        <f t="shared" si="19"/>
        <v>45986</v>
      </c>
      <c r="X29" s="45">
        <v>2.4700000000000002</v>
      </c>
      <c r="Y29" s="1"/>
      <c r="Z29" s="25">
        <f t="shared" si="20"/>
        <v>45986</v>
      </c>
      <c r="AA29" s="45">
        <v>7.46</v>
      </c>
      <c r="AB29" s="1"/>
      <c r="AC29" s="25">
        <f t="shared" si="21"/>
        <v>45986</v>
      </c>
      <c r="AD29" s="45">
        <v>5.32</v>
      </c>
      <c r="AE29" s="1"/>
      <c r="AF29" s="25">
        <f t="shared" si="25"/>
        <v>45986</v>
      </c>
      <c r="AG29" s="45">
        <f t="shared" si="27"/>
        <v>426.93499999999995</v>
      </c>
      <c r="AI29" s="12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4">
        <f t="shared" si="22"/>
        <v>46016</v>
      </c>
      <c r="C30" s="35">
        <f t="shared" si="29"/>
        <v>64.049999999999969</v>
      </c>
      <c r="D30" s="1"/>
      <c r="E30" s="39" t="s">
        <v>44</v>
      </c>
      <c r="F30" s="49">
        <v>0.51</v>
      </c>
      <c r="G30" s="1"/>
      <c r="H30" s="24">
        <f t="shared" si="26"/>
        <v>46016</v>
      </c>
      <c r="I30" s="49">
        <v>-2.2400000000000002</v>
      </c>
      <c r="J30" s="1"/>
      <c r="K30" s="24">
        <f t="shared" si="16"/>
        <v>46016</v>
      </c>
      <c r="L30" s="35">
        <f t="shared" si="17"/>
        <v>-6.9700000000000006</v>
      </c>
      <c r="M30" s="13"/>
      <c r="N30" s="24">
        <f t="shared" si="23"/>
        <v>46016</v>
      </c>
      <c r="O30" s="35">
        <f>C30-AF65-I12</f>
        <v>-3.8200000000000256</v>
      </c>
      <c r="P30" s="1"/>
      <c r="Q30" s="24">
        <f t="shared" si="18"/>
        <v>46016</v>
      </c>
      <c r="R30" s="35">
        <f t="shared" si="28"/>
        <v>78.339999999999989</v>
      </c>
      <c r="S30" s="1"/>
      <c r="T30" s="20" t="str">
        <f t="shared" si="24"/>
        <v>Dec/Jan</v>
      </c>
      <c r="U30" s="7">
        <v>0.48</v>
      </c>
      <c r="V30" s="1"/>
      <c r="W30" s="24">
        <f t="shared" si="19"/>
        <v>46016</v>
      </c>
      <c r="X30" s="7">
        <v>2.42</v>
      </c>
      <c r="Y30" s="1"/>
      <c r="Z30" s="24">
        <f t="shared" si="20"/>
        <v>46016</v>
      </c>
      <c r="AA30" s="7">
        <v>7.38</v>
      </c>
      <c r="AB30" s="1"/>
      <c r="AC30" s="24">
        <f t="shared" si="21"/>
        <v>46016</v>
      </c>
      <c r="AD30" s="7">
        <v>5.19</v>
      </c>
      <c r="AE30" s="1"/>
      <c r="AF30" s="24">
        <f t="shared" si="25"/>
        <v>46016</v>
      </c>
      <c r="AG30" s="7">
        <f t="shared" si="27"/>
        <v>421.43499999999995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5">
        <f t="shared" si="22"/>
        <v>46027</v>
      </c>
      <c r="C31" s="37">
        <f t="shared" si="29"/>
        <v>63.539999999999971</v>
      </c>
      <c r="D31" s="1"/>
      <c r="E31" s="41" t="s">
        <v>47</v>
      </c>
      <c r="F31" s="45">
        <v>0.16</v>
      </c>
      <c r="G31" s="1"/>
      <c r="H31" s="25">
        <f t="shared" si="26"/>
        <v>46027</v>
      </c>
      <c r="I31" s="45">
        <v>-2.2400000000000002</v>
      </c>
      <c r="J31" s="1"/>
      <c r="K31" s="25">
        <f t="shared" si="16"/>
        <v>46027</v>
      </c>
      <c r="L31" s="37">
        <f t="shared" si="17"/>
        <v>-7.17</v>
      </c>
      <c r="M31" s="13"/>
      <c r="N31" s="25">
        <f t="shared" si="23"/>
        <v>46027</v>
      </c>
      <c r="O31" s="36">
        <f>C31-AF66-I13</f>
        <v>-3.9700000000000317</v>
      </c>
      <c r="P31" s="13"/>
      <c r="Q31" s="25">
        <f t="shared" si="18"/>
        <v>46027</v>
      </c>
      <c r="R31" s="37">
        <f t="shared" si="28"/>
        <v>77.859999999999985</v>
      </c>
      <c r="S31" s="1"/>
      <c r="T31" s="18" t="str">
        <f t="shared" si="24"/>
        <v>Jan/Feb</v>
      </c>
      <c r="U31" s="45">
        <v>0.44</v>
      </c>
      <c r="V31" s="1"/>
      <c r="W31" s="25">
        <f t="shared" si="19"/>
        <v>46027</v>
      </c>
      <c r="X31" s="45">
        <v>2.37</v>
      </c>
      <c r="Y31" s="1"/>
      <c r="Z31" s="25">
        <f t="shared" si="20"/>
        <v>46027</v>
      </c>
      <c r="AA31" s="45">
        <v>7.22</v>
      </c>
      <c r="AB31" s="1"/>
      <c r="AC31" s="25">
        <f t="shared" si="21"/>
        <v>46027</v>
      </c>
      <c r="AD31" s="45">
        <v>5.19</v>
      </c>
      <c r="AE31" s="1"/>
      <c r="AF31" s="25">
        <f t="shared" si="25"/>
        <v>46027</v>
      </c>
      <c r="AG31" s="45">
        <f t="shared" si="27"/>
        <v>418.18499999999995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0">
        <f t="shared" si="22"/>
        <v>46078</v>
      </c>
      <c r="C32" s="35">
        <f t="shared" si="29"/>
        <v>63.379999999999974</v>
      </c>
      <c r="D32" s="1"/>
      <c r="E32" s="39" t="s">
        <v>53</v>
      </c>
      <c r="F32" s="49">
        <v>0.04</v>
      </c>
      <c r="G32" s="1"/>
      <c r="H32" s="24">
        <f t="shared" si="26"/>
        <v>46078</v>
      </c>
      <c r="I32" s="49">
        <v>-2.2400000000000002</v>
      </c>
      <c r="J32" s="1"/>
      <c r="K32" s="24">
        <f t="shared" si="16"/>
        <v>46078</v>
      </c>
      <c r="L32" s="35">
        <f t="shared" si="17"/>
        <v>-7.0600000000000005</v>
      </c>
      <c r="M32" s="13"/>
      <c r="N32" s="24">
        <f t="shared" si="23"/>
        <v>46078</v>
      </c>
      <c r="O32" s="35">
        <f>C32-AF67-I14</f>
        <v>-3.8700000000000281</v>
      </c>
      <c r="P32" s="13"/>
      <c r="Q32" s="24">
        <f t="shared" si="18"/>
        <v>46078</v>
      </c>
      <c r="R32" s="35">
        <f t="shared" si="28"/>
        <v>77.419999999999987</v>
      </c>
      <c r="S32" s="1"/>
      <c r="T32" s="20" t="str">
        <f t="shared" si="24"/>
        <v>Feb/Mar</v>
      </c>
      <c r="U32" s="7">
        <v>0.44</v>
      </c>
      <c r="V32" s="1"/>
      <c r="W32" s="24">
        <f t="shared" si="19"/>
        <v>46078</v>
      </c>
      <c r="X32" s="7">
        <v>2.3199999999999998</v>
      </c>
      <c r="Y32" s="1"/>
      <c r="Z32" s="24">
        <f t="shared" si="20"/>
        <v>46078</v>
      </c>
      <c r="AA32" s="7">
        <v>7.06</v>
      </c>
      <c r="AB32" s="1"/>
      <c r="AC32" s="24">
        <f t="shared" si="21"/>
        <v>46078</v>
      </c>
      <c r="AD32" s="7">
        <v>5.07</v>
      </c>
      <c r="AE32" s="1"/>
      <c r="AF32" s="24">
        <f t="shared" si="25"/>
        <v>46078</v>
      </c>
      <c r="AG32" s="7">
        <f t="shared" si="27"/>
        <v>417.18499999999995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3" t="str">
        <f t="shared" si="22"/>
        <v>Q3-25</v>
      </c>
      <c r="C33" s="37">
        <f>AVERAGE(C25:C27)</f>
        <v>68.033333333333317</v>
      </c>
      <c r="D33" s="1"/>
      <c r="E33" s="40" t="s">
        <v>35</v>
      </c>
      <c r="F33" s="6">
        <v>3.21</v>
      </c>
      <c r="G33" s="1"/>
      <c r="H33" s="3" t="str">
        <f t="shared" si="26"/>
        <v>Q3-25</v>
      </c>
      <c r="I33" s="6">
        <v>-3.56</v>
      </c>
      <c r="J33" s="1"/>
      <c r="K33" s="3" t="str">
        <f t="shared" si="16"/>
        <v>Q3-25</v>
      </c>
      <c r="L33" s="37">
        <f t="shared" si="17"/>
        <v>-5.65</v>
      </c>
      <c r="M33" s="13"/>
      <c r="N33" s="3" t="str">
        <f t="shared" si="23"/>
        <v>Q3-25</v>
      </c>
      <c r="O33" s="36">
        <f>AVERAGE(O25:O27)</f>
        <v>-3.2000000000000166</v>
      </c>
      <c r="P33" s="13"/>
      <c r="Q33" s="3" t="str">
        <f>B15</f>
        <v>Q3-25</v>
      </c>
      <c r="R33" s="38">
        <f>AVERAGE(R25:R27)</f>
        <v>80.733333333333334</v>
      </c>
      <c r="S33" s="1"/>
      <c r="T33" s="3" t="str">
        <f t="shared" si="24"/>
        <v>Q3/Q4</v>
      </c>
      <c r="U33" s="6">
        <v>1.83</v>
      </c>
      <c r="V33" s="1"/>
      <c r="W33" s="3" t="str">
        <f t="shared" si="19"/>
        <v>Q3-25</v>
      </c>
      <c r="X33" s="6">
        <v>2.04</v>
      </c>
      <c r="Y33" s="1"/>
      <c r="Z33" s="3" t="str">
        <f t="shared" si="20"/>
        <v>Q3-25</v>
      </c>
      <c r="AA33" s="6">
        <v>7.04</v>
      </c>
      <c r="AB33" s="1"/>
      <c r="AC33" s="3" t="str">
        <f t="shared" si="21"/>
        <v>Q3-25</v>
      </c>
      <c r="AD33" s="6">
        <v>6.27</v>
      </c>
      <c r="AE33" s="1"/>
      <c r="AF33" s="25" t="str">
        <f t="shared" si="25"/>
        <v>Q3-25</v>
      </c>
      <c r="AG33" s="45">
        <f>AVERAGE(AG25:AG27)</f>
        <v>454.85166666666663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0" t="str">
        <f t="shared" si="22"/>
        <v>Q4-25</v>
      </c>
      <c r="C34" s="42">
        <f>AVERAGE(C28:C30)</f>
        <v>64.816666666666649</v>
      </c>
      <c r="D34" s="1"/>
      <c r="E34" s="39" t="s">
        <v>41</v>
      </c>
      <c r="F34" s="7">
        <v>1.39</v>
      </c>
      <c r="G34" s="1"/>
      <c r="H34" s="2" t="str">
        <f t="shared" si="26"/>
        <v>Q4-25</v>
      </c>
      <c r="I34" s="7">
        <v>-2.46</v>
      </c>
      <c r="J34" s="1"/>
      <c r="K34" s="2" t="str">
        <f t="shared" si="16"/>
        <v>Q4-25</v>
      </c>
      <c r="L34" s="35">
        <f t="shared" ref="L34:L35" si="30">SUM(I34,C16)</f>
        <v>-6.65</v>
      </c>
      <c r="M34" s="13"/>
      <c r="N34" s="2" t="str">
        <f t="shared" si="23"/>
        <v>Q4-25</v>
      </c>
      <c r="O34" s="35">
        <f>AVERAGE(O28:O30)</f>
        <v>-3.5700000000000256</v>
      </c>
      <c r="P34" s="1"/>
      <c r="Q34" s="2" t="str">
        <f t="shared" si="18"/>
        <v>Q4-25</v>
      </c>
      <c r="R34" s="35">
        <f>AVERAGE(R28:R30)</f>
        <v>78.899999999999977</v>
      </c>
      <c r="S34" s="1"/>
      <c r="T34" s="2" t="str">
        <f t="shared" si="24"/>
        <v>Q4/Q126</v>
      </c>
      <c r="U34" s="7">
        <v>1.49</v>
      </c>
      <c r="V34" s="1"/>
      <c r="W34" s="2" t="str">
        <f t="shared" si="19"/>
        <v>Q4-25</v>
      </c>
      <c r="X34" s="7">
        <v>2.4700000000000002</v>
      </c>
      <c r="Y34" s="1"/>
      <c r="Z34" s="2" t="str">
        <f t="shared" si="20"/>
        <v>Q4-25</v>
      </c>
      <c r="AA34" s="7">
        <v>7.47</v>
      </c>
      <c r="AC34" s="2" t="str">
        <f t="shared" si="21"/>
        <v>Q4-25</v>
      </c>
      <c r="AD34" s="7">
        <v>5.37</v>
      </c>
      <c r="AE34" s="1"/>
      <c r="AF34" s="24" t="str">
        <f t="shared" si="25"/>
        <v>Q4-25</v>
      </c>
      <c r="AG34" s="7">
        <f>AVERAGE(AG28:AG30)</f>
        <v>427.68499999999995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3"/>
      <c r="C35" s="37"/>
      <c r="D35" s="1"/>
      <c r="E35" s="40" t="s">
        <v>48</v>
      </c>
      <c r="F35" s="6">
        <v>0.31</v>
      </c>
      <c r="G35" s="1"/>
      <c r="H35" s="3" t="str">
        <f t="shared" si="26"/>
        <v>Q1-26</v>
      </c>
      <c r="I35" s="6">
        <v>-2.2400000000000002</v>
      </c>
      <c r="J35" s="1"/>
      <c r="K35" s="3" t="str">
        <f t="shared" si="16"/>
        <v>Q1-26</v>
      </c>
      <c r="L35" s="37">
        <f t="shared" si="30"/>
        <v>-7.03</v>
      </c>
      <c r="M35" s="1"/>
      <c r="N35" s="3"/>
      <c r="O35" s="36"/>
      <c r="P35" s="12"/>
      <c r="Q35" s="23"/>
      <c r="R35" s="38"/>
      <c r="S35" s="1"/>
      <c r="T35" s="21" t="str">
        <f>E35</f>
        <v>Q126/Q2</v>
      </c>
      <c r="U35" s="6">
        <v>1.23</v>
      </c>
      <c r="V35" s="1"/>
      <c r="W35" s="3" t="str">
        <f t="shared" si="19"/>
        <v>Q1-26</v>
      </c>
      <c r="X35" s="6">
        <v>2.3199999999999998</v>
      </c>
      <c r="Y35" s="1"/>
      <c r="Z35" s="3" t="str">
        <f t="shared" si="20"/>
        <v>Q1-26</v>
      </c>
      <c r="AA35" s="6">
        <v>7.04</v>
      </c>
      <c r="AB35" s="1"/>
      <c r="AC35" s="3" t="str">
        <f t="shared" si="21"/>
        <v>Q1-26</v>
      </c>
      <c r="AD35" s="6">
        <v>5.04</v>
      </c>
      <c r="AE35" s="1"/>
      <c r="AF35" s="25"/>
      <c r="AG35" s="45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5" t="s">
        <v>26</v>
      </c>
      <c r="C36" s="57"/>
      <c r="D36" s="1"/>
      <c r="E36" s="55" t="s">
        <v>27</v>
      </c>
      <c r="F36" s="57"/>
      <c r="G36" s="1"/>
      <c r="H36" s="55" t="s">
        <v>27</v>
      </c>
      <c r="I36" s="57"/>
      <c r="J36" s="1"/>
      <c r="K36" s="55" t="s">
        <v>27</v>
      </c>
      <c r="L36" s="57"/>
      <c r="M36" s="1"/>
      <c r="N36" s="55" t="s">
        <v>27</v>
      </c>
      <c r="O36" s="57"/>
      <c r="P36" s="1"/>
      <c r="Q36" s="55" t="s">
        <v>27</v>
      </c>
      <c r="R36" s="57"/>
      <c r="S36" s="1"/>
      <c r="T36" s="55" t="s">
        <v>27</v>
      </c>
      <c r="U36" s="57"/>
      <c r="V36" s="1"/>
      <c r="W36" s="55" t="s">
        <v>27</v>
      </c>
      <c r="X36" s="57"/>
      <c r="Y36" s="1"/>
      <c r="Z36" s="55" t="s">
        <v>27</v>
      </c>
      <c r="AA36" s="57"/>
      <c r="AB36" s="1"/>
      <c r="AC36" s="55" t="s">
        <v>27</v>
      </c>
      <c r="AD36" s="57"/>
      <c r="AE36" s="1"/>
      <c r="AF36" s="55" t="s">
        <v>27</v>
      </c>
      <c r="AG36" s="57"/>
    </row>
    <row r="37" spans="2:62" ht="15.75" thickBot="1" x14ac:dyDescent="0.3">
      <c r="B37" s="60">
        <v>2065</v>
      </c>
      <c r="C37" s="61"/>
      <c r="D37" s="1"/>
      <c r="E37" s="60">
        <v>1310</v>
      </c>
      <c r="F37" s="61"/>
      <c r="G37" s="1"/>
      <c r="H37" s="60">
        <v>1463</v>
      </c>
      <c r="I37" s="61"/>
      <c r="J37" s="1"/>
      <c r="K37" s="58">
        <v>175</v>
      </c>
      <c r="L37" s="59"/>
      <c r="M37" s="1"/>
      <c r="N37" s="58"/>
      <c r="O37" s="59"/>
      <c r="P37" s="1"/>
      <c r="Q37" s="58">
        <v>0</v>
      </c>
      <c r="R37" s="59"/>
      <c r="S37" s="1"/>
      <c r="T37" s="58">
        <v>0</v>
      </c>
      <c r="U37" s="59"/>
      <c r="V37" s="1"/>
      <c r="W37" s="58"/>
      <c r="X37" s="59"/>
      <c r="Y37" s="1"/>
      <c r="Z37" s="58">
        <v>0</v>
      </c>
      <c r="AA37" s="59"/>
      <c r="AB37" s="1"/>
      <c r="AC37" s="58"/>
      <c r="AD37" s="59"/>
      <c r="AE37" s="1"/>
      <c r="AF37" s="58"/>
      <c r="AG37" s="59"/>
    </row>
    <row r="38" spans="2:62" ht="15.75" thickBot="1" x14ac:dyDescent="0.3">
      <c r="B38" s="55" t="s">
        <v>23</v>
      </c>
      <c r="C38" s="57"/>
      <c r="D38" s="1"/>
      <c r="E38" s="55" t="s">
        <v>23</v>
      </c>
      <c r="F38" s="57"/>
      <c r="G38" s="1"/>
      <c r="H38" s="55" t="s">
        <v>23</v>
      </c>
      <c r="I38" s="57"/>
      <c r="J38" s="1"/>
      <c r="K38" s="55" t="s">
        <v>23</v>
      </c>
      <c r="L38" s="57"/>
      <c r="M38" s="1"/>
      <c r="N38" s="55" t="s">
        <v>23</v>
      </c>
      <c r="O38" s="57"/>
      <c r="P38" s="1"/>
      <c r="Q38" s="55" t="s">
        <v>23</v>
      </c>
      <c r="R38" s="57"/>
      <c r="S38" s="1"/>
      <c r="T38" s="55" t="s">
        <v>23</v>
      </c>
      <c r="U38" s="57"/>
      <c r="V38" s="1"/>
      <c r="W38" s="55" t="s">
        <v>23</v>
      </c>
      <c r="X38" s="57"/>
      <c r="Y38" s="1"/>
      <c r="Z38" s="55" t="s">
        <v>23</v>
      </c>
      <c r="AA38" s="57"/>
      <c r="AB38" s="1"/>
      <c r="AC38" s="55" t="s">
        <v>23</v>
      </c>
      <c r="AD38" s="57"/>
      <c r="AE38" s="1"/>
      <c r="AF38" s="55" t="s">
        <v>23</v>
      </c>
      <c r="AG38" s="57"/>
    </row>
    <row r="39" spans="2:62" ht="15.75" thickBot="1" x14ac:dyDescent="0.3">
      <c r="B39" s="60">
        <f>B37-B62</f>
        <v>414</v>
      </c>
      <c r="C39" s="61"/>
      <c r="D39" s="1"/>
      <c r="E39" s="60">
        <f>E37-E62</f>
        <v>396</v>
      </c>
      <c r="F39" s="61"/>
      <c r="G39" s="1"/>
      <c r="H39" s="60">
        <f>H37-H62</f>
        <v>1190</v>
      </c>
      <c r="I39" s="61"/>
      <c r="J39" s="1"/>
      <c r="K39" s="58">
        <f>K37-K62</f>
        <v>100</v>
      </c>
      <c r="L39" s="59"/>
      <c r="M39" s="1"/>
      <c r="N39" s="58"/>
      <c r="O39" s="59"/>
      <c r="P39" s="1"/>
      <c r="Q39" s="58">
        <f>Q37-Q62</f>
        <v>-195</v>
      </c>
      <c r="R39" s="59"/>
      <c r="S39" s="1"/>
      <c r="T39" s="58">
        <f>T37-T62</f>
        <v>-190</v>
      </c>
      <c r="U39" s="59"/>
      <c r="V39" s="1"/>
      <c r="W39" s="58"/>
      <c r="X39" s="59"/>
      <c r="Y39" s="1"/>
      <c r="Z39" s="58">
        <f>Z37-Z62</f>
        <v>0</v>
      </c>
      <c r="AA39" s="59"/>
      <c r="AB39" s="1"/>
      <c r="AC39" s="58"/>
      <c r="AD39" s="59"/>
      <c r="AE39" s="1"/>
      <c r="AF39" s="58"/>
      <c r="AG39" s="59"/>
    </row>
    <row r="40" spans="2:62" x14ac:dyDescent="0.25">
      <c r="B40" s="22"/>
      <c r="C40" s="22"/>
      <c r="D40" s="1"/>
      <c r="E40" s="22"/>
      <c r="F40" s="22"/>
      <c r="G40" s="1"/>
      <c r="H40" s="22"/>
      <c r="I40" s="22"/>
      <c r="J40" s="1"/>
      <c r="K40" s="15"/>
      <c r="L40" s="15"/>
      <c r="M40" s="1"/>
      <c r="N40" s="15"/>
      <c r="O40" s="15"/>
      <c r="P40" s="1"/>
      <c r="Q40" s="15"/>
      <c r="R40" s="15"/>
      <c r="S40" s="1"/>
      <c r="T40" s="15"/>
      <c r="U40" s="15"/>
      <c r="V40" s="1"/>
      <c r="W40" s="15"/>
      <c r="X40" s="15"/>
      <c r="Y40" s="1"/>
      <c r="Z40" s="15"/>
      <c r="AA40" s="15"/>
      <c r="AB40" s="1"/>
      <c r="AC40" s="15"/>
      <c r="AD40" s="15"/>
      <c r="AE40" s="1"/>
      <c r="AF40" s="1"/>
      <c r="AG40" s="1"/>
    </row>
    <row r="41" spans="2:62" ht="19.5" thickBot="1" x14ac:dyDescent="0.3">
      <c r="B41" s="64" t="s">
        <v>38</v>
      </c>
      <c r="C41" s="64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3"/>
      <c r="Y41" s="1"/>
      <c r="Z41" s="13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5" t="s">
        <v>0</v>
      </c>
      <c r="C42" s="56"/>
      <c r="D42" s="1"/>
      <c r="E42" s="55" t="s">
        <v>18</v>
      </c>
      <c r="F42" s="56"/>
      <c r="G42" s="1"/>
      <c r="H42" s="55" t="s">
        <v>17</v>
      </c>
      <c r="I42" s="56"/>
      <c r="J42" s="1"/>
      <c r="K42" s="55" t="s">
        <v>20</v>
      </c>
      <c r="L42" s="56"/>
      <c r="M42" s="1"/>
      <c r="N42" s="55" t="s">
        <v>21</v>
      </c>
      <c r="O42" s="56"/>
      <c r="P42" s="1"/>
      <c r="Q42" s="55" t="s">
        <v>22</v>
      </c>
      <c r="R42" s="56"/>
      <c r="T42" s="55" t="s">
        <v>19</v>
      </c>
      <c r="U42" s="56"/>
      <c r="V42" s="1"/>
      <c r="W42" s="55" t="s">
        <v>15</v>
      </c>
      <c r="X42" s="56"/>
      <c r="Y42" s="1"/>
      <c r="Z42" s="62" t="s">
        <v>49</v>
      </c>
      <c r="AA42" s="63"/>
      <c r="AB42" s="1"/>
      <c r="AC42" s="55" t="s">
        <v>16</v>
      </c>
      <c r="AD42" s="56"/>
      <c r="AE42" s="1"/>
      <c r="AF42" s="55" t="s">
        <v>33</v>
      </c>
      <c r="AG42" s="56"/>
    </row>
    <row r="43" spans="2:62" ht="15.75" thickBot="1" x14ac:dyDescent="0.3">
      <c r="B43" s="24">
        <f>B6</f>
        <v>45832</v>
      </c>
      <c r="C43" s="7">
        <v>-1.85</v>
      </c>
      <c r="D43" s="50"/>
      <c r="E43" s="24">
        <f>B6</f>
        <v>45832</v>
      </c>
      <c r="F43" s="7">
        <v>4.5199999999999996</v>
      </c>
      <c r="G43" s="50"/>
      <c r="H43" s="29" t="str">
        <f>E24</f>
        <v>Jun//Jul</v>
      </c>
      <c r="I43" s="7">
        <v>6.5</v>
      </c>
      <c r="J43" s="50"/>
      <c r="K43" s="24">
        <f>B6</f>
        <v>45832</v>
      </c>
      <c r="L43" s="7">
        <v>10.59</v>
      </c>
      <c r="M43" s="50"/>
      <c r="N43" s="29" t="str">
        <f>E24</f>
        <v>Jun//Jul</v>
      </c>
      <c r="O43" s="7">
        <v>8.5</v>
      </c>
      <c r="P43" s="50"/>
      <c r="Q43" s="29" t="str">
        <f>E24</f>
        <v>Jun//Jul</v>
      </c>
      <c r="R43" s="7">
        <v>9.25</v>
      </c>
      <c r="S43" s="51"/>
      <c r="T43" s="24">
        <f>B6</f>
        <v>45832</v>
      </c>
      <c r="U43" s="7">
        <v>38.51</v>
      </c>
      <c r="V43" s="50"/>
      <c r="W43" s="24">
        <f>B6</f>
        <v>45832</v>
      </c>
      <c r="X43" s="7">
        <v>20.75</v>
      </c>
      <c r="Y43" s="50"/>
      <c r="Z43" s="24">
        <f>B24</f>
        <v>45832</v>
      </c>
      <c r="AA43" s="7">
        <v>1.41</v>
      </c>
      <c r="AB43" s="50"/>
      <c r="AC43" s="2" t="str">
        <f>E24</f>
        <v>Jun//Jul</v>
      </c>
      <c r="AD43" s="7">
        <v>8</v>
      </c>
      <c r="AE43" s="50"/>
      <c r="AF43" s="24">
        <f>B24</f>
        <v>45832</v>
      </c>
      <c r="AG43" s="7">
        <f>AG44+AD43</f>
        <v>466.25</v>
      </c>
    </row>
    <row r="44" spans="2:62" ht="15.75" thickBot="1" x14ac:dyDescent="0.3">
      <c r="B44" s="25">
        <f>B7</f>
        <v>45862</v>
      </c>
      <c r="C44" s="45">
        <v>-1.75</v>
      </c>
      <c r="D44" s="50"/>
      <c r="E44" s="25">
        <f>B7</f>
        <v>45862</v>
      </c>
      <c r="F44" s="45">
        <v>4.8499999999999996</v>
      </c>
      <c r="G44" s="50"/>
      <c r="H44" s="54" t="str">
        <f>E25</f>
        <v>Jul/Aug</v>
      </c>
      <c r="I44" s="45">
        <v>6.5</v>
      </c>
      <c r="J44" s="50"/>
      <c r="K44" s="25">
        <f>B7</f>
        <v>45862</v>
      </c>
      <c r="L44" s="45">
        <v>10.6</v>
      </c>
      <c r="M44" s="50"/>
      <c r="N44" s="54" t="str">
        <f>E25</f>
        <v>Jul/Aug</v>
      </c>
      <c r="O44" s="45">
        <v>6.5</v>
      </c>
      <c r="P44" s="50"/>
      <c r="Q44" s="54" t="str">
        <f>E25</f>
        <v>Jul/Aug</v>
      </c>
      <c r="R44" s="45">
        <v>11.75</v>
      </c>
      <c r="S44" s="51"/>
      <c r="T44" s="25">
        <f>B7</f>
        <v>45862</v>
      </c>
      <c r="U44" s="45">
        <v>36.51</v>
      </c>
      <c r="V44" s="50"/>
      <c r="W44" s="25">
        <f>B7</f>
        <v>45862</v>
      </c>
      <c r="X44" s="45">
        <v>19.5</v>
      </c>
      <c r="Y44" s="50"/>
      <c r="Z44" s="25">
        <f t="shared" ref="Z44:Z45" si="31">B25</f>
        <v>45862</v>
      </c>
      <c r="AA44" s="45">
        <v>1.32</v>
      </c>
      <c r="AB44" s="50"/>
      <c r="AC44" s="23" t="str">
        <f t="shared" ref="AC44:AC48" si="32">E25</f>
        <v>Jul/Aug</v>
      </c>
      <c r="AD44" s="45">
        <v>8.75</v>
      </c>
      <c r="AE44" s="50"/>
      <c r="AF44" s="25">
        <f t="shared" ref="AF44:AF49" si="33">B25</f>
        <v>45862</v>
      </c>
      <c r="AG44" s="45">
        <v>458.25</v>
      </c>
    </row>
    <row r="45" spans="2:62" ht="15.75" thickBot="1" x14ac:dyDescent="0.3">
      <c r="B45" s="24">
        <f>B8</f>
        <v>45893</v>
      </c>
      <c r="C45" s="7">
        <v>-1.96</v>
      </c>
      <c r="D45" s="50"/>
      <c r="E45" s="24">
        <f>B8</f>
        <v>45893</v>
      </c>
      <c r="F45" s="7">
        <v>4.99</v>
      </c>
      <c r="G45" s="50"/>
      <c r="H45" s="29" t="str">
        <f>E26</f>
        <v>Aug/Sep</v>
      </c>
      <c r="I45" s="7">
        <v>5.75</v>
      </c>
      <c r="J45" s="50"/>
      <c r="K45" s="24">
        <f>B8</f>
        <v>45893</v>
      </c>
      <c r="L45" s="7">
        <v>10.74</v>
      </c>
      <c r="M45" s="50"/>
      <c r="N45" s="29" t="str">
        <f>E26</f>
        <v>Aug/Sep</v>
      </c>
      <c r="O45" s="7">
        <v>6.25</v>
      </c>
      <c r="P45" s="50"/>
      <c r="Q45" s="29" t="str">
        <f>E26</f>
        <v>Aug/Sep</v>
      </c>
      <c r="R45" s="7">
        <v>9.75</v>
      </c>
      <c r="S45" s="51"/>
      <c r="T45" s="24">
        <f>B8</f>
        <v>45893</v>
      </c>
      <c r="U45" s="7">
        <v>36.51</v>
      </c>
      <c r="V45" s="50"/>
      <c r="W45" s="24">
        <f>B8</f>
        <v>45893</v>
      </c>
      <c r="X45" s="7">
        <v>16.5</v>
      </c>
      <c r="Y45" s="50"/>
      <c r="Z45" s="24">
        <f t="shared" si="31"/>
        <v>45893</v>
      </c>
      <c r="AA45" s="7">
        <v>0.64</v>
      </c>
      <c r="AB45" s="50"/>
      <c r="AC45" s="2" t="str">
        <f t="shared" si="32"/>
        <v>Aug/Sep</v>
      </c>
      <c r="AD45" s="7">
        <v>9.75</v>
      </c>
      <c r="AE45" s="50"/>
      <c r="AF45" s="24">
        <f t="shared" si="33"/>
        <v>45893</v>
      </c>
      <c r="AG45" s="7">
        <f>AG44-AD44</f>
        <v>449.5</v>
      </c>
    </row>
    <row r="46" spans="2:62" ht="15.75" thickBot="1" x14ac:dyDescent="0.3">
      <c r="B46" s="23" t="str">
        <f>B15</f>
        <v>Q3-25</v>
      </c>
      <c r="C46" s="45">
        <v>-2.11</v>
      </c>
      <c r="D46" s="50"/>
      <c r="E46" s="23" t="str">
        <f>B15</f>
        <v>Q3-25</v>
      </c>
      <c r="F46" s="45">
        <v>4.92</v>
      </c>
      <c r="G46" s="50"/>
      <c r="H46" s="23" t="str">
        <f>E33</f>
        <v>Q3/Q4</v>
      </c>
      <c r="I46" s="45">
        <v>14.25</v>
      </c>
      <c r="J46" s="50"/>
      <c r="K46" s="23" t="str">
        <f>B15</f>
        <v>Q3-25</v>
      </c>
      <c r="L46" s="45">
        <v>10.65</v>
      </c>
      <c r="M46" s="50"/>
      <c r="N46" s="23" t="str">
        <f t="shared" ref="N46:N48" si="34">E33</f>
        <v>Q3/Q4</v>
      </c>
      <c r="O46" s="45">
        <v>15.91</v>
      </c>
      <c r="P46" s="50"/>
      <c r="Q46" s="23" t="str">
        <f t="shared" ref="Q46:Q48" si="35">E33</f>
        <v>Q3/Q4</v>
      </c>
      <c r="R46" s="45">
        <v>26.41</v>
      </c>
      <c r="S46" s="51"/>
      <c r="T46" s="53" t="str">
        <f>B15</f>
        <v>Q3-25</v>
      </c>
      <c r="U46" s="45">
        <v>36.340000000000003</v>
      </c>
      <c r="V46" s="50"/>
      <c r="W46" s="53" t="str">
        <f>B15</f>
        <v>Q3-25</v>
      </c>
      <c r="X46" s="6">
        <v>17.5</v>
      </c>
      <c r="Y46" s="50"/>
      <c r="Z46" s="25" t="str">
        <f>B33</f>
        <v>Q3-25</v>
      </c>
      <c r="AA46" s="45">
        <v>0.64</v>
      </c>
      <c r="AB46" s="50"/>
      <c r="AC46" s="23" t="str">
        <f t="shared" si="32"/>
        <v>Sep/Oct</v>
      </c>
      <c r="AD46" s="45">
        <v>10.5</v>
      </c>
      <c r="AE46" s="50"/>
      <c r="AF46" s="25">
        <f t="shared" si="33"/>
        <v>45924</v>
      </c>
      <c r="AG46" s="45">
        <f>AG45-AD45</f>
        <v>439.75</v>
      </c>
    </row>
    <row r="47" spans="2:62" ht="15.75" thickBot="1" x14ac:dyDescent="0.3">
      <c r="B47" s="2" t="str">
        <f>B16</f>
        <v>Q4-25</v>
      </c>
      <c r="C47" s="49">
        <v>-4.3600000000000003</v>
      </c>
      <c r="D47" s="50"/>
      <c r="E47" s="14" t="str">
        <f>B16</f>
        <v>Q4-25</v>
      </c>
      <c r="F47" s="7">
        <v>4.71</v>
      </c>
      <c r="G47" s="50"/>
      <c r="H47" s="2" t="str">
        <f>E34</f>
        <v>Q4/Q126</v>
      </c>
      <c r="I47" s="7">
        <v>8.5</v>
      </c>
      <c r="J47" s="50"/>
      <c r="K47" s="14" t="str">
        <f>B16</f>
        <v>Q4-25</v>
      </c>
      <c r="L47" s="7">
        <v>10.18</v>
      </c>
      <c r="M47" s="50"/>
      <c r="N47" s="2" t="str">
        <f t="shared" si="34"/>
        <v>Q4/Q126</v>
      </c>
      <c r="O47" s="49">
        <v>10.17</v>
      </c>
      <c r="P47" s="50"/>
      <c r="Q47" s="20" t="str">
        <f t="shared" si="35"/>
        <v>Q4/Q126</v>
      </c>
      <c r="R47" s="49">
        <v>10.92</v>
      </c>
      <c r="S47" s="51"/>
      <c r="T47" s="52" t="str">
        <f>B16</f>
        <v>Q4-25</v>
      </c>
      <c r="U47" s="49">
        <v>34.67</v>
      </c>
      <c r="V47" s="50"/>
      <c r="W47" s="52" t="str">
        <f>B16</f>
        <v>Q4-25</v>
      </c>
      <c r="X47" s="7">
        <v>18.25</v>
      </c>
      <c r="Y47" s="50"/>
      <c r="Z47" s="30" t="str">
        <f>B34</f>
        <v>Q4-25</v>
      </c>
      <c r="AA47" s="49">
        <v>-1.49</v>
      </c>
      <c r="AB47" s="50"/>
      <c r="AC47" s="2" t="str">
        <f t="shared" si="32"/>
        <v>Oct/Nov</v>
      </c>
      <c r="AD47" s="49">
        <v>8</v>
      </c>
      <c r="AE47" s="50"/>
      <c r="AF47" s="24">
        <f t="shared" si="33"/>
        <v>45954</v>
      </c>
      <c r="AG47" s="49">
        <f>AG46-AD46</f>
        <v>429.25</v>
      </c>
    </row>
    <row r="48" spans="2:62" ht="15.75" thickBot="1" x14ac:dyDescent="0.3">
      <c r="B48" s="23" t="str">
        <f>B17</f>
        <v>Q1-26</v>
      </c>
      <c r="C48" s="45">
        <v>-5.1100000000000003</v>
      </c>
      <c r="D48" s="50"/>
      <c r="E48" s="23" t="str">
        <f>B17</f>
        <v>Q1-26</v>
      </c>
      <c r="F48" s="45">
        <v>4.2699999999999996</v>
      </c>
      <c r="G48" s="50"/>
      <c r="H48" s="23" t="str">
        <f>E35</f>
        <v>Q126/Q2</v>
      </c>
      <c r="I48" s="45">
        <v>7.5</v>
      </c>
      <c r="J48" s="50"/>
      <c r="K48" s="23" t="str">
        <f>B17</f>
        <v>Q1-26</v>
      </c>
      <c r="L48" s="45">
        <v>9.48</v>
      </c>
      <c r="M48" s="50"/>
      <c r="N48" s="23" t="str">
        <f t="shared" si="34"/>
        <v>Q126/Q2</v>
      </c>
      <c r="O48" s="45">
        <v>8.25</v>
      </c>
      <c r="P48" s="50"/>
      <c r="Q48" s="23" t="str">
        <f t="shared" si="35"/>
        <v>Q126/Q2</v>
      </c>
      <c r="R48" s="45">
        <v>4.92</v>
      </c>
      <c r="S48" s="51"/>
      <c r="T48" s="53" t="str">
        <f>B17</f>
        <v>Q1-26</v>
      </c>
      <c r="U48" s="45">
        <v>33.01</v>
      </c>
      <c r="V48" s="50"/>
      <c r="W48" s="53" t="str">
        <f>B17</f>
        <v>Q1-26</v>
      </c>
      <c r="X48" s="6">
        <v>17.829999999999998</v>
      </c>
      <c r="Y48" s="50"/>
      <c r="Z48" s="25" t="str">
        <f>K35</f>
        <v>Q1-26</v>
      </c>
      <c r="AA48" s="45">
        <v>-2.31</v>
      </c>
      <c r="AB48" s="50"/>
      <c r="AC48" s="23" t="str">
        <f t="shared" si="32"/>
        <v>Nov/Dec</v>
      </c>
      <c r="AD48" s="45">
        <v>5.75</v>
      </c>
      <c r="AE48" s="50"/>
      <c r="AF48" s="25">
        <f t="shared" si="33"/>
        <v>45986</v>
      </c>
      <c r="AG48" s="45">
        <f>AG47-AD47</f>
        <v>421.25</v>
      </c>
    </row>
    <row r="49" spans="2:33" ht="15.75" thickBot="1" x14ac:dyDescent="0.3">
      <c r="B49" s="55" t="s">
        <v>31</v>
      </c>
      <c r="C49" s="57"/>
      <c r="D49" s="50"/>
      <c r="E49" s="55" t="s">
        <v>32</v>
      </c>
      <c r="F49" s="57"/>
      <c r="G49" s="1"/>
      <c r="H49" s="55" t="s">
        <v>27</v>
      </c>
      <c r="I49" s="57"/>
      <c r="J49" s="1"/>
      <c r="K49" s="55" t="s">
        <v>32</v>
      </c>
      <c r="L49" s="57"/>
      <c r="M49" s="50"/>
      <c r="N49" s="55" t="s">
        <v>27</v>
      </c>
      <c r="O49" s="57"/>
      <c r="P49" s="50"/>
      <c r="Q49" s="55" t="s">
        <v>27</v>
      </c>
      <c r="R49" s="57"/>
      <c r="S49" s="51"/>
      <c r="T49" s="55" t="s">
        <v>27</v>
      </c>
      <c r="U49" s="57"/>
      <c r="V49" s="50"/>
      <c r="W49" s="55" t="s">
        <v>27</v>
      </c>
      <c r="X49" s="57"/>
      <c r="Y49" s="50"/>
      <c r="Z49" s="55" t="s">
        <v>27</v>
      </c>
      <c r="AA49" s="57"/>
      <c r="AB49" s="50"/>
      <c r="AC49" s="52" t="str">
        <f>H33</f>
        <v>Q3-25</v>
      </c>
      <c r="AD49" s="7">
        <v>27.16</v>
      </c>
      <c r="AE49" s="50"/>
      <c r="AF49" s="24">
        <f t="shared" si="33"/>
        <v>46016</v>
      </c>
      <c r="AG49" s="7">
        <f>AVERAGE(AG44:AG46)</f>
        <v>449.16666666666669</v>
      </c>
    </row>
    <row r="50" spans="2:33" ht="15.75" thickBot="1" x14ac:dyDescent="0.3">
      <c r="B50" s="58"/>
      <c r="C50" s="59"/>
      <c r="D50" s="12"/>
      <c r="E50" s="58"/>
      <c r="F50" s="59"/>
      <c r="G50" s="1"/>
      <c r="H50" s="60"/>
      <c r="I50" s="61"/>
      <c r="J50" s="1"/>
      <c r="K50" s="58"/>
      <c r="L50" s="59"/>
      <c r="M50" s="1"/>
      <c r="N50" s="58"/>
      <c r="O50" s="59"/>
      <c r="P50" s="1"/>
      <c r="Q50" s="58"/>
      <c r="R50" s="59"/>
      <c r="S50" s="1"/>
      <c r="T50" s="58"/>
      <c r="U50" s="59"/>
      <c r="V50" s="1"/>
      <c r="W50" s="58"/>
      <c r="X50" s="59"/>
      <c r="Y50" s="1"/>
      <c r="Z50" s="58"/>
      <c r="AA50" s="59"/>
      <c r="AB50" s="1"/>
      <c r="AC50" s="19" t="str">
        <f t="shared" ref="AC50:AC51" si="36">H34</f>
        <v>Q4-25</v>
      </c>
      <c r="AD50" s="45">
        <v>10.5</v>
      </c>
      <c r="AE50" s="1"/>
      <c r="AF50" s="25" t="str">
        <f>B33</f>
        <v>Q3-25</v>
      </c>
      <c r="AG50" s="6">
        <f>AVERAGE(AG44:AG46)</f>
        <v>449.16666666666669</v>
      </c>
    </row>
    <row r="51" spans="2:33" ht="15.75" thickBot="1" x14ac:dyDescent="0.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52" t="str">
        <f t="shared" si="36"/>
        <v>Q1-26</v>
      </c>
      <c r="AD51" s="7">
        <v>2.09</v>
      </c>
      <c r="AE51" s="15"/>
      <c r="AF51" s="52" t="s">
        <v>40</v>
      </c>
      <c r="AG51" s="49">
        <f>AVERAGE(AG47:AG49)</f>
        <v>433.22222222222223</v>
      </c>
    </row>
    <row r="52" spans="2:33" ht="17.25" customHeight="1" thickBot="1" x14ac:dyDescent="0.3">
      <c r="B52" s="15"/>
      <c r="C52" s="15"/>
      <c r="D52" s="15"/>
      <c r="E52" s="15"/>
      <c r="F52" s="46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55" t="s">
        <v>27</v>
      </c>
      <c r="AD52" s="57"/>
      <c r="AE52" s="15"/>
      <c r="AF52" s="55" t="s">
        <v>27</v>
      </c>
      <c r="AG52" s="57"/>
    </row>
    <row r="53" spans="2:33" ht="17.25" customHeight="1" thickBot="1" x14ac:dyDescent="0.3">
      <c r="B53" s="15"/>
      <c r="C53" s="15"/>
      <c r="D53" s="1"/>
      <c r="E53" s="15"/>
      <c r="F53" s="46"/>
      <c r="G53" s="1"/>
      <c r="H53" s="15"/>
      <c r="I53" s="15"/>
      <c r="J53" s="1"/>
      <c r="K53" s="1"/>
      <c r="L53" s="15"/>
      <c r="M53" s="1"/>
      <c r="N53" s="15"/>
      <c r="O53" s="15"/>
      <c r="P53" s="1"/>
      <c r="Q53" s="15"/>
      <c r="R53" s="15"/>
      <c r="T53" s="15"/>
      <c r="U53" s="15"/>
      <c r="V53" s="1"/>
      <c r="W53" s="15"/>
      <c r="X53" s="15"/>
      <c r="Y53" s="1"/>
      <c r="Z53" s="15"/>
      <c r="AA53" s="15"/>
      <c r="AB53" s="1"/>
      <c r="AC53" s="58"/>
      <c r="AD53" s="59"/>
      <c r="AE53" s="1"/>
      <c r="AF53" s="47"/>
      <c r="AG53" s="48"/>
    </row>
    <row r="54" spans="2:33" ht="17.25" customHeight="1" x14ac:dyDescent="0.25">
      <c r="B54" s="15"/>
      <c r="C54" s="15"/>
      <c r="D54" s="1"/>
      <c r="E54" s="15"/>
      <c r="F54" s="46"/>
      <c r="G54" s="1"/>
      <c r="H54" s="15"/>
      <c r="I54" s="15"/>
      <c r="J54" s="1"/>
      <c r="K54" s="1"/>
      <c r="L54" s="15"/>
      <c r="M54" s="1"/>
      <c r="N54" s="15"/>
      <c r="O54" s="15"/>
      <c r="P54" s="1"/>
      <c r="Q54" s="15"/>
      <c r="R54" s="15"/>
      <c r="T54" s="15"/>
      <c r="U54" s="15"/>
      <c r="V54" s="1"/>
      <c r="W54" s="15"/>
      <c r="X54" s="15"/>
      <c r="Y54" s="1"/>
      <c r="AB54" s="15"/>
      <c r="AC54" s="15"/>
      <c r="AD54" s="15"/>
      <c r="AE54" s="1"/>
      <c r="AF54" s="1"/>
      <c r="AG54" s="1"/>
    </row>
    <row r="55" spans="2:33" ht="17.25" customHeight="1" x14ac:dyDescent="0.25">
      <c r="B55" s="15"/>
      <c r="C55" s="15"/>
      <c r="D55" s="1"/>
      <c r="E55" s="15"/>
      <c r="F55" s="46"/>
      <c r="G55" s="1"/>
      <c r="H55" s="15"/>
      <c r="I55" s="15"/>
      <c r="J55" s="1"/>
      <c r="K55" s="1"/>
      <c r="L55" s="15"/>
      <c r="M55" s="1"/>
      <c r="N55" s="15"/>
      <c r="O55" s="15"/>
      <c r="P55" s="1"/>
      <c r="Q55" s="15"/>
      <c r="R55" s="15"/>
      <c r="T55" s="15"/>
      <c r="U55" s="15"/>
      <c r="V55" s="1"/>
      <c r="W55" s="15"/>
      <c r="X55" s="15"/>
      <c r="Y55" s="1"/>
      <c r="AB55" s="15"/>
      <c r="AC55" s="15"/>
      <c r="AD55" s="1"/>
      <c r="AE55" s="1"/>
      <c r="AG55" s="1"/>
    </row>
    <row r="56" spans="2:33" ht="18.75" customHeight="1" x14ac:dyDescent="0.25">
      <c r="B56" s="4"/>
      <c r="F56" s="46"/>
      <c r="K56" s="1"/>
      <c r="AA56" s="15"/>
      <c r="AB56" s="15"/>
      <c r="AC56" s="15"/>
      <c r="AD56" s="1"/>
    </row>
    <row r="57" spans="2:33" ht="18.75" customHeight="1" x14ac:dyDescent="0.25">
      <c r="B57" s="4"/>
      <c r="F57" s="46"/>
      <c r="K57" s="1"/>
      <c r="AA57" s="15"/>
      <c r="AB57" s="15"/>
      <c r="AC57" s="15"/>
      <c r="AD57" s="1"/>
    </row>
    <row r="58" spans="2:33" x14ac:dyDescent="0.25">
      <c r="F58" s="46"/>
      <c r="K58" s="1"/>
      <c r="AA58" s="15"/>
      <c r="AB58" s="15"/>
      <c r="AC58" s="15"/>
      <c r="AD58" s="1"/>
    </row>
    <row r="59" spans="2:33" ht="15.75" thickBot="1" x14ac:dyDescent="0.3">
      <c r="B59" s="32" t="s">
        <v>24</v>
      </c>
      <c r="AA59" s="15"/>
      <c r="AB59" s="15"/>
      <c r="AC59" s="15"/>
      <c r="AF59" s="13">
        <v>76.3</v>
      </c>
    </row>
    <row r="60" spans="2:33" ht="15.75" thickBot="1" x14ac:dyDescent="0.3">
      <c r="B60" s="55" t="s">
        <v>5</v>
      </c>
      <c r="C60" s="56"/>
      <c r="D60" s="1"/>
      <c r="E60" s="55" t="s">
        <v>6</v>
      </c>
      <c r="F60" s="57"/>
      <c r="G60" s="1"/>
      <c r="H60" s="55" t="s">
        <v>7</v>
      </c>
      <c r="I60" s="56"/>
      <c r="J60" s="1"/>
      <c r="K60" s="55" t="s">
        <v>8</v>
      </c>
      <c r="L60" s="56"/>
      <c r="M60" s="1"/>
      <c r="N60" s="55" t="s">
        <v>9</v>
      </c>
      <c r="O60" s="56"/>
      <c r="P60" s="1"/>
      <c r="Q60" s="55" t="s">
        <v>10</v>
      </c>
      <c r="R60" s="56"/>
      <c r="S60" s="1"/>
      <c r="T60" s="55" t="s">
        <v>11</v>
      </c>
      <c r="U60" s="56"/>
      <c r="V60" s="1"/>
      <c r="W60" s="55" t="s">
        <v>12</v>
      </c>
      <c r="X60" s="56"/>
      <c r="Y60" s="1"/>
      <c r="Z60" s="55" t="s">
        <v>13</v>
      </c>
      <c r="AA60" s="56"/>
      <c r="AB60" s="1"/>
      <c r="AC60" s="55" t="s">
        <v>14</v>
      </c>
      <c r="AD60" s="56"/>
      <c r="AF60" s="1">
        <v>74.849999999999994</v>
      </c>
    </row>
    <row r="61" spans="2:33" ht="15.75" thickBot="1" x14ac:dyDescent="0.3">
      <c r="B61" s="55" t="s">
        <v>4</v>
      </c>
      <c r="C61" s="57"/>
      <c r="D61" s="1"/>
      <c r="E61" s="55" t="s">
        <v>4</v>
      </c>
      <c r="F61" s="57"/>
      <c r="G61" s="1"/>
      <c r="H61" s="55" t="s">
        <v>4</v>
      </c>
      <c r="I61" s="57"/>
      <c r="J61" s="1"/>
      <c r="K61" s="55" t="s">
        <v>4</v>
      </c>
      <c r="L61" s="57"/>
      <c r="M61" s="1"/>
      <c r="N61" s="55" t="s">
        <v>4</v>
      </c>
      <c r="O61" s="57"/>
      <c r="P61" s="1"/>
      <c r="Q61" s="55" t="s">
        <v>4</v>
      </c>
      <c r="R61" s="57"/>
      <c r="S61" s="1"/>
      <c r="T61" s="55" t="s">
        <v>4</v>
      </c>
      <c r="U61" s="57"/>
      <c r="V61" s="1"/>
      <c r="W61" s="55" t="s">
        <v>4</v>
      </c>
      <c r="X61" s="57"/>
      <c r="Y61" s="1"/>
      <c r="Z61" s="55" t="s">
        <v>4</v>
      </c>
      <c r="AA61" s="57"/>
      <c r="AB61" s="1"/>
      <c r="AC61" s="55" t="s">
        <v>4</v>
      </c>
      <c r="AD61" s="57"/>
      <c r="AF61" s="12">
        <v>73.64</v>
      </c>
    </row>
    <row r="62" spans="2:33" ht="15.75" thickBot="1" x14ac:dyDescent="0.3">
      <c r="B62" s="60">
        <v>1651</v>
      </c>
      <c r="C62" s="61"/>
      <c r="D62" s="1"/>
      <c r="E62" s="60">
        <v>914</v>
      </c>
      <c r="F62" s="61"/>
      <c r="G62" s="1"/>
      <c r="H62" s="60">
        <v>273</v>
      </c>
      <c r="I62" s="61"/>
      <c r="J62" s="1"/>
      <c r="K62" s="58">
        <v>75</v>
      </c>
      <c r="L62" s="59"/>
      <c r="M62" s="1"/>
      <c r="N62" s="58"/>
      <c r="O62" s="59"/>
      <c r="P62" s="1"/>
      <c r="Q62" s="58">
        <v>195</v>
      </c>
      <c r="R62" s="59"/>
      <c r="S62" s="1"/>
      <c r="T62" s="58">
        <v>190</v>
      </c>
      <c r="U62" s="59"/>
      <c r="V62" s="1"/>
      <c r="W62" s="58"/>
      <c r="X62" s="59"/>
      <c r="Y62" s="1"/>
      <c r="Z62" s="58">
        <v>0</v>
      </c>
      <c r="AA62" s="59"/>
      <c r="AB62" s="1"/>
      <c r="AC62" s="58"/>
      <c r="AD62" s="59"/>
      <c r="AE62" s="1"/>
      <c r="AF62" s="1">
        <v>72.790000000000006</v>
      </c>
      <c r="AG62" s="1"/>
    </row>
    <row r="63" spans="2:33" x14ac:dyDescent="0.25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F63" s="13">
        <v>72.17</v>
      </c>
    </row>
    <row r="64" spans="2:33" x14ac:dyDescent="0.25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F64" s="13">
        <v>71.72</v>
      </c>
    </row>
    <row r="65" spans="2:32" x14ac:dyDescent="0.25">
      <c r="AF65" s="1">
        <v>71.349999999999994</v>
      </c>
    </row>
    <row r="66" spans="2:32" x14ac:dyDescent="0.25">
      <c r="AF66" s="1">
        <v>71.06</v>
      </c>
    </row>
    <row r="67" spans="2:32" ht="15.75" thickBot="1" x14ac:dyDescent="0.3">
      <c r="B67" s="32" t="s">
        <v>25</v>
      </c>
      <c r="K67" s="1"/>
      <c r="L67" s="1"/>
      <c r="M67" s="1"/>
      <c r="N67" s="1"/>
      <c r="AF67" s="1">
        <v>70.81</v>
      </c>
    </row>
    <row r="68" spans="2:32" ht="15.75" thickBot="1" x14ac:dyDescent="0.3">
      <c r="B68" s="55" t="s">
        <v>0</v>
      </c>
      <c r="C68" s="56"/>
      <c r="E68" s="55" t="s">
        <v>18</v>
      </c>
      <c r="F68" s="56"/>
      <c r="H68" s="55" t="s">
        <v>17</v>
      </c>
      <c r="I68" s="56"/>
      <c r="K68" s="55" t="s">
        <v>20</v>
      </c>
      <c r="L68" s="56"/>
      <c r="N68" s="55" t="s">
        <v>21</v>
      </c>
      <c r="O68" s="56"/>
      <c r="Q68" s="55" t="s">
        <v>22</v>
      </c>
      <c r="R68" s="56"/>
      <c r="T68" s="55" t="s">
        <v>19</v>
      </c>
      <c r="U68" s="56"/>
      <c r="W68" s="55" t="s">
        <v>15</v>
      </c>
      <c r="X68" s="56"/>
      <c r="Z68" s="55" t="s">
        <v>49</v>
      </c>
      <c r="AA68" s="56"/>
      <c r="AC68" s="55" t="s">
        <v>16</v>
      </c>
      <c r="AD68" s="56"/>
    </row>
    <row r="69" spans="2:32" ht="15.75" thickBot="1" x14ac:dyDescent="0.3">
      <c r="B69" s="55" t="s">
        <v>4</v>
      </c>
      <c r="C69" s="56"/>
      <c r="E69" s="55" t="s">
        <v>4</v>
      </c>
      <c r="F69" s="57"/>
      <c r="H69" s="55" t="s">
        <v>4</v>
      </c>
      <c r="I69" s="57"/>
      <c r="K69" s="55" t="s">
        <v>4</v>
      </c>
      <c r="L69" s="57"/>
      <c r="N69" s="55" t="s">
        <v>4</v>
      </c>
      <c r="O69" s="57"/>
      <c r="Q69" s="55" t="s">
        <v>4</v>
      </c>
      <c r="R69" s="57"/>
      <c r="T69" s="55" t="s">
        <v>4</v>
      </c>
      <c r="U69" s="57"/>
      <c r="W69" s="55" t="s">
        <v>4</v>
      </c>
      <c r="X69" s="57"/>
      <c r="Z69" s="55" t="s">
        <v>4</v>
      </c>
      <c r="AA69" s="57"/>
      <c r="AC69" s="55" t="s">
        <v>4</v>
      </c>
      <c r="AD69" s="57"/>
    </row>
    <row r="70" spans="2:32" ht="15.75" thickBot="1" x14ac:dyDescent="0.3">
      <c r="B70" s="58">
        <v>829</v>
      </c>
      <c r="C70" s="59"/>
      <c r="D70" s="1"/>
      <c r="E70" s="60">
        <v>1071</v>
      </c>
      <c r="F70" s="61"/>
      <c r="G70" s="1"/>
      <c r="H70" s="60">
        <v>73</v>
      </c>
      <c r="I70" s="61"/>
      <c r="J70" s="1"/>
      <c r="K70" s="60">
        <v>2466</v>
      </c>
      <c r="L70" s="61"/>
      <c r="M70" s="1"/>
      <c r="N70" s="58">
        <v>490</v>
      </c>
      <c r="O70" s="59"/>
      <c r="P70" s="1"/>
      <c r="Q70" s="58">
        <v>1560</v>
      </c>
      <c r="R70" s="59"/>
      <c r="S70" s="1"/>
      <c r="T70" s="58">
        <v>195</v>
      </c>
      <c r="U70" s="59"/>
      <c r="V70" s="1"/>
      <c r="W70" s="58">
        <v>291</v>
      </c>
      <c r="X70" s="59"/>
      <c r="Y70" s="1"/>
      <c r="Z70" s="58">
        <v>845</v>
      </c>
      <c r="AA70" s="59"/>
      <c r="AC70" s="58">
        <v>434</v>
      </c>
      <c r="AD70" s="59"/>
    </row>
    <row r="86" spans="13:13" x14ac:dyDescent="0.25">
      <c r="M86" s="12"/>
    </row>
  </sheetData>
  <mergeCells count="207"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Z49:AA49"/>
    <mergeCell ref="Z50:AA50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39:F39"/>
    <mergeCell ref="H39:I39"/>
    <mergeCell ref="K39:L39"/>
    <mergeCell ref="N39:O39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2025-06-17T20:55:27Z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