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-90" windowWidth="25200" windowHeight="13395" tabRatio="772" activeTab="4"/>
  </bookViews>
  <sheets>
    <sheet name="FRY-14A Baseline" sheetId="9" r:id="rId1"/>
    <sheet name="FRY-14A Adverse" sheetId="10" r:id="rId2"/>
    <sheet name="FRY-14A Severely Adverse" sheetId="11" r:id="rId3"/>
    <sheet name="FRY-14A BHC Stress" sheetId="12" r:id="rId4"/>
    <sheet name="std charges scalers" sheetId="15" r:id="rId5"/>
    <sheet name="input data" sheetId="8" r:id="rId6"/>
    <sheet name="Capital" sheetId="7" r:id="rId7"/>
    <sheet name="Fed Baseline" sheetId="1" r:id="rId8"/>
    <sheet name="Fed Adverse" sheetId="4" r:id="rId9"/>
    <sheet name="Fed Severely Adverse" sheetId="3" r:id="rId10"/>
    <sheet name="BHC Stress" sheetId="2" r:id="rId11"/>
    <sheet name="Version" sheetId="14" r:id="rId12"/>
  </sheets>
  <calcPr calcId="145621"/>
</workbook>
</file>

<file path=xl/calcChain.xml><?xml version="1.0" encoding="utf-8"?>
<calcChain xmlns="http://schemas.openxmlformats.org/spreadsheetml/2006/main">
  <c r="J14" i="3" l="1"/>
  <c r="K14" i="3"/>
  <c r="M14" i="3"/>
  <c r="N14" i="3"/>
  <c r="O14" i="3"/>
  <c r="J15" i="3"/>
  <c r="K15" i="3"/>
  <c r="M15" i="3"/>
  <c r="N15" i="3"/>
  <c r="O15" i="3"/>
  <c r="J16" i="3"/>
  <c r="K16" i="3"/>
  <c r="M16" i="3"/>
  <c r="N16" i="3"/>
  <c r="O16" i="3"/>
  <c r="J17" i="3"/>
  <c r="K17" i="3"/>
  <c r="M17" i="3"/>
  <c r="N17" i="3"/>
  <c r="O17" i="3"/>
  <c r="J14" i="4"/>
  <c r="K14" i="4"/>
  <c r="M14" i="4"/>
  <c r="N14" i="4"/>
  <c r="O14" i="4"/>
  <c r="J15" i="4"/>
  <c r="K15" i="4"/>
  <c r="M15" i="4"/>
  <c r="N15" i="4"/>
  <c r="O15" i="4"/>
  <c r="J16" i="4"/>
  <c r="K16" i="4"/>
  <c r="M16" i="4"/>
  <c r="N16" i="4"/>
  <c r="O16" i="4"/>
  <c r="J17" i="4"/>
  <c r="K17" i="4"/>
  <c r="M17" i="4"/>
  <c r="N17" i="4"/>
  <c r="O17" i="4"/>
  <c r="J4" i="4"/>
  <c r="O14" i="1"/>
  <c r="O15" i="1"/>
  <c r="O16" i="1"/>
  <c r="O17" i="1"/>
  <c r="N14" i="1"/>
  <c r="N15" i="1"/>
  <c r="N16" i="1"/>
  <c r="N17" i="1"/>
  <c r="M14" i="1"/>
  <c r="M15" i="1"/>
  <c r="M16" i="1"/>
  <c r="M17" i="1"/>
  <c r="K14" i="1"/>
  <c r="K15" i="1"/>
  <c r="K16" i="1"/>
  <c r="K17" i="1"/>
  <c r="J14" i="1"/>
  <c r="J15" i="1"/>
  <c r="J16" i="1"/>
  <c r="J17" i="1"/>
  <c r="AE30" i="8"/>
  <c r="AE45" i="8" s="1"/>
  <c r="AD30" i="8"/>
  <c r="AD45" i="8" s="1"/>
  <c r="O13" i="3" s="1"/>
  <c r="AC30" i="8"/>
  <c r="AC45" i="8" s="1"/>
  <c r="O13" i="4" s="1"/>
  <c r="AB30" i="8"/>
  <c r="AB45" i="8" s="1"/>
  <c r="O13" i="1" s="1"/>
  <c r="AE29" i="8"/>
  <c r="AE44" i="8" s="1"/>
  <c r="AD29" i="8"/>
  <c r="AD44" i="8" s="1"/>
  <c r="O12" i="3" s="1"/>
  <c r="AC29" i="8"/>
  <c r="AC44" i="8" s="1"/>
  <c r="O12" i="4" s="1"/>
  <c r="AB29" i="8"/>
  <c r="AB44" i="8" s="1"/>
  <c r="O12" i="1" s="1"/>
  <c r="AE28" i="8"/>
  <c r="AE43" i="8" s="1"/>
  <c r="AD28" i="8"/>
  <c r="AD43" i="8" s="1"/>
  <c r="O11" i="3" s="1"/>
  <c r="AC28" i="8"/>
  <c r="AC43" i="8" s="1"/>
  <c r="O11" i="4" s="1"/>
  <c r="AB28" i="8"/>
  <c r="AE27" i="8"/>
  <c r="AE42" i="8" s="1"/>
  <c r="AD27" i="8"/>
  <c r="AD42" i="8" s="1"/>
  <c r="O10" i="3" s="1"/>
  <c r="AC27" i="8"/>
  <c r="AC42" i="8" s="1"/>
  <c r="O10" i="4" s="1"/>
  <c r="AB27" i="8"/>
  <c r="AB42" i="8" s="1"/>
  <c r="O10" i="1" s="1"/>
  <c r="AE26" i="8"/>
  <c r="AE41" i="8" s="1"/>
  <c r="AD26" i="8"/>
  <c r="AD41" i="8" s="1"/>
  <c r="O9" i="3" s="1"/>
  <c r="AC26" i="8"/>
  <c r="AC41" i="8" s="1"/>
  <c r="O9" i="4" s="1"/>
  <c r="AB26" i="8"/>
  <c r="AB41" i="8" s="1"/>
  <c r="O9" i="1" s="1"/>
  <c r="AE25" i="8"/>
  <c r="AE40" i="8" s="1"/>
  <c r="AD25" i="8"/>
  <c r="AD40" i="8" s="1"/>
  <c r="O8" i="3" s="1"/>
  <c r="AC25" i="8"/>
  <c r="AC40" i="8" s="1"/>
  <c r="O8" i="4" s="1"/>
  <c r="AB25" i="8"/>
  <c r="AB40" i="8" s="1"/>
  <c r="O8" i="1" s="1"/>
  <c r="AE24" i="8"/>
  <c r="AE39" i="8" s="1"/>
  <c r="AD24" i="8"/>
  <c r="AD39" i="8" s="1"/>
  <c r="O7" i="3" s="1"/>
  <c r="AC24" i="8"/>
  <c r="AC39" i="8" s="1"/>
  <c r="O7" i="4" s="1"/>
  <c r="AB24" i="8"/>
  <c r="AB39" i="8" s="1"/>
  <c r="O7" i="1" s="1"/>
  <c r="AE23" i="8"/>
  <c r="AE38" i="8" s="1"/>
  <c r="AD23" i="8"/>
  <c r="AD38" i="8" s="1"/>
  <c r="O6" i="3" s="1"/>
  <c r="AC23" i="8"/>
  <c r="AC38" i="8" s="1"/>
  <c r="O6" i="4" s="1"/>
  <c r="AB23" i="8"/>
  <c r="AB38" i="8" s="1"/>
  <c r="O6" i="1" s="1"/>
  <c r="AE22" i="8"/>
  <c r="AE37" i="8" s="1"/>
  <c r="AD22" i="8"/>
  <c r="AD37" i="8" s="1"/>
  <c r="O5" i="3" s="1"/>
  <c r="AC22" i="8"/>
  <c r="AC37" i="8" s="1"/>
  <c r="O5" i="4" s="1"/>
  <c r="AB22" i="8"/>
  <c r="AB37" i="8" s="1"/>
  <c r="O5" i="1" s="1"/>
  <c r="Z30" i="8"/>
  <c r="Z45" i="8" s="1"/>
  <c r="Y30" i="8"/>
  <c r="Y45" i="8" s="1"/>
  <c r="N13" i="3" s="1"/>
  <c r="X30" i="8"/>
  <c r="X45" i="8" s="1"/>
  <c r="N13" i="4" s="1"/>
  <c r="W30" i="8"/>
  <c r="W45" i="8" s="1"/>
  <c r="N13" i="1" s="1"/>
  <c r="Z29" i="8"/>
  <c r="Z44" i="8" s="1"/>
  <c r="Y29" i="8"/>
  <c r="Y44" i="8" s="1"/>
  <c r="N12" i="3" s="1"/>
  <c r="X29" i="8"/>
  <c r="X44" i="8" s="1"/>
  <c r="N12" i="4" s="1"/>
  <c r="W29" i="8"/>
  <c r="W44" i="8" s="1"/>
  <c r="N12" i="1" s="1"/>
  <c r="Z28" i="8"/>
  <c r="Z43" i="8" s="1"/>
  <c r="Y28" i="8"/>
  <c r="Y43" i="8" s="1"/>
  <c r="N11" i="3" s="1"/>
  <c r="X28" i="8"/>
  <c r="X43" i="8" s="1"/>
  <c r="N11" i="4" s="1"/>
  <c r="W28" i="8"/>
  <c r="W43" i="8" s="1"/>
  <c r="N11" i="1" s="1"/>
  <c r="Z27" i="8"/>
  <c r="Z42" i="8" s="1"/>
  <c r="Y27" i="8"/>
  <c r="Y42" i="8" s="1"/>
  <c r="N10" i="3" s="1"/>
  <c r="X27" i="8"/>
  <c r="X42" i="8" s="1"/>
  <c r="N10" i="4" s="1"/>
  <c r="W27" i="8"/>
  <c r="Z26" i="8"/>
  <c r="Z41" i="8" s="1"/>
  <c r="Y26" i="8"/>
  <c r="Y41" i="8" s="1"/>
  <c r="N9" i="3" s="1"/>
  <c r="X26" i="8"/>
  <c r="X41" i="8" s="1"/>
  <c r="N9" i="4" s="1"/>
  <c r="W26" i="8"/>
  <c r="W41" i="8" s="1"/>
  <c r="N9" i="1" s="1"/>
  <c r="Z25" i="8"/>
  <c r="Z40" i="8" s="1"/>
  <c r="Y25" i="8"/>
  <c r="Y40" i="8" s="1"/>
  <c r="N8" i="3" s="1"/>
  <c r="X25" i="8"/>
  <c r="X40" i="8" s="1"/>
  <c r="N8" i="4" s="1"/>
  <c r="W25" i="8"/>
  <c r="W40" i="8" s="1"/>
  <c r="N8" i="1" s="1"/>
  <c r="Z24" i="8"/>
  <c r="Z39" i="8" s="1"/>
  <c r="Y24" i="8"/>
  <c r="Y39" i="8" s="1"/>
  <c r="N7" i="3" s="1"/>
  <c r="X24" i="8"/>
  <c r="X39" i="8" s="1"/>
  <c r="N7" i="4" s="1"/>
  <c r="W24" i="8"/>
  <c r="W39" i="8" s="1"/>
  <c r="N7" i="1" s="1"/>
  <c r="Z23" i="8"/>
  <c r="Z38" i="8" s="1"/>
  <c r="Y23" i="8"/>
  <c r="Y38" i="8" s="1"/>
  <c r="N6" i="3" s="1"/>
  <c r="X23" i="8"/>
  <c r="X38" i="8" s="1"/>
  <c r="N6" i="4" s="1"/>
  <c r="W23" i="8"/>
  <c r="W38" i="8" s="1"/>
  <c r="N6" i="1" s="1"/>
  <c r="Z22" i="8"/>
  <c r="Z37" i="8" s="1"/>
  <c r="Y22" i="8"/>
  <c r="Y37" i="8" s="1"/>
  <c r="N5" i="3" s="1"/>
  <c r="X22" i="8"/>
  <c r="X37" i="8" s="1"/>
  <c r="N5" i="4" s="1"/>
  <c r="W22" i="8"/>
  <c r="W37" i="8" s="1"/>
  <c r="N5" i="1" s="1"/>
  <c r="U30" i="8"/>
  <c r="U45" i="8" s="1"/>
  <c r="T30" i="8"/>
  <c r="T45" i="8" s="1"/>
  <c r="M13" i="3" s="1"/>
  <c r="S30" i="8"/>
  <c r="S45" i="8" s="1"/>
  <c r="M13" i="4" s="1"/>
  <c r="R30" i="8"/>
  <c r="R45" i="8" s="1"/>
  <c r="M13" i="1" s="1"/>
  <c r="U29" i="8"/>
  <c r="U44" i="8" s="1"/>
  <c r="T29" i="8"/>
  <c r="T44" i="8" s="1"/>
  <c r="M12" i="3" s="1"/>
  <c r="S29" i="8"/>
  <c r="R29" i="8"/>
  <c r="R44" i="8" s="1"/>
  <c r="M12" i="1" s="1"/>
  <c r="U28" i="8"/>
  <c r="U43" i="8" s="1"/>
  <c r="T28" i="8"/>
  <c r="T43" i="8" s="1"/>
  <c r="M11" i="3" s="1"/>
  <c r="S28" i="8"/>
  <c r="S43" i="8" s="1"/>
  <c r="M11" i="4" s="1"/>
  <c r="R28" i="8"/>
  <c r="R43" i="8" s="1"/>
  <c r="M11" i="1" s="1"/>
  <c r="U27" i="8"/>
  <c r="U42" i="8" s="1"/>
  <c r="T27" i="8"/>
  <c r="T42" i="8" s="1"/>
  <c r="M10" i="3" s="1"/>
  <c r="S27" i="8"/>
  <c r="S42" i="8" s="1"/>
  <c r="M10" i="4" s="1"/>
  <c r="R27" i="8"/>
  <c r="R42" i="8" s="1"/>
  <c r="M10" i="1" s="1"/>
  <c r="U26" i="8"/>
  <c r="U41" i="8" s="1"/>
  <c r="T26" i="8"/>
  <c r="T41" i="8" s="1"/>
  <c r="M9" i="3" s="1"/>
  <c r="S26" i="8"/>
  <c r="S41" i="8" s="1"/>
  <c r="M9" i="4" s="1"/>
  <c r="R26" i="8"/>
  <c r="R41" i="8" s="1"/>
  <c r="M9" i="1" s="1"/>
  <c r="U25" i="8"/>
  <c r="U40" i="8" s="1"/>
  <c r="T25" i="8"/>
  <c r="T40" i="8" s="1"/>
  <c r="M8" i="3" s="1"/>
  <c r="S25" i="8"/>
  <c r="S40" i="8" s="1"/>
  <c r="M8" i="4" s="1"/>
  <c r="R25" i="8"/>
  <c r="R40" i="8" s="1"/>
  <c r="M8" i="1" s="1"/>
  <c r="U24" i="8"/>
  <c r="U39" i="8" s="1"/>
  <c r="T24" i="8"/>
  <c r="T39" i="8" s="1"/>
  <c r="M7" i="3" s="1"/>
  <c r="S24" i="8"/>
  <c r="S39" i="8" s="1"/>
  <c r="M7" i="4" s="1"/>
  <c r="R24" i="8"/>
  <c r="R39" i="8" s="1"/>
  <c r="M7" i="1" s="1"/>
  <c r="U23" i="8"/>
  <c r="U38" i="8" s="1"/>
  <c r="T23" i="8"/>
  <c r="T38" i="8" s="1"/>
  <c r="M6" i="3" s="1"/>
  <c r="S23" i="8"/>
  <c r="S38" i="8" s="1"/>
  <c r="M6" i="4" s="1"/>
  <c r="R23" i="8"/>
  <c r="R38" i="8" s="1"/>
  <c r="M6" i="1" s="1"/>
  <c r="U22" i="8"/>
  <c r="U37" i="8" s="1"/>
  <c r="T22" i="8"/>
  <c r="T37" i="8" s="1"/>
  <c r="M5" i="3" s="1"/>
  <c r="S22" i="8"/>
  <c r="S37" i="8" s="1"/>
  <c r="M5" i="4" s="1"/>
  <c r="R22" i="8"/>
  <c r="P30" i="8"/>
  <c r="O30" i="8"/>
  <c r="N30" i="8"/>
  <c r="M30" i="8"/>
  <c r="P29" i="8"/>
  <c r="O29" i="8"/>
  <c r="N29" i="8"/>
  <c r="M29" i="8"/>
  <c r="P28" i="8"/>
  <c r="O28" i="8"/>
  <c r="N28" i="8"/>
  <c r="M28" i="8"/>
  <c r="P27" i="8"/>
  <c r="O27" i="8"/>
  <c r="N27" i="8"/>
  <c r="M27" i="8"/>
  <c r="P26" i="8"/>
  <c r="O26" i="8"/>
  <c r="N26" i="8"/>
  <c r="M26" i="8"/>
  <c r="P25" i="8"/>
  <c r="O25" i="8"/>
  <c r="N25" i="8"/>
  <c r="M25" i="8"/>
  <c r="P24" i="8"/>
  <c r="O24" i="8"/>
  <c r="N24" i="8"/>
  <c r="M24" i="8"/>
  <c r="P23" i="8"/>
  <c r="O23" i="8"/>
  <c r="N23" i="8"/>
  <c r="M23" i="8"/>
  <c r="P22" i="8"/>
  <c r="O22" i="8"/>
  <c r="N22" i="8"/>
  <c r="M22" i="8"/>
  <c r="H23" i="8"/>
  <c r="H38" i="8" s="1"/>
  <c r="K6" i="1" s="1"/>
  <c r="I23" i="8"/>
  <c r="I38" i="8" s="1"/>
  <c r="K6" i="4" s="1"/>
  <c r="J23" i="8"/>
  <c r="J38" i="8" s="1"/>
  <c r="K6" i="3" s="1"/>
  <c r="K23" i="8"/>
  <c r="K38" i="8" s="1"/>
  <c r="H24" i="8"/>
  <c r="H39" i="8" s="1"/>
  <c r="K7" i="1" s="1"/>
  <c r="I24" i="8"/>
  <c r="I39" i="8" s="1"/>
  <c r="K7" i="4" s="1"/>
  <c r="J24" i="8"/>
  <c r="J39" i="8" s="1"/>
  <c r="K7" i="3" s="1"/>
  <c r="K24" i="8"/>
  <c r="K39" i="8" s="1"/>
  <c r="H25" i="8"/>
  <c r="H40" i="8" s="1"/>
  <c r="K8" i="1" s="1"/>
  <c r="I25" i="8"/>
  <c r="I40" i="8" s="1"/>
  <c r="K8" i="4" s="1"/>
  <c r="J25" i="8"/>
  <c r="J40" i="8" s="1"/>
  <c r="K8" i="3" s="1"/>
  <c r="K25" i="8"/>
  <c r="K40" i="8" s="1"/>
  <c r="H26" i="8"/>
  <c r="H41" i="8" s="1"/>
  <c r="K9" i="1" s="1"/>
  <c r="I26" i="8"/>
  <c r="I41" i="8" s="1"/>
  <c r="K9" i="4" s="1"/>
  <c r="J26" i="8"/>
  <c r="J41" i="8" s="1"/>
  <c r="K9" i="3" s="1"/>
  <c r="K26" i="8"/>
  <c r="K41" i="8" s="1"/>
  <c r="H27" i="8"/>
  <c r="H42" i="8" s="1"/>
  <c r="K10" i="1" s="1"/>
  <c r="I27" i="8"/>
  <c r="I42" i="8" s="1"/>
  <c r="K10" i="4" s="1"/>
  <c r="J27" i="8"/>
  <c r="J42" i="8" s="1"/>
  <c r="K10" i="3" s="1"/>
  <c r="K27" i="8"/>
  <c r="K42" i="8" s="1"/>
  <c r="H28" i="8"/>
  <c r="H43" i="8" s="1"/>
  <c r="K11" i="1" s="1"/>
  <c r="I28" i="8"/>
  <c r="I43" i="8" s="1"/>
  <c r="K11" i="4" s="1"/>
  <c r="J28" i="8"/>
  <c r="J43" i="8" s="1"/>
  <c r="K11" i="3" s="1"/>
  <c r="K28" i="8"/>
  <c r="K43" i="8" s="1"/>
  <c r="H29" i="8"/>
  <c r="H44" i="8" s="1"/>
  <c r="K12" i="1" s="1"/>
  <c r="I29" i="8"/>
  <c r="I44" i="8" s="1"/>
  <c r="K12" i="4" s="1"/>
  <c r="J29" i="8"/>
  <c r="J44" i="8" s="1"/>
  <c r="K12" i="3" s="1"/>
  <c r="K29" i="8"/>
  <c r="K44" i="8" s="1"/>
  <c r="H30" i="8"/>
  <c r="H45" i="8" s="1"/>
  <c r="K13" i="1" s="1"/>
  <c r="I30" i="8"/>
  <c r="I45" i="8" s="1"/>
  <c r="K13" i="4" s="1"/>
  <c r="J30" i="8"/>
  <c r="J45" i="8" s="1"/>
  <c r="K13" i="3" s="1"/>
  <c r="K30" i="8"/>
  <c r="K45" i="8" s="1"/>
  <c r="K22" i="8"/>
  <c r="K37" i="8" s="1"/>
  <c r="J22" i="8"/>
  <c r="J37" i="8" s="1"/>
  <c r="K5" i="3" s="1"/>
  <c r="I22" i="8"/>
  <c r="I37" i="8" s="1"/>
  <c r="K5" i="4" s="1"/>
  <c r="H22" i="8"/>
  <c r="H37" i="8" s="1"/>
  <c r="K5" i="1" s="1"/>
  <c r="AB43" i="8"/>
  <c r="O11" i="1" s="1"/>
  <c r="AB46" i="8"/>
  <c r="AC46" i="8"/>
  <c r="AD46" i="8"/>
  <c r="AE46" i="8"/>
  <c r="AB47" i="8"/>
  <c r="AC47" i="8"/>
  <c r="AD47" i="8"/>
  <c r="AE47" i="8"/>
  <c r="AB48" i="8"/>
  <c r="AC48" i="8"/>
  <c r="AD48" i="8"/>
  <c r="AE48" i="8"/>
  <c r="AB49" i="8"/>
  <c r="AC49" i="8"/>
  <c r="AD49" i="8"/>
  <c r="AE49" i="8"/>
  <c r="W42" i="8"/>
  <c r="N10" i="1" s="1"/>
  <c r="W46" i="8"/>
  <c r="X46" i="8"/>
  <c r="Y46" i="8"/>
  <c r="Z46" i="8"/>
  <c r="W47" i="8"/>
  <c r="X47" i="8"/>
  <c r="Y47" i="8"/>
  <c r="Z47" i="8"/>
  <c r="W48" i="8"/>
  <c r="X48" i="8"/>
  <c r="Y48" i="8"/>
  <c r="Z48" i="8"/>
  <c r="W49" i="8"/>
  <c r="X49" i="8"/>
  <c r="Y49" i="8"/>
  <c r="Z49" i="8"/>
  <c r="S44" i="8"/>
  <c r="M12" i="4" s="1"/>
  <c r="R46" i="8"/>
  <c r="S46" i="8"/>
  <c r="T46" i="8"/>
  <c r="U46" i="8"/>
  <c r="R47" i="8"/>
  <c r="S47" i="8"/>
  <c r="T47" i="8"/>
  <c r="U47" i="8"/>
  <c r="R48" i="8"/>
  <c r="S48" i="8"/>
  <c r="T48" i="8"/>
  <c r="U48" i="8"/>
  <c r="R49" i="8"/>
  <c r="S49" i="8"/>
  <c r="T49" i="8"/>
  <c r="U49" i="8"/>
  <c r="R37" i="8"/>
  <c r="M5" i="1" s="1"/>
  <c r="H46" i="8"/>
  <c r="I46" i="8"/>
  <c r="J46" i="8"/>
  <c r="K46" i="8"/>
  <c r="H47" i="8"/>
  <c r="I47" i="8"/>
  <c r="J47" i="8"/>
  <c r="K47" i="8"/>
  <c r="H48" i="8"/>
  <c r="I48" i="8"/>
  <c r="J48" i="8"/>
  <c r="K48" i="8"/>
  <c r="H49" i="8"/>
  <c r="I49" i="8"/>
  <c r="J49" i="8"/>
  <c r="K49" i="8"/>
  <c r="C46" i="8"/>
  <c r="D46" i="8"/>
  <c r="E46" i="8"/>
  <c r="F46" i="8"/>
  <c r="C47" i="8"/>
  <c r="D47" i="8"/>
  <c r="E47" i="8"/>
  <c r="F47" i="8"/>
  <c r="C48" i="8"/>
  <c r="D48" i="8"/>
  <c r="E48" i="8"/>
  <c r="F48" i="8"/>
  <c r="C49" i="8"/>
  <c r="D49" i="8"/>
  <c r="E49" i="8"/>
  <c r="F49" i="8"/>
  <c r="F23" i="8"/>
  <c r="F38" i="8" s="1"/>
  <c r="F24" i="8"/>
  <c r="F39" i="8" s="1"/>
  <c r="F25" i="8"/>
  <c r="F40" i="8" s="1"/>
  <c r="F26" i="8"/>
  <c r="F41" i="8" s="1"/>
  <c r="F27" i="8"/>
  <c r="F42" i="8" s="1"/>
  <c r="F28" i="8"/>
  <c r="F43" i="8" s="1"/>
  <c r="F29" i="8"/>
  <c r="F44" i="8" s="1"/>
  <c r="F30" i="8"/>
  <c r="F45" i="8" s="1"/>
  <c r="F22" i="8"/>
  <c r="F37" i="8" s="1"/>
  <c r="E23" i="8"/>
  <c r="E38" i="8" s="1"/>
  <c r="J6" i="3" s="1"/>
  <c r="E24" i="8"/>
  <c r="E39" i="8" s="1"/>
  <c r="J7" i="3" s="1"/>
  <c r="E25" i="8"/>
  <c r="E40" i="8" s="1"/>
  <c r="J8" i="3" s="1"/>
  <c r="E26" i="8"/>
  <c r="E41" i="8" s="1"/>
  <c r="J9" i="3" s="1"/>
  <c r="E27" i="8"/>
  <c r="E42" i="8" s="1"/>
  <c r="J10" i="3" s="1"/>
  <c r="E28" i="8"/>
  <c r="E43" i="8" s="1"/>
  <c r="J11" i="3" s="1"/>
  <c r="E29" i="8"/>
  <c r="E44" i="8" s="1"/>
  <c r="J12" i="3" s="1"/>
  <c r="E30" i="8"/>
  <c r="E45" i="8" s="1"/>
  <c r="J13" i="3" s="1"/>
  <c r="E22" i="8"/>
  <c r="E37" i="8" s="1"/>
  <c r="J5" i="3" s="1"/>
  <c r="D23" i="8"/>
  <c r="D38" i="8" s="1"/>
  <c r="J6" i="4" s="1"/>
  <c r="D24" i="8"/>
  <c r="D39" i="8" s="1"/>
  <c r="J7" i="4" s="1"/>
  <c r="D25" i="8"/>
  <c r="D40" i="8" s="1"/>
  <c r="J8" i="4" s="1"/>
  <c r="D26" i="8"/>
  <c r="D41" i="8" s="1"/>
  <c r="J9" i="4" s="1"/>
  <c r="D27" i="8"/>
  <c r="D42" i="8" s="1"/>
  <c r="J10" i="4" s="1"/>
  <c r="D28" i="8"/>
  <c r="D43" i="8" s="1"/>
  <c r="J11" i="4" s="1"/>
  <c r="D29" i="8"/>
  <c r="D44" i="8" s="1"/>
  <c r="J12" i="4" s="1"/>
  <c r="D30" i="8"/>
  <c r="D45" i="8" s="1"/>
  <c r="J13" i="4" s="1"/>
  <c r="D22" i="8"/>
  <c r="D37" i="8" s="1"/>
  <c r="J5" i="4" s="1"/>
  <c r="C23" i="8"/>
  <c r="C38" i="8" s="1"/>
  <c r="J6" i="1" s="1"/>
  <c r="C24" i="8"/>
  <c r="C39" i="8" s="1"/>
  <c r="J7" i="1" s="1"/>
  <c r="C25" i="8"/>
  <c r="C40" i="8" s="1"/>
  <c r="J8" i="1" s="1"/>
  <c r="C26" i="8"/>
  <c r="C41" i="8" s="1"/>
  <c r="J9" i="1" s="1"/>
  <c r="C27" i="8"/>
  <c r="C42" i="8" s="1"/>
  <c r="J10" i="1" s="1"/>
  <c r="C28" i="8"/>
  <c r="C43" i="8" s="1"/>
  <c r="J11" i="1" s="1"/>
  <c r="C29" i="8"/>
  <c r="C44" i="8" s="1"/>
  <c r="J12" i="1" s="1"/>
  <c r="C30" i="8"/>
  <c r="C45" i="8" s="1"/>
  <c r="J13" i="1" s="1"/>
  <c r="C22" i="8"/>
  <c r="C37" i="8" s="1"/>
  <c r="J5" i="1" s="1"/>
  <c r="D6" i="1" l="1"/>
  <c r="E6" i="1"/>
  <c r="F6" i="1" s="1"/>
  <c r="G6" i="1"/>
  <c r="H6" i="1" s="1"/>
  <c r="I6" i="1" s="1"/>
  <c r="Q6" i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D7" i="1"/>
  <c r="E7" i="1" s="1"/>
  <c r="F7" i="1" s="1"/>
  <c r="G7" i="1"/>
  <c r="H7" i="1" s="1"/>
  <c r="D8" i="1"/>
  <c r="E8" i="1"/>
  <c r="F8" i="1" s="1"/>
  <c r="G8" i="1"/>
  <c r="H8" i="1" s="1"/>
  <c r="I8" i="1" s="1"/>
  <c r="D9" i="1"/>
  <c r="E9" i="1" s="1"/>
  <c r="F9" i="1" s="1"/>
  <c r="G9" i="1"/>
  <c r="H9" i="1" s="1"/>
  <c r="D10" i="1"/>
  <c r="E10" i="1"/>
  <c r="F10" i="1" s="1"/>
  <c r="G10" i="1"/>
  <c r="H10" i="1" s="1"/>
  <c r="I10" i="1" s="1"/>
  <c r="D11" i="1"/>
  <c r="E11" i="1" s="1"/>
  <c r="F11" i="1" s="1"/>
  <c r="G11" i="1"/>
  <c r="H11" i="1"/>
  <c r="I11" i="1" s="1"/>
  <c r="D12" i="1"/>
  <c r="E12" i="1"/>
  <c r="F12" i="1" s="1"/>
  <c r="G12" i="1"/>
  <c r="H12" i="1" s="1"/>
  <c r="I12" i="1" s="1"/>
  <c r="D13" i="1"/>
  <c r="E13" i="1" s="1"/>
  <c r="F13" i="1" s="1"/>
  <c r="G13" i="1"/>
  <c r="H13" i="1" s="1"/>
  <c r="I13" i="1" s="1"/>
  <c r="D14" i="1"/>
  <c r="E14" i="1"/>
  <c r="F14" i="1" s="1"/>
  <c r="G14" i="1"/>
  <c r="H14" i="1" s="1"/>
  <c r="D15" i="1"/>
  <c r="E15" i="1" s="1"/>
  <c r="F15" i="1" s="1"/>
  <c r="G15" i="1"/>
  <c r="H15" i="1" s="1"/>
  <c r="D16" i="1"/>
  <c r="E16" i="1"/>
  <c r="F16" i="1" s="1"/>
  <c r="G16" i="1"/>
  <c r="H16" i="1" s="1"/>
  <c r="I16" i="1" s="1"/>
  <c r="D17" i="1"/>
  <c r="E17" i="1" s="1"/>
  <c r="F17" i="1" s="1"/>
  <c r="G17" i="1"/>
  <c r="H17" i="1" s="1"/>
  <c r="G5" i="1"/>
  <c r="D5" i="1"/>
  <c r="Q5" i="1"/>
  <c r="Q4" i="1"/>
  <c r="O4" i="1"/>
  <c r="N4" i="1"/>
  <c r="M4" i="1"/>
  <c r="K4" i="1"/>
  <c r="J4" i="1"/>
  <c r="G4" i="1"/>
  <c r="D4" i="1"/>
  <c r="D6" i="3"/>
  <c r="E6" i="3" s="1"/>
  <c r="F6" i="3" s="1"/>
  <c r="G6" i="3"/>
  <c r="H6" i="3"/>
  <c r="I6" i="3" s="1"/>
  <c r="Q6" i="3"/>
  <c r="D7" i="3"/>
  <c r="E7" i="3"/>
  <c r="F7" i="3" s="1"/>
  <c r="G7" i="3"/>
  <c r="H7" i="3" s="1"/>
  <c r="Q7" i="3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D8" i="3"/>
  <c r="E8" i="3" s="1"/>
  <c r="F8" i="3" s="1"/>
  <c r="G8" i="3"/>
  <c r="H8" i="3" s="1"/>
  <c r="I8" i="3" s="1"/>
  <c r="D9" i="3"/>
  <c r="E9" i="3"/>
  <c r="F9" i="3" s="1"/>
  <c r="G9" i="3"/>
  <c r="H9" i="3" s="1"/>
  <c r="D10" i="3"/>
  <c r="E10" i="3" s="1"/>
  <c r="F10" i="3" s="1"/>
  <c r="G10" i="3"/>
  <c r="H10" i="3" s="1"/>
  <c r="D11" i="3"/>
  <c r="E11" i="3"/>
  <c r="F11" i="3" s="1"/>
  <c r="G11" i="3"/>
  <c r="H11" i="3" s="1"/>
  <c r="I11" i="3" s="1"/>
  <c r="D12" i="3"/>
  <c r="E12" i="3" s="1"/>
  <c r="F12" i="3" s="1"/>
  <c r="G12" i="3"/>
  <c r="H12" i="3" s="1"/>
  <c r="D13" i="3"/>
  <c r="E13" i="3"/>
  <c r="F13" i="3" s="1"/>
  <c r="G13" i="3"/>
  <c r="H13" i="3" s="1"/>
  <c r="D14" i="3"/>
  <c r="E14" i="3" s="1"/>
  <c r="F14" i="3" s="1"/>
  <c r="G14" i="3"/>
  <c r="H14" i="3"/>
  <c r="I14" i="3" s="1"/>
  <c r="D15" i="3"/>
  <c r="E15" i="3"/>
  <c r="F15" i="3" s="1"/>
  <c r="G15" i="3"/>
  <c r="H15" i="3" s="1"/>
  <c r="D16" i="3"/>
  <c r="E16" i="3" s="1"/>
  <c r="F16" i="3" s="1"/>
  <c r="G16" i="3"/>
  <c r="H16" i="3" s="1"/>
  <c r="D17" i="3"/>
  <c r="E17" i="3"/>
  <c r="F17" i="3" s="1"/>
  <c r="G17" i="3"/>
  <c r="H17" i="3" s="1"/>
  <c r="D6" i="4"/>
  <c r="E6" i="4"/>
  <c r="F6" i="4" s="1"/>
  <c r="G6" i="4"/>
  <c r="H6" i="4" s="1"/>
  <c r="I6" i="4" s="1"/>
  <c r="Q6" i="4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D7" i="4"/>
  <c r="E7" i="4" s="1"/>
  <c r="F7" i="4" s="1"/>
  <c r="G7" i="4"/>
  <c r="H7" i="4"/>
  <c r="I7" i="4" s="1"/>
  <c r="D8" i="4"/>
  <c r="E8" i="4"/>
  <c r="F8" i="4" s="1"/>
  <c r="G8" i="4"/>
  <c r="H8" i="4" s="1"/>
  <c r="I8" i="4" s="1"/>
  <c r="D9" i="4"/>
  <c r="E9" i="4" s="1"/>
  <c r="F9" i="4" s="1"/>
  <c r="G9" i="4"/>
  <c r="H9" i="4" s="1"/>
  <c r="D10" i="4"/>
  <c r="E10" i="4"/>
  <c r="F10" i="4" s="1"/>
  <c r="G10" i="4"/>
  <c r="H10" i="4" s="1"/>
  <c r="D11" i="4"/>
  <c r="E11" i="4" s="1"/>
  <c r="F11" i="4" s="1"/>
  <c r="G11" i="4"/>
  <c r="H11" i="4"/>
  <c r="D12" i="4"/>
  <c r="E12" i="4"/>
  <c r="F12" i="4" s="1"/>
  <c r="G12" i="4"/>
  <c r="H12" i="4" s="1"/>
  <c r="I12" i="4" s="1"/>
  <c r="D13" i="4"/>
  <c r="E13" i="4" s="1"/>
  <c r="F13" i="4" s="1"/>
  <c r="G13" i="4"/>
  <c r="H13" i="4" s="1"/>
  <c r="I13" i="4" s="1"/>
  <c r="D14" i="4"/>
  <c r="E14" i="4"/>
  <c r="F14" i="4" s="1"/>
  <c r="G14" i="4"/>
  <c r="H14" i="4" s="1"/>
  <c r="D15" i="4"/>
  <c r="E15" i="4" s="1"/>
  <c r="F15" i="4" s="1"/>
  <c r="G15" i="4"/>
  <c r="H15" i="4" s="1"/>
  <c r="I15" i="4" s="1"/>
  <c r="D16" i="4"/>
  <c r="E16" i="4"/>
  <c r="F16" i="4" s="1"/>
  <c r="G16" i="4"/>
  <c r="H16" i="4" s="1"/>
  <c r="I16" i="4" s="1"/>
  <c r="D17" i="4"/>
  <c r="E17" i="4" s="1"/>
  <c r="F17" i="4" s="1"/>
  <c r="G17" i="4"/>
  <c r="H17" i="4" s="1"/>
  <c r="G5" i="4"/>
  <c r="D5" i="4"/>
  <c r="Q5" i="4"/>
  <c r="Q4" i="4"/>
  <c r="O4" i="4"/>
  <c r="N4" i="4"/>
  <c r="M4" i="4"/>
  <c r="K4" i="4"/>
  <c r="H4" i="4"/>
  <c r="I4" i="4" s="1"/>
  <c r="G4" i="4"/>
  <c r="D4" i="4"/>
  <c r="E4" i="4" s="1"/>
  <c r="F4" i="4" s="1"/>
  <c r="G5" i="3"/>
  <c r="H5" i="3" s="1"/>
  <c r="D5" i="3"/>
  <c r="E5" i="3" s="1"/>
  <c r="F5" i="3" s="1"/>
  <c r="Q4" i="3"/>
  <c r="Q5" i="3" s="1"/>
  <c r="O4" i="3"/>
  <c r="N4" i="3"/>
  <c r="M4" i="3"/>
  <c r="K4" i="3"/>
  <c r="J4" i="3"/>
  <c r="G4" i="3"/>
  <c r="F4" i="3"/>
  <c r="E4" i="3"/>
  <c r="D4" i="3"/>
  <c r="P6" i="8"/>
  <c r="N6" i="8"/>
  <c r="P5" i="8"/>
  <c r="N5" i="8"/>
  <c r="Q4" i="2"/>
  <c r="O6" i="2"/>
  <c r="O7" i="2"/>
  <c r="O8" i="2"/>
  <c r="O9" i="2"/>
  <c r="O10" i="2"/>
  <c r="O11" i="2"/>
  <c r="O12" i="2"/>
  <c r="O13" i="2"/>
  <c r="O5" i="2"/>
  <c r="O4" i="2"/>
  <c r="N6" i="2"/>
  <c r="N7" i="2"/>
  <c r="N8" i="2"/>
  <c r="N9" i="2"/>
  <c r="N10" i="2"/>
  <c r="N11" i="2"/>
  <c r="N12" i="2"/>
  <c r="N13" i="2"/>
  <c r="N5" i="2"/>
  <c r="N4" i="2"/>
  <c r="M6" i="2"/>
  <c r="M7" i="2"/>
  <c r="M8" i="2"/>
  <c r="M9" i="2"/>
  <c r="M10" i="2"/>
  <c r="M11" i="2"/>
  <c r="M12" i="2"/>
  <c r="M13" i="2"/>
  <c r="M5" i="2"/>
  <c r="M4" i="2"/>
  <c r="K6" i="2"/>
  <c r="K7" i="2"/>
  <c r="K8" i="2"/>
  <c r="K9" i="2"/>
  <c r="K10" i="2"/>
  <c r="K11" i="2"/>
  <c r="K12" i="2"/>
  <c r="K13" i="2"/>
  <c r="K5" i="2"/>
  <c r="K4" i="2"/>
  <c r="J6" i="2"/>
  <c r="J7" i="2"/>
  <c r="J8" i="2"/>
  <c r="J9" i="2"/>
  <c r="J10" i="2"/>
  <c r="J11" i="2"/>
  <c r="J12" i="2"/>
  <c r="J13" i="2"/>
  <c r="J5" i="2"/>
  <c r="J4" i="2"/>
  <c r="N16" i="8"/>
  <c r="N11" i="8"/>
  <c r="L4" i="4" s="1"/>
  <c r="P4" i="4" s="1"/>
  <c r="N12" i="8"/>
  <c r="N13" i="8"/>
  <c r="N14" i="8"/>
  <c r="N10" i="8"/>
  <c r="R12" i="8"/>
  <c r="Q13" i="8"/>
  <c r="Q12" i="8"/>
  <c r="N15" i="8"/>
  <c r="Q14" i="8"/>
  <c r="Q11" i="8"/>
  <c r="Q10" i="8"/>
  <c r="P4" i="8"/>
  <c r="N17" i="8" l="1"/>
  <c r="P4" i="3"/>
  <c r="R4" i="3" s="1"/>
  <c r="L4" i="3"/>
  <c r="N46" i="8"/>
  <c r="L14" i="4" s="1"/>
  <c r="P14" i="4" s="1"/>
  <c r="N47" i="8"/>
  <c r="L15" i="4" s="1"/>
  <c r="P15" i="4" s="1"/>
  <c r="R15" i="4" s="1"/>
  <c r="N48" i="8"/>
  <c r="L16" i="4" s="1"/>
  <c r="P16" i="4" s="1"/>
  <c r="R16" i="4" s="1"/>
  <c r="N49" i="8"/>
  <c r="L17" i="4" s="1"/>
  <c r="P17" i="4" s="1"/>
  <c r="P42" i="8"/>
  <c r="L10" i="2" s="1"/>
  <c r="P49" i="8"/>
  <c r="O46" i="8"/>
  <c r="L14" i="3" s="1"/>
  <c r="O47" i="8"/>
  <c r="L15" i="3" s="1"/>
  <c r="P15" i="3" s="1"/>
  <c r="O48" i="8"/>
  <c r="L16" i="3" s="1"/>
  <c r="O49" i="8"/>
  <c r="L17" i="3" s="1"/>
  <c r="P46" i="8"/>
  <c r="P48" i="8"/>
  <c r="M46" i="8"/>
  <c r="L14" i="1" s="1"/>
  <c r="M47" i="8"/>
  <c r="L15" i="1" s="1"/>
  <c r="M48" i="8"/>
  <c r="L16" i="1" s="1"/>
  <c r="P16" i="1" s="1"/>
  <c r="R16" i="1" s="1"/>
  <c r="M49" i="8"/>
  <c r="L17" i="1" s="1"/>
  <c r="P17" i="1" s="1"/>
  <c r="P47" i="8"/>
  <c r="N37" i="8"/>
  <c r="L5" i="4" s="1"/>
  <c r="P5" i="4" s="1"/>
  <c r="N41" i="8"/>
  <c r="L9" i="4" s="1"/>
  <c r="P9" i="4" s="1"/>
  <c r="N45" i="8"/>
  <c r="L13" i="4" s="1"/>
  <c r="P13" i="4" s="1"/>
  <c r="R13" i="4" s="1"/>
  <c r="O40" i="8"/>
  <c r="L8" i="3" s="1"/>
  <c r="P8" i="3" s="1"/>
  <c r="R8" i="3" s="1"/>
  <c r="O44" i="8"/>
  <c r="L12" i="3" s="1"/>
  <c r="P12" i="3" s="1"/>
  <c r="P39" i="8"/>
  <c r="L7" i="2" s="1"/>
  <c r="P44" i="8"/>
  <c r="L12" i="2" s="1"/>
  <c r="M39" i="8"/>
  <c r="L7" i="1" s="1"/>
  <c r="P7" i="1" s="1"/>
  <c r="M43" i="8"/>
  <c r="L11" i="1" s="1"/>
  <c r="P11" i="1" s="1"/>
  <c r="R11" i="1" s="1"/>
  <c r="N38" i="8"/>
  <c r="L6" i="4" s="1"/>
  <c r="P6" i="4" s="1"/>
  <c r="R6" i="4" s="1"/>
  <c r="N42" i="8"/>
  <c r="L10" i="4" s="1"/>
  <c r="P10" i="4" s="1"/>
  <c r="O37" i="8"/>
  <c r="L5" i="3" s="1"/>
  <c r="P5" i="3" s="1"/>
  <c r="O41" i="8"/>
  <c r="L9" i="3" s="1"/>
  <c r="P9" i="3" s="1"/>
  <c r="O45" i="8"/>
  <c r="L13" i="3" s="1"/>
  <c r="P13" i="3" s="1"/>
  <c r="P40" i="8"/>
  <c r="L8" i="2" s="1"/>
  <c r="P45" i="8"/>
  <c r="L13" i="2" s="1"/>
  <c r="M40" i="8"/>
  <c r="L8" i="1" s="1"/>
  <c r="P8" i="1" s="1"/>
  <c r="R8" i="1" s="1"/>
  <c r="M44" i="8"/>
  <c r="L12" i="1" s="1"/>
  <c r="P12" i="1" s="1"/>
  <c r="R12" i="1" s="1"/>
  <c r="N39" i="8"/>
  <c r="L7" i="4" s="1"/>
  <c r="P7" i="4" s="1"/>
  <c r="R7" i="4" s="1"/>
  <c r="N43" i="8"/>
  <c r="L11" i="4" s="1"/>
  <c r="P11" i="4" s="1"/>
  <c r="O38" i="8"/>
  <c r="L6" i="3" s="1"/>
  <c r="P6" i="3" s="1"/>
  <c r="R6" i="3" s="1"/>
  <c r="O42" i="8"/>
  <c r="L10" i="3" s="1"/>
  <c r="P10" i="3" s="1"/>
  <c r="P37" i="8"/>
  <c r="L5" i="2" s="1"/>
  <c r="P41" i="8"/>
  <c r="L9" i="2" s="1"/>
  <c r="M37" i="8"/>
  <c r="L5" i="1" s="1"/>
  <c r="P5" i="1" s="1"/>
  <c r="M41" i="8"/>
  <c r="L9" i="1" s="1"/>
  <c r="P9" i="1" s="1"/>
  <c r="M45" i="8"/>
  <c r="L13" i="1" s="1"/>
  <c r="P13" i="1" s="1"/>
  <c r="R13" i="1" s="1"/>
  <c r="N40" i="8"/>
  <c r="L8" i="4" s="1"/>
  <c r="P8" i="4" s="1"/>
  <c r="R8" i="4" s="1"/>
  <c r="N44" i="8"/>
  <c r="L12" i="4" s="1"/>
  <c r="P12" i="4" s="1"/>
  <c r="R12" i="4" s="1"/>
  <c r="O39" i="8"/>
  <c r="L7" i="3" s="1"/>
  <c r="O43" i="8"/>
  <c r="L11" i="3" s="1"/>
  <c r="P11" i="3" s="1"/>
  <c r="R11" i="3" s="1"/>
  <c r="P38" i="8"/>
  <c r="L6" i="2" s="1"/>
  <c r="P43" i="8"/>
  <c r="L11" i="2" s="1"/>
  <c r="M38" i="8"/>
  <c r="L6" i="1" s="1"/>
  <c r="P6" i="1" s="1"/>
  <c r="R6" i="1" s="1"/>
  <c r="M42" i="8"/>
  <c r="L10" i="1" s="1"/>
  <c r="P10" i="1" s="1"/>
  <c r="R10" i="1" s="1"/>
  <c r="L4" i="2"/>
  <c r="P4" i="2" s="1"/>
  <c r="L4" i="1"/>
  <c r="P4" i="1" s="1"/>
  <c r="P16" i="3"/>
  <c r="P15" i="1"/>
  <c r="P14" i="3"/>
  <c r="R14" i="3" s="1"/>
  <c r="P7" i="3"/>
  <c r="R7" i="3" s="1"/>
  <c r="P14" i="1"/>
  <c r="P17" i="3"/>
  <c r="I15" i="1"/>
  <c r="I7" i="1"/>
  <c r="I17" i="1"/>
  <c r="R17" i="1" s="1"/>
  <c r="I14" i="1"/>
  <c r="I9" i="1"/>
  <c r="H5" i="1"/>
  <c r="E5" i="1"/>
  <c r="F5" i="1" s="1"/>
  <c r="H4" i="1"/>
  <c r="E4" i="1"/>
  <c r="F4" i="1" s="1"/>
  <c r="I15" i="3"/>
  <c r="I12" i="3"/>
  <c r="I9" i="3"/>
  <c r="I17" i="3"/>
  <c r="I13" i="3"/>
  <c r="I7" i="3"/>
  <c r="I16" i="3"/>
  <c r="I10" i="3"/>
  <c r="I17" i="4"/>
  <c r="I14" i="4"/>
  <c r="I9" i="4"/>
  <c r="I11" i="4"/>
  <c r="I10" i="4"/>
  <c r="R4" i="4"/>
  <c r="H5" i="4"/>
  <c r="E5" i="4"/>
  <c r="F5" i="4" s="1"/>
  <c r="I5" i="3"/>
  <c r="H4" i="3"/>
  <c r="I4" i="3" s="1"/>
  <c r="R9" i="3" l="1"/>
  <c r="R14" i="1"/>
  <c r="R9" i="4"/>
  <c r="R5" i="3"/>
  <c r="R10" i="4"/>
  <c r="R10" i="3"/>
  <c r="R14" i="4"/>
  <c r="R16" i="3"/>
  <c r="R7" i="1"/>
  <c r="R11" i="4"/>
  <c r="R9" i="1"/>
  <c r="R15" i="1"/>
  <c r="R17" i="4"/>
  <c r="R13" i="3"/>
  <c r="R12" i="3"/>
  <c r="R15" i="3"/>
  <c r="R17" i="3"/>
  <c r="I5" i="1"/>
  <c r="R5" i="1" s="1"/>
  <c r="I4" i="1"/>
  <c r="R4" i="1" s="1"/>
  <c r="I5" i="4"/>
  <c r="R5" i="4" s="1"/>
  <c r="B4" i="8"/>
  <c r="A5" i="8"/>
  <c r="A38" i="8" l="1"/>
  <c r="A39" i="8" s="1"/>
  <c r="B37" i="8"/>
  <c r="A23" i="8"/>
  <c r="A24" i="8" s="1"/>
  <c r="B22" i="8"/>
  <c r="B39" i="8" l="1"/>
  <c r="A40" i="8"/>
  <c r="B38" i="8"/>
  <c r="B24" i="8"/>
  <c r="A25" i="8"/>
  <c r="B23" i="8"/>
  <c r="B51" i="7" l="1"/>
  <c r="C19" i="12" s="1"/>
  <c r="B52" i="7"/>
  <c r="C19" i="10" s="1"/>
  <c r="B50" i="7"/>
  <c r="C19" i="9" s="1"/>
  <c r="B44" i="7"/>
  <c r="C18" i="9" s="1"/>
  <c r="B47" i="7"/>
  <c r="C18" i="11" s="1"/>
  <c r="B45" i="7"/>
  <c r="C18" i="12" s="1"/>
  <c r="B40" i="7"/>
  <c r="C17" i="10" s="1"/>
  <c r="B38" i="7"/>
  <c r="C17" i="9" s="1"/>
  <c r="B39" i="7"/>
  <c r="C17" i="12" s="1"/>
  <c r="B35" i="7"/>
  <c r="C16" i="11" s="1"/>
  <c r="B32" i="7"/>
  <c r="C16" i="9" s="1"/>
  <c r="B34" i="7"/>
  <c r="C16" i="10" s="1"/>
  <c r="A41" i="8"/>
  <c r="B40" i="8"/>
  <c r="A26" i="8"/>
  <c r="B25" i="8"/>
  <c r="K53" i="7"/>
  <c r="L19" i="11" s="1"/>
  <c r="J53" i="7"/>
  <c r="K19" i="11" s="1"/>
  <c r="I53" i="7"/>
  <c r="J19" i="11" s="1"/>
  <c r="H53" i="7"/>
  <c r="I19" i="11" s="1"/>
  <c r="G53" i="7"/>
  <c r="H19" i="11" s="1"/>
  <c r="F53" i="7"/>
  <c r="G19" i="11" s="1"/>
  <c r="E53" i="7"/>
  <c r="F19" i="11" s="1"/>
  <c r="D53" i="7"/>
  <c r="E19" i="11" s="1"/>
  <c r="C53" i="7"/>
  <c r="D19" i="11" s="1"/>
  <c r="B53" i="7"/>
  <c r="C19" i="11" s="1"/>
  <c r="K52" i="7"/>
  <c r="L19" i="10" s="1"/>
  <c r="J52" i="7"/>
  <c r="K19" i="10" s="1"/>
  <c r="I52" i="7"/>
  <c r="J19" i="10" s="1"/>
  <c r="H52" i="7"/>
  <c r="I19" i="10" s="1"/>
  <c r="G52" i="7"/>
  <c r="H19" i="10" s="1"/>
  <c r="F52" i="7"/>
  <c r="G19" i="10" s="1"/>
  <c r="E52" i="7"/>
  <c r="F19" i="10" s="1"/>
  <c r="D52" i="7"/>
  <c r="E19" i="10" s="1"/>
  <c r="C52" i="7"/>
  <c r="D19" i="10" s="1"/>
  <c r="K51" i="7"/>
  <c r="L19" i="12" s="1"/>
  <c r="J51" i="7"/>
  <c r="K19" i="12" s="1"/>
  <c r="I51" i="7"/>
  <c r="J19" i="12" s="1"/>
  <c r="H51" i="7"/>
  <c r="I19" i="12" s="1"/>
  <c r="G51" i="7"/>
  <c r="H19" i="12" s="1"/>
  <c r="F51" i="7"/>
  <c r="G19" i="12" s="1"/>
  <c r="E51" i="7"/>
  <c r="F19" i="12" s="1"/>
  <c r="D51" i="7"/>
  <c r="E19" i="12" s="1"/>
  <c r="C51" i="7"/>
  <c r="D19" i="12" s="1"/>
  <c r="K50" i="7"/>
  <c r="L19" i="9" s="1"/>
  <c r="J50" i="7"/>
  <c r="K19" i="9" s="1"/>
  <c r="I50" i="7"/>
  <c r="J19" i="9" s="1"/>
  <c r="H50" i="7"/>
  <c r="I19" i="9" s="1"/>
  <c r="G50" i="7"/>
  <c r="H19" i="9" s="1"/>
  <c r="F50" i="7"/>
  <c r="G19" i="9" s="1"/>
  <c r="E50" i="7"/>
  <c r="F19" i="9" s="1"/>
  <c r="D50" i="7"/>
  <c r="E19" i="9" s="1"/>
  <c r="C50" i="7"/>
  <c r="D19" i="9" s="1"/>
  <c r="K47" i="7"/>
  <c r="L18" i="11" s="1"/>
  <c r="J47" i="7"/>
  <c r="K18" i="11" s="1"/>
  <c r="I47" i="7"/>
  <c r="J18" i="11" s="1"/>
  <c r="H47" i="7"/>
  <c r="I18" i="11" s="1"/>
  <c r="G47" i="7"/>
  <c r="H18" i="11" s="1"/>
  <c r="F47" i="7"/>
  <c r="G18" i="11" s="1"/>
  <c r="E47" i="7"/>
  <c r="F18" i="11" s="1"/>
  <c r="D47" i="7"/>
  <c r="E18" i="11" s="1"/>
  <c r="C47" i="7"/>
  <c r="D18" i="11" s="1"/>
  <c r="K46" i="7"/>
  <c r="L18" i="10" s="1"/>
  <c r="J46" i="7"/>
  <c r="K18" i="10" s="1"/>
  <c r="I46" i="7"/>
  <c r="J18" i="10" s="1"/>
  <c r="H46" i="7"/>
  <c r="I18" i="10" s="1"/>
  <c r="G46" i="7"/>
  <c r="H18" i="10" s="1"/>
  <c r="F46" i="7"/>
  <c r="G18" i="10" s="1"/>
  <c r="E46" i="7"/>
  <c r="F18" i="10" s="1"/>
  <c r="D46" i="7"/>
  <c r="E18" i="10" s="1"/>
  <c r="C46" i="7"/>
  <c r="D18" i="10" s="1"/>
  <c r="B46" i="7"/>
  <c r="C18" i="10" s="1"/>
  <c r="K45" i="7"/>
  <c r="L18" i="12" s="1"/>
  <c r="J45" i="7"/>
  <c r="K18" i="12" s="1"/>
  <c r="I45" i="7"/>
  <c r="J18" i="12" s="1"/>
  <c r="H45" i="7"/>
  <c r="I18" i="12" s="1"/>
  <c r="G45" i="7"/>
  <c r="H18" i="12" s="1"/>
  <c r="F45" i="7"/>
  <c r="G18" i="12" s="1"/>
  <c r="E45" i="7"/>
  <c r="F18" i="12" s="1"/>
  <c r="D45" i="7"/>
  <c r="E18" i="12" s="1"/>
  <c r="C45" i="7"/>
  <c r="D18" i="12" s="1"/>
  <c r="K44" i="7"/>
  <c r="L18" i="9" s="1"/>
  <c r="J44" i="7"/>
  <c r="K18" i="9" s="1"/>
  <c r="I44" i="7"/>
  <c r="J18" i="9" s="1"/>
  <c r="H44" i="7"/>
  <c r="I18" i="9" s="1"/>
  <c r="G44" i="7"/>
  <c r="H18" i="9" s="1"/>
  <c r="F44" i="7"/>
  <c r="G18" i="9" s="1"/>
  <c r="E44" i="7"/>
  <c r="F18" i="9" s="1"/>
  <c r="D44" i="7"/>
  <c r="E18" i="9" s="1"/>
  <c r="C44" i="7"/>
  <c r="D18" i="9" s="1"/>
  <c r="K41" i="7"/>
  <c r="L17" i="11" s="1"/>
  <c r="J41" i="7"/>
  <c r="K17" i="11" s="1"/>
  <c r="I41" i="7"/>
  <c r="J17" i="11" s="1"/>
  <c r="H41" i="7"/>
  <c r="I17" i="11" s="1"/>
  <c r="G41" i="7"/>
  <c r="H17" i="11" s="1"/>
  <c r="F41" i="7"/>
  <c r="G17" i="11" s="1"/>
  <c r="E41" i="7"/>
  <c r="F17" i="11" s="1"/>
  <c r="D41" i="7"/>
  <c r="E17" i="11" s="1"/>
  <c r="C41" i="7"/>
  <c r="D17" i="11" s="1"/>
  <c r="B41" i="7"/>
  <c r="C17" i="11" s="1"/>
  <c r="K40" i="7"/>
  <c r="L17" i="10" s="1"/>
  <c r="J40" i="7"/>
  <c r="K17" i="10" s="1"/>
  <c r="I40" i="7"/>
  <c r="J17" i="10" s="1"/>
  <c r="H40" i="7"/>
  <c r="I17" i="10" s="1"/>
  <c r="G40" i="7"/>
  <c r="H17" i="10" s="1"/>
  <c r="F40" i="7"/>
  <c r="G17" i="10" s="1"/>
  <c r="E40" i="7"/>
  <c r="F17" i="10" s="1"/>
  <c r="D40" i="7"/>
  <c r="E17" i="10" s="1"/>
  <c r="C40" i="7"/>
  <c r="D17" i="10" s="1"/>
  <c r="K39" i="7"/>
  <c r="L17" i="12" s="1"/>
  <c r="J39" i="7"/>
  <c r="K17" i="12" s="1"/>
  <c r="I39" i="7"/>
  <c r="J17" i="12" s="1"/>
  <c r="H39" i="7"/>
  <c r="I17" i="12" s="1"/>
  <c r="G39" i="7"/>
  <c r="H17" i="12" s="1"/>
  <c r="F39" i="7"/>
  <c r="G17" i="12" s="1"/>
  <c r="E39" i="7"/>
  <c r="F17" i="12" s="1"/>
  <c r="D39" i="7"/>
  <c r="E17" i="12" s="1"/>
  <c r="C39" i="7"/>
  <c r="D17" i="12" s="1"/>
  <c r="K38" i="7"/>
  <c r="L17" i="9" s="1"/>
  <c r="J38" i="7"/>
  <c r="K17" i="9" s="1"/>
  <c r="I38" i="7"/>
  <c r="J17" i="9" s="1"/>
  <c r="H38" i="7"/>
  <c r="I17" i="9" s="1"/>
  <c r="G38" i="7"/>
  <c r="H17" i="9" s="1"/>
  <c r="F38" i="7"/>
  <c r="G17" i="9" s="1"/>
  <c r="E38" i="7"/>
  <c r="F17" i="9" s="1"/>
  <c r="D38" i="7"/>
  <c r="E17" i="9" s="1"/>
  <c r="C38" i="7"/>
  <c r="D17" i="9" s="1"/>
  <c r="K35" i="7"/>
  <c r="L16" i="11" s="1"/>
  <c r="J35" i="7"/>
  <c r="K16" i="11" s="1"/>
  <c r="I35" i="7"/>
  <c r="J16" i="11" s="1"/>
  <c r="H35" i="7"/>
  <c r="I16" i="11" s="1"/>
  <c r="G35" i="7"/>
  <c r="H16" i="11" s="1"/>
  <c r="F35" i="7"/>
  <c r="G16" i="11" s="1"/>
  <c r="E35" i="7"/>
  <c r="F16" i="11" s="1"/>
  <c r="D35" i="7"/>
  <c r="E16" i="11" s="1"/>
  <c r="C35" i="7"/>
  <c r="D16" i="11" s="1"/>
  <c r="K34" i="7"/>
  <c r="L16" i="10" s="1"/>
  <c r="J34" i="7"/>
  <c r="K16" i="10" s="1"/>
  <c r="I34" i="7"/>
  <c r="J16" i="10" s="1"/>
  <c r="H34" i="7"/>
  <c r="I16" i="10" s="1"/>
  <c r="G34" i="7"/>
  <c r="H16" i="10" s="1"/>
  <c r="F34" i="7"/>
  <c r="G16" i="10" s="1"/>
  <c r="E34" i="7"/>
  <c r="F16" i="10" s="1"/>
  <c r="D34" i="7"/>
  <c r="E16" i="10" s="1"/>
  <c r="C34" i="7"/>
  <c r="D16" i="10" s="1"/>
  <c r="K33" i="7"/>
  <c r="L16" i="12" s="1"/>
  <c r="J33" i="7"/>
  <c r="K16" i="12" s="1"/>
  <c r="I33" i="7"/>
  <c r="J16" i="12" s="1"/>
  <c r="H33" i="7"/>
  <c r="I16" i="12" s="1"/>
  <c r="G33" i="7"/>
  <c r="H16" i="12" s="1"/>
  <c r="F33" i="7"/>
  <c r="G16" i="12" s="1"/>
  <c r="E33" i="7"/>
  <c r="F16" i="12" s="1"/>
  <c r="D33" i="7"/>
  <c r="E16" i="12" s="1"/>
  <c r="C33" i="7"/>
  <c r="D16" i="12" s="1"/>
  <c r="B33" i="7"/>
  <c r="C16" i="12" s="1"/>
  <c r="K32" i="7"/>
  <c r="L16" i="9" s="1"/>
  <c r="J32" i="7"/>
  <c r="K16" i="9" s="1"/>
  <c r="I32" i="7"/>
  <c r="J16" i="9" s="1"/>
  <c r="H32" i="7"/>
  <c r="I16" i="9" s="1"/>
  <c r="G32" i="7"/>
  <c r="H16" i="9" s="1"/>
  <c r="F32" i="7"/>
  <c r="G16" i="9" s="1"/>
  <c r="E32" i="7"/>
  <c r="F16" i="9" s="1"/>
  <c r="D32" i="7"/>
  <c r="E16" i="9" s="1"/>
  <c r="C32" i="7"/>
  <c r="D16" i="9" s="1"/>
  <c r="B41" i="8" l="1"/>
  <c r="A42" i="8"/>
  <c r="B26" i="8"/>
  <c r="A27" i="8"/>
  <c r="A65" i="7"/>
  <c r="A64" i="7"/>
  <c r="A63" i="7"/>
  <c r="A62" i="7"/>
  <c r="A59" i="7"/>
  <c r="A58" i="7"/>
  <c r="A57" i="7"/>
  <c r="A56" i="7"/>
  <c r="A53" i="7"/>
  <c r="A52" i="7"/>
  <c r="A51" i="7"/>
  <c r="A50" i="7"/>
  <c r="A47" i="7"/>
  <c r="A46" i="7"/>
  <c r="A45" i="7"/>
  <c r="A44" i="7"/>
  <c r="A41" i="7"/>
  <c r="A40" i="7"/>
  <c r="A39" i="7"/>
  <c r="A38" i="7"/>
  <c r="A35" i="7"/>
  <c r="A34" i="7"/>
  <c r="A33" i="7"/>
  <c r="A32" i="7"/>
  <c r="A29" i="7"/>
  <c r="A28" i="7"/>
  <c r="A27" i="7"/>
  <c r="A26" i="7"/>
  <c r="A23" i="7"/>
  <c r="A22" i="7"/>
  <c r="A21" i="7"/>
  <c r="A20" i="7"/>
  <c r="A17" i="7"/>
  <c r="A16" i="7"/>
  <c r="A15" i="7"/>
  <c r="A14" i="7"/>
  <c r="A11" i="7"/>
  <c r="A10" i="7"/>
  <c r="A9" i="7"/>
  <c r="A8" i="7"/>
  <c r="A43" i="8" l="1"/>
  <c r="B42" i="8"/>
  <c r="A28" i="8"/>
  <c r="B27" i="8"/>
  <c r="B5" i="8"/>
  <c r="C5" i="4" s="1"/>
  <c r="B1" i="8"/>
  <c r="C4" i="2" s="1"/>
  <c r="A6" i="8"/>
  <c r="A7" i="8" s="1"/>
  <c r="B6" i="8" l="1"/>
  <c r="C6" i="4" s="1"/>
  <c r="B43" i="8"/>
  <c r="A44" i="8"/>
  <c r="B28" i="8"/>
  <c r="A29" i="8"/>
  <c r="A8" i="8"/>
  <c r="B7" i="8"/>
  <c r="C7" i="2" s="1"/>
  <c r="C4" i="1"/>
  <c r="C4" i="3"/>
  <c r="C6" i="2"/>
  <c r="C5" i="1"/>
  <c r="C4" i="4"/>
  <c r="C5" i="2"/>
  <c r="C5" i="3"/>
  <c r="B1" i="7"/>
  <c r="B19" i="7" s="1"/>
  <c r="B37" i="7" s="1"/>
  <c r="B55" i="7" s="1"/>
  <c r="C7" i="3" l="1"/>
  <c r="C6" i="1"/>
  <c r="C6" i="3"/>
  <c r="C7" i="1"/>
  <c r="A45" i="8"/>
  <c r="B44" i="8"/>
  <c r="A30" i="8"/>
  <c r="B29" i="8"/>
  <c r="C7" i="4"/>
  <c r="A9" i="8"/>
  <c r="B8" i="8"/>
  <c r="B7" i="7"/>
  <c r="B25" i="7" s="1"/>
  <c r="B43" i="7" s="1"/>
  <c r="B61" i="7" s="1"/>
  <c r="B13" i="7"/>
  <c r="B31" i="7" s="1"/>
  <c r="B49" i="7" s="1"/>
  <c r="B45" i="8" l="1"/>
  <c r="A46" i="8"/>
  <c r="B30" i="8"/>
  <c r="C8" i="4"/>
  <c r="C8" i="2"/>
  <c r="C8" i="3"/>
  <c r="C8" i="1"/>
  <c r="A10" i="8"/>
  <c r="B9" i="8"/>
  <c r="A47" i="8" l="1"/>
  <c r="B46" i="8"/>
  <c r="C9" i="2"/>
  <c r="C9" i="1"/>
  <c r="C9" i="4"/>
  <c r="C9" i="3"/>
  <c r="A11" i="8"/>
  <c r="B10" i="8"/>
  <c r="B47" i="8" l="1"/>
  <c r="A48" i="8"/>
  <c r="C10" i="3"/>
  <c r="C10" i="1"/>
  <c r="C10" i="4"/>
  <c r="C10" i="2"/>
  <c r="A12" i="8"/>
  <c r="B11" i="8"/>
  <c r="D4" i="2"/>
  <c r="G4" i="2"/>
  <c r="D1" i="7"/>
  <c r="C1" i="7"/>
  <c r="E4" i="2" l="1"/>
  <c r="F4" i="2" s="1"/>
  <c r="D6" i="2"/>
  <c r="E6" i="2" s="1"/>
  <c r="F6" i="2" s="1"/>
  <c r="D10" i="2"/>
  <c r="E10" i="2" s="1"/>
  <c r="F10" i="2" s="1"/>
  <c r="D7" i="2"/>
  <c r="E7" i="2" s="1"/>
  <c r="F7" i="2" s="1"/>
  <c r="D8" i="2"/>
  <c r="E8" i="2" s="1"/>
  <c r="F8" i="2" s="1"/>
  <c r="D12" i="2"/>
  <c r="E12" i="2" s="1"/>
  <c r="F12" i="2" s="1"/>
  <c r="D9" i="2"/>
  <c r="E9" i="2" s="1"/>
  <c r="F9" i="2" s="1"/>
  <c r="D13" i="2"/>
  <c r="E13" i="2" s="1"/>
  <c r="F13" i="2" s="1"/>
  <c r="D11" i="2"/>
  <c r="E11" i="2" s="1"/>
  <c r="F11" i="2" s="1"/>
  <c r="D5" i="2"/>
  <c r="E5" i="2" s="1"/>
  <c r="F5" i="2" s="1"/>
  <c r="B22" i="7"/>
  <c r="C8" i="10" s="1"/>
  <c r="H4" i="2"/>
  <c r="G6" i="2"/>
  <c r="H6" i="2" s="1"/>
  <c r="I6" i="2" s="1"/>
  <c r="G10" i="2"/>
  <c r="H10" i="2" s="1"/>
  <c r="I10" i="2" s="1"/>
  <c r="G5" i="2"/>
  <c r="H5" i="2" s="1"/>
  <c r="I5" i="2" s="1"/>
  <c r="G11" i="2"/>
  <c r="H11" i="2" s="1"/>
  <c r="G8" i="2"/>
  <c r="H8" i="2" s="1"/>
  <c r="G12" i="2"/>
  <c r="H12" i="2" s="1"/>
  <c r="I12" i="2" s="1"/>
  <c r="G7" i="2"/>
  <c r="H7" i="2" s="1"/>
  <c r="G9" i="2"/>
  <c r="H9" i="2" s="1"/>
  <c r="I9" i="2" s="1"/>
  <c r="G13" i="2"/>
  <c r="H13" i="2" s="1"/>
  <c r="I13" i="2" s="1"/>
  <c r="A49" i="8"/>
  <c r="B49" i="8" s="1"/>
  <c r="B48" i="8"/>
  <c r="C11" i="2"/>
  <c r="C11" i="4"/>
  <c r="C11" i="1"/>
  <c r="C11" i="3"/>
  <c r="A13" i="8"/>
  <c r="B12" i="8"/>
  <c r="B62" i="7"/>
  <c r="C21" i="9" s="1"/>
  <c r="C29" i="7"/>
  <c r="D15" i="11" s="1"/>
  <c r="B29" i="7"/>
  <c r="C15" i="11" s="1"/>
  <c r="B27" i="7"/>
  <c r="C15" i="12" s="1"/>
  <c r="B26" i="7"/>
  <c r="C15" i="9" s="1"/>
  <c r="B28" i="7"/>
  <c r="C15" i="10" s="1"/>
  <c r="D19" i="7"/>
  <c r="D37" i="7" s="1"/>
  <c r="D55" i="7" s="1"/>
  <c r="D7" i="7"/>
  <c r="D25" i="7" s="1"/>
  <c r="D43" i="7" s="1"/>
  <c r="D61" i="7" s="1"/>
  <c r="D13" i="7"/>
  <c r="D31" i="7" s="1"/>
  <c r="D49" i="7" s="1"/>
  <c r="C7" i="7"/>
  <c r="C25" i="7" s="1"/>
  <c r="C43" i="7" s="1"/>
  <c r="C61" i="7" s="1"/>
  <c r="C19" i="7"/>
  <c r="C37" i="7" s="1"/>
  <c r="C55" i="7" s="1"/>
  <c r="C13" i="7"/>
  <c r="C31" i="7" s="1"/>
  <c r="C49" i="7" s="1"/>
  <c r="I7" i="2" l="1"/>
  <c r="I4" i="2"/>
  <c r="B21" i="7" s="1"/>
  <c r="C8" i="12" s="1"/>
  <c r="I8" i="2"/>
  <c r="I11" i="2"/>
  <c r="B23" i="7"/>
  <c r="C8" i="11" s="1"/>
  <c r="C12" i="2"/>
  <c r="C12" i="3"/>
  <c r="C12" i="4"/>
  <c r="C12" i="1"/>
  <c r="J1" i="7" s="1"/>
  <c r="A14" i="8"/>
  <c r="B13" i="8"/>
  <c r="B65" i="7"/>
  <c r="C21" i="11" s="1"/>
  <c r="C23" i="10"/>
  <c r="C26" i="7"/>
  <c r="D15" i="9" s="1"/>
  <c r="D23" i="11"/>
  <c r="C23" i="9"/>
  <c r="C23" i="11"/>
  <c r="C28" i="7"/>
  <c r="D15" i="10" s="1"/>
  <c r="Q5" i="2"/>
  <c r="B63" i="7"/>
  <c r="C21" i="12" s="1"/>
  <c r="C23" i="12"/>
  <c r="B64" i="7"/>
  <c r="C21" i="10" s="1"/>
  <c r="C27" i="7"/>
  <c r="D15" i="12" s="1"/>
  <c r="P5" i="2"/>
  <c r="C62" i="7"/>
  <c r="D21" i="9" s="1"/>
  <c r="I15" i="7"/>
  <c r="J7" i="12" s="1"/>
  <c r="J15" i="7"/>
  <c r="K7" i="12" s="1"/>
  <c r="H15" i="7"/>
  <c r="I7" i="12" s="1"/>
  <c r="K15" i="7"/>
  <c r="L7" i="12" s="1"/>
  <c r="I1" i="7"/>
  <c r="H1" i="7"/>
  <c r="G1" i="7"/>
  <c r="F1" i="7"/>
  <c r="E1" i="7"/>
  <c r="R4" i="2" l="1"/>
  <c r="C13" i="4"/>
  <c r="C13" i="3"/>
  <c r="C13" i="1"/>
  <c r="K1" i="7" s="1"/>
  <c r="K19" i="7" s="1"/>
  <c r="K37" i="7" s="1"/>
  <c r="K55" i="7" s="1"/>
  <c r="C13" i="2"/>
  <c r="A15" i="8"/>
  <c r="B14" i="8"/>
  <c r="D23" i="12"/>
  <c r="D29" i="7"/>
  <c r="E15" i="11" s="1"/>
  <c r="Q6" i="2"/>
  <c r="C63" i="7"/>
  <c r="D21" i="12" s="1"/>
  <c r="D28" i="7"/>
  <c r="E15" i="10" s="1"/>
  <c r="D26" i="7"/>
  <c r="E15" i="9" s="1"/>
  <c r="D62" i="7"/>
  <c r="E21" i="9" s="1"/>
  <c r="D23" i="10"/>
  <c r="D27" i="7"/>
  <c r="E15" i="12" s="1"/>
  <c r="P6" i="2"/>
  <c r="C64" i="7"/>
  <c r="D21" i="10" s="1"/>
  <c r="D23" i="9"/>
  <c r="C65" i="7"/>
  <c r="D21" i="11" s="1"/>
  <c r="H7" i="7"/>
  <c r="H25" i="7" s="1"/>
  <c r="H43" i="7" s="1"/>
  <c r="H61" i="7" s="1"/>
  <c r="H19" i="7"/>
  <c r="H37" i="7" s="1"/>
  <c r="H55" i="7" s="1"/>
  <c r="H13" i="7"/>
  <c r="H31" i="7" s="1"/>
  <c r="H49" i="7" s="1"/>
  <c r="E19" i="7"/>
  <c r="E37" i="7" s="1"/>
  <c r="E55" i="7" s="1"/>
  <c r="E13" i="7"/>
  <c r="E31" i="7" s="1"/>
  <c r="E49" i="7" s="1"/>
  <c r="E7" i="7"/>
  <c r="E25" i="7" s="1"/>
  <c r="E43" i="7" s="1"/>
  <c r="E61" i="7" s="1"/>
  <c r="I13" i="7"/>
  <c r="I31" i="7" s="1"/>
  <c r="I49" i="7" s="1"/>
  <c r="I7" i="7"/>
  <c r="I25" i="7" s="1"/>
  <c r="I43" i="7" s="1"/>
  <c r="I61" i="7" s="1"/>
  <c r="I19" i="7"/>
  <c r="I37" i="7" s="1"/>
  <c r="I55" i="7" s="1"/>
  <c r="F19" i="7"/>
  <c r="F37" i="7" s="1"/>
  <c r="F55" i="7" s="1"/>
  <c r="F13" i="7"/>
  <c r="F31" i="7" s="1"/>
  <c r="F49" i="7" s="1"/>
  <c r="F7" i="7"/>
  <c r="F25" i="7" s="1"/>
  <c r="F43" i="7" s="1"/>
  <c r="F61" i="7" s="1"/>
  <c r="J19" i="7"/>
  <c r="J37" i="7" s="1"/>
  <c r="J55" i="7" s="1"/>
  <c r="J13" i="7"/>
  <c r="J31" i="7" s="1"/>
  <c r="J49" i="7" s="1"/>
  <c r="J7" i="7"/>
  <c r="J25" i="7" s="1"/>
  <c r="J43" i="7" s="1"/>
  <c r="J61" i="7" s="1"/>
  <c r="G13" i="7"/>
  <c r="G31" i="7" s="1"/>
  <c r="G49" i="7" s="1"/>
  <c r="G7" i="7"/>
  <c r="G25" i="7" s="1"/>
  <c r="G43" i="7" s="1"/>
  <c r="G61" i="7" s="1"/>
  <c r="G19" i="7"/>
  <c r="G37" i="7" s="1"/>
  <c r="G55" i="7" s="1"/>
  <c r="K7" i="7" l="1"/>
  <c r="K25" i="7" s="1"/>
  <c r="K43" i="7" s="1"/>
  <c r="K61" i="7" s="1"/>
  <c r="K13" i="7"/>
  <c r="K31" i="7" s="1"/>
  <c r="K49" i="7" s="1"/>
  <c r="C14" i="3"/>
  <c r="C14" i="1"/>
  <c r="C14" i="4"/>
  <c r="A16" i="8"/>
  <c r="B15" i="8"/>
  <c r="D65" i="7"/>
  <c r="E21" i="11" s="1"/>
  <c r="E23" i="12"/>
  <c r="E62" i="7"/>
  <c r="F21" i="9" s="1"/>
  <c r="E23" i="10"/>
  <c r="E29" i="7"/>
  <c r="F15" i="11" s="1"/>
  <c r="D64" i="7"/>
  <c r="E21" i="10" s="1"/>
  <c r="E23" i="9"/>
  <c r="E23" i="11"/>
  <c r="E26" i="7"/>
  <c r="F15" i="9" s="1"/>
  <c r="Q7" i="2"/>
  <c r="D63" i="7"/>
  <c r="E21" i="12" s="1"/>
  <c r="E27" i="7"/>
  <c r="F15" i="12" s="1"/>
  <c r="P7" i="2"/>
  <c r="E28" i="7"/>
  <c r="F15" i="10" s="1"/>
  <c r="B17" i="7"/>
  <c r="C7" i="11" s="1"/>
  <c r="B16" i="7"/>
  <c r="C7" i="10" s="1"/>
  <c r="A17" i="8" l="1"/>
  <c r="B17" i="8" s="1"/>
  <c r="B16" i="8"/>
  <c r="C15" i="4"/>
  <c r="C15" i="1"/>
  <c r="C15" i="3"/>
  <c r="F23" i="12"/>
  <c r="Q8" i="2"/>
  <c r="E63" i="7"/>
  <c r="F21" i="12" s="1"/>
  <c r="F29" i="7"/>
  <c r="G15" i="11" s="1"/>
  <c r="F28" i="7"/>
  <c r="G15" i="10" s="1"/>
  <c r="F26" i="7"/>
  <c r="G15" i="9" s="1"/>
  <c r="F23" i="10"/>
  <c r="F27" i="7"/>
  <c r="G15" i="12" s="1"/>
  <c r="P8" i="2"/>
  <c r="F23" i="9"/>
  <c r="E64" i="7"/>
  <c r="F21" i="10" s="1"/>
  <c r="F23" i="11"/>
  <c r="F62" i="7"/>
  <c r="G21" i="9" s="1"/>
  <c r="E65" i="7"/>
  <c r="F21" i="11" s="1"/>
  <c r="B14" i="7"/>
  <c r="C7" i="9" s="1"/>
  <c r="B20" i="7"/>
  <c r="C8" i="9" s="1"/>
  <c r="E17" i="7"/>
  <c r="F7" i="11" s="1"/>
  <c r="G17" i="7"/>
  <c r="H7" i="11" s="1"/>
  <c r="I17" i="7"/>
  <c r="J7" i="11" s="1"/>
  <c r="K17" i="7"/>
  <c r="L7" i="11" s="1"/>
  <c r="D17" i="7"/>
  <c r="E7" i="11" s="1"/>
  <c r="F17" i="7"/>
  <c r="G7" i="11" s="1"/>
  <c r="H17" i="7"/>
  <c r="I7" i="11" s="1"/>
  <c r="J17" i="7"/>
  <c r="K7" i="11" s="1"/>
  <c r="D16" i="7"/>
  <c r="E7" i="10" s="1"/>
  <c r="F16" i="7"/>
  <c r="G7" i="10" s="1"/>
  <c r="H16" i="7"/>
  <c r="I7" i="10" s="1"/>
  <c r="J16" i="7"/>
  <c r="K7" i="10" s="1"/>
  <c r="E16" i="7"/>
  <c r="F7" i="10" s="1"/>
  <c r="G16" i="7"/>
  <c r="H7" i="10" s="1"/>
  <c r="I16" i="7"/>
  <c r="J7" i="10" s="1"/>
  <c r="K16" i="7"/>
  <c r="L7" i="10" s="1"/>
  <c r="C16" i="3" l="1"/>
  <c r="C16" i="4"/>
  <c r="C16" i="1"/>
  <c r="C17" i="1"/>
  <c r="C17" i="3"/>
  <c r="C17" i="4"/>
  <c r="G62" i="7"/>
  <c r="H21" i="9" s="1"/>
  <c r="F65" i="7"/>
  <c r="G21" i="11" s="1"/>
  <c r="G23" i="9"/>
  <c r="G28" i="7"/>
  <c r="H15" i="10" s="1"/>
  <c r="F64" i="7"/>
  <c r="G21" i="10" s="1"/>
  <c r="G23" i="12"/>
  <c r="G23" i="10"/>
  <c r="G29" i="7"/>
  <c r="H15" i="11" s="1"/>
  <c r="G27" i="7"/>
  <c r="H15" i="12" s="1"/>
  <c r="P9" i="2"/>
  <c r="G26" i="7"/>
  <c r="H15" i="9" s="1"/>
  <c r="G23" i="11"/>
  <c r="Q9" i="2"/>
  <c r="F63" i="7"/>
  <c r="G21" i="12" s="1"/>
  <c r="E14" i="7"/>
  <c r="F7" i="9" s="1"/>
  <c r="H14" i="7"/>
  <c r="I7" i="9" s="1"/>
  <c r="K14" i="7"/>
  <c r="L7" i="9" s="1"/>
  <c r="F14" i="7"/>
  <c r="G7" i="9" s="1"/>
  <c r="D14" i="7"/>
  <c r="E7" i="9" s="1"/>
  <c r="C14" i="7"/>
  <c r="D7" i="9" s="1"/>
  <c r="I14" i="7"/>
  <c r="J7" i="9" s="1"/>
  <c r="G14" i="7"/>
  <c r="H7" i="9" s="1"/>
  <c r="J14" i="7"/>
  <c r="K7" i="9" s="1"/>
  <c r="C23" i="7"/>
  <c r="D8" i="11" s="1"/>
  <c r="C17" i="7"/>
  <c r="D7" i="11" s="1"/>
  <c r="C22" i="7"/>
  <c r="D8" i="10" s="1"/>
  <c r="C16" i="7"/>
  <c r="D7" i="10" s="1"/>
  <c r="H28" i="7" l="1"/>
  <c r="I15" i="10" s="1"/>
  <c r="H23" i="12"/>
  <c r="H29" i="7"/>
  <c r="I15" i="11" s="1"/>
  <c r="G64" i="7"/>
  <c r="H21" i="10" s="1"/>
  <c r="H23" i="10"/>
  <c r="G65" i="7"/>
  <c r="H21" i="11" s="1"/>
  <c r="H26" i="7"/>
  <c r="I15" i="9" s="1"/>
  <c r="H23" i="11"/>
  <c r="Q10" i="2"/>
  <c r="G63" i="7"/>
  <c r="H21" i="12" s="1"/>
  <c r="H23" i="9"/>
  <c r="H27" i="7"/>
  <c r="I15" i="12" s="1"/>
  <c r="P10" i="2"/>
  <c r="H62" i="7"/>
  <c r="I21" i="9" s="1"/>
  <c r="D23" i="7"/>
  <c r="E8" i="11" s="1"/>
  <c r="C20" i="7"/>
  <c r="D8" i="9" s="1"/>
  <c r="I23" i="9" l="1"/>
  <c r="H65" i="7"/>
  <c r="I21" i="11" s="1"/>
  <c r="I29" i="7"/>
  <c r="J15" i="11" s="1"/>
  <c r="I23" i="11"/>
  <c r="I27" i="7"/>
  <c r="J15" i="12" s="1"/>
  <c r="P11" i="2"/>
  <c r="I26" i="7"/>
  <c r="J15" i="9" s="1"/>
  <c r="H64" i="7"/>
  <c r="I21" i="10" s="1"/>
  <c r="I28" i="7"/>
  <c r="J15" i="10" s="1"/>
  <c r="I62" i="7"/>
  <c r="J21" i="9" s="1"/>
  <c r="I23" i="12"/>
  <c r="Q11" i="2"/>
  <c r="H63" i="7"/>
  <c r="I21" i="12" s="1"/>
  <c r="I23" i="10"/>
  <c r="D22" i="7"/>
  <c r="E8" i="10" s="1"/>
  <c r="E23" i="7"/>
  <c r="F8" i="11" s="1"/>
  <c r="D20" i="7"/>
  <c r="E8" i="9" s="1"/>
  <c r="E22" i="7"/>
  <c r="F8" i="10" s="1"/>
  <c r="Q12" i="2" l="1"/>
  <c r="I63" i="7"/>
  <c r="J21" i="12" s="1"/>
  <c r="J62" i="7"/>
  <c r="K21" i="9" s="1"/>
  <c r="J26" i="7"/>
  <c r="K15" i="9" s="1"/>
  <c r="J29" i="7"/>
  <c r="K15" i="11" s="1"/>
  <c r="J28" i="7"/>
  <c r="K15" i="10" s="1"/>
  <c r="I64" i="7"/>
  <c r="J21" i="10" s="1"/>
  <c r="J27" i="7"/>
  <c r="K15" i="12" s="1"/>
  <c r="P12" i="2"/>
  <c r="J23" i="11"/>
  <c r="I65" i="7"/>
  <c r="J21" i="11" s="1"/>
  <c r="J23" i="10"/>
  <c r="J23" i="9"/>
  <c r="J23" i="12"/>
  <c r="F22" i="7"/>
  <c r="G8" i="10" s="1"/>
  <c r="E20" i="7"/>
  <c r="F8" i="9" s="1"/>
  <c r="F23" i="7"/>
  <c r="G8" i="11" s="1"/>
  <c r="K29" i="7" l="1"/>
  <c r="L15" i="11" s="1"/>
  <c r="K23" i="12"/>
  <c r="K23" i="10"/>
  <c r="K23" i="9"/>
  <c r="K62" i="7"/>
  <c r="L21" i="9" s="1"/>
  <c r="K28" i="7"/>
  <c r="L15" i="10" s="1"/>
  <c r="J64" i="7"/>
  <c r="K21" i="10" s="1"/>
  <c r="K23" i="11"/>
  <c r="J65" i="7"/>
  <c r="K21" i="11" s="1"/>
  <c r="K27" i="7"/>
  <c r="L15" i="12" s="1"/>
  <c r="P13" i="2"/>
  <c r="K26" i="7"/>
  <c r="L15" i="9" s="1"/>
  <c r="L23" i="9" s="1"/>
  <c r="Q13" i="2"/>
  <c r="K63" i="7" s="1"/>
  <c r="L21" i="12" s="1"/>
  <c r="J63" i="7"/>
  <c r="K21" i="12" s="1"/>
  <c r="F20" i="7"/>
  <c r="G8" i="9" s="1"/>
  <c r="G23" i="7"/>
  <c r="H8" i="11" s="1"/>
  <c r="G22" i="7"/>
  <c r="H8" i="10" s="1"/>
  <c r="K65" i="7" l="1"/>
  <c r="L21" i="11" s="1"/>
  <c r="L23" i="10"/>
  <c r="L23" i="12"/>
  <c r="K64" i="7"/>
  <c r="L21" i="10" s="1"/>
  <c r="L23" i="11"/>
  <c r="H23" i="7"/>
  <c r="I8" i="11" s="1"/>
  <c r="H22" i="7"/>
  <c r="I8" i="10" s="1"/>
  <c r="G20" i="7"/>
  <c r="H8" i="9" s="1"/>
  <c r="I22" i="7" l="1"/>
  <c r="J8" i="10" s="1"/>
  <c r="H20" i="7"/>
  <c r="I8" i="9" s="1"/>
  <c r="I23" i="7"/>
  <c r="J8" i="11" s="1"/>
  <c r="I20" i="7" l="1"/>
  <c r="J8" i="9" s="1"/>
  <c r="J23" i="7"/>
  <c r="K8" i="11" s="1"/>
  <c r="J22" i="7"/>
  <c r="K8" i="10" s="1"/>
  <c r="K23" i="7" l="1"/>
  <c r="L8" i="11" s="1"/>
  <c r="K22" i="7"/>
  <c r="L8" i="10" s="1"/>
  <c r="J20" i="7"/>
  <c r="K8" i="9" s="1"/>
  <c r="K20" i="7" l="1"/>
  <c r="L8" i="9" s="1"/>
  <c r="E15" i="7" l="1"/>
  <c r="F7" i="12" s="1"/>
  <c r="D15" i="7"/>
  <c r="E7" i="12" s="1"/>
  <c r="C21" i="7" l="1"/>
  <c r="D8" i="12" s="1"/>
  <c r="C15" i="7"/>
  <c r="D7" i="12" s="1"/>
  <c r="B15" i="7"/>
  <c r="C7" i="12" s="1"/>
  <c r="F15" i="7"/>
  <c r="G7" i="12" s="1"/>
  <c r="G15" i="7"/>
  <c r="H7" i="12" s="1"/>
  <c r="D21" i="7" l="1"/>
  <c r="E8" i="12" s="1"/>
  <c r="E21" i="7" l="1"/>
  <c r="F8" i="12" s="1"/>
  <c r="F21" i="7" l="1"/>
  <c r="G8" i="12" s="1"/>
  <c r="G21" i="7" l="1"/>
  <c r="H8" i="12" s="1"/>
  <c r="H21" i="7" l="1"/>
  <c r="I8" i="12" s="1"/>
  <c r="I21" i="7" l="1"/>
  <c r="J8" i="12" s="1"/>
  <c r="J21" i="7" l="1"/>
  <c r="K8" i="12" s="1"/>
  <c r="K21" i="7" l="1"/>
  <c r="L8" i="12" s="1"/>
  <c r="B2" i="7" l="1"/>
  <c r="B8" i="7" s="1"/>
  <c r="B56" i="7"/>
  <c r="C20" i="9" s="1"/>
  <c r="C14" i="9" s="1"/>
  <c r="C6" i="9" s="1"/>
  <c r="C59" i="7"/>
  <c r="D20" i="11" s="1"/>
  <c r="D14" i="11" s="1"/>
  <c r="D6" i="11" s="1"/>
  <c r="B4" i="7"/>
  <c r="B10" i="7" s="1"/>
  <c r="B58" i="7"/>
  <c r="C20" i="10" s="1"/>
  <c r="C14" i="10" s="1"/>
  <c r="C6" i="10" s="1"/>
  <c r="B3" i="7"/>
  <c r="B9" i="7" s="1"/>
  <c r="B5" i="7" l="1"/>
  <c r="B11" i="7" s="1"/>
  <c r="B57" i="7"/>
  <c r="C20" i="12" s="1"/>
  <c r="C14" i="12" s="1"/>
  <c r="C6" i="12" s="1"/>
  <c r="I57" i="7"/>
  <c r="J20" i="12" s="1"/>
  <c r="J14" i="12" s="1"/>
  <c r="J6" i="12" s="1"/>
  <c r="R11" i="2"/>
  <c r="I3" i="7" s="1"/>
  <c r="I9" i="7" s="1"/>
  <c r="R9" i="2"/>
  <c r="G3" i="7" s="1"/>
  <c r="G9" i="7" s="1"/>
  <c r="G57" i="7"/>
  <c r="H20" i="12" s="1"/>
  <c r="H14" i="12" s="1"/>
  <c r="H6" i="12" s="1"/>
  <c r="H57" i="7"/>
  <c r="I20" i="12" s="1"/>
  <c r="I14" i="12" s="1"/>
  <c r="I6" i="12" s="1"/>
  <c r="R10" i="2"/>
  <c r="H3" i="7" s="1"/>
  <c r="H9" i="7" s="1"/>
  <c r="C5" i="7"/>
  <c r="C11" i="7" s="1"/>
  <c r="B59" i="7"/>
  <c r="C20" i="11" s="1"/>
  <c r="C14" i="11" s="1"/>
  <c r="C6" i="11" s="1"/>
  <c r="C4" i="7" l="1"/>
  <c r="C10" i="7" s="1"/>
  <c r="C58" i="7"/>
  <c r="D20" i="10" s="1"/>
  <c r="D14" i="10" s="1"/>
  <c r="D6" i="10" s="1"/>
  <c r="D5" i="7"/>
  <c r="D11" i="7" s="1"/>
  <c r="D59" i="7"/>
  <c r="E20" i="11" s="1"/>
  <c r="E14" i="11" s="1"/>
  <c r="E6" i="11" s="1"/>
  <c r="K2" i="7"/>
  <c r="K8" i="7" s="1"/>
  <c r="K56" i="7"/>
  <c r="L20" i="9" s="1"/>
  <c r="L14" i="9" s="1"/>
  <c r="L6" i="9" s="1"/>
  <c r="R5" i="2"/>
  <c r="C3" i="7" s="1"/>
  <c r="C9" i="7" s="1"/>
  <c r="C57" i="7"/>
  <c r="D20" i="12" s="1"/>
  <c r="D14" i="12" s="1"/>
  <c r="D6" i="12" s="1"/>
  <c r="R7" i="2"/>
  <c r="E3" i="7" s="1"/>
  <c r="E9" i="7" s="1"/>
  <c r="E57" i="7"/>
  <c r="F20" i="12" s="1"/>
  <c r="F14" i="12" s="1"/>
  <c r="F6" i="12" s="1"/>
  <c r="I59" i="7"/>
  <c r="J20" i="11" s="1"/>
  <c r="J14" i="11" s="1"/>
  <c r="J6" i="11" s="1"/>
  <c r="I5" i="7"/>
  <c r="I11" i="7" s="1"/>
  <c r="J5" i="7"/>
  <c r="J11" i="7" s="1"/>
  <c r="J59" i="7"/>
  <c r="K20" i="11" s="1"/>
  <c r="K14" i="11" s="1"/>
  <c r="K6" i="11" s="1"/>
  <c r="G4" i="7"/>
  <c r="G10" i="7" s="1"/>
  <c r="G58" i="7"/>
  <c r="H20" i="10" s="1"/>
  <c r="H14" i="10" s="1"/>
  <c r="H6" i="10" s="1"/>
  <c r="E5" i="7"/>
  <c r="E11" i="7" s="1"/>
  <c r="E59" i="7"/>
  <c r="F20" i="11" s="1"/>
  <c r="F14" i="11" s="1"/>
  <c r="F6" i="11" s="1"/>
  <c r="H5" i="7"/>
  <c r="H11" i="7" s="1"/>
  <c r="H59" i="7"/>
  <c r="I20" i="11" s="1"/>
  <c r="I14" i="11" s="1"/>
  <c r="I6" i="11" s="1"/>
  <c r="C2" i="7"/>
  <c r="C8" i="7" s="1"/>
  <c r="C56" i="7"/>
  <c r="D20" i="9" s="1"/>
  <c r="D14" i="9" s="1"/>
  <c r="D6" i="9" s="1"/>
  <c r="J56" i="7"/>
  <c r="K20" i="9" s="1"/>
  <c r="K14" i="9" s="1"/>
  <c r="K6" i="9" s="1"/>
  <c r="J2" i="7"/>
  <c r="J8" i="7" s="1"/>
  <c r="F58" i="7"/>
  <c r="G20" i="10" s="1"/>
  <c r="G14" i="10" s="1"/>
  <c r="G6" i="10" s="1"/>
  <c r="F4" i="7"/>
  <c r="F10" i="7" s="1"/>
  <c r="H56" i="7"/>
  <c r="I20" i="9" s="1"/>
  <c r="I14" i="9" s="1"/>
  <c r="I6" i="9" s="1"/>
  <c r="H2" i="7"/>
  <c r="H8" i="7" s="1"/>
  <c r="R12" i="2"/>
  <c r="J3" i="7" s="1"/>
  <c r="J9" i="7" s="1"/>
  <c r="J57" i="7"/>
  <c r="K20" i="12" s="1"/>
  <c r="K14" i="12" s="1"/>
  <c r="K6" i="12" s="1"/>
  <c r="R8" i="2"/>
  <c r="F3" i="7" s="1"/>
  <c r="F9" i="7" s="1"/>
  <c r="F57" i="7"/>
  <c r="G20" i="12" s="1"/>
  <c r="G14" i="12" s="1"/>
  <c r="G6" i="12" s="1"/>
  <c r="G2" i="7"/>
  <c r="G8" i="7" s="1"/>
  <c r="G56" i="7"/>
  <c r="H20" i="9" s="1"/>
  <c r="H14" i="9" s="1"/>
  <c r="H6" i="9" s="1"/>
  <c r="J58" i="7"/>
  <c r="K20" i="10" s="1"/>
  <c r="K14" i="10" s="1"/>
  <c r="K6" i="10" s="1"/>
  <c r="J4" i="7"/>
  <c r="J10" i="7" s="1"/>
  <c r="E58" i="7"/>
  <c r="F20" i="10" s="1"/>
  <c r="F14" i="10" s="1"/>
  <c r="F6" i="10" s="1"/>
  <c r="E4" i="7"/>
  <c r="E10" i="7" s="1"/>
  <c r="F56" i="7"/>
  <c r="G20" i="9" s="1"/>
  <c r="G14" i="9" s="1"/>
  <c r="G6" i="9" s="1"/>
  <c r="F2" i="7"/>
  <c r="F8" i="7" s="1"/>
  <c r="D58" i="7"/>
  <c r="E20" i="10" s="1"/>
  <c r="E14" i="10" s="1"/>
  <c r="E6" i="10" s="1"/>
  <c r="D4" i="7"/>
  <c r="D10" i="7" s="1"/>
  <c r="K59" i="7"/>
  <c r="L20" i="11" s="1"/>
  <c r="K5" i="7"/>
  <c r="K11" i="7" s="1"/>
  <c r="E56" i="7"/>
  <c r="F20" i="9" s="1"/>
  <c r="F14" i="9" s="1"/>
  <c r="F6" i="9" s="1"/>
  <c r="E2" i="7"/>
  <c r="E8" i="7" s="1"/>
  <c r="R6" i="2"/>
  <c r="D3" i="7" s="1"/>
  <c r="D9" i="7" s="1"/>
  <c r="D57" i="7"/>
  <c r="E20" i="12" s="1"/>
  <c r="E14" i="12" s="1"/>
  <c r="E6" i="12" s="1"/>
  <c r="K4" i="7"/>
  <c r="K10" i="7" s="1"/>
  <c r="K58" i="7"/>
  <c r="L20" i="10" s="1"/>
  <c r="L14" i="10" s="1"/>
  <c r="L6" i="10" s="1"/>
  <c r="H4" i="7"/>
  <c r="H10" i="7" s="1"/>
  <c r="H58" i="7"/>
  <c r="I20" i="10" s="1"/>
  <c r="I14" i="10" s="1"/>
  <c r="I6" i="10" s="1"/>
  <c r="R13" i="2"/>
  <c r="K3" i="7" s="1"/>
  <c r="K9" i="7" s="1"/>
  <c r="K57" i="7"/>
  <c r="L20" i="12" s="1"/>
  <c r="L14" i="12" s="1"/>
  <c r="L6" i="12" s="1"/>
  <c r="I56" i="7"/>
  <c r="J20" i="9" s="1"/>
  <c r="J14" i="9" s="1"/>
  <c r="J6" i="9" s="1"/>
  <c r="I2" i="7"/>
  <c r="I8" i="7" s="1"/>
  <c r="F5" i="7"/>
  <c r="F11" i="7" s="1"/>
  <c r="F59" i="7"/>
  <c r="G20" i="11" s="1"/>
  <c r="G14" i="11" s="1"/>
  <c r="G6" i="11" s="1"/>
  <c r="G59" i="7"/>
  <c r="H20" i="11" s="1"/>
  <c r="H14" i="11" s="1"/>
  <c r="H6" i="11" s="1"/>
  <c r="G5" i="7"/>
  <c r="G11" i="7" s="1"/>
  <c r="I4" i="7"/>
  <c r="I10" i="7" s="1"/>
  <c r="I58" i="7"/>
  <c r="J20" i="10" s="1"/>
  <c r="J14" i="10" s="1"/>
  <c r="J6" i="10" s="1"/>
  <c r="D2" i="7"/>
  <c r="D8" i="7" s="1"/>
  <c r="D56" i="7"/>
  <c r="E20" i="9" s="1"/>
  <c r="E14" i="9" s="1"/>
  <c r="E6" i="9" s="1"/>
  <c r="L14" i="11" l="1"/>
  <c r="L6" i="11" s="1"/>
</calcChain>
</file>

<file path=xl/sharedStrings.xml><?xml version="1.0" encoding="utf-8"?>
<sst xmlns="http://schemas.openxmlformats.org/spreadsheetml/2006/main" count="276" uniqueCount="103">
  <si>
    <t>10-day VaR</t>
  </si>
  <si>
    <t>With Regular Multiplier</t>
  </si>
  <si>
    <t>Stressed VaR</t>
  </si>
  <si>
    <t>Specific Risk: Equity</t>
  </si>
  <si>
    <t>Specific Risk: IR</t>
  </si>
  <si>
    <t>FED Baseline 1-Day VaR</t>
  </si>
  <si>
    <t>Grand Total</t>
  </si>
  <si>
    <t>BHC Stress 1-Day VaR</t>
  </si>
  <si>
    <t>BHC Stress Capital</t>
  </si>
  <si>
    <t>FED Baseline Capital</t>
  </si>
  <si>
    <t>FED Adverse 1-Day VaR</t>
  </si>
  <si>
    <t>FED Severely Adverse 1-Day VaR</t>
  </si>
  <si>
    <t>FED Adverse</t>
  </si>
  <si>
    <t>FED Severely Adverse</t>
  </si>
  <si>
    <t>Date</t>
  </si>
  <si>
    <t>base</t>
  </si>
  <si>
    <t>adverse</t>
  </si>
  <si>
    <t>sev adv</t>
  </si>
  <si>
    <t>HC stress</t>
  </si>
  <si>
    <t>VaR</t>
  </si>
  <si>
    <t>SVaR</t>
  </si>
  <si>
    <t>Equity S.C.</t>
  </si>
  <si>
    <t>IR S.C.</t>
  </si>
  <si>
    <t>Credit S.C.</t>
  </si>
  <si>
    <t>Demin</t>
  </si>
  <si>
    <t>(IN  MILLION $)</t>
  </si>
  <si>
    <t>RWA (X 12.5)</t>
  </si>
  <si>
    <t>VaR (X12.5)</t>
  </si>
  <si>
    <t>SVaR (X12.5)</t>
  </si>
  <si>
    <t>Interest Rate Specific Risk</t>
  </si>
  <si>
    <t>???</t>
  </si>
  <si>
    <t>Capital requirement for de minimis exposures</t>
  </si>
  <si>
    <t>Equity</t>
  </si>
  <si>
    <t>Corporate debt positions</t>
  </si>
  <si>
    <t>Public sector entity debt positions</t>
  </si>
  <si>
    <t>Depository institution, foreign bank, and credit union debt positions</t>
  </si>
  <si>
    <t>Government sponsored entity debt positions</t>
  </si>
  <si>
    <t>Sovereign debt positions</t>
  </si>
  <si>
    <t>Specific risk add-on (excluding securitization and correlation)</t>
  </si>
  <si>
    <t>Net Short</t>
  </si>
  <si>
    <t>Net Long</t>
  </si>
  <si>
    <t>Non-modeled Securitization</t>
  </si>
  <si>
    <t>Comprehensive risk capital requirement (excluding non-modeled correlation)</t>
  </si>
  <si>
    <t>Incremental risk capital requirement</t>
  </si>
  <si>
    <t>Stressed VaR-based capital requirement</t>
  </si>
  <si>
    <t>VaR-based capital requirement</t>
  </si>
  <si>
    <t>Market RWA</t>
  </si>
  <si>
    <t xml:space="preserve">Market Risk </t>
  </si>
  <si>
    <t>PQ 9</t>
  </si>
  <si>
    <t>PQ 8</t>
  </si>
  <si>
    <t>PQ 7</t>
  </si>
  <si>
    <t>PQ 6</t>
  </si>
  <si>
    <t>PQ 5</t>
  </si>
  <si>
    <t>PQ 4</t>
  </si>
  <si>
    <t>PQ 3</t>
  </si>
  <si>
    <t>PQ 2</t>
  </si>
  <si>
    <t>PQ 1</t>
  </si>
  <si>
    <t>as of date</t>
  </si>
  <si>
    <t>Projected in $Millions</t>
  </si>
  <si>
    <t>Actual in $Millions</t>
  </si>
  <si>
    <t>Projected VaR</t>
  </si>
  <si>
    <t>Projected SVaR</t>
  </si>
  <si>
    <t>10-day SVaR</t>
  </si>
  <si>
    <t>SVaR with Regular Multiplier</t>
  </si>
  <si>
    <t xml:space="preserve">Sovereign debt </t>
  </si>
  <si>
    <t>GSEs</t>
  </si>
  <si>
    <t>Depository institutions, etc.</t>
  </si>
  <si>
    <t>Public sector entities</t>
  </si>
  <si>
    <t xml:space="preserve">Corporate debt </t>
  </si>
  <si>
    <t>Sovereign debt</t>
  </si>
  <si>
    <t>Depository institutions</t>
  </si>
  <si>
    <t>Corporates</t>
  </si>
  <si>
    <t>de minimis</t>
  </si>
  <si>
    <t>GSE</t>
  </si>
  <si>
    <t>Corp</t>
  </si>
  <si>
    <t>Charge</t>
  </si>
  <si>
    <t>De Minimis + Credit Charge</t>
  </si>
  <si>
    <t>Equity P/L frac change change</t>
  </si>
  <si>
    <t>Sovereign P/L frac change change</t>
  </si>
  <si>
    <t>GSE P/L frac change change</t>
  </si>
  <si>
    <t>Depository Institution P/L frac change change</t>
  </si>
  <si>
    <t>Public Sector frac change change</t>
  </si>
  <si>
    <t>Corporates frac change change</t>
  </si>
  <si>
    <t>Version</t>
  </si>
  <si>
    <t>Descriptions</t>
  </si>
  <si>
    <t>1.0</t>
  </si>
  <si>
    <t>Base template</t>
  </si>
  <si>
    <t>Version Table</t>
  </si>
  <si>
    <t>Sovereign</t>
  </si>
  <si>
    <t>BNYMCM Andrew Davidson Spreadsheet</t>
  </si>
  <si>
    <t>RAT NMYMCM Interest Rate Standard Charge</t>
  </si>
  <si>
    <t>RAT Pershing</t>
  </si>
  <si>
    <t>Depos (Bank)</t>
  </si>
  <si>
    <t>Public (PSE)</t>
  </si>
  <si>
    <t>From "Basel II.5 vaR Charge and Stressed VaR Charge Q3 2014.xlsm"</t>
  </si>
  <si>
    <t>BHC General RWA Worksheet: BHC XYZ, Inc. in BHC Baseline</t>
  </si>
  <si>
    <t>BHC General RWA Worksheet: BHC XYZ, Inc. in BHC Adverse</t>
  </si>
  <si>
    <t>BHC General RWA Worksheet: BHC XYZ, Inc. in BHC Severely Adverse</t>
  </si>
  <si>
    <t>Severely adverse</t>
  </si>
  <si>
    <t>Adverse</t>
  </si>
  <si>
    <t>Baseline</t>
  </si>
  <si>
    <t>BHC Stress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</si>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</sst>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_);[Red]\(0\)"/>
    <numFmt numFmtId="166" formatCode="_(* #,##0_);_(* \(#,##0\);_(* &quot;-&quot;??_);_(@_)"/>
    <numFmt numFmtId="167" formatCode="0.0"/>
    <numFmt numFmtId="168" formatCode="[$-409]mmmm\ d\,\ yyyy;@"/>
    <numFmt numFmtId="169" formatCode="#\ ??/32"/>
    <numFmt numFmtId="170" formatCode="&quot;$&quot;#,##0.0,_);[Red]\(&quot;$&quot;#,##0.0,\)"/>
    <numFmt numFmtId="171" formatCode="_(* #,##0,_);_(* \(#,##0,\);_(* &quot;-&quot;_);_(@_)"/>
    <numFmt numFmtId="172" formatCode="_(* #,##0.0,_);_(* \(#,##0.0,\);_(* &quot;-&quot;_);_(@_)"/>
    <numFmt numFmtId="173" formatCode="_(* #,##0.00_);_(* \(#,##0.00\);_(* &quot;-&quot;_);_(@_)"/>
    <numFmt numFmtId="174" formatCode="_(* #,##0,,_);_(* \(#,##0,,\);_(* &quot;-&quot;_);_(@_)"/>
    <numFmt numFmtId="175" formatCode="_(* #,##0.0,,_);_(* \(#,##0.0,,\);_(* &quot;-&quot;_);_(@_)"/>
    <numFmt numFmtId="176" formatCode="0.0%"/>
    <numFmt numFmtId="177" formatCode="0.0%_);\(0.0%\)"/>
    <numFmt numFmtId="178" formatCode="&quot;\&quot;#,##0.00;[Red]&quot;\&quot;\-#,##0.00"/>
    <numFmt numFmtId="179" formatCode="_-* #,##0_-;\-* #,##0_-;_-* &quot;-&quot;_-;_-@_-"/>
    <numFmt numFmtId="180" formatCode="??/64"/>
    <numFmt numFmtId="181" formatCode="0.0_)\%;\(0.0\)\%;0.0_)\%;@_)_%"/>
    <numFmt numFmtId="182" formatCode="#,##0.0_)_%;\(#,##0.0\)_%;0.0_)_%;@_)_%"/>
    <numFmt numFmtId="183" formatCode="#,##0.0_);\(#,##0.0\);#,##0.0_);@_)"/>
    <numFmt numFmtId="184" formatCode="#,##0.0_);\(#,##0.0\)"/>
    <numFmt numFmtId="185" formatCode="&quot;$&quot;_(#,##0.00_);&quot;$&quot;\(#,##0.00\);&quot;$&quot;_(0.00_);@_)"/>
    <numFmt numFmtId="186" formatCode="&quot;$&quot;_(#,##0.00_);&quot;$&quot;\(#,##0.00\)"/>
    <numFmt numFmtId="187" formatCode="#,##0.00_);\(#,##0.00\);0.00_);@_)"/>
    <numFmt numFmtId="188" formatCode="\€_(#,##0.00_);\€\(#,##0.00\);\€_(0.00_);@_)"/>
    <numFmt numFmtId="189" formatCode="#,##0_)\x;\(#,##0\)\x;0_)\x;@_)_x"/>
    <numFmt numFmtId="190" formatCode="#,##0.0_)\x;\(#,##0.0\)\x"/>
    <numFmt numFmtId="191" formatCode="#,##0_)_x;\(#,##0\)_x;0_)_x;@_)_x"/>
    <numFmt numFmtId="192" formatCode="#,##0.0_)_x;\(#,##0.0\)_x"/>
    <numFmt numFmtId="193" formatCode="0.0_)\%;\(0.0\)\%"/>
    <numFmt numFmtId="194" formatCode="0.0%;\(0.0\)%;@\ \ "/>
    <numFmt numFmtId="195" formatCode="#,##0.0_)_%;\(#,##0.0\)_%"/>
    <numFmt numFmtId="196" formatCode="0.0000000%"/>
    <numFmt numFmtId="197" formatCode="#,##0.000_);[Red]\(#,##0.000\)"/>
    <numFmt numFmtId="198" formatCode="&quot;$&quot;#,##0"/>
    <numFmt numFmtId="199" formatCode="#,##0_);\(#,##0\);&quot;&quot;"/>
    <numFmt numFmtId="200" formatCode="0.0_);\(0.0\)"/>
    <numFmt numFmtId="201" formatCode="#,##0,_);[Red]\(#,##0,\)"/>
    <numFmt numFmtId="202" formatCode="[&gt;1]&quot;10Q: &quot;0&quot; qtrs&quot;;&quot;10Q: &quot;0&quot; qtr&quot;"/>
    <numFmt numFmtId="203" formatCode="0.00\ ;\(0.00\)"/>
    <numFmt numFmtId="204" formatCode="_(* #,##0.0_);_(* \(#,##0.0\);_(* &quot;-&quot;?_);_(@_)"/>
    <numFmt numFmtId="205" formatCode="_(&quot;$&quot;* #,##0.0_);_(&quot;$&quot;* \(#,##0.0\);_(&quot;$&quot;* &quot;-&quot;?_);_(@_)"/>
    <numFmt numFmtId="206" formatCode="_(* #,##0_);[Red]_(* \(#,##0\);_(* &quot;-&quot;_);_(@_)"/>
    <numFmt numFmtId="207" formatCode="m\-d\-yy"/>
    <numFmt numFmtId="208" formatCode="&quot;$&quot;#,##0.00"/>
    <numFmt numFmtId="209" formatCode="#,##0.00;\(#,##0.00\)"/>
    <numFmt numFmtId="210" formatCode="#,##0.0_);[Red]\(#,##0.0\)"/>
    <numFmt numFmtId="211" formatCode="_(* #,##0.0,_);_(* \(#,##0.0,\);_(* &quot;–&quot;??_);* _(@_)"/>
    <numFmt numFmtId="212" formatCode="m/yy"/>
    <numFmt numFmtId="213" formatCode="_(* #,##%0_);_(* \(#,##%0\);_(* &quot;-&quot;??_);_(@_)"/>
    <numFmt numFmtId="214" formatCode="General_)"/>
    <numFmt numFmtId="215" formatCode="0&quot; bp&quot;"/>
    <numFmt numFmtId="216" formatCode="0.0000%"/>
    <numFmt numFmtId="217" formatCode="#,##0.0000_);[Red]\(#,##0.0000\)"/>
    <numFmt numFmtId="218" formatCode="#,##0;\-#,##0;&quot;-&quot;"/>
    <numFmt numFmtId="219" formatCode="0.000"/>
    <numFmt numFmtId="220" formatCode="mm\-yy"/>
    <numFmt numFmtId="221" formatCode="0.00000000"/>
    <numFmt numFmtId="222" formatCode="&quot;£&quot;#,###.##\ ;\(&quot;£&quot;#,###.##\);"/>
    <numFmt numFmtId="223" formatCode="#,##0.000_);\(#,##0.000\)"/>
    <numFmt numFmtId="224" formatCode="#,##0.0000_);\(#,##0.0000\)"/>
    <numFmt numFmtId="225" formatCode="&quot;$&quot;* #,##0_);&quot;$&quot;* \(#,##0\)"/>
    <numFmt numFmtId="226" formatCode="mmmm"/>
    <numFmt numFmtId="227" formatCode="0.00\ "/>
    <numFmt numFmtId="228" formatCode="_(* #,##0.00_);_(* \(#,##0.00\);_(* &quot;–&quot;??_);* _(@_)"/>
    <numFmt numFmtId="229" formatCode="&quot;$&quot;#,##0.00;\(&quot;$&quot;#,##0.00\)"/>
    <numFmt numFmtId="230" formatCode="&quot;For COB: &quot;d\ mmm\ yyyy"/>
    <numFmt numFmtId="231" formatCode=";;;_w@_w"/>
    <numFmt numFmtId="232" formatCode="&quot;$&quot;#,##0;\(&quot;$&quot;#,##0\)"/>
    <numFmt numFmtId="233" formatCode="0.000_)"/>
    <numFmt numFmtId="234" formatCode="_-* \(#,##0\);_-* #,##0_-;_-* &quot;-     &quot;_-;_-@_-"/>
    <numFmt numFmtId="235" formatCode="_(* #,##0_);_(* \(#,##0\);_(* &quot;-     &quot;_);_(@_)"/>
    <numFmt numFmtId="236" formatCode="0.0&quot; &quot;\ "/>
    <numFmt numFmtId="237" formatCode="_._.* #,##0.0_)_%;_._.* \(#,##0.0\)_%"/>
    <numFmt numFmtId="238" formatCode="_._.* #,##0.00_)_%;_._.* \(#,##0.00\)_%"/>
    <numFmt numFmtId="239" formatCode="_._.* #,##0.000_)_%;_._.* \(#,##0.000\)_%"/>
    <numFmt numFmtId="240" formatCode="_._.* #,##0.0000_)_%;_._.* \(#,##0.0000\)_%"/>
    <numFmt numFmtId="241" formatCode="#,##0;\(#,##0\)"/>
    <numFmt numFmtId="242" formatCode="#,##0.0,,_);\(#,##0.0,,\)"/>
    <numFmt numFmtId="243" formatCode="_(* #,###.0,_);_(* \(#,###.0,\);_(* &quot;—&quot;?_);_(@_)"/>
    <numFmt numFmtId="244" formatCode="_(* #,###.00,_);_(* \(#,###.00,\);_(* &quot;—&quot;??_);_(@_)"/>
    <numFmt numFmtId="245" formatCode="_(* #,###.0,,_);_(* \(#,###.0,,\);_(* &quot;—&quot;?_);_(@_)"/>
    <numFmt numFmtId="246" formatCode="0%;\(0%\)"/>
    <numFmt numFmtId="247" formatCode="#,##0.0_);[Red]\(#,##0.0\);\ \-\ "/>
    <numFmt numFmtId="248" formatCode="#,##0.0"/>
    <numFmt numFmtId="249" formatCode="&quot;$&quot;#,##0.00_);[Red]\(&quot;$&quot;#,##0.00\);&quot;--  &quot;;_(@_)"/>
    <numFmt numFmtId="250" formatCode="_-&quot;$&quot;* \(#,##0\);_-&quot;$&quot;* #,##0_);_-&quot;$&quot;* &quot;-     &quot;_-;_-@_-"/>
    <numFmt numFmtId="251" formatCode="_(&quot;$&quot;* #,##0_);_(&quot;$&quot;* \(#,##0\);_(&quot;$&quot;* &quot;-     &quot;_);_(@_)"/>
    <numFmt numFmtId="252" formatCode="\(\ \)"/>
    <numFmt numFmtId="253" formatCode="_._.&quot;$&quot;* #,##0.0_)_%;_._.&quot;$&quot;* \(#,##0.0\)_%"/>
    <numFmt numFmtId="254" formatCode="_._.&quot;$&quot;* #,##0.00_)_%;_._.&quot;$&quot;* \(#,##0.00\)_%"/>
    <numFmt numFmtId="255" formatCode="_._.&quot;$&quot;* #,##0.000_)_%;_._.&quot;$&quot;* \(#,##0.000\)_%"/>
    <numFmt numFmtId="256" formatCode="_._.&quot;$&quot;* #,##0.0000_)_%;_._.&quot;$&quot;* \(#,##0.0000\)_%"/>
    <numFmt numFmtId="257" formatCode="&quot;$&quot;#,##0.0_);[Red]\(&quot;$&quot;#,##0.0\)"/>
    <numFmt numFmtId="258" formatCode="m/d/yy;@"/>
    <numFmt numFmtId="259" formatCode="&quot;$&quot;#,##0\ ;\(&quot;$&quot;#,##0\)"/>
    <numFmt numFmtId="260" formatCode="_(&quot;$&quot;* #,###.0,_);_(&quot;$&quot;* \(#,###.0,\);_(&quot;$&quot;* &quot;—&quot;?_);_(@_)"/>
    <numFmt numFmtId="261" formatCode="&quot;$&quot;#,##0.00_)\ \ ;\(&quot;$&quot;#,##0.00\)\ \ "/>
    <numFmt numFmtId="262" formatCode="&quot;$&quot;#,##0.000_);&quot;$&quot;\(#,##0.000\)%"/>
    <numFmt numFmtId="263" formatCode="mm"/>
    <numFmt numFmtId="264" formatCode="#,##0.00\ \ ;\(#,##0.00\);"/>
    <numFmt numFmtId="265" formatCode="0.00000%"/>
    <numFmt numFmtId="266" formatCode="\ #,##0.000_);\(&quot;$&quot;#,##0.000\)"/>
    <numFmt numFmtId="267" formatCode="mm/dd/yy"/>
    <numFmt numFmtId="268" formatCode="#,##0.0_);\(#,##0.0\);&quot;-&quot;;@"/>
    <numFmt numFmtId="269" formatCode="mmm\-d\-yy"/>
    <numFmt numFmtId="270" formatCode="mmm\-d\-yyyy"/>
    <numFmt numFmtId="271" formatCode="mmm\-yyyy"/>
    <numFmt numFmtId="272" formatCode="ddd\ dd/mm/yy"/>
    <numFmt numFmtId="273" formatCode="_(* #,##0.0\x_);_(* \(#,##0.0\);_(* &quot;-&quot;??_);_(@_)"/>
    <numFmt numFmtId="274" formatCode="mmmm\ d\,\ yyyy"/>
    <numFmt numFmtId="275" formatCode="mmmm\ d"/>
    <numFmt numFmtId="276" formatCode="yyyy"/>
    <numFmt numFmtId="277" formatCode="#,##0.0;\(#,##0.0\)"/>
    <numFmt numFmtId="278" formatCode="_-* #,##0\ _D_M_-;\-* #,##0\ _D_M_-;_-* &quot;-&quot;\ _D_M_-;_-@_-"/>
    <numFmt numFmtId="279" formatCode="_-* #,##0.00\ _D_M_-;\-* #,##0.00\ _D_M_-;_-* &quot;-&quot;??\ _D_M_-;_-@_-"/>
    <numFmt numFmtId="280" formatCode="_(* #,##0.0000_);_(* \(#,##0.0000\);_(* &quot;-&quot;??_);_(@_)"/>
    <numFmt numFmtId="281" formatCode="#,##0&quot;?&quot;_);[Red]\(#,##0&quot;?&quot;\)"/>
    <numFmt numFmtId="282" formatCode="#,##0.00000000000;[Red]\-#,##0.00000000000"/>
    <numFmt numFmtId="283" formatCode="&quot;$&quot;\ #,##0;[Red]&quot;$&quot;\ \(#,##0\);&quot;$&quot;\ 0"/>
    <numFmt numFmtId="284" formatCode="&quot;$&quot;#,##0_);\(&quot;$&quot;#,##0\);\-\-_)"/>
    <numFmt numFmtId="285" formatCode="&quot;$&quot;#,##0.0_);\(&quot;$&quot;#,##0.0\);\-\-_)"/>
    <numFmt numFmtId="286" formatCode="&quot;$&quot;#,##0.00_);\(&quot;$&quot;#,##0.00\);\-\-_)"/>
    <numFmt numFmtId="287" formatCode="#,##0.0\ ;\(#,##0.0\)"/>
    <numFmt numFmtId="288" formatCode="0.00%;[Red]\(0.00%\)"/>
    <numFmt numFmtId="289" formatCode="0.0000000"/>
    <numFmt numFmtId="290" formatCode="mm/dd/yyyy"/>
    <numFmt numFmtId="291" formatCode="[Blue]d/m/yyyy"/>
    <numFmt numFmtId="292" formatCode="ddd\ dd\-mmm\-yy"/>
    <numFmt numFmtId="293" formatCode="_([$€-2]* #,##0.00_);_([$€-2]* \(#,##0.00\);_([$€-2]* &quot;-&quot;??_)"/>
    <numFmt numFmtId="294" formatCode="&quot;E&quot;\ #,##0;[Red]&quot;E&quot;\ \(#,##0\);&quot;E&quot;\ 0"/>
    <numFmt numFmtId="295" formatCode="0&quot;%&quot;_);\(0&quot;%&quot;\)"/>
    <numFmt numFmtId="296" formatCode="0.0&quot;%&quot;_);\(0.0&quot;%&quot;\)"/>
    <numFmt numFmtId="297" formatCode="0.00&quot;%&quot;_);\(0.00&quot;%&quot;\)"/>
    <numFmt numFmtId="298" formatCode="_(&quot;$&quot;* #,##0,_);_(&quot;$&quot;* \(#,##0,\);_(&quot;$&quot;* &quot;-&quot;_);_(@_)"/>
    <numFmt numFmtId="299" formatCode="###0_);\(###0\)"/>
    <numFmt numFmtId="300" formatCode="0.0000"/>
    <numFmt numFmtId="301" formatCode="ddd\-dd\-mmm\-yy"/>
    <numFmt numFmtId="302" formatCode="0.00%_);[Red]\(0.00%\)"/>
    <numFmt numFmtId="303" formatCode="0.0_x"/>
    <numFmt numFmtId="304" formatCode="_(#,##0_);\(#,##0\)"/>
    <numFmt numFmtId="305" formatCode="&quot;$&quot;#,##0.0_)\ \ ;\(&quot;$&quot;#,##0.0\)\ \ "/>
    <numFmt numFmtId="306" formatCode="0.0\ \x\ \ \ \ ;&quot;NM      &quot;;\ 0.0\ \x\ \ \ \ "/>
    <numFmt numFmtId="307" formatCode="0.0%_)\ \ ;\(0.0%\)\ \ "/>
    <numFmt numFmtId="308" formatCode="#,##0.000;\(#,##0.000\)"/>
    <numFmt numFmtId="309" formatCode="0.0%;[Red]\(0.0%\);&quot;--  &quot;"/>
    <numFmt numFmtId="310" formatCode="_(* #,##0.0_);[Red]_(* \(#,##0.0\);&quot;nm &quot;"/>
    <numFmt numFmtId="311" formatCode="_ * #,##0_ ;_ * \-#,##0_ ;_ * &quot;-&quot;_ ;_ @_ "/>
    <numFmt numFmtId="312" formatCode="_ * #,##0.00_ ;_ * \-#,##0.00_ ;_ * &quot;-&quot;??_ ;_ @_ "/>
    <numFmt numFmtId="313" formatCode="_-* #,##0\ _F_-;\-* #,##0\ _F_-;_-* &quot;-&quot;\ _F_-;_-@_-"/>
    <numFmt numFmtId="314" formatCode="_-* #,##0.00\ &quot;F&quot;_-;\-* #,##0.00\ &quot;F&quot;_-;_-* &quot;-&quot;??\ &quot;F&quot;_-;_-@_-"/>
    <numFmt numFmtId="315" formatCode="_(* #,##0,,_);_(* \(#,##0,,\);_(* &quot;–&quot;?_);* _(@_)"/>
    <numFmt numFmtId="316" formatCode="#,##0.0,_);\(#,##0.0,\)"/>
    <numFmt numFmtId="317" formatCode="_(* #,##0.0,,_);_(* \(#,##0.0,,\);_(* &quot;-&quot;?_);_(@_)"/>
    <numFmt numFmtId="318" formatCode="_ &quot;S/&quot;* #,##0_ ;_ &quot;S/&quot;* \-#,##0_ ;_ &quot;S/&quot;* &quot;-&quot;_ ;_ @_ "/>
    <numFmt numFmtId="319" formatCode="_ &quot;S/&quot;* #,##0.00_ ;_ &quot;S/&quot;* \-#,##0.00_ ;_ &quot;S/&quot;* &quot;-&quot;??_ ;_ @_ "/>
    <numFmt numFmtId="320" formatCode="_-* #,##0\ &quot;F&quot;_-;\-* #,##0\ &quot;F&quot;_-;_-* &quot;-&quot;\ &quot;F&quot;_-;_-@_-"/>
    <numFmt numFmtId="321" formatCode="mmmm\ yyyy"/>
    <numFmt numFmtId="322" formatCode="_(0.0\x_);[Red]_(\ \(0.0\x\)"/>
    <numFmt numFmtId="323" formatCode="0.0&quot;x&quot;_);\(0.0&quot;x&quot;\)"/>
    <numFmt numFmtId="324" formatCode="0.00&quot;x&quot;_);\(0.00&quot;x&quot;\)"/>
    <numFmt numFmtId="325" formatCode="#,##0.0_);[Red]\(#,##0.0\);&quot;N/A &quot;"/>
    <numFmt numFmtId="326" formatCode="0.0_x_);\(0.0\)_x"/>
    <numFmt numFmtId="327" formatCode="0.00_x_);\(0.00\)_x"/>
    <numFmt numFmtId="328" formatCode="0_%_);\(0\)_%"/>
    <numFmt numFmtId="329" formatCode="0.0_%_);\(0.0\)_%"/>
    <numFmt numFmtId="330" formatCode="0.00_%_);\(0.00\)_%"/>
    <numFmt numFmtId="331" formatCode="#,##0.0_);[Red]\(#,##0.0\);&quot;--  &quot;"/>
    <numFmt numFmtId="332" formatCode="&quot;Rp&quot;\ #,##0_);\(&quot;Rp&quot;\ #,##0\)"/>
    <numFmt numFmtId="333" formatCode="[$-409]mmm\-yy;@"/>
    <numFmt numFmtId="334" formatCode="#,##0.0_)\ \ ;[Red]\(#,##0.0\)\ \ "/>
    <numFmt numFmtId="335" formatCode="_(* #,##0.000000000000000_);_(* \(#,##0.000000000000000\);_(* &quot;-&quot;_);_(@_)"/>
    <numFmt numFmtId="336" formatCode="_(* #,##0.0000000000000000_);_(* \(#,##0.0000000000000000\);_(* &quot;-&quot;_);_(@_)"/>
    <numFmt numFmtId="337" formatCode="_(* #,##0.0000000000_);_(* \(#,##0.0000000000\);_(* &quot;-&quot;_);_(@_)"/>
    <numFmt numFmtId="338" formatCode="_(* #,##0.0000000000000_);_(* \(#,##0.0000000000000\);_(* &quot;-&quot;_);_(@_)"/>
    <numFmt numFmtId="339" formatCode="_(* #,##0.00000000_);_(* \(#,##0.00000000\);_(* &quot;-&quot;_);_(@_)"/>
    <numFmt numFmtId="340" formatCode="_(* #,##0.0000000000000000000_);_(* \(#,##0.0000000000000000000\);_(* &quot;-&quot;_);_(@_)"/>
    <numFmt numFmtId="341" formatCode="#,##0.00&quot;x&quot;;[Red]\(#,##0.00&quot;x&quot;\)"/>
    <numFmt numFmtId="342" formatCode="#,##0.00_)&quot; &quot;;[Red]\(#,##0.00\)&quot; &quot;"/>
    <numFmt numFmtId="343" formatCode="0.0%&quot;NetPPE/sales&quot;"/>
    <numFmt numFmtId="344" formatCode="#,##0_);\(#,##0\);\-\-_)"/>
    <numFmt numFmtId="345" formatCode="#,##0.0_);\(#,##0.0\);\-\-_)"/>
    <numFmt numFmtId="346" formatCode="#,##0.00_);\(#,##0.00\);\-\-_)"/>
    <numFmt numFmtId="347" formatCode="#,##0.00;\-#,##0.00"/>
    <numFmt numFmtId="348" formatCode="0.000000_);\(0.000000\)"/>
    <numFmt numFmtId="349" formatCode="0.0%&quot;NWI/Sls&quot;"/>
    <numFmt numFmtId="350" formatCode="#,##0.00%;\(#,##0.00%\)"/>
    <numFmt numFmtId="351" formatCode="#,##0.000000"/>
    <numFmt numFmtId="352" formatCode="0;;"/>
    <numFmt numFmtId="353" formatCode="0.0%;\(0.0%\)"/>
    <numFmt numFmtId="354" formatCode="_(0_)%;\(0\)%"/>
    <numFmt numFmtId="355" formatCode="_._._(* 0_)%;_._.* \(0\)%"/>
    <numFmt numFmtId="356" formatCode="_(* #,##0%_);_(* \(#,##0%\);_(* &quot;-&quot;_);_(@_)"/>
    <numFmt numFmtId="357" formatCode="0%_);\(0%\)"/>
    <numFmt numFmtId="358" formatCode="_-* #,##0&quot;RUB&quot;_-;\-* #,##0&quot;RUB&quot;_-;_-* &quot;-&quot;&quot;RUB&quot;_-;_-@_-"/>
    <numFmt numFmtId="359" formatCode="0.0%;[Red]\(0.0%\)"/>
    <numFmt numFmtId="360" formatCode="#,##0.0\%_);\(#,##0.0\%\);#,##0.0\%_);@_)"/>
    <numFmt numFmtId="361" formatCode="_(* #,##0.0%_);_(* \(#,##0.0%\);_(* &quot;-&quot;??_);_(@_)"/>
    <numFmt numFmtId="362" formatCode="_(* #.00%_);_(* \(#.00%\);_(* &quot;—&quot;_%_);_(@_)"/>
    <numFmt numFmtId="363" formatCode="&quot;$&quot;#,##0;\-&quot;$&quot;#,##0"/>
    <numFmt numFmtId="364" formatCode="&quot;Printed: &quot;d\ mmm\ yyyy"/>
    <numFmt numFmtId="365" formatCode="0.00000&quot;  &quot;"/>
    <numFmt numFmtId="366" formatCode="_-&quot;£&quot;* #,##0.00_-;\-&quot;£&quot;* #,##0.00_-;_-&quot;£&quot;* &quot;-&quot;??_-;_-@_-"/>
    <numFmt numFmtId="367" formatCode="#,##0,,_);\(#,##0,,\)"/>
    <numFmt numFmtId="368" formatCode="yyyy\-mm\-dd"/>
  </numFmts>
  <fonts count="29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Times New Roman"/>
      <family val="1"/>
    </font>
    <font>
      <sz val="10"/>
      <name val="Helv"/>
      <charset val="204"/>
    </font>
    <font>
      <sz val="10"/>
      <color indexed="8"/>
      <name val="MS Sans Serif"/>
      <family val="2"/>
    </font>
    <font>
      <b/>
      <sz val="10"/>
      <name val="MS Sans Serif"/>
      <family val="2"/>
    </font>
    <font>
      <sz val="10"/>
      <name val="바탕체"/>
      <family val="1"/>
      <charset val="129"/>
    </font>
    <font>
      <sz val="10"/>
      <name val="GillSans"/>
      <family val="2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b/>
      <sz val="10"/>
      <name val="Arial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9"/>
      <color theme="1"/>
      <name val="Calibri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10"/>
      <name val="Geneva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i/>
      <sz val="10"/>
      <name val="Arial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sz val="11"/>
      <name val="Arial"/>
      <family val="2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b/>
      <sz val="8"/>
      <name val="Helv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1"/>
      <name val="Arial"/>
      <family val="2"/>
    </font>
    <font>
      <sz val="8"/>
      <color indexed="8"/>
      <name val="times new roman"/>
      <family val="2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1"/>
      <name val="Century Schoolbook"/>
      <family val="1"/>
    </font>
    <font>
      <sz val="9"/>
      <name val="Lucida Sans"/>
      <family val="2"/>
    </font>
    <font>
      <sz val="10"/>
      <name val="Tms Rmn"/>
    </font>
    <font>
      <sz val="12"/>
      <color indexed="8"/>
      <name val="Arial"/>
      <family val="2"/>
    </font>
    <font>
      <b/>
      <sz val="10"/>
      <color indexed="8"/>
      <name val="Arial Narrow"/>
      <family val="2"/>
    </font>
    <font>
      <b/>
      <sz val="10"/>
      <color indexed="12"/>
      <name val="Arial"/>
      <family val="2"/>
    </font>
    <font>
      <sz val="10"/>
      <color indexed="60"/>
      <name val="Arial"/>
      <family val="2"/>
    </font>
    <font>
      <i/>
      <sz val="11"/>
      <name val="Arial"/>
      <family val="2"/>
    </font>
    <font>
      <sz val="10"/>
      <color indexed="52"/>
      <name val="Arial"/>
      <family val="2"/>
    </font>
    <font>
      <sz val="9"/>
      <color indexed="14"/>
      <name val="Arial"/>
      <family val="2"/>
    </font>
    <font>
      <b/>
      <sz val="8"/>
      <color indexed="10"/>
      <name val="Arial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b/>
      <sz val="18"/>
      <color indexed="62"/>
      <name val="Cambria"/>
      <family val="2"/>
    </font>
    <font>
      <sz val="8"/>
      <name val="MS Sans Serif"/>
      <family val="2"/>
    </font>
    <font>
      <sz val="11"/>
      <name val="Helv"/>
    </font>
    <font>
      <b/>
      <i/>
      <u/>
      <sz val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sz val="7"/>
      <name val="Times New Roman"/>
      <family val="1"/>
    </font>
    <font>
      <b/>
      <sz val="8"/>
      <name val="CG Times (E1)"/>
    </font>
    <font>
      <b/>
      <u/>
      <sz val="9"/>
      <name val="Arial"/>
      <family val="2"/>
    </font>
    <font>
      <b/>
      <sz val="18"/>
      <color indexed="56"/>
      <name val="Cambria"/>
      <family val="2"/>
    </font>
    <font>
      <b/>
      <sz val="10"/>
      <name val="CG Times (WN)"/>
    </font>
    <font>
      <b/>
      <sz val="7"/>
      <name val="Arial"/>
      <family val="2"/>
    </font>
    <font>
      <b/>
      <sz val="9"/>
      <color theme="1"/>
      <name val="Calibri"/>
      <family val="2"/>
    </font>
    <font>
      <sz val="12"/>
      <color indexed="8"/>
      <name val="Book Antiqua"/>
      <family val="1"/>
    </font>
    <font>
      <b/>
      <sz val="8"/>
      <name val="CG Times (WN)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9"/>
      <color rgb="FFFF0000"/>
      <name val="Calibri"/>
      <family val="2"/>
    </font>
    <font>
      <sz val="10"/>
      <color indexed="8"/>
      <name val="Geneva"/>
      <family val="2"/>
    </font>
    <font>
      <b/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</fonts>
  <fills count="121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3"/>
        <bgColor indexed="41"/>
      </patternFill>
    </fill>
    <fill>
      <patternFill patternType="darkVertical"/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687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" fillId="0" borderId="0"/>
    <xf numFmtId="168" fontId="1" fillId="0" borderId="0"/>
    <xf numFmtId="0" fontId="27" fillId="0" borderId="0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9" fillId="0" borderId="0"/>
    <xf numFmtId="0" fontId="30" fillId="0" borderId="0" applyNumberFormat="0" applyFill="0" applyBorder="0" applyAlignment="0" applyProtection="0"/>
    <xf numFmtId="0" fontId="29" fillId="0" borderId="0"/>
    <xf numFmtId="169" fontId="1" fillId="0" borderId="15"/>
    <xf numFmtId="168" fontId="31" fillId="0" borderId="16">
      <alignment horizontal="centerContinuous" vertical="center"/>
    </xf>
    <xf numFmtId="168" fontId="32" fillId="0" borderId="0"/>
    <xf numFmtId="168" fontId="32" fillId="0" borderId="0"/>
    <xf numFmtId="170" fontId="27" fillId="0" borderId="0" applyFont="0" applyFill="0" applyBorder="0" applyAlignment="0" applyProtection="0">
      <protection locked="0"/>
    </xf>
    <xf numFmtId="168" fontId="32" fillId="0" borderId="0">
      <alignment horizontal="right"/>
    </xf>
    <xf numFmtId="171" fontId="1" fillId="0" borderId="0"/>
    <xf numFmtId="171" fontId="1" fillId="0" borderId="0"/>
    <xf numFmtId="171" fontId="1" fillId="0" borderId="0"/>
    <xf numFmtId="172" fontId="1" fillId="0" borderId="0"/>
    <xf numFmtId="172" fontId="1" fillId="0" borderId="0"/>
    <xf numFmtId="172" fontId="1" fillId="0" borderId="0"/>
    <xf numFmtId="168" fontId="32" fillId="0" borderId="0">
      <alignment horizontal="right"/>
    </xf>
    <xf numFmtId="173" fontId="1" fillId="0" borderId="0"/>
    <xf numFmtId="173" fontId="1" fillId="0" borderId="0"/>
    <xf numFmtId="173" fontId="1" fillId="0" borderId="0"/>
    <xf numFmtId="174" fontId="1" fillId="0" borderId="0"/>
    <xf numFmtId="174" fontId="1" fillId="0" borderId="0"/>
    <xf numFmtId="174" fontId="1" fillId="0" borderId="0"/>
    <xf numFmtId="175" fontId="1" fillId="0" borderId="0"/>
    <xf numFmtId="175" fontId="1" fillId="0" borderId="0"/>
    <xf numFmtId="175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177" fontId="33" fillId="0" borderId="0" applyFont="0" applyFill="0" applyBorder="0" applyAlignment="0" applyProtection="0"/>
    <xf numFmtId="0" fontId="1" fillId="0" borderId="0"/>
    <xf numFmtId="37" fontId="34" fillId="0" borderId="0" applyAlignment="0" applyProtection="0"/>
    <xf numFmtId="0" fontId="27" fillId="0" borderId="0" applyFont="0" applyFill="0" applyBorder="0" applyAlignment="0"/>
    <xf numFmtId="0" fontId="27" fillId="0" borderId="0" applyFont="0" applyFill="0" applyBorder="0" applyAlignment="0"/>
    <xf numFmtId="0" fontId="35" fillId="0" borderId="0"/>
    <xf numFmtId="178" fontId="36" fillId="0" borderId="0" applyFont="0" applyFill="0" applyBorder="0" applyAlignment="0" applyProtection="0"/>
    <xf numFmtId="179" fontId="1" fillId="0" borderId="0" applyFont="0" applyFill="0" applyBorder="0" applyAlignment="0" applyProtection="0"/>
    <xf numFmtId="180" fontId="1" fillId="36" borderId="0"/>
    <xf numFmtId="40" fontId="36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38" fontId="36" fillId="0" borderId="0" applyFont="0" applyFill="0" applyBorder="0" applyAlignment="0" applyProtection="0"/>
    <xf numFmtId="0" fontId="38" fillId="0" borderId="0"/>
    <xf numFmtId="0" fontId="39" fillId="0" borderId="0"/>
    <xf numFmtId="17" fontId="40" fillId="0" borderId="0">
      <alignment horizont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>
      <alignment horizontal="left" wrapText="1"/>
    </xf>
    <xf numFmtId="0" fontId="3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29" fillId="0" borderId="0"/>
    <xf numFmtId="0" fontId="3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>
      <alignment vertical="top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1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1" fillId="0" borderId="0">
      <alignment horizontal="left" wrapText="1"/>
    </xf>
    <xf numFmtId="0" fontId="29" fillId="0" borderId="0"/>
    <xf numFmtId="38" fontId="43" fillId="0" borderId="0" applyFont="0" applyFill="0" applyBorder="0" applyAlignment="0" applyProtection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38" fontId="4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28" fillId="0" borderId="0"/>
    <xf numFmtId="0" fontId="39" fillId="0" borderId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29" fillId="0" borderId="0"/>
    <xf numFmtId="37" fontId="34" fillId="0" borderId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8" fillId="0" borderId="0"/>
    <xf numFmtId="37" fontId="34" fillId="0" borderId="0" applyAlignment="0" applyProtection="0"/>
    <xf numFmtId="0" fontId="1" fillId="0" borderId="0"/>
    <xf numFmtId="0" fontId="1" fillId="0" borderId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45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45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" fillId="0" borderId="0"/>
    <xf numFmtId="0" fontId="1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6" fillId="0" borderId="0">
      <alignment horizontal="left" wrapText="1"/>
    </xf>
    <xf numFmtId="0" fontId="47" fillId="0" borderId="0">
      <alignment horizontal="left" wrapText="1"/>
    </xf>
    <xf numFmtId="0" fontId="47" fillId="0" borderId="0">
      <alignment horizontal="left" wrapText="1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9" fillId="0" borderId="0"/>
    <xf numFmtId="0" fontId="29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8" fillId="0" borderId="0"/>
    <xf numFmtId="0" fontId="4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29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48" fillId="0" borderId="0">
      <alignment vertical="center"/>
    </xf>
    <xf numFmtId="0" fontId="1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/>
    <xf numFmtId="0" fontId="41" fillId="0" borderId="0"/>
    <xf numFmtId="0" fontId="1" fillId="0" borderId="0"/>
    <xf numFmtId="0" fontId="28" fillId="0" borderId="0"/>
    <xf numFmtId="0" fontId="28" fillId="0" borderId="0"/>
    <xf numFmtId="0" fontId="29" fillId="0" borderId="0"/>
    <xf numFmtId="0" fontId="1" fillId="0" borderId="0" applyNumberFormat="0" applyFill="0" applyBorder="0" applyAlignment="0" applyProtection="0"/>
    <xf numFmtId="0" fontId="28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39" fillId="0" borderId="0"/>
    <xf numFmtId="0" fontId="28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38" fontId="43" fillId="0" borderId="0" applyFont="0" applyFill="0" applyBorder="0" applyAlignment="0" applyProtection="0"/>
    <xf numFmtId="38" fontId="4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39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7" borderId="0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37" fontId="34" fillId="0" borderId="0" applyAlignment="0" applyProtection="0"/>
    <xf numFmtId="0" fontId="1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28" fillId="0" borderId="0"/>
    <xf numFmtId="37" fontId="34" fillId="0" borderId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1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2" fillId="0" borderId="0"/>
    <xf numFmtId="0" fontId="28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28" fillId="0" borderId="0"/>
    <xf numFmtId="0" fontId="28" fillId="0" borderId="0"/>
    <xf numFmtId="0" fontId="41" fillId="0" borderId="0"/>
    <xf numFmtId="0" fontId="28" fillId="0" borderId="0"/>
    <xf numFmtId="0" fontId="28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>
      <alignment horizontal="left" wrapText="1"/>
    </xf>
    <xf numFmtId="0" fontId="29" fillId="0" borderId="0"/>
    <xf numFmtId="0" fontId="1" fillId="0" borderId="0">
      <alignment horizontal="left" wrapText="1"/>
    </xf>
    <xf numFmtId="0" fontId="1" fillId="0" borderId="0"/>
    <xf numFmtId="38" fontId="43" fillId="0" borderId="0" applyFont="0" applyFill="0" applyBorder="0" applyAlignment="0" applyProtection="0"/>
    <xf numFmtId="0" fontId="1" fillId="0" borderId="0"/>
    <xf numFmtId="0" fontId="44" fillId="0" borderId="0">
      <alignment vertical="center"/>
    </xf>
    <xf numFmtId="0" fontId="4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37" fontId="34" fillId="0" borderId="0" applyAlignment="0" applyProtection="0"/>
    <xf numFmtId="37" fontId="34" fillId="0" borderId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39" fillId="0" borderId="0"/>
    <xf numFmtId="0" fontId="1" fillId="0" borderId="0">
      <alignment horizontal="left" wrapText="1"/>
    </xf>
    <xf numFmtId="0" fontId="28" fillId="0" borderId="0"/>
    <xf numFmtId="0" fontId="1" fillId="0" borderId="0"/>
    <xf numFmtId="0" fontId="29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2" fillId="0" borderId="0">
      <alignment vertical="top"/>
    </xf>
    <xf numFmtId="0" fontId="1" fillId="0" borderId="0"/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191" fontId="1" fillId="0" borderId="0" applyFont="0" applyFill="0" applyBorder="0" applyProtection="0">
      <alignment horizontal="right"/>
    </xf>
    <xf numFmtId="192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193" fontId="1" fillId="0" borderId="0" applyFont="0" applyFill="0" applyBorder="0" applyAlignment="0" applyProtection="0"/>
    <xf numFmtId="194" fontId="50" fillId="0" borderId="17" applyFont="0" applyFill="0" applyBorder="0" applyProtection="0">
      <alignment horizontal="right"/>
    </xf>
    <xf numFmtId="19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1" fillId="0" borderId="0">
      <alignment horizontal="left" wrapText="1"/>
    </xf>
    <xf numFmtId="37" fontId="34" fillId="0" borderId="0" applyAlignment="0" applyProtection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7" fontId="34" fillId="0" borderId="0" applyAlignment="0" applyProtection="0"/>
    <xf numFmtId="0" fontId="1" fillId="0" borderId="0" applyFont="0" applyFill="0" applyBorder="0" applyAlignment="0" applyProtection="0"/>
    <xf numFmtId="37" fontId="34" fillId="0" borderId="0" applyAlignment="0" applyProtection="0"/>
    <xf numFmtId="0" fontId="28" fillId="0" borderId="0"/>
    <xf numFmtId="0" fontId="28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2" fillId="0" borderId="0"/>
    <xf numFmtId="0" fontId="41" fillId="0" borderId="0"/>
    <xf numFmtId="0" fontId="42" fillId="0" borderId="0"/>
    <xf numFmtId="0" fontId="42" fillId="0" borderId="0"/>
    <xf numFmtId="0" fontId="28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44" fillId="0" borderId="0">
      <alignment vertical="center"/>
    </xf>
    <xf numFmtId="0" fontId="1" fillId="0" borderId="0">
      <alignment horizontal="left" wrapText="1"/>
    </xf>
    <xf numFmtId="0" fontId="42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28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39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2" fillId="0" borderId="0">
      <alignment vertical="top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51" fillId="0" borderId="0" applyNumberFormat="0" applyFill="0" applyBorder="0" applyProtection="0">
      <alignment vertical="top"/>
    </xf>
    <xf numFmtId="0" fontId="1" fillId="0" borderId="0"/>
    <xf numFmtId="0" fontId="50" fillId="0" borderId="17" applyNumberFormat="0" applyFill="0" applyAlignment="0" applyProtection="0"/>
    <xf numFmtId="0" fontId="52" fillId="0" borderId="18" applyNumberFormat="0" applyFill="0" applyProtection="0">
      <alignment horizontal="center"/>
    </xf>
    <xf numFmtId="0" fontId="52" fillId="0" borderId="0" applyNumberFormat="0" applyFill="0" applyBorder="0" applyProtection="0">
      <alignment horizontal="left"/>
    </xf>
    <xf numFmtId="0" fontId="53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196" fontId="1" fillId="0" borderId="0" applyFont="0" applyFill="0" applyBorder="0" applyAlignment="0" applyProtection="0"/>
    <xf numFmtId="197" fontId="1" fillId="0" borderId="0" applyFont="0" applyFill="0" applyBorder="0" applyAlignment="0" applyProtection="0"/>
    <xf numFmtId="198" fontId="54" fillId="0" borderId="0">
      <alignment horizontal="right" vertical="center"/>
    </xf>
    <xf numFmtId="0" fontId="27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43" fillId="0" borderId="0"/>
    <xf numFmtId="9" fontId="1" fillId="0" borderId="0"/>
    <xf numFmtId="0" fontId="39" fillId="0" borderId="0"/>
    <xf numFmtId="0" fontId="39" fillId="0" borderId="0"/>
    <xf numFmtId="0" fontId="43" fillId="0" borderId="0"/>
    <xf numFmtId="0" fontId="43" fillId="0" borderId="0"/>
    <xf numFmtId="0" fontId="43" fillId="0" borderId="0"/>
    <xf numFmtId="2" fontId="43" fillId="0" borderId="0"/>
    <xf numFmtId="10" fontId="43" fillId="0" borderId="0"/>
    <xf numFmtId="2" fontId="43" fillId="0" borderId="0"/>
    <xf numFmtId="0" fontId="43" fillId="0" borderId="0"/>
    <xf numFmtId="0" fontId="43" fillId="0" borderId="0"/>
    <xf numFmtId="199" fontId="55" fillId="0" borderId="0" applyFont="0" applyFill="0" applyBorder="0" applyAlignment="0" applyProtection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7" fillId="38" borderId="0" applyNumberFormat="0" applyAlignment="0" applyProtection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1" fillId="0" borderId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200" fontId="56" fillId="0" borderId="0" applyFont="0" applyBorder="0"/>
    <xf numFmtId="0" fontId="56" fillId="0" borderId="0" applyFont="0" applyBorder="0"/>
    <xf numFmtId="200" fontId="56" fillId="0" borderId="0" applyFont="0" applyBorder="0"/>
    <xf numFmtId="0" fontId="56" fillId="0" borderId="0" applyFont="0" applyBorder="0"/>
    <xf numFmtId="201" fontId="27" fillId="0" borderId="0" applyFont="0" applyFill="0" applyBorder="0" applyAlignment="0" applyProtection="0">
      <protection locked="0"/>
    </xf>
    <xf numFmtId="202" fontId="55" fillId="0" borderId="12" applyFont="0" applyFill="0" applyBorder="0" applyAlignment="0" applyProtection="0">
      <alignment horizontal="right"/>
    </xf>
    <xf numFmtId="0" fontId="58" fillId="39" borderId="19" applyNumberFormat="0" applyAlignment="0" applyProtection="0"/>
    <xf numFmtId="203" fontId="59" fillId="0" borderId="0"/>
    <xf numFmtId="0" fontId="58" fillId="39" borderId="19" applyNumberFormat="0" applyAlignment="0" applyProtection="0"/>
    <xf numFmtId="0" fontId="58" fillId="39" borderId="19" applyNumberFormat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4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60" fillId="11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0" borderId="0" applyNumberFormat="0" applyBorder="0" applyAlignment="0" applyProtection="0"/>
    <xf numFmtId="0" fontId="7" fillId="1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4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1" borderId="0" applyNumberFormat="0" applyBorder="0" applyAlignment="0" applyProtection="0"/>
    <xf numFmtId="0" fontId="7" fillId="15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4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2" borderId="0" applyNumberFormat="0" applyBorder="0" applyAlignment="0" applyProtection="0"/>
    <xf numFmtId="0" fontId="7" fillId="19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4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60" fillId="2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3" borderId="0" applyNumberFormat="0" applyBorder="0" applyAlignment="0" applyProtection="0"/>
    <xf numFmtId="0" fontId="7" fillId="23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4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60" fillId="27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4" borderId="0" applyNumberFormat="0" applyBorder="0" applyAlignment="0" applyProtection="0"/>
    <xf numFmtId="0" fontId="7" fillId="27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4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60" fillId="31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3" fillId="45" borderId="0" applyNumberFormat="0" applyBorder="0" applyAlignment="0" applyProtection="0"/>
    <xf numFmtId="0" fontId="7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4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6" borderId="0" applyNumberFormat="0" applyBorder="0" applyAlignment="0" applyProtection="0"/>
    <xf numFmtId="0" fontId="7" fillId="12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4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7" borderId="0" applyNumberFormat="0" applyBorder="0" applyAlignment="0" applyProtection="0"/>
    <xf numFmtId="0" fontId="7" fillId="16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4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60" fillId="20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8" borderId="0" applyNumberFormat="0" applyBorder="0" applyAlignment="0" applyProtection="0"/>
    <xf numFmtId="0" fontId="7" fillId="20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4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60" fillId="24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3" borderId="0" applyNumberFormat="0" applyBorder="0" applyAlignment="0" applyProtection="0"/>
    <xf numFmtId="0" fontId="7" fillId="24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4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60" fillId="28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6" borderId="0" applyNumberFormat="0" applyBorder="0" applyAlignment="0" applyProtection="0"/>
    <xf numFmtId="0" fontId="7" fillId="28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4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60" fillId="32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3" fillId="49" borderId="0" applyNumberFormat="0" applyBorder="0" applyAlignment="0" applyProtection="0"/>
    <xf numFmtId="0" fontId="7" fillId="32" borderId="0" applyNumberFormat="0" applyBorder="0" applyAlignment="0" applyProtection="0"/>
    <xf numFmtId="0" fontId="61" fillId="50" borderId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24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3" fillId="13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51" borderId="0" applyNumberFormat="0" applyBorder="0" applyAlignment="0" applyProtection="0"/>
    <xf numFmtId="0" fontId="24" fillId="13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24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3" fillId="1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7" borderId="0" applyNumberFormat="0" applyBorder="0" applyAlignment="0" applyProtection="0"/>
    <xf numFmtId="0" fontId="24" fillId="17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24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3" fillId="21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48" borderId="0" applyNumberFormat="0" applyBorder="0" applyAlignment="0" applyProtection="0"/>
    <xf numFmtId="0" fontId="24" fillId="21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24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3" fillId="25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2" borderId="0" applyNumberFormat="0" applyBorder="0" applyAlignment="0" applyProtection="0"/>
    <xf numFmtId="0" fontId="24" fillId="25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24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3" fillId="29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3" borderId="0" applyNumberFormat="0" applyBorder="0" applyAlignment="0" applyProtection="0"/>
    <xf numFmtId="0" fontId="24" fillId="29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24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3" fillId="33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62" fillId="54" borderId="0" applyNumberFormat="0" applyBorder="0" applyAlignment="0" applyProtection="0"/>
    <xf numFmtId="0" fontId="24" fillId="33" borderId="0" applyNumberFormat="0" applyBorder="0" applyAlignment="0" applyProtection="0"/>
    <xf numFmtId="0" fontId="42" fillId="0" borderId="0">
      <protection locked="0"/>
    </xf>
    <xf numFmtId="37" fontId="64" fillId="0" borderId="0">
      <alignment horizontal="center"/>
    </xf>
    <xf numFmtId="0" fontId="1" fillId="39" borderId="1">
      <alignment horizontal="center" wrapText="1"/>
    </xf>
    <xf numFmtId="0" fontId="1" fillId="0" borderId="0" applyNumberFormat="0"/>
    <xf numFmtId="0" fontId="1" fillId="36" borderId="0"/>
    <xf numFmtId="9" fontId="43" fillId="0" borderId="0" applyFont="0" applyFill="0" applyBorder="0" applyAlignment="0" applyProtection="0"/>
    <xf numFmtId="0" fontId="65" fillId="0" borderId="12" applyBorder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62" fillId="57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24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3" fillId="10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62" fillId="58" borderId="0" applyNumberFormat="0" applyBorder="0" applyAlignment="0" applyProtection="0"/>
    <xf numFmtId="0" fontId="24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60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24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3" fillId="14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62" fillId="61" borderId="0" applyNumberFormat="0" applyBorder="0" applyAlignment="0" applyProtection="0"/>
    <xf numFmtId="0" fontId="24" fillId="14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9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24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3" fillId="18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62" fillId="62" borderId="0" applyNumberFormat="0" applyBorder="0" applyAlignment="0" applyProtection="0"/>
    <xf numFmtId="0" fontId="24" fillId="18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62" fillId="59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24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3" fillId="2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62" fillId="52" borderId="0" applyNumberFormat="0" applyBorder="0" applyAlignment="0" applyProtection="0"/>
    <xf numFmtId="0" fontId="24" fillId="2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62" fillId="57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24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3" fillId="26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62" fillId="53" borderId="0" applyNumberFormat="0" applyBorder="0" applyAlignment="0" applyProtection="0"/>
    <xf numFmtId="0" fontId="24" fillId="26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62" fillId="64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24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3" fillId="30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0" fontId="62" fillId="65" borderId="0" applyNumberFormat="0" applyBorder="0" applyAlignment="0" applyProtection="0"/>
    <xf numFmtId="0" fontId="24" fillId="30" borderId="0" applyNumberFormat="0" applyBorder="0" applyAlignment="0" applyProtection="0"/>
    <xf numFmtId="43" fontId="66" fillId="0" borderId="12" applyNumberFormat="0" applyBorder="0"/>
    <xf numFmtId="43" fontId="66" fillId="0" borderId="12" applyNumberFormat="0" applyBorder="0"/>
    <xf numFmtId="43" fontId="66" fillId="0" borderId="12" applyNumberFormat="0" applyBorder="0"/>
    <xf numFmtId="0" fontId="1" fillId="0" borderId="20" applyFont="0" applyBorder="0"/>
    <xf numFmtId="41" fontId="34" fillId="0" borderId="0" applyFont="0" applyFill="0" applyBorder="0" applyAlignment="0" applyProtection="0"/>
    <xf numFmtId="204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205" fontId="34" fillId="0" borderId="0" applyFont="0" applyFill="0" applyBorder="0" applyAlignment="0" applyProtection="0"/>
    <xf numFmtId="44" fontId="34" fillId="0" borderId="0" applyFont="0" applyFill="0" applyBorder="0" applyAlignment="0" applyProtection="0"/>
    <xf numFmtId="37" fontId="55" fillId="0" borderId="16" applyBorder="0" applyAlignment="0"/>
    <xf numFmtId="206" fontId="67" fillId="0" borderId="0" applyFont="0" applyFill="0" applyBorder="0" applyAlignment="0" applyProtection="0"/>
    <xf numFmtId="0" fontId="68" fillId="0" borderId="21">
      <alignment vertical="top" wrapText="1"/>
    </xf>
    <xf numFmtId="207" fontId="47" fillId="66" borderId="22">
      <alignment horizontal="center" vertical="center"/>
    </xf>
    <xf numFmtId="207" fontId="47" fillId="66" borderId="22">
      <alignment horizontal="center" vertical="center"/>
    </xf>
    <xf numFmtId="0" fontId="69" fillId="50" borderId="0" applyNumberFormat="0" applyBorder="0" applyAlignment="0" applyProtection="0"/>
    <xf numFmtId="0" fontId="43" fillId="0" borderId="0"/>
    <xf numFmtId="37" fontId="55" fillId="0" borderId="16" applyBorder="0" applyAlignment="0"/>
    <xf numFmtId="37" fontId="55" fillId="0" borderId="0" applyBorder="0" applyAlignment="0"/>
    <xf numFmtId="0" fontId="70" fillId="36" borderId="15">
      <alignment horizontal="center"/>
    </xf>
    <xf numFmtId="208" fontId="1" fillId="0" borderId="1">
      <alignment horizontal="center" vertical="center" wrapText="1"/>
    </xf>
    <xf numFmtId="0" fontId="45" fillId="39" borderId="0" applyNumberFormat="0" applyFill="0" applyBorder="0" applyAlignment="0" applyProtection="0"/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1" fillId="0" borderId="0">
      <alignment horizontal="center" wrapText="1"/>
      <protection locked="0"/>
    </xf>
    <xf numFmtId="0" fontId="72" fillId="36" borderId="23" applyNumberFormat="0" applyAlignment="0" applyProtection="0"/>
    <xf numFmtId="37" fontId="55" fillId="0" borderId="1"/>
    <xf numFmtId="0" fontId="1" fillId="0" borderId="0"/>
    <xf numFmtId="0" fontId="1" fillId="0" borderId="0"/>
    <xf numFmtId="0" fontId="73" fillId="0" borderId="0"/>
    <xf numFmtId="0" fontId="55" fillId="67" borderId="0" applyNumberFormat="0" applyFon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1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5" fillId="4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0" fontId="74" fillId="41" borderId="0" applyNumberFormat="0" applyBorder="0" applyAlignment="0" applyProtection="0"/>
    <xf numFmtId="0" fontId="15" fillId="4" borderId="0" applyNumberFormat="0" applyBorder="0" applyAlignment="0" applyProtection="0"/>
    <xf numFmtId="209" fontId="36" fillId="0" borderId="1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0" fontId="76" fillId="0" borderId="24" applyFont="0" applyBorder="0" applyAlignment="0">
      <alignment vertical="center"/>
    </xf>
    <xf numFmtId="3" fontId="45" fillId="0" borderId="25" applyNumberFormat="0" applyFill="0" applyBorder="0" applyAlignment="0" applyProtection="0">
      <alignment horizontal="left"/>
    </xf>
    <xf numFmtId="3" fontId="77" fillId="0" borderId="0" applyNumberFormat="0" applyFill="0" applyBorder="0" applyAlignment="0" applyProtection="0">
      <alignment horizontal="center"/>
    </xf>
    <xf numFmtId="3" fontId="45" fillId="0" borderId="25" applyNumberFormat="0" applyFill="0" applyBorder="0" applyAlignment="0" applyProtection="0">
      <alignment horizontal="left"/>
    </xf>
    <xf numFmtId="213" fontId="1" fillId="0" borderId="0"/>
    <xf numFmtId="0" fontId="1" fillId="0" borderId="26" applyNumberFormat="0">
      <alignment horizontal="center" vertical="top" wrapText="1"/>
      <protection locked="0"/>
    </xf>
    <xf numFmtId="0" fontId="78" fillId="0" borderId="0" applyNumberFormat="0" applyFill="0" applyBorder="0" applyAlignment="0" applyProtection="0"/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3" fontId="79" fillId="0" borderId="12" applyNumberFormat="0" applyFill="0" applyBorder="0" applyAlignment="0" applyProtection="0">
      <alignment horizontal="center"/>
    </xf>
    <xf numFmtId="0" fontId="78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214" fontId="81" fillId="0" borderId="27"/>
    <xf numFmtId="0" fontId="82" fillId="0" borderId="12" applyNumberFormat="0" applyFill="0" applyAlignment="0" applyProtection="0"/>
    <xf numFmtId="0" fontId="83" fillId="0" borderId="0"/>
    <xf numFmtId="164" fontId="27" fillId="0" borderId="0">
      <alignment horizontal="center"/>
    </xf>
    <xf numFmtId="15" fontId="84" fillId="0" borderId="0" applyNumberFormat="0">
      <alignment horizontal="center"/>
    </xf>
    <xf numFmtId="0" fontId="85" fillId="0" borderId="28"/>
    <xf numFmtId="38" fontId="86" fillId="0" borderId="12" applyNumberFormat="0" applyFont="0" applyFill="0" applyAlignment="0" applyProtection="0">
      <alignment horizontal="right"/>
    </xf>
    <xf numFmtId="0" fontId="42" fillId="0" borderId="29"/>
    <xf numFmtId="0" fontId="42" fillId="0" borderId="0"/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38" fontId="86" fillId="0" borderId="12" applyNumberFormat="0" applyFont="0" applyFill="0" applyAlignment="0" applyProtection="0">
      <alignment horizontal="right"/>
    </xf>
    <xf numFmtId="0" fontId="71" fillId="0" borderId="30" applyNumberFormat="0" applyFont="0" applyFill="0" applyAlignment="0" applyProtection="0"/>
    <xf numFmtId="0" fontId="71" fillId="0" borderId="31" applyNumberFormat="0" applyFont="0" applyFill="0" applyAlignment="0" applyProtection="0"/>
    <xf numFmtId="38" fontId="86" fillId="0" borderId="12" applyNumberFormat="0" applyFont="0" applyFill="0" applyAlignment="0" applyProtection="0">
      <alignment horizontal="right"/>
    </xf>
    <xf numFmtId="3" fontId="69" fillId="39" borderId="0" applyNumberFormat="0" applyBorder="0" applyAlignment="0" applyProtection="0"/>
    <xf numFmtId="0" fontId="87" fillId="0" borderId="32" applyNumberFormat="0" applyFont="0" applyFill="0" applyAlignment="0" applyProtection="0"/>
    <xf numFmtId="0" fontId="87" fillId="0" borderId="33" applyNumberFormat="0" applyFont="0" applyFill="0" applyAlignment="0" applyProtection="0"/>
    <xf numFmtId="0" fontId="87" fillId="0" borderId="34" applyNumberFormat="0" applyFont="0" applyFill="0" applyAlignment="0" applyProtection="0"/>
    <xf numFmtId="0" fontId="88" fillId="0" borderId="19" applyNumberFormat="0" applyFont="0" applyFill="0" applyAlignment="0" applyProtection="0"/>
    <xf numFmtId="0" fontId="89" fillId="0" borderId="35"/>
    <xf numFmtId="0" fontId="90" fillId="0" borderId="36" applyFill="0" applyProtection="0">
      <alignment horizontal="right"/>
    </xf>
    <xf numFmtId="0" fontId="91" fillId="0" borderId="27" applyNumberFormat="0" applyFont="0" applyFill="0" applyAlignment="0" applyProtection="0">
      <alignment horizontal="center"/>
    </xf>
    <xf numFmtId="0" fontId="92" fillId="1" borderId="16" applyNumberFormat="0" applyAlignment="0" applyProtection="0"/>
    <xf numFmtId="0" fontId="92" fillId="1" borderId="16" applyNumberFormat="0" applyAlignment="0" applyProtection="0"/>
    <xf numFmtId="215" fontId="93" fillId="68" borderId="0" applyFont="0" applyFill="0" applyBorder="0" applyAlignment="0" applyProtection="0"/>
    <xf numFmtId="216" fontId="1" fillId="0" borderId="0" applyFont="0" applyFill="0" applyBorder="0" applyAlignment="0" applyProtection="0"/>
    <xf numFmtId="0" fontId="94" fillId="69" borderId="0"/>
    <xf numFmtId="0" fontId="94" fillId="70" borderId="0"/>
    <xf numFmtId="0" fontId="95" fillId="0" borderId="0"/>
    <xf numFmtId="0" fontId="95" fillId="0" borderId="0"/>
    <xf numFmtId="0" fontId="95" fillId="0" borderId="0"/>
    <xf numFmtId="0" fontId="94" fillId="61" borderId="0"/>
    <xf numFmtId="41" fontId="39" fillId="0" borderId="0" applyFill="0"/>
    <xf numFmtId="208" fontId="55" fillId="0" borderId="0">
      <alignment horizontal="center"/>
    </xf>
    <xf numFmtId="0" fontId="55" fillId="0" borderId="0" applyFill="0">
      <alignment horizontal="center"/>
    </xf>
    <xf numFmtId="41" fontId="82" fillId="0" borderId="28" applyFill="0"/>
    <xf numFmtId="0" fontId="1" fillId="0" borderId="0" applyFont="0" applyAlignment="0"/>
    <xf numFmtId="0" fontId="96" fillId="0" borderId="0" applyFill="0">
      <alignment vertical="top"/>
    </xf>
    <xf numFmtId="0" fontId="97" fillId="0" borderId="0" applyFill="0">
      <alignment horizontal="left" vertical="top"/>
    </xf>
    <xf numFmtId="41" fontId="82" fillId="0" borderId="37" applyFill="0"/>
    <xf numFmtId="0" fontId="1" fillId="0" borderId="0" applyNumberFormat="0" applyFont="0" applyAlignment="0"/>
    <xf numFmtId="0" fontId="96" fillId="0" borderId="0" applyFill="0">
      <alignment wrapText="1"/>
    </xf>
    <xf numFmtId="0" fontId="97" fillId="0" borderId="0" applyFill="0">
      <alignment horizontal="left" vertical="top" wrapText="1"/>
    </xf>
    <xf numFmtId="41" fontId="82" fillId="0" borderId="0" applyFill="0"/>
    <xf numFmtId="0" fontId="98" fillId="0" borderId="0" applyNumberFormat="0" applyFont="0" applyAlignment="0">
      <alignment horizontal="center"/>
    </xf>
    <xf numFmtId="0" fontId="99" fillId="0" borderId="0" applyFill="0">
      <alignment vertical="top" wrapText="1"/>
    </xf>
    <xf numFmtId="0" fontId="100" fillId="0" borderId="0" applyFill="0">
      <alignment horizontal="left" vertical="top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1" fillId="0" borderId="0" applyFill="0">
      <alignment vertical="center" wrapText="1"/>
    </xf>
    <xf numFmtId="0" fontId="102" fillId="0" borderId="0">
      <alignment horizontal="left" vertical="center" wrapText="1"/>
    </xf>
    <xf numFmtId="41" fontId="39" fillId="0" borderId="0" applyFill="0"/>
    <xf numFmtId="0" fontId="98" fillId="0" borderId="0" applyNumberFormat="0" applyFont="0" applyAlignment="0">
      <alignment horizontal="center"/>
    </xf>
    <xf numFmtId="0" fontId="103" fillId="0" borderId="0" applyFill="0">
      <alignment horizontal="center" vertical="center" wrapText="1"/>
    </xf>
    <xf numFmtId="0" fontId="1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5" fillId="0" borderId="0" applyFill="0">
      <alignment horizontal="center" vertical="center" wrapText="1"/>
    </xf>
    <xf numFmtId="0" fontId="106" fillId="0" borderId="0" applyFill="0">
      <alignment horizontal="center" vertical="center" wrapText="1"/>
    </xf>
    <xf numFmtId="41" fontId="104" fillId="0" borderId="0" applyFill="0"/>
    <xf numFmtId="0" fontId="98" fillId="0" borderId="0" applyNumberFormat="0" applyFont="0" applyAlignment="0">
      <alignment horizontal="center"/>
    </xf>
    <xf numFmtId="0" fontId="107" fillId="0" borderId="0">
      <alignment horizontal="center" wrapText="1"/>
    </xf>
    <xf numFmtId="0" fontId="108" fillId="0" borderId="0" applyFill="0">
      <alignment horizontal="center" wrapText="1"/>
    </xf>
    <xf numFmtId="217" fontId="55" fillId="71" borderId="15"/>
    <xf numFmtId="198" fontId="27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8" fontId="2" fillId="0" borderId="0" applyFill="0" applyBorder="0" applyAlignment="0"/>
    <xf numFmtId="214" fontId="73" fillId="0" borderId="0" applyFill="0" applyBorder="0" applyAlignment="0"/>
    <xf numFmtId="219" fontId="73" fillId="0" borderId="0" applyFill="0" applyBorder="0" applyAlignment="0"/>
    <xf numFmtId="220" fontId="1" fillId="0" borderId="0" applyFill="0" applyBorder="0" applyAlignment="0"/>
    <xf numFmtId="221" fontId="4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37" fontId="1" fillId="72" borderId="1" applyFill="0" applyBorder="0"/>
    <xf numFmtId="184" fontId="1" fillId="0" borderId="0" applyFill="0" applyBorder="0"/>
    <xf numFmtId="39" fontId="1" fillId="0" borderId="0" applyFill="0" applyBorder="0"/>
    <xf numFmtId="223" fontId="1" fillId="0" borderId="0" applyFill="0" applyBorder="0"/>
    <xf numFmtId="224" fontId="1" fillId="0" borderId="0" applyFill="0" applyBorder="0"/>
    <xf numFmtId="225" fontId="1" fillId="0" borderId="0" applyFill="0" applyBorder="0"/>
    <xf numFmtId="226" fontId="1" fillId="0" borderId="0" applyFill="0" applyBorder="0"/>
    <xf numFmtId="227" fontId="1" fillId="0" borderId="0" applyFill="0" applyBorder="0"/>
    <xf numFmtId="228" fontId="1" fillId="0" borderId="0" applyFill="0" applyBorder="0"/>
    <xf numFmtId="205" fontId="1" fillId="0" borderId="15" applyFill="0" applyBorder="0"/>
    <xf numFmtId="9" fontId="1" fillId="0" borderId="0" applyFill="0" applyBorder="0"/>
    <xf numFmtId="176" fontId="1" fillId="0" borderId="0" applyFill="0" applyBorder="0"/>
    <xf numFmtId="10" fontId="1" fillId="0" borderId="0" applyFill="0" applyBorder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9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10" fillId="7" borderId="6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0" fontId="109" fillId="73" borderId="38" applyNumberFormat="0" applyAlignment="0" applyProtection="0"/>
    <xf numFmtId="0" fontId="19" fillId="7" borderId="6" applyNumberFormat="0" applyAlignment="0" applyProtection="0"/>
    <xf numFmtId="3" fontId="111" fillId="0" borderId="0" applyNumberFormat="0" applyFill="0" applyBorder="0" applyAlignment="0" applyProtection="0"/>
    <xf numFmtId="45" fontId="45" fillId="39" borderId="0" applyFont="0" applyFill="0" applyBorder="0">
      <alignment horizontal="center"/>
    </xf>
    <xf numFmtId="210" fontId="112" fillId="0" borderId="0" applyFont="0" applyFill="0" applyBorder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1" fillId="74" borderId="1" applyNumberFormat="0" applyFont="0" applyFill="0" applyAlignment="0" applyProtection="0"/>
    <xf numFmtId="0" fontId="27" fillId="0" borderId="0" applyNumberFormat="0" applyProtection="0"/>
    <xf numFmtId="0" fontId="27" fillId="0" borderId="0" applyNumberFormat="0" applyProtection="0"/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49" fontId="1" fillId="0" borderId="0">
      <alignment horizontal="left"/>
      <protection locked="0"/>
    </xf>
    <xf numFmtId="0" fontId="1" fillId="0" borderId="0" applyNumberFormat="0" applyFont="0" applyFill="0" applyBorder="0">
      <alignment horizontal="center"/>
    </xf>
    <xf numFmtId="39" fontId="1" fillId="0" borderId="0" applyFill="0" applyBorder="0">
      <alignment horizontal="center"/>
    </xf>
    <xf numFmtId="0" fontId="47" fillId="0" borderId="0" applyFill="0" applyBorder="0" applyProtection="0">
      <alignment horizontal="center"/>
      <protection locked="0"/>
    </xf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8" fontId="1" fillId="0" borderId="39" applyFont="0" applyFill="0" applyBorder="0" applyProtection="0">
      <alignment horizontal="right"/>
    </xf>
    <xf numFmtId="229" fontId="113" fillId="0" borderId="0"/>
    <xf numFmtId="1" fontId="114" fillId="0" borderId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21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6" fillId="8" borderId="9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0" fontId="115" fillId="75" borderId="40" applyNumberFormat="0" applyAlignment="0" applyProtection="0"/>
    <xf numFmtId="0" fontId="21" fillId="8" borderId="9" applyNumberFormat="0" applyAlignment="0" applyProtection="0"/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3" fontId="56" fillId="50" borderId="1" applyFont="0" applyFill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1" applyNumberFormat="0">
      <alignment horizontal="center"/>
      <protection locked="0"/>
    </xf>
    <xf numFmtId="0" fontId="117" fillId="0" borderId="0"/>
    <xf numFmtId="0" fontId="55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230" fontId="119" fillId="0" borderId="0" applyFont="0" applyFill="0" applyBorder="0" applyAlignment="0" applyProtection="0">
      <alignment horizontal="left" vertical="center"/>
    </xf>
    <xf numFmtId="0" fontId="69" fillId="76" borderId="41" applyFont="0" applyFill="0" applyBorder="0"/>
    <xf numFmtId="0" fontId="55" fillId="0" borderId="21"/>
    <xf numFmtId="0" fontId="120" fillId="0" borderId="12" applyNumberFormat="0" applyFill="0" applyBorder="0" applyAlignment="0" applyProtection="0">
      <alignment horizontal="center"/>
    </xf>
    <xf numFmtId="49" fontId="1" fillId="0" borderId="1" applyFont="0">
      <alignment horizontal="center" wrapText="1"/>
    </xf>
    <xf numFmtId="38" fontId="121" fillId="0" borderId="0" applyNumberFormat="0" applyFill="0" applyBorder="0" applyAlignment="0" applyProtection="0">
      <protection locked="0"/>
    </xf>
    <xf numFmtId="3" fontId="122" fillId="0" borderId="0">
      <protection locked="0"/>
    </xf>
    <xf numFmtId="38" fontId="123" fillId="0" borderId="0" applyNumberFormat="0" applyFill="0" applyBorder="0" applyAlignment="0" applyProtection="0">
      <protection locked="0"/>
    </xf>
    <xf numFmtId="0" fontId="55" fillId="0" borderId="0" applyNumberFormat="0" applyFill="0" applyBorder="0" applyProtection="0">
      <alignment horizontal="center" wrapText="1"/>
    </xf>
    <xf numFmtId="0" fontId="43" fillId="0" borderId="0">
      <alignment horizontal="center" wrapText="1"/>
      <protection hidden="1"/>
    </xf>
    <xf numFmtId="38" fontId="124" fillId="0" borderId="0" applyNumberFormat="0" applyFill="0" applyBorder="0" applyAlignment="0" applyProtection="0">
      <protection locked="0"/>
    </xf>
    <xf numFmtId="4" fontId="69" fillId="77" borderId="41" applyNumberFormat="0" applyProtection="0">
      <alignment horizontal="right" wrapText="1"/>
    </xf>
    <xf numFmtId="0" fontId="125" fillId="69" borderId="0">
      <alignment horizontal="left"/>
    </xf>
    <xf numFmtId="0" fontId="126" fillId="69" borderId="0">
      <alignment horizontal="right"/>
    </xf>
    <xf numFmtId="0" fontId="77" fillId="78" borderId="0">
      <alignment horizontal="center"/>
    </xf>
    <xf numFmtId="231" fontId="127" fillId="0" borderId="0">
      <alignment horizontal="right"/>
    </xf>
    <xf numFmtId="232" fontId="1" fillId="0" borderId="0">
      <alignment horizontal="right"/>
    </xf>
    <xf numFmtId="232" fontId="1" fillId="0" borderId="0">
      <alignment horizontal="right"/>
    </xf>
    <xf numFmtId="0" fontId="47" fillId="0" borderId="1">
      <alignment horizontal="left" wrapText="1"/>
    </xf>
    <xf numFmtId="0" fontId="126" fillId="69" borderId="0">
      <alignment horizontal="right"/>
    </xf>
    <xf numFmtId="0" fontId="128" fillId="78" borderId="0">
      <alignment horizontal="left"/>
    </xf>
    <xf numFmtId="38" fontId="43" fillId="0" borderId="0" applyFont="0" applyFill="0" applyBorder="0" applyAlignment="0" applyProtection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33" fontId="129" fillId="0" borderId="0"/>
    <xf numFmtId="210" fontId="27" fillId="0" borderId="0" applyFont="0" applyFill="0" applyBorder="0" applyAlignment="0" applyProtection="0">
      <protection locked="0"/>
    </xf>
    <xf numFmtId="40" fontId="27" fillId="0" borderId="0" applyFont="0" applyFill="0" applyBorder="0" applyAlignment="0" applyProtection="0">
      <protection locked="0"/>
    </xf>
    <xf numFmtId="234" fontId="36" fillId="0" borderId="0" applyFont="0" applyFill="0" applyBorder="0" applyProtection="0"/>
    <xf numFmtId="235" fontId="36" fillId="0" borderId="0" applyFont="0" applyFill="0" applyBorder="0" applyProtection="0"/>
    <xf numFmtId="41" fontId="1" fillId="0" borderId="0" applyFont="0" applyFill="0" applyBorder="0" applyAlignment="0" applyProtection="0"/>
    <xf numFmtId="42" fontId="43" fillId="0" borderId="0" applyFont="0" applyFill="0" applyBorder="0" applyAlignment="0" applyProtection="0"/>
    <xf numFmtId="0" fontId="130" fillId="0" borderId="0" applyFont="0" applyFill="0" applyBorder="0" applyAlignment="0" applyProtection="0">
      <alignment horizontal="right"/>
    </xf>
    <xf numFmtId="39" fontId="130" fillId="0" borderId="0" applyFont="0" applyFill="0" applyBorder="0" applyAlignment="0" applyProtection="0">
      <alignment horizontal="right"/>
    </xf>
    <xf numFmtId="236" fontId="1" fillId="0" borderId="0" applyFont="0" applyFill="0" applyBorder="0" applyAlignment="0" applyProtection="0">
      <alignment horizontal="right"/>
    </xf>
    <xf numFmtId="237" fontId="27" fillId="0" borderId="0" applyFont="0" applyFill="0" applyBorder="0" applyAlignment="0" applyProtection="0"/>
    <xf numFmtId="238" fontId="131" fillId="0" borderId="0" applyFont="0" applyFill="0" applyBorder="0" applyAlignment="0" applyProtection="0"/>
    <xf numFmtId="239" fontId="131" fillId="0" borderId="0" applyFont="0" applyFill="0" applyBorder="0" applyAlignment="0" applyProtection="0"/>
    <xf numFmtId="240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2" fillId="0" borderId="0" applyFont="0" applyFill="0" applyBorder="0" applyAlignment="0" applyProtection="0">
      <alignment horizontal="right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3" fillId="0" borderId="0" applyFont="0" applyFill="0" applyBorder="0" applyAlignment="0" applyProtection="0"/>
    <xf numFmtId="40" fontId="1" fillId="0" borderId="0" applyFont="0" applyFill="0" applyBorder="0" applyProtection="0">
      <alignment horizontal="right"/>
    </xf>
    <xf numFmtId="37" fontId="134" fillId="0" borderId="0" applyFont="0" applyFill="0" applyBorder="0" applyAlignment="0" applyProtection="0"/>
    <xf numFmtId="0" fontId="1" fillId="0" borderId="0" applyFont="0" applyFill="0" applyBorder="0" applyAlignment="0" applyProtection="0"/>
    <xf numFmtId="241" fontId="27" fillId="0" borderId="0"/>
    <xf numFmtId="167" fontId="1" fillId="0" borderId="0" applyFont="0" applyFill="0" applyBorder="0" applyAlignment="0" applyProtection="0"/>
    <xf numFmtId="214" fontId="80" fillId="0" borderId="42"/>
    <xf numFmtId="214" fontId="80" fillId="0" borderId="42"/>
    <xf numFmtId="0" fontId="1" fillId="0" borderId="0">
      <protection locked="0"/>
    </xf>
    <xf numFmtId="0" fontId="135" fillId="0" borderId="0"/>
    <xf numFmtId="0" fontId="42" fillId="0" borderId="0"/>
    <xf numFmtId="214" fontId="42" fillId="0" borderId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3" fontId="136" fillId="0" borderId="0" applyFont="0" applyFill="0" applyBorder="0" applyAlignment="0" applyProtection="0"/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242" fontId="1" fillId="0" borderId="0" applyFont="0" applyFill="0" applyBorder="0" applyAlignment="0" applyProtection="0">
      <alignment horizontal="left"/>
    </xf>
    <xf numFmtId="3" fontId="137" fillId="0" borderId="0" applyFont="0" applyFill="0" applyBorder="0" applyAlignment="0" applyProtection="0"/>
    <xf numFmtId="243" fontId="1" fillId="0" borderId="0" applyFont="0" applyFill="0" applyBorder="0" applyAlignment="0" applyProtection="0">
      <alignment horizontal="left"/>
    </xf>
    <xf numFmtId="0" fontId="135" fillId="0" borderId="0"/>
    <xf numFmtId="0" fontId="42" fillId="0" borderId="0"/>
    <xf numFmtId="0" fontId="42" fillId="0" borderId="0"/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 applyAlignment="0" applyProtection="0">
      <alignment horizontal="left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>
      <alignment horizontal="right"/>
      <protection locked="0"/>
    </xf>
    <xf numFmtId="243" fontId="1" fillId="0" borderId="0" applyFont="0" applyFill="0" applyBorder="0" applyAlignment="0">
      <alignment horizontal="left"/>
    </xf>
    <xf numFmtId="244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5" fontId="1" fillId="0" borderId="0" applyFont="0" applyFill="0" applyBorder="0" applyAlignment="0" applyProtection="0">
      <alignment horizontal="left"/>
    </xf>
    <xf numFmtId="246" fontId="1" fillId="0" borderId="0">
      <alignment horizontal="right"/>
    </xf>
    <xf numFmtId="247" fontId="1" fillId="0" borderId="0">
      <alignment horizontal="right"/>
    </xf>
    <xf numFmtId="0" fontId="138" fillId="0" borderId="21" applyBorder="0" applyProtection="0"/>
    <xf numFmtId="0" fontId="139" fillId="0" borderId="43" applyFont="0" applyBorder="0" applyProtection="0">
      <alignment vertical="top" wrapText="1"/>
    </xf>
    <xf numFmtId="0" fontId="140" fillId="79" borderId="0">
      <alignment horizontal="center" vertical="center" wrapText="1"/>
    </xf>
    <xf numFmtId="0" fontId="141" fillId="0" borderId="0" applyFill="0" applyBorder="0" applyAlignment="0" applyProtection="0">
      <protection locked="0"/>
    </xf>
    <xf numFmtId="0" fontId="140" fillId="79" borderId="0">
      <alignment horizontal="center" vertical="center" wrapText="1"/>
    </xf>
    <xf numFmtId="214" fontId="142" fillId="0" borderId="0" applyFill="0" applyBorder="0">
      <alignment horizontal="left"/>
    </xf>
    <xf numFmtId="0" fontId="143" fillId="0" borderId="0">
      <alignment horizontal="left" vertical="center" indent="1"/>
    </xf>
    <xf numFmtId="10" fontId="1" fillId="0" borderId="0"/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144" fillId="0" borderId="0" applyNumberFormat="0" applyAlignment="0">
      <alignment horizontal="left"/>
    </xf>
    <xf numFmtId="0" fontId="44" fillId="0" borderId="0" applyNumberFormat="0" applyAlignment="0"/>
    <xf numFmtId="0" fontId="145" fillId="0" borderId="1" applyNumberFormat="0" applyFill="0" applyBorder="0" applyAlignment="0" applyProtection="0"/>
    <xf numFmtId="0" fontId="146" fillId="76" borderId="44" applyNumberFormat="0" applyFill="0" applyBorder="0" applyAlignment="0" applyProtection="0">
      <alignment horizontal="center" textRotation="255"/>
    </xf>
    <xf numFmtId="248" fontId="1" fillId="0" borderId="0" applyFill="0" applyBorder="0">
      <alignment horizontal="right"/>
      <protection locked="0"/>
    </xf>
    <xf numFmtId="0" fontId="147" fillId="0" borderId="45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14" fontId="148" fillId="0" borderId="0"/>
    <xf numFmtId="214" fontId="148" fillId="0" borderId="0"/>
    <xf numFmtId="249" fontId="55" fillId="0" borderId="46" applyFont="0" applyFill="0" applyBorder="0" applyAlignment="0" applyProtection="0"/>
    <xf numFmtId="6" fontId="27" fillId="0" borderId="0" applyFont="0" applyFill="0" applyBorder="0" applyAlignment="0" applyProtection="0">
      <protection locked="0"/>
    </xf>
    <xf numFmtId="8" fontId="27" fillId="0" borderId="0" applyFont="0" applyFill="0" applyBorder="0" applyAlignment="0" applyProtection="0">
      <protection locked="0"/>
    </xf>
    <xf numFmtId="250" fontId="36" fillId="0" borderId="0" applyFont="0" applyFill="0" applyBorder="0" applyProtection="0"/>
    <xf numFmtId="251" fontId="36" fillId="0" borderId="0" applyFont="0" applyFill="0" applyBorder="0" applyProtection="0"/>
    <xf numFmtId="6" fontId="55" fillId="0" borderId="0">
      <alignment horizontal="center"/>
    </xf>
    <xf numFmtId="214" fontId="73" fillId="0" borderId="0" applyFont="0" applyFill="0" applyBorder="0" applyAlignment="0" applyProtection="0"/>
    <xf numFmtId="0" fontId="149" fillId="0" borderId="0" applyFont="0" applyFill="0" applyBorder="0" applyAlignment="0" applyProtection="0"/>
    <xf numFmtId="8" fontId="150" fillId="0" borderId="47">
      <protection locked="0"/>
    </xf>
    <xf numFmtId="252" fontId="1" fillId="0" borderId="0" applyFont="0" applyFill="0" applyBorder="0" applyAlignment="0" applyProtection="0">
      <alignment horizontal="right"/>
    </xf>
    <xf numFmtId="253" fontId="131" fillId="0" borderId="0" applyFont="0" applyFill="0" applyBorder="0" applyAlignment="0" applyProtection="0"/>
    <xf numFmtId="254" fontId="131" fillId="0" borderId="0" applyFont="0" applyFill="0" applyBorder="0" applyAlignment="0" applyProtection="0"/>
    <xf numFmtId="255" fontId="131" fillId="0" borderId="0" applyFont="0" applyFill="0" applyBorder="0" applyAlignment="0" applyProtection="0"/>
    <xf numFmtId="256" fontId="47" fillId="0" borderId="0" applyFont="0" applyFill="0" applyBorder="0" applyAlignment="0" applyProtection="0">
      <protection locked="0"/>
    </xf>
    <xf numFmtId="0" fontId="132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43" fillId="50" borderId="0" applyFont="0" applyFill="0" applyBorder="0" applyAlignment="0" applyProtection="0"/>
    <xf numFmtId="8" fontId="43" fillId="50" borderId="0" applyFont="0" applyFill="0" applyBorder="0" applyAlignment="0" applyProtection="0"/>
    <xf numFmtId="257" fontId="151" fillId="0" borderId="0" applyFont="0" applyFill="0" applyBorder="0" applyAlignment="0" applyProtection="0"/>
    <xf numFmtId="258" fontId="1" fillId="0" borderId="0" applyFont="0" applyFill="0" applyBorder="0" applyAlignment="0" applyProtection="0"/>
    <xf numFmtId="0" fontId="55" fillId="0" borderId="46" applyFont="0" applyFill="0" applyBorder="0" applyAlignment="0" applyProtection="0"/>
    <xf numFmtId="0" fontId="1" fillId="0" borderId="0">
      <protection locked="0"/>
    </xf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59" fontId="136" fillId="0" borderId="0" applyFont="0" applyFill="0" applyBorder="0" applyAlignment="0" applyProtection="0"/>
    <xf numFmtId="260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05" fontId="1" fillId="0" borderId="0" applyFont="0" applyFill="0" applyBorder="0" applyAlignment="0" applyProtection="0">
      <alignment horizontal="left"/>
    </xf>
    <xf numFmtId="261" fontId="132" fillId="0" borderId="0" applyFill="0" applyBorder="0" applyProtection="0">
      <alignment vertical="center"/>
    </xf>
    <xf numFmtId="262" fontId="1" fillId="0" borderId="0" applyFill="0" applyBorder="0">
      <alignment horizontal="right"/>
    </xf>
    <xf numFmtId="198" fontId="1" fillId="50" borderId="0"/>
    <xf numFmtId="0" fontId="152" fillId="0" borderId="0" applyNumberFormat="0" applyFill="0" applyBorder="0" applyAlignment="0" applyProtection="0">
      <alignment horizontal="left"/>
    </xf>
    <xf numFmtId="0" fontId="153" fillId="0" borderId="0" applyNumberFormat="0" applyFill="0" applyBorder="0" applyAlignment="0" applyProtection="0">
      <alignment horizontal="left"/>
    </xf>
    <xf numFmtId="0" fontId="152" fillId="0" borderId="0" applyNumberFormat="0" applyFill="0" applyBorder="0" applyAlignment="0" applyProtection="0">
      <alignment horizontal="left"/>
    </xf>
    <xf numFmtId="0" fontId="154" fillId="0" borderId="0" applyNumberForma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263" fontId="1" fillId="0" borderId="0" applyFont="0" applyFill="0" applyBorder="0" applyAlignment="0" applyProtection="0"/>
    <xf numFmtId="264" fontId="1" fillId="0" borderId="0" applyFont="0" applyFill="0" applyBorder="0" applyAlignment="0" applyProtection="0"/>
    <xf numFmtId="265" fontId="1" fillId="0" borderId="0" applyFont="0" applyFill="0" applyBorder="0" applyAlignment="0" applyProtection="0"/>
    <xf numFmtId="266" fontId="1" fillId="0" borderId="0" applyNumberFormat="0">
      <alignment horizontal="right"/>
    </xf>
    <xf numFmtId="241" fontId="1" fillId="0" borderId="1"/>
    <xf numFmtId="267" fontId="1" fillId="0" borderId="1">
      <alignment horizontal="left"/>
    </xf>
    <xf numFmtId="0" fontId="1" fillId="80" borderId="0" applyNumberFormat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268" fontId="1" fillId="0" borderId="0" applyFont="0" applyFill="0" applyBorder="0" applyAlignment="0" applyProtection="0"/>
    <xf numFmtId="0" fontId="1" fillId="0" borderId="0">
      <protection locked="0"/>
    </xf>
    <xf numFmtId="0" fontId="42" fillId="0" borderId="0"/>
    <xf numFmtId="15" fontId="69" fillId="0" borderId="0" applyFill="0" applyBorder="0" applyAlignment="0"/>
    <xf numFmtId="269" fontId="69" fillId="36" borderId="0" applyFont="0" applyFill="0" applyBorder="0" applyAlignment="0" applyProtection="0"/>
    <xf numFmtId="270" fontId="155" fillId="36" borderId="48" applyFont="0" applyFill="0" applyBorder="0" applyAlignment="0" applyProtection="0"/>
    <xf numFmtId="210" fontId="55" fillId="36" borderId="0" applyFont="0" applyFill="0" applyBorder="0" applyAlignment="0" applyProtection="0"/>
    <xf numFmtId="17" fontId="69" fillId="0" borderId="0" applyFill="0" applyBorder="0">
      <alignment horizontal="right"/>
    </xf>
    <xf numFmtId="271" fontId="69" fillId="0" borderId="12"/>
    <xf numFmtId="272" fontId="55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4" fontId="43" fillId="0" borderId="0"/>
    <xf numFmtId="14" fontId="43" fillId="0" borderId="0"/>
    <xf numFmtId="14" fontId="43" fillId="0" borderId="0"/>
    <xf numFmtId="15" fontId="1" fillId="0" borderId="0"/>
    <xf numFmtId="15" fontId="1" fillId="0" borderId="0"/>
    <xf numFmtId="15" fontId="1" fillId="0" borderId="0"/>
    <xf numFmtId="15" fontId="1" fillId="0" borderId="0"/>
    <xf numFmtId="273" fontId="1" fillId="0" borderId="0" applyFont="0" applyFill="0" applyBorder="0" applyAlignment="0" applyProtection="0"/>
    <xf numFmtId="14" fontId="55" fillId="0" borderId="0" applyFont="0" applyFill="0" applyBorder="0" applyAlignment="0" applyProtection="0"/>
    <xf numFmtId="14" fontId="2" fillId="0" borderId="0" applyFill="0" applyBorder="0" applyAlignment="0"/>
    <xf numFmtId="14" fontId="70" fillId="0" borderId="0" applyFont="0" applyFill="0" applyBorder="0" applyAlignment="0"/>
    <xf numFmtId="14" fontId="1" fillId="0" borderId="0" applyFill="0" applyBorder="0">
      <alignment horizontal="center"/>
    </xf>
    <xf numFmtId="270" fontId="69" fillId="0" borderId="0" applyFill="0" applyBorder="0">
      <alignment horizontal="right"/>
    </xf>
    <xf numFmtId="274" fontId="1" fillId="0" borderId="0" applyFont="0" applyFill="0" applyBorder="0" applyAlignment="0" applyProtection="0"/>
    <xf numFmtId="17" fontId="156" fillId="36" borderId="0">
      <alignment horizontal="center"/>
      <protection locked="0"/>
    </xf>
    <xf numFmtId="275" fontId="71" fillId="0" borderId="0" applyFont="0" applyFill="0" applyBorder="0" applyAlignment="0" applyProtection="0">
      <alignment horizontal="center" vertical="center"/>
    </xf>
    <xf numFmtId="275" fontId="71" fillId="0" borderId="0" applyFont="0" applyFill="0" applyBorder="0" applyAlignment="0" applyProtection="0">
      <alignment horizontal="center" vertical="center"/>
    </xf>
    <xf numFmtId="14" fontId="112" fillId="0" borderId="0" applyFont="0" applyFill="0" applyBorder="0" applyAlignment="0" applyProtection="0">
      <alignment horizontal="center"/>
    </xf>
    <xf numFmtId="276" fontId="112" fillId="0" borderId="0" applyFont="0" applyFill="0" applyBorder="0" applyAlignment="0" applyProtection="0">
      <alignment horizontal="center"/>
    </xf>
    <xf numFmtId="0" fontId="89" fillId="0" borderId="49"/>
    <xf numFmtId="1" fontId="47" fillId="77" borderId="1">
      <alignment horizontal="center" wrapText="1"/>
    </xf>
    <xf numFmtId="39" fontId="1" fillId="39" borderId="1" applyNumberFormat="0">
      <alignment horizontal="center"/>
    </xf>
    <xf numFmtId="0" fontId="1" fillId="0" borderId="0"/>
    <xf numFmtId="277" fontId="113" fillId="0" borderId="0"/>
    <xf numFmtId="0" fontId="43" fillId="81" borderId="0"/>
    <xf numFmtId="0" fontId="157" fillId="50" borderId="0" applyNumberFormat="0" applyBorder="0" applyAlignment="0" applyProtection="0"/>
    <xf numFmtId="38" fontId="43" fillId="0" borderId="50">
      <alignment vertical="center"/>
    </xf>
    <xf numFmtId="39" fontId="39" fillId="0" borderId="0">
      <alignment horizontal="center"/>
    </xf>
    <xf numFmtId="278" fontId="1" fillId="0" borderId="0" applyFont="0" applyFill="0" applyBorder="0" applyAlignment="0" applyProtection="0"/>
    <xf numFmtId="279" fontId="1" fillId="0" borderId="0" applyFont="0" applyFill="0" applyBorder="0" applyAlignment="0" applyProtection="0"/>
    <xf numFmtId="1" fontId="77" fillId="0" borderId="51" applyNumberFormat="0">
      <alignment horizontal="center"/>
    </xf>
    <xf numFmtId="280" fontId="79" fillId="0" borderId="51">
      <alignment horizontal="center"/>
    </xf>
    <xf numFmtId="0" fontId="158" fillId="0" borderId="0">
      <protection locked="0"/>
    </xf>
    <xf numFmtId="0" fontId="159" fillId="0" borderId="0">
      <alignment horizontal="left" indent="1"/>
    </xf>
    <xf numFmtId="281" fontId="1" fillId="0" borderId="0"/>
    <xf numFmtId="282" fontId="1" fillId="0" borderId="0"/>
    <xf numFmtId="283" fontId="1" fillId="0" borderId="0"/>
    <xf numFmtId="283" fontId="160" fillId="82" borderId="0"/>
    <xf numFmtId="284" fontId="87" fillId="0" borderId="0" applyFont="0" applyFill="0" applyBorder="0" applyProtection="0"/>
    <xf numFmtId="285" fontId="87" fillId="0" borderId="0" applyFont="0" applyFill="0" applyBorder="0" applyProtection="0"/>
    <xf numFmtId="286" fontId="87" fillId="0" borderId="0" applyFont="0" applyFill="0" applyBorder="0" applyProtection="0"/>
    <xf numFmtId="281" fontId="1" fillId="0" borderId="0"/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1" fillId="0" borderId="0" applyFill="0" applyBorder="0" applyProtection="0">
      <alignment horizontal="right"/>
    </xf>
    <xf numFmtId="0" fontId="80" fillId="0" borderId="0" applyFont="0" applyFill="0" applyBorder="0" applyAlignment="0" applyProtection="0"/>
    <xf numFmtId="6" fontId="71" fillId="0" borderId="0" applyFont="0" applyFill="0" applyBorder="0" applyAlignment="0" applyProtection="0"/>
    <xf numFmtId="198" fontId="1" fillId="0" borderId="52" applyNumberFormat="0" applyFont="0" applyFill="0" applyAlignment="0" applyProtection="0"/>
    <xf numFmtId="0" fontId="89" fillId="0" borderId="49"/>
    <xf numFmtId="287" fontId="161" fillId="0" borderId="37" applyNumberFormat="0" applyBorder="0"/>
    <xf numFmtId="288" fontId="55" fillId="68" borderId="0" applyNumberFormat="0" applyBorder="0" applyAlignment="0" applyProtection="0">
      <alignment horizontal="right"/>
    </xf>
    <xf numFmtId="219" fontId="1" fillId="0" borderId="0">
      <alignment horizontal="right"/>
    </xf>
    <xf numFmtId="1" fontId="1" fillId="0" borderId="0">
      <alignment horizontal="right"/>
    </xf>
    <xf numFmtId="1" fontId="1" fillId="0" borderId="0">
      <alignment horizontal="right"/>
    </xf>
    <xf numFmtId="289" fontId="1" fillId="0" borderId="0">
      <alignment horizontal="right"/>
    </xf>
    <xf numFmtId="49" fontId="1" fillId="0" borderId="0">
      <alignment horizontal="left"/>
    </xf>
    <xf numFmtId="49" fontId="1" fillId="0" borderId="0">
      <alignment horizontal="right"/>
    </xf>
    <xf numFmtId="290" fontId="1" fillId="0" borderId="0">
      <alignment horizontal="left"/>
    </xf>
    <xf numFmtId="219" fontId="1" fillId="50" borderId="1">
      <alignment horizontal="center"/>
    </xf>
    <xf numFmtId="0" fontId="162" fillId="83" borderId="1">
      <protection locked="0"/>
    </xf>
    <xf numFmtId="291" fontId="163" fillId="0" borderId="53">
      <protection locked="0"/>
    </xf>
    <xf numFmtId="0" fontId="164" fillId="84" borderId="0" applyNumberFormat="0" applyBorder="0" applyAlignment="0" applyProtection="0"/>
    <xf numFmtId="0" fontId="164" fillId="85" borderId="0" applyNumberFormat="0" applyBorder="0" applyAlignment="0" applyProtection="0"/>
    <xf numFmtId="0" fontId="164" fillId="86" borderId="0" applyNumberFormat="0" applyBorder="0" applyAlignment="0" applyProtection="0"/>
    <xf numFmtId="0" fontId="1" fillId="0" borderId="0" applyFont="0" applyBorder="0">
      <alignment horizontal="left" vertical="center" indent="1"/>
    </xf>
    <xf numFmtId="0" fontId="165" fillId="0" borderId="0">
      <protection locked="0"/>
    </xf>
    <xf numFmtId="0" fontId="165" fillId="0" borderId="0">
      <protection locked="0"/>
    </xf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0" fontId="166" fillId="0" borderId="0" applyNumberFormat="0" applyAlignment="0">
      <alignment horizontal="left"/>
    </xf>
    <xf numFmtId="17" fontId="167" fillId="87" borderId="0">
      <alignment horizontal="left"/>
    </xf>
    <xf numFmtId="9" fontId="168" fillId="0" borderId="1" applyNumberFormat="0" applyBorder="0" applyAlignment="0">
      <protection locked="0"/>
    </xf>
    <xf numFmtId="0" fontId="1" fillId="73" borderId="0" applyNumberFormat="0" applyBorder="0" applyAlignment="0" applyProtection="0"/>
    <xf numFmtId="0" fontId="169" fillId="78" borderId="0" applyNumberFormat="0" applyBorder="0" applyAlignment="0">
      <protection locked="0"/>
    </xf>
    <xf numFmtId="0" fontId="170" fillId="73" borderId="0" applyNumberFormat="0" applyBorder="0" applyAlignment="0">
      <protection locked="0"/>
    </xf>
    <xf numFmtId="0" fontId="171" fillId="0" borderId="0" applyNumberFormat="0" applyFill="0" applyBorder="0" applyAlignment="0" applyProtection="0"/>
    <xf numFmtId="0" fontId="171" fillId="73" borderId="0" applyNumberFormat="0" applyBorder="0" applyAlignment="0"/>
    <xf numFmtId="0" fontId="85" fillId="0" borderId="28"/>
    <xf numFmtId="0" fontId="56" fillId="73" borderId="0" applyNumberFormat="0" applyBorder="0" applyAlignment="0">
      <protection locked="0"/>
    </xf>
    <xf numFmtId="0" fontId="162" fillId="68" borderId="1">
      <protection hidden="1"/>
    </xf>
    <xf numFmtId="292" fontId="172" fillId="88" borderId="1" applyNumberFormat="0" applyFont="0" applyBorder="0" applyAlignment="0" applyProtection="0">
      <alignment horizontal="center" vertical="center"/>
    </xf>
    <xf numFmtId="0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73" fillId="0" borderId="0" applyFont="0" applyFill="0" applyBorder="0" applyAlignment="0" applyProtection="0"/>
    <xf numFmtId="293" fontId="1" fillId="0" borderId="0" applyFont="0" applyFill="0" applyBorder="0" applyAlignment="0" applyProtection="0"/>
    <xf numFmtId="294" fontId="1" fillId="0" borderId="0"/>
    <xf numFmtId="294" fontId="160" fillId="82" borderId="0"/>
    <xf numFmtId="219" fontId="1" fillId="0" borderId="0" applyFont="0" applyFill="0" applyBorder="0" applyAlignment="0" applyProtection="0"/>
    <xf numFmtId="0" fontId="174" fillId="89" borderId="0" applyNumberFormat="0" applyBorder="0" applyAlignment="0" applyProtection="0">
      <alignment horizontal="center" vertical="center"/>
    </xf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6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37" fontId="1" fillId="0" borderId="12"/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0" fontId="158" fillId="0" borderId="0">
      <protection locked="0"/>
    </xf>
    <xf numFmtId="295" fontId="87" fillId="0" borderId="0" applyFont="0" applyFill="0" applyBorder="0" applyProtection="0"/>
    <xf numFmtId="296" fontId="87" fillId="0" borderId="0" applyFont="0" applyFill="0" applyBorder="0" applyProtection="0"/>
    <xf numFmtId="297" fontId="87" fillId="0" borderId="0" applyFont="0" applyFill="0" applyBorder="0" applyProtection="0"/>
    <xf numFmtId="0" fontId="158" fillId="0" borderId="0">
      <protection locked="0"/>
    </xf>
    <xf numFmtId="0" fontId="158" fillId="0" borderId="0">
      <protection locked="0"/>
    </xf>
    <xf numFmtId="0" fontId="177" fillId="0" borderId="0" applyBorder="0">
      <alignment horizontal="right"/>
    </xf>
    <xf numFmtId="0" fontId="27" fillId="0" borderId="0"/>
    <xf numFmtId="298" fontId="1" fillId="0" borderId="0"/>
    <xf numFmtId="298" fontId="1" fillId="0" borderId="0"/>
    <xf numFmtId="0" fontId="1" fillId="0" borderId="0">
      <protection locked="0"/>
    </xf>
    <xf numFmtId="248" fontId="1" fillId="0" borderId="0"/>
    <xf numFmtId="299" fontId="1" fillId="36" borderId="0" applyFont="0" applyFill="0" applyBorder="0" applyAlignment="0"/>
    <xf numFmtId="2" fontId="113" fillId="0" borderId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" fontId="136" fillId="0" borderId="0" applyFont="0" applyFill="0" applyBorder="0" applyAlignment="0" applyProtection="0"/>
    <xf numFmtId="210" fontId="42" fillId="0" borderId="0">
      <alignment horizontal="right"/>
    </xf>
    <xf numFmtId="0" fontId="42" fillId="0" borderId="0"/>
    <xf numFmtId="0" fontId="178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" fillId="0" borderId="0" applyFill="0" applyBorder="0" applyProtection="0">
      <alignment horizontal="left"/>
    </xf>
    <xf numFmtId="0" fontId="180" fillId="0" borderId="0" applyNumberFormat="0" applyFill="0" applyBorder="0" applyAlignment="0" applyProtection="0"/>
    <xf numFmtId="0" fontId="181" fillId="0" borderId="0"/>
    <xf numFmtId="166" fontId="133" fillId="0" borderId="0" applyNumberFormat="0" applyFont="0" applyFill="0" applyBorder="0" applyAlignment="0">
      <alignment horizontal="center"/>
    </xf>
    <xf numFmtId="0" fontId="182" fillId="90" borderId="54" applyNumberFormat="0" applyAlignment="0">
      <protection locked="0"/>
    </xf>
    <xf numFmtId="0" fontId="182" fillId="90" borderId="54" applyNumberFormat="0" applyAlignment="0">
      <protection locked="0"/>
    </xf>
    <xf numFmtId="0" fontId="42" fillId="91" borderId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0" fontId="42" fillId="0" borderId="0" applyFont="0" applyFill="0" applyBorder="0" applyAlignment="0" applyProtection="0"/>
    <xf numFmtId="37" fontId="1" fillId="0" borderId="0" applyFill="0" applyBorder="0">
      <alignment horizontal="right"/>
    </xf>
    <xf numFmtId="37" fontId="1" fillId="0" borderId="0" applyFill="0" applyBorder="0">
      <alignment horizontal="center"/>
    </xf>
    <xf numFmtId="37" fontId="1" fillId="0" borderId="0" applyFill="0" applyBorder="0">
      <alignment horizontal="right"/>
    </xf>
    <xf numFmtId="39" fontId="1" fillId="0" borderId="0" applyFill="0" applyBorder="0">
      <alignment horizontal="right"/>
    </xf>
    <xf numFmtId="223" fontId="1" fillId="0" borderId="0" applyFill="0" applyBorder="0">
      <alignment horizontal="right"/>
    </xf>
    <xf numFmtId="0" fontId="71" fillId="0" borderId="0" applyFont="0" applyFill="0" applyBorder="0" applyAlignment="0" applyProtection="0">
      <alignment horizontal="center" vertical="center"/>
    </xf>
    <xf numFmtId="0" fontId="71" fillId="0" borderId="0" applyFont="0" applyFill="0" applyBorder="0" applyAlignment="0" applyProtection="0">
      <alignment horizontal="center" vertical="center"/>
    </xf>
    <xf numFmtId="0" fontId="45" fillId="0" borderId="0" applyNumberFormat="0" applyAlignment="0" applyProtection="0">
      <alignment horizontal="center"/>
      <protection locked="0"/>
    </xf>
    <xf numFmtId="0" fontId="45" fillId="0" borderId="0" applyNumberFormat="0" applyAlignment="0" applyProtection="0">
      <alignment horizontal="center"/>
      <protection locked="0"/>
    </xf>
    <xf numFmtId="40" fontId="1" fillId="36" borderId="16" applyFont="0" applyFill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4" fillId="3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0" fontId="183" fillId="42" borderId="0" applyNumberFormat="0" applyBorder="0" applyAlignment="0" applyProtection="0"/>
    <xf numFmtId="0" fontId="14" fillId="3" borderId="0" applyNumberFormat="0" applyBorder="0" applyAlignment="0" applyProtection="0"/>
    <xf numFmtId="3" fontId="185" fillId="0" borderId="55" applyNumberFormat="0" applyFill="0" applyBorder="0" applyAlignment="0" applyProtection="0"/>
    <xf numFmtId="0" fontId="186" fillId="0" borderId="0" applyNumberFormat="0" applyFill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38" fontId="55" fillId="39" borderId="0" applyNumberFormat="0" applyBorder="0" applyAlignment="0" applyProtection="0"/>
    <xf numFmtId="1" fontId="136" fillId="39" borderId="0">
      <alignment horizontal="center"/>
      <protection locked="0" hidden="1"/>
    </xf>
    <xf numFmtId="0" fontId="1" fillId="39" borderId="1" applyNumberFormat="0" applyFont="0" applyBorder="0" applyProtection="0">
      <alignment horizontal="center" vertical="center"/>
    </xf>
    <xf numFmtId="0" fontId="1" fillId="39" borderId="1" applyNumberFormat="0" applyFont="0" applyBorder="0" applyAlignment="0" applyProtection="0">
      <alignment horizontal="center"/>
    </xf>
    <xf numFmtId="0" fontId="1" fillId="39" borderId="1" applyNumberFormat="0" applyFont="0" applyBorder="0" applyAlignment="0" applyProtection="0">
      <alignment horizontal="center"/>
    </xf>
    <xf numFmtId="301" fontId="1" fillId="39" borderId="1" applyNumberFormat="0">
      <alignment horizontal="center"/>
    </xf>
    <xf numFmtId="0" fontId="47" fillId="0" borderId="56">
      <alignment horizontal="center"/>
    </xf>
    <xf numFmtId="302" fontId="187" fillId="0" borderId="0" applyFill="0" applyBorder="0" applyAlignment="0" applyProtection="0"/>
    <xf numFmtId="184" fontId="72" fillId="36" borderId="1" applyFill="0" applyBorder="0" applyAlignment="0" applyProtection="0"/>
    <xf numFmtId="303" fontId="1" fillId="0" borderId="0" applyFont="0" applyFill="0" applyBorder="0" applyAlignment="0" applyProtection="0">
      <alignment horizontal="right"/>
    </xf>
    <xf numFmtId="38" fontId="188" fillId="0" borderId="0" applyNumberFormat="0" applyFill="0" applyBorder="0" applyAlignment="0" applyProtection="0"/>
    <xf numFmtId="0" fontId="94" fillId="92" borderId="0"/>
    <xf numFmtId="0" fontId="189" fillId="66" borderId="0">
      <alignment horizontal="left"/>
    </xf>
    <xf numFmtId="0" fontId="190" fillId="0" borderId="0" applyNumberFormat="0" applyFill="0" applyBorder="0" applyAlignment="0" applyProtection="0"/>
    <xf numFmtId="0" fontId="100" fillId="0" borderId="57" applyNumberFormat="0" applyAlignment="0" applyProtection="0">
      <alignment horizontal="left" vertical="center"/>
    </xf>
    <xf numFmtId="0" fontId="100" fillId="0" borderId="55">
      <alignment horizontal="left" vertical="center"/>
    </xf>
    <xf numFmtId="0" fontId="191" fillId="0" borderId="0">
      <alignment horizontal="center"/>
    </xf>
    <xf numFmtId="0" fontId="47" fillId="0" borderId="0">
      <alignment horizontal="right" wrapText="1"/>
    </xf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94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1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4" fillId="0" borderId="58" applyNumberFormat="0" applyFill="0" applyAlignment="0" applyProtection="0"/>
    <xf numFmtId="0" fontId="192" fillId="0" borderId="58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3" fillId="0" borderId="3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2" fillId="0" borderId="58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97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2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7" fillId="0" borderId="59" applyNumberFormat="0" applyFill="0" applyAlignment="0" applyProtection="0"/>
    <xf numFmtId="0" fontId="195" fillId="0" borderId="59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6" fillId="0" borderId="4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5" fillId="0" borderId="59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3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9" fillId="0" borderId="5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60" applyNumberFormat="0" applyFill="0" applyAlignment="0" applyProtection="0"/>
    <xf numFmtId="0" fontId="13" fillId="0" borderId="5" applyNumberFormat="0" applyFill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9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7" fillId="0" borderId="0" applyFill="0" applyAlignment="0" applyProtection="0">
      <protection locked="0"/>
    </xf>
    <xf numFmtId="0" fontId="47" fillId="0" borderId="12" applyFill="0" applyAlignment="0" applyProtection="0">
      <protection locked="0"/>
    </xf>
    <xf numFmtId="0" fontId="42" fillId="0" borderId="0">
      <protection locked="0"/>
    </xf>
    <xf numFmtId="0" fontId="42" fillId="0" borderId="0">
      <protection locked="0"/>
    </xf>
    <xf numFmtId="49" fontId="47" fillId="0" borderId="0" applyFill="0" applyBorder="0"/>
    <xf numFmtId="243" fontId="1" fillId="0" borderId="61" applyFill="0" applyBorder="0"/>
    <xf numFmtId="17" fontId="1" fillId="0" borderId="0" applyFill="0" applyBorder="0">
      <alignment horizontal="center"/>
    </xf>
    <xf numFmtId="0" fontId="87" fillId="93" borderId="33" applyFont="0" applyProtection="0">
      <alignment horizontal="right"/>
    </xf>
    <xf numFmtId="0" fontId="200" fillId="0" borderId="30">
      <alignment horizontal="center"/>
    </xf>
    <xf numFmtId="0" fontId="200" fillId="0" borderId="0">
      <alignment horizontal="center"/>
    </xf>
    <xf numFmtId="0" fontId="47" fillId="50" borderId="16" applyFont="0" applyBorder="0">
      <alignment horizontal="center" wrapText="1"/>
    </xf>
    <xf numFmtId="0" fontId="1" fillId="0" borderId="0" applyNumberFormat="0" applyFill="0" applyBorder="0" applyProtection="0">
      <alignment wrapText="1"/>
    </xf>
    <xf numFmtId="0" fontId="1" fillId="0" borderId="0" applyNumberFormat="0" applyFill="0" applyBorder="0" applyProtection="0">
      <alignment horizontal="justify" vertical="top" wrapText="1"/>
    </xf>
    <xf numFmtId="0" fontId="201" fillId="66" borderId="0" applyNumberFormat="0" applyFont="0" applyFill="0" applyBorder="0" applyAlignment="0">
      <alignment horizontal="centerContinuous"/>
    </xf>
    <xf numFmtId="0" fontId="202" fillId="94" borderId="0" applyNumberFormat="0" applyFont="0" applyBorder="0" applyAlignment="0" applyProtection="0"/>
    <xf numFmtId="0" fontId="169" fillId="0" borderId="62" applyNumberFormat="0" applyFill="0" applyAlignment="0" applyProtection="0"/>
    <xf numFmtId="3" fontId="1" fillId="95" borderId="1" applyFont="0" applyProtection="0">
      <alignment horizontal="right" vertical="center"/>
    </xf>
    <xf numFmtId="3" fontId="1" fillId="95" borderId="1" applyFont="0" applyProtection="0">
      <alignment horizontal="right"/>
    </xf>
    <xf numFmtId="3" fontId="1" fillId="95" borderId="1" applyFont="0" applyProtection="0">
      <alignment horizontal="right"/>
    </xf>
    <xf numFmtId="10" fontId="1" fillId="95" borderId="1" applyFont="0" applyProtection="0">
      <alignment horizontal="right"/>
    </xf>
    <xf numFmtId="9" fontId="1" fillId="95" borderId="1" applyFont="0" applyProtection="0">
      <alignment horizontal="right"/>
    </xf>
    <xf numFmtId="0" fontId="1" fillId="95" borderId="16" applyNumberFormat="0" applyFont="0" applyBorder="0" applyProtection="0">
      <alignment horizontal="left" vertical="center"/>
    </xf>
    <xf numFmtId="0" fontId="203" fillId="0" borderId="43" applyBorder="0"/>
    <xf numFmtId="37" fontId="204" fillId="0" borderId="0" applyNumberFormat="0" applyBorder="0">
      <alignment horizontal="center"/>
    </xf>
    <xf numFmtId="37" fontId="47" fillId="0" borderId="0"/>
    <xf numFmtId="241" fontId="205" fillId="0" borderId="0"/>
    <xf numFmtId="0" fontId="206" fillId="0" borderId="0" applyNumberFormat="0" applyFill="0" applyBorder="0" applyAlignment="0" applyProtection="0">
      <alignment vertical="top"/>
      <protection locked="0"/>
    </xf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304" fontId="207" fillId="0" borderId="0" applyNumberFormat="0" applyFill="0" applyBorder="0" applyAlignment="0" applyProtection="0"/>
    <xf numFmtId="0" fontId="27" fillId="0" borderId="0"/>
    <xf numFmtId="210" fontId="71" fillId="0" borderId="0" applyFont="0" applyFill="0" applyBorder="0" applyAlignment="0" applyProtection="0"/>
    <xf numFmtId="211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212" fontId="1" fillId="0" borderId="0" applyFont="0" applyFill="0" applyBorder="0" applyAlignment="0" applyProtection="0"/>
    <xf numFmtId="37" fontId="169" fillId="0" borderId="0" applyFill="0" applyBorder="0">
      <protection locked="0"/>
    </xf>
    <xf numFmtId="184" fontId="169" fillId="0" borderId="0" applyFill="0" applyBorder="0">
      <protection locked="0"/>
    </xf>
    <xf numFmtId="39" fontId="169" fillId="0" borderId="0" applyFill="0" applyBorder="0">
      <protection locked="0"/>
    </xf>
    <xf numFmtId="223" fontId="169" fillId="0" borderId="0" applyFill="0" applyBorder="0">
      <protection locked="0"/>
    </xf>
    <xf numFmtId="224" fontId="169" fillId="0" borderId="0" applyFill="0" applyBorder="0">
      <protection locked="0"/>
    </xf>
    <xf numFmtId="225" fontId="169" fillId="0" borderId="0" applyFill="0" applyBorder="0">
      <protection locked="0"/>
    </xf>
    <xf numFmtId="226" fontId="1" fillId="0" borderId="0" applyFill="0" applyBorder="0">
      <protection locked="0"/>
    </xf>
    <xf numFmtId="227" fontId="1" fillId="0" borderId="0" applyFill="0" applyBorder="0">
      <protection locked="0"/>
    </xf>
    <xf numFmtId="228" fontId="1" fillId="0" borderId="0" applyFill="0" applyBorder="0">
      <protection locked="0"/>
    </xf>
    <xf numFmtId="205" fontId="1" fillId="0" borderId="0" applyFill="0" applyBorder="0">
      <protection locked="0"/>
    </xf>
    <xf numFmtId="245" fontId="1" fillId="0" borderId="0" applyFill="0" applyBorder="0">
      <protection locked="0"/>
    </xf>
    <xf numFmtId="9" fontId="169" fillId="0" borderId="0" applyFill="0" applyBorder="0">
      <protection locked="0"/>
    </xf>
    <xf numFmtId="176" fontId="169" fillId="0" borderId="0" applyFill="0" applyBorder="0">
      <protection locked="0"/>
    </xf>
    <xf numFmtId="10" fontId="169" fillId="0" borderId="0" applyFill="0" applyBorder="0">
      <protection locked="0"/>
    </xf>
    <xf numFmtId="49" fontId="169" fillId="0" borderId="37" applyFill="0" applyBorder="0">
      <protection locked="0"/>
    </xf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10" fontId="55" fillId="36" borderId="1" applyNumberFormat="0" applyBorder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8" fillId="45" borderId="38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17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209" fillId="6" borderId="6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208" fillId="45" borderId="38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0" fontId="1" fillId="36" borderId="1" applyNumberFormat="0" applyFont="0" applyAlignment="0" applyProtection="0"/>
    <xf numFmtId="0" fontId="17" fillId="6" borderId="6" applyNumberFormat="0" applyAlignment="0" applyProtection="0"/>
    <xf numFmtId="184" fontId="65" fillId="92" borderId="0"/>
    <xf numFmtId="0" fontId="210" fillId="96" borderId="0">
      <alignment horizontal="right"/>
    </xf>
    <xf numFmtId="8" fontId="55" fillId="36" borderId="0" applyFont="0" applyBorder="0" applyAlignment="0" applyProtection="0">
      <protection locked="0"/>
    </xf>
    <xf numFmtId="14" fontId="211" fillId="0" borderId="0"/>
    <xf numFmtId="283" fontId="160" fillId="82" borderId="0"/>
    <xf numFmtId="299" fontId="55" fillId="36" borderId="0" applyFont="0" applyBorder="0" applyAlignment="0">
      <protection locked="0"/>
    </xf>
    <xf numFmtId="0" fontId="211" fillId="0" borderId="0"/>
    <xf numFmtId="37" fontId="34" fillId="36" borderId="0"/>
    <xf numFmtId="37" fontId="41" fillId="36" borderId="0" applyFont="0" applyProtection="0"/>
    <xf numFmtId="37" fontId="34" fillId="36" borderId="0"/>
    <xf numFmtId="216" fontId="211" fillId="0" borderId="0">
      <alignment horizontal="right"/>
    </xf>
    <xf numFmtId="0" fontId="34" fillId="36" borderId="0"/>
    <xf numFmtId="10" fontId="55" fillId="36" borderId="0">
      <protection locked="0"/>
    </xf>
    <xf numFmtId="216" fontId="211" fillId="0" borderId="0">
      <alignment horizontal="right"/>
    </xf>
    <xf numFmtId="210" fontId="212" fillId="36" borderId="0" applyNumberFormat="0" applyBorder="0" applyAlignment="0">
      <protection locked="0"/>
    </xf>
    <xf numFmtId="0" fontId="1" fillId="0" borderId="0" applyNumberFormat="0" applyFill="0" applyBorder="0" applyAlignment="0">
      <protection locked="0"/>
    </xf>
    <xf numFmtId="0" fontId="1" fillId="0" borderId="1" applyNumberFormat="0">
      <alignment horizontal="left" wrapText="1"/>
      <protection locked="0"/>
    </xf>
    <xf numFmtId="305" fontId="213" fillId="0" borderId="0" applyFill="0" applyBorder="0" applyProtection="0">
      <alignment vertical="center"/>
    </xf>
    <xf numFmtId="261" fontId="213" fillId="0" borderId="0" applyFill="0" applyBorder="0" applyProtection="0">
      <alignment vertical="center"/>
    </xf>
    <xf numFmtId="3" fontId="1" fillId="97" borderId="1" applyFont="0">
      <alignment horizontal="right" vertical="center"/>
      <protection locked="0"/>
    </xf>
    <xf numFmtId="306" fontId="213" fillId="0" borderId="0" applyFill="0" applyBorder="0" applyProtection="0">
      <alignment vertical="center"/>
    </xf>
    <xf numFmtId="307" fontId="213" fillId="0" borderId="0" applyFill="0" applyBorder="0" applyProtection="0">
      <alignment vertical="center"/>
    </xf>
    <xf numFmtId="308" fontId="1" fillId="0" borderId="0"/>
    <xf numFmtId="39" fontId="55" fillId="50" borderId="0"/>
    <xf numFmtId="38" fontId="214" fillId="0" borderId="0" applyNumberFormat="0" applyBorder="0" applyProtection="0">
      <alignment horizontal="left"/>
    </xf>
    <xf numFmtId="309" fontId="55" fillId="0" borderId="0" applyFill="0" applyBorder="0">
      <alignment horizontal="right"/>
      <protection locked="0"/>
    </xf>
    <xf numFmtId="0" fontId="30" fillId="70" borderId="29">
      <alignment horizontal="left" vertical="center" wrapText="1"/>
    </xf>
    <xf numFmtId="264" fontId="1" fillId="0" borderId="0" applyNumberFormat="0" applyFill="0" applyBorder="0" applyAlignment="0" applyProtection="0"/>
    <xf numFmtId="0" fontId="70" fillId="0" borderId="0" applyNumberFormat="0" applyFont="0" applyFill="0" applyBorder="0" applyAlignment="0" applyProtection="0"/>
    <xf numFmtId="0" fontId="1" fillId="36" borderId="1" applyNumberFormat="0" applyProtection="0">
      <alignment vertical="center" wrapText="1"/>
    </xf>
    <xf numFmtId="0" fontId="177" fillId="0" borderId="55">
      <alignment horizontal="right"/>
    </xf>
    <xf numFmtId="2" fontId="36" fillId="50" borderId="0"/>
    <xf numFmtId="0" fontId="1" fillId="0" borderId="0" applyNumberFormat="0" applyFont="0" applyFill="0" applyBorder="0">
      <alignment horizontal="left"/>
    </xf>
    <xf numFmtId="0" fontId="215" fillId="0" borderId="0" applyNumberFormat="0" applyFill="0" applyBorder="0" applyAlignment="0" applyProtection="0">
      <alignment vertical="top"/>
      <protection locked="0"/>
    </xf>
    <xf numFmtId="0" fontId="216" fillId="0" borderId="0" applyNumberFormat="0" applyFill="0" applyBorder="0" applyAlignment="0" applyProtection="0">
      <alignment vertical="top"/>
      <protection locked="0"/>
    </xf>
    <xf numFmtId="0" fontId="1" fillId="77" borderId="63" applyNumberFormat="0" applyFont="0" applyBorder="0" applyAlignment="0">
      <alignment horizontal="center" vertical="top"/>
    </xf>
    <xf numFmtId="0" fontId="217" fillId="0" borderId="0"/>
    <xf numFmtId="0" fontId="218" fillId="0" borderId="0">
      <alignment horizontal="left" vertical="center" indent="1"/>
    </xf>
    <xf numFmtId="0" fontId="125" fillId="69" borderId="0">
      <alignment horizontal="left"/>
    </xf>
    <xf numFmtId="0" fontId="219" fillId="78" borderId="0">
      <alignment horizontal="lef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12">
      <alignment horizontal="right"/>
    </xf>
    <xf numFmtId="164" fontId="27" fillId="0" borderId="0">
      <alignment horizontal="right"/>
    </xf>
    <xf numFmtId="164" fontId="27" fillId="0" borderId="0">
      <alignment horizontal="left"/>
    </xf>
    <xf numFmtId="0" fontId="55" fillId="39" borderId="0"/>
    <xf numFmtId="42" fontId="43" fillId="0" borderId="0" applyFill="0" applyBorder="0" applyAlignment="0"/>
    <xf numFmtId="214" fontId="73" fillId="0" borderId="0" applyFill="0" applyBorder="0" applyAlignment="0"/>
    <xf numFmtId="42" fontId="43" fillId="0" borderId="0" applyFill="0" applyBorder="0" applyAlignment="0"/>
    <xf numFmtId="222" fontId="1" fillId="0" borderId="0" applyFill="0" applyBorder="0" applyAlignment="0"/>
    <xf numFmtId="214" fontId="73" fillId="0" borderId="0" applyFill="0" applyBorder="0" applyAlignment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0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1" fillId="0" borderId="8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0" fontId="220" fillId="0" borderId="64" applyNumberFormat="0" applyFill="0" applyAlignment="0" applyProtection="0"/>
    <xf numFmtId="0" fontId="20" fillId="0" borderId="8" applyNumberFormat="0" applyFill="0" applyAlignment="0" applyProtection="0"/>
    <xf numFmtId="184" fontId="222" fillId="69" borderId="0"/>
    <xf numFmtId="38" fontId="223" fillId="0" borderId="0" applyNumberFormat="0" applyFill="0" applyBorder="0" applyAlignment="0" applyProtection="0"/>
    <xf numFmtId="3" fontId="224" fillId="0" borderId="0" applyFill="0" applyBorder="0" applyAlignment="0" applyProtection="0"/>
    <xf numFmtId="9" fontId="69" fillId="39" borderId="0" applyNumberFormat="0" applyFont="0" applyBorder="0" applyAlignment="0">
      <protection locked="0"/>
    </xf>
    <xf numFmtId="14" fontId="69" fillId="0" borderId="12" applyFont="0" applyFill="0" applyBorder="0" applyAlignment="0" applyProtection="0"/>
    <xf numFmtId="0" fontId="172" fillId="0" borderId="0"/>
    <xf numFmtId="0" fontId="225" fillId="0" borderId="0"/>
    <xf numFmtId="310" fontId="1" fillId="36" borderId="12" applyFont="0" applyFill="0" applyBorder="0" applyAlignment="0" applyProtection="0">
      <alignment horizontal="right"/>
    </xf>
    <xf numFmtId="302" fontId="226" fillId="0" borderId="0" applyFill="0" applyBorder="0" applyAlignment="0" applyProtection="0"/>
    <xf numFmtId="37" fontId="177" fillId="0" borderId="0" applyBorder="0">
      <alignment horizontal="right"/>
    </xf>
    <xf numFmtId="0" fontId="82" fillId="39" borderId="12" applyNumberFormat="0" applyFont="0"/>
    <xf numFmtId="38" fontId="43" fillId="0" borderId="0" applyFont="0" applyFill="0" applyBorder="0" applyAlignment="0" applyProtection="0"/>
    <xf numFmtId="40" fontId="43" fillId="0" borderId="0" applyFont="0" applyFill="0" applyBorder="0" applyAlignment="0" applyProtection="0"/>
    <xf numFmtId="311" fontId="1" fillId="0" borderId="0" applyFont="0" applyFill="0" applyBorder="0" applyAlignment="0" applyProtection="0"/>
    <xf numFmtId="312" fontId="1" fillId="0" borderId="0" applyFont="0" applyFill="0" applyBorder="0" applyAlignment="0" applyProtection="0"/>
    <xf numFmtId="313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315" fontId="227" fillId="0" borderId="0" applyFont="0" applyFill="0" applyBorder="0"/>
    <xf numFmtId="316" fontId="1" fillId="0" borderId="0" applyFont="0" applyFill="0" applyBorder="0"/>
    <xf numFmtId="316" fontId="1" fillId="0" borderId="0" applyFont="0" applyFill="0" applyBorder="0"/>
    <xf numFmtId="317" fontId="1" fillId="0" borderId="0"/>
    <xf numFmtId="316" fontId="1" fillId="0" borderId="0" applyFont="0" applyFill="0" applyBorder="0"/>
    <xf numFmtId="318" fontId="1" fillId="0" borderId="0" applyFont="0" applyFill="0" applyBorder="0" applyAlignment="0" applyProtection="0"/>
    <xf numFmtId="319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0" fontId="158" fillId="0" borderId="0">
      <protection locked="0"/>
    </xf>
    <xf numFmtId="321" fontId="73" fillId="0" borderId="0" applyFont="0" applyFill="0" applyBorder="0" applyAlignment="0" applyProtection="0">
      <alignment horizontal="left" vertical="center"/>
    </xf>
    <xf numFmtId="241" fontId="1" fillId="0" borderId="0" applyFont="0" applyFill="0" applyBorder="0" applyAlignment="0" applyProtection="0"/>
    <xf numFmtId="322" fontId="55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2" fontId="55" fillId="0" borderId="0" applyFont="0" applyFill="0" applyBorder="0" applyAlignment="0" applyProtection="0"/>
    <xf numFmtId="323" fontId="87" fillId="0" borderId="0" applyFont="0" applyFill="0" applyBorder="0" applyProtection="0"/>
    <xf numFmtId="324" fontId="87" fillId="0" borderId="0" applyFont="0" applyFill="0" applyBorder="0" applyProtection="0"/>
    <xf numFmtId="214" fontId="1" fillId="0" borderId="0" applyFont="0" applyFill="0" applyBorder="0" applyAlignment="0" applyProtection="0"/>
    <xf numFmtId="306" fontId="132" fillId="0" borderId="0" applyFill="0" applyBorder="0" applyProtection="0">
      <alignment vertical="center"/>
    </xf>
    <xf numFmtId="14" fontId="102" fillId="0" borderId="0">
      <alignment horizontal="center"/>
    </xf>
    <xf numFmtId="14" fontId="102" fillId="0" borderId="0">
      <alignment horizontal="center"/>
    </xf>
    <xf numFmtId="14" fontId="102" fillId="0" borderId="0">
      <alignment horizontal="center"/>
    </xf>
    <xf numFmtId="208" fontId="1" fillId="0" borderId="65">
      <alignment horizontal="right"/>
    </xf>
    <xf numFmtId="325" fontId="55" fillId="39" borderId="0" applyFont="0" applyBorder="0" applyAlignment="0" applyProtection="0">
      <alignment horizontal="right"/>
      <protection hidden="1"/>
    </xf>
    <xf numFmtId="0" fontId="228" fillId="0" borderId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16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30" fillId="5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29" fillId="37" borderId="0" applyNumberFormat="0" applyBorder="0" applyAlignment="0" applyProtection="0"/>
    <xf numFmtId="0" fontId="16" fillId="5" borderId="0" applyNumberFormat="0" applyBorder="0" applyAlignment="0" applyProtection="0"/>
    <xf numFmtId="0" fontId="27" fillId="0" borderId="0"/>
    <xf numFmtId="0" fontId="231" fillId="0" borderId="66" applyNumberFormat="0" applyAlignment="0"/>
    <xf numFmtId="15" fontId="1" fillId="98" borderId="15" applyNumberFormat="0" applyBorder="0" applyAlignment="0">
      <alignment horizontal="center"/>
    </xf>
    <xf numFmtId="37" fontId="232" fillId="0" borderId="0"/>
    <xf numFmtId="0" fontId="1" fillId="0" borderId="67">
      <alignment horizontal="center"/>
    </xf>
    <xf numFmtId="0" fontId="1" fillId="39" borderId="1" applyNumberFormat="0" applyAlignment="0"/>
    <xf numFmtId="326" fontId="87" fillId="0" borderId="0" applyFont="0" applyFill="0" applyBorder="0" applyProtection="0"/>
    <xf numFmtId="327" fontId="87" fillId="0" borderId="0" applyFont="0" applyFill="0" applyBorder="0" applyProtection="0"/>
    <xf numFmtId="0" fontId="233" fillId="0" borderId="0"/>
    <xf numFmtId="328" fontId="87" fillId="0" borderId="0" applyFont="0" applyFill="0" applyBorder="0" applyProtection="0"/>
    <xf numFmtId="329" fontId="87" fillId="0" borderId="0" applyFont="0" applyFill="0" applyBorder="0" applyProtection="0"/>
    <xf numFmtId="330" fontId="87" fillId="0" borderId="0" applyFont="0" applyFill="0" applyBorder="0" applyProtection="0"/>
    <xf numFmtId="0" fontId="27" fillId="0" borderId="0"/>
    <xf numFmtId="331" fontId="55" fillId="0" borderId="0" applyFont="0" applyFill="0" applyBorder="0" applyAlignment="0" applyProtection="0">
      <alignment horizontal="right"/>
    </xf>
    <xf numFmtId="332" fontId="27" fillId="0" borderId="0"/>
    <xf numFmtId="0" fontId="1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38" fontId="34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55" fillId="0" borderId="0" applyFont="0" applyFill="0" applyBorder="0" applyAlignment="0"/>
    <xf numFmtId="197" fontId="55" fillId="0" borderId="0" applyFont="0" applyFill="0" applyBorder="0" applyAlignment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1" fillId="0" borderId="0">
      <alignment vertical="top"/>
    </xf>
    <xf numFmtId="0" fontId="4" fillId="0" borderId="0"/>
    <xf numFmtId="0" fontId="7" fillId="0" borderId="0"/>
    <xf numFmtId="0" fontId="1" fillId="0" borderId="0">
      <alignment vertical="top"/>
    </xf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9" fillId="0" borderId="0">
      <alignment horizontal="left" wrapText="1"/>
    </xf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4" fillId="0" borderId="0"/>
    <xf numFmtId="0" fontId="1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1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3" fillId="0" borderId="0">
      <alignment vertical="top"/>
    </xf>
    <xf numFmtId="0" fontId="1" fillId="0" borderId="0"/>
    <xf numFmtId="0" fontId="7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3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39" fillId="0" borderId="0"/>
    <xf numFmtId="0" fontId="1" fillId="0" borderId="0"/>
    <xf numFmtId="0" fontId="87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>
      <alignment horizontal="left" wrapText="1"/>
    </xf>
    <xf numFmtId="0" fontId="4" fillId="0" borderId="0"/>
    <xf numFmtId="0" fontId="23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7" fillId="0" borderId="0"/>
    <xf numFmtId="0" fontId="4" fillId="0" borderId="0"/>
    <xf numFmtId="0" fontId="1" fillId="0" borderId="0">
      <alignment vertical="top"/>
    </xf>
    <xf numFmtId="0" fontId="1" fillId="0" borderId="0"/>
    <xf numFmtId="0" fontId="1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87" fillId="0" borderId="0"/>
    <xf numFmtId="0" fontId="39" fillId="0" borderId="0"/>
    <xf numFmtId="0" fontId="1" fillId="0" borderId="0"/>
    <xf numFmtId="0" fontId="1" fillId="0" borderId="0"/>
    <xf numFmtId="0" fontId="39" fillId="0" borderId="0"/>
    <xf numFmtId="0" fontId="1" fillId="0" borderId="0">
      <alignment vertical="top"/>
    </xf>
    <xf numFmtId="0" fontId="1" fillId="0" borderId="0"/>
    <xf numFmtId="0" fontId="1" fillId="0" borderId="0"/>
    <xf numFmtId="33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7" fillId="0" borderId="0"/>
    <xf numFmtId="0" fontId="1" fillId="0" borderId="0">
      <alignment vertical="top"/>
    </xf>
    <xf numFmtId="0" fontId="1" fillId="0" borderId="0"/>
    <xf numFmtId="0" fontId="1" fillId="0" borderId="0"/>
    <xf numFmtId="210" fontId="69" fillId="0" borderId="0" applyNumberFormat="0" applyFill="0" applyBorder="0" applyAlignment="0" applyProtection="0"/>
    <xf numFmtId="38" fontId="235" fillId="0" borderId="0" applyFill="0" applyBorder="0" applyProtection="0"/>
    <xf numFmtId="210" fontId="69" fillId="0" borderId="0" applyNumberFormat="0" applyFill="0" applyBorder="0" applyAlignment="0" applyProtection="0"/>
    <xf numFmtId="334" fontId="55" fillId="0" borderId="0" applyFont="0" applyFill="0" applyBorder="0" applyAlignment="0" applyProtection="0"/>
    <xf numFmtId="335" fontId="1" fillId="83" borderId="55">
      <alignment horizontal="center"/>
    </xf>
    <xf numFmtId="335" fontId="1" fillId="0" borderId="0">
      <alignment horizontal="center"/>
    </xf>
    <xf numFmtId="336" fontId="1" fillId="0" borderId="0">
      <alignment horizontal="center"/>
    </xf>
    <xf numFmtId="0" fontId="55" fillId="0" borderId="0" applyFont="0" applyFill="0" applyBorder="0" applyAlignment="0" applyProtection="0">
      <alignment horizontal="right"/>
    </xf>
    <xf numFmtId="165" fontId="55" fillId="0" borderId="0"/>
    <xf numFmtId="214" fontId="181" fillId="0" borderId="30"/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0" fontId="1" fillId="0" borderId="0" applyFont="0" applyAlignment="0">
      <alignment horizontal="center"/>
    </xf>
    <xf numFmtId="337" fontId="1" fillId="0" borderId="0"/>
    <xf numFmtId="6" fontId="236" fillId="0" borderId="0">
      <alignment horizontal="center"/>
    </xf>
    <xf numFmtId="0" fontId="43" fillId="0" borderId="0"/>
    <xf numFmtId="0" fontId="55" fillId="36" borderId="1">
      <alignment horizontal="center"/>
      <protection locked="0"/>
    </xf>
    <xf numFmtId="210" fontId="55" fillId="36" borderId="0">
      <protection locked="0"/>
    </xf>
    <xf numFmtId="0" fontId="55" fillId="36" borderId="0">
      <protection locked="0"/>
    </xf>
    <xf numFmtId="338" fontId="1" fillId="0" borderId="0">
      <alignment horizontal="center" vertical="center"/>
    </xf>
    <xf numFmtId="210" fontId="55" fillId="0" borderId="0"/>
    <xf numFmtId="339" fontId="1" fillId="0" borderId="0"/>
    <xf numFmtId="340" fontId="1" fillId="0" borderId="0">
      <protection locked="0"/>
    </xf>
    <xf numFmtId="341" fontId="55" fillId="0" borderId="0" applyFont="0" applyFill="0" applyBorder="0" applyAlignment="0" applyProtection="0"/>
    <xf numFmtId="342" fontId="55" fillId="0" borderId="0" applyFont="0" applyFill="0" applyBorder="0" applyAlignment="0" applyProtection="0"/>
    <xf numFmtId="0" fontId="1" fillId="99" borderId="1" applyNumberFormat="0" applyFont="0" applyBorder="0" applyAlignment="0" applyProtection="0"/>
    <xf numFmtId="167" fontId="237" fillId="0" borderId="68" applyNumberFormat="0" applyBorder="0" applyAlignment="0" applyProtection="0">
      <alignment horizontal="center" vertical="center"/>
    </xf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1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60" fillId="9" borderId="10" applyNumberFormat="0" applyFont="0" applyAlignment="0" applyProtection="0"/>
    <xf numFmtId="0" fontId="7" fillId="9" borderId="10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4" fillId="9" borderId="10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39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0" fontId="1" fillId="100" borderId="69" applyNumberFormat="0" applyFont="0" applyAlignment="0" applyProtection="0"/>
    <xf numFmtId="166" fontId="238" fillId="0" borderId="0"/>
    <xf numFmtId="40" fontId="239" fillId="0" borderId="0" applyFill="0" applyBorder="0" applyProtection="0"/>
    <xf numFmtId="343" fontId="55" fillId="0" borderId="0" applyFont="0" applyFill="0" applyBorder="0" applyAlignment="0" applyProtection="0"/>
    <xf numFmtId="38" fontId="240" fillId="0" borderId="0"/>
    <xf numFmtId="37" fontId="27" fillId="0" borderId="0"/>
    <xf numFmtId="0" fontId="1" fillId="0" borderId="0"/>
    <xf numFmtId="0" fontId="1" fillId="0" borderId="0"/>
    <xf numFmtId="344" fontId="87" fillId="0" borderId="0" applyFont="0" applyFill="0" applyBorder="0" applyProtection="0"/>
    <xf numFmtId="345" fontId="87" fillId="0" borderId="0" applyFont="0" applyFill="0" applyBorder="0" applyProtection="0"/>
    <xf numFmtId="346" fontId="87" fillId="0" borderId="0" applyFont="0" applyFill="0" applyBorder="0" applyProtection="0"/>
    <xf numFmtId="0" fontId="1" fillId="0" borderId="0"/>
    <xf numFmtId="347" fontId="1" fillId="0" borderId="0"/>
    <xf numFmtId="347" fontId="1" fillId="0" borderId="0"/>
    <xf numFmtId="347" fontId="1" fillId="0" borderId="0"/>
    <xf numFmtId="37" fontId="1" fillId="0" borderId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348" fontId="1" fillId="0" borderId="0" applyNumberFormat="0" applyFill="0" applyBorder="0" applyAlignment="0" applyProtection="0"/>
    <xf numFmtId="238" fontId="1" fillId="0" borderId="0" applyNumberFormat="0" applyFill="0" applyBorder="0" applyAlignment="0" applyProtection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38" fontId="27" fillId="0" borderId="0"/>
    <xf numFmtId="4" fontId="1" fillId="0" borderId="0"/>
    <xf numFmtId="349" fontId="55" fillId="0" borderId="0" applyFont="0" applyFill="0" applyBorder="0" applyAlignment="0" applyProtection="0"/>
    <xf numFmtId="222" fontId="1" fillId="0" borderId="0" applyFont="0" applyFill="0" applyBorder="0" applyAlignment="0" applyProtection="0"/>
    <xf numFmtId="291" fontId="1" fillId="0" borderId="0" applyFont="0" applyFill="0" applyBorder="0" applyAlignment="0" applyProtection="0"/>
    <xf numFmtId="40" fontId="241" fillId="0" borderId="0" applyFont="0" applyFill="0" applyBorder="0" applyAlignment="0" applyProtection="0"/>
    <xf numFmtId="38" fontId="241" fillId="0" borderId="0" applyFont="0" applyFill="0" applyBorder="0" applyAlignment="0" applyProtection="0"/>
    <xf numFmtId="350" fontId="1" fillId="0" borderId="0"/>
    <xf numFmtId="3" fontId="1" fillId="83" borderId="70" applyFont="0">
      <alignment horizontal="right" vertical="center"/>
      <protection locked="0"/>
    </xf>
    <xf numFmtId="0" fontId="1" fillId="0" borderId="0">
      <alignment horizontal="left" vertical="top"/>
      <protection locked="0"/>
    </xf>
    <xf numFmtId="0" fontId="242" fillId="0" borderId="0">
      <alignment horizontal="left"/>
    </xf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18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351" fontId="1" fillId="0" borderId="0"/>
    <xf numFmtId="0" fontId="243" fillId="73" borderId="71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4" fillId="7" borderId="7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0" fontId="243" fillId="73" borderId="71" applyNumberFormat="0" applyAlignment="0" applyProtection="0"/>
    <xf numFmtId="0" fontId="18" fillId="7" borderId="7" applyNumberFormat="0" applyAlignment="0" applyProtection="0"/>
    <xf numFmtId="40" fontId="2" fillId="78" borderId="0">
      <alignment horizontal="right"/>
    </xf>
    <xf numFmtId="0" fontId="245" fillId="70" borderId="0">
      <alignment horizontal="center"/>
    </xf>
    <xf numFmtId="0" fontId="125" fillId="101" borderId="0"/>
    <xf numFmtId="0" fontId="246" fillId="0" borderId="0"/>
    <xf numFmtId="9" fontId="247" fillId="0" borderId="0" applyBorder="0">
      <alignment horizontal="right"/>
    </xf>
    <xf numFmtId="0" fontId="246" fillId="0" borderId="0"/>
    <xf numFmtId="0" fontId="248" fillId="78" borderId="0" applyBorder="0">
      <alignment horizontal="centerContinuous"/>
    </xf>
    <xf numFmtId="0" fontId="249" fillId="101" borderId="0" applyBorder="0">
      <alignment horizontal="centerContinuous"/>
    </xf>
    <xf numFmtId="220" fontId="1" fillId="0" borderId="0" applyFont="0" applyFill="0" applyBorder="0" applyAlignment="0" applyProtection="0"/>
    <xf numFmtId="352" fontId="1" fillId="0" borderId="0" applyFont="0" applyFill="0" applyBorder="0" applyAlignment="0" applyProtection="0"/>
    <xf numFmtId="0" fontId="42" fillId="102" borderId="0" applyNumberFormat="0" applyFont="0" applyBorder="0" applyAlignment="0" applyProtection="0"/>
    <xf numFmtId="0" fontId="42" fillId="103" borderId="0" applyNumberFormat="0" applyFont="0" applyBorder="0" applyAlignment="0" applyProtection="0"/>
    <xf numFmtId="0" fontId="42" fillId="104" borderId="0" applyNumberFormat="0" applyFont="0" applyBorder="0" applyAlignment="0" applyProtection="0">
      <alignment horizontal="center"/>
    </xf>
    <xf numFmtId="0" fontId="42" fillId="105" borderId="72" applyNumberFormat="0" applyFont="0" applyBorder="0" applyAlignment="0" applyProtection="0"/>
    <xf numFmtId="0" fontId="42" fillId="106" borderId="72" applyNumberFormat="0" applyFont="0" applyBorder="0" applyAlignment="0"/>
    <xf numFmtId="0" fontId="42" fillId="107" borderId="72" applyNumberFormat="0" applyFont="0" applyBorder="0" applyAlignment="0"/>
    <xf numFmtId="0" fontId="55" fillId="108" borderId="0" applyNumberFormat="0" applyFont="0" applyBorder="0" applyAlignment="0" applyProtection="0">
      <alignment horizontal="center"/>
      <protection hidden="1"/>
    </xf>
    <xf numFmtId="0" fontId="250" fillId="0" borderId="0" applyFill="0" applyBorder="0" applyProtection="0">
      <alignment horizontal="left"/>
    </xf>
    <xf numFmtId="0" fontId="251" fillId="0" borderId="0" applyFill="0" applyBorder="0" applyProtection="0">
      <alignment horizontal="left"/>
    </xf>
    <xf numFmtId="0" fontId="1" fillId="0" borderId="0"/>
    <xf numFmtId="0" fontId="252" fillId="0" borderId="0"/>
    <xf numFmtId="0" fontId="1" fillId="67" borderId="0" applyNumberFormat="0" applyFont="0" applyBorder="0" applyAlignment="0" applyProtection="0">
      <protection hidden="1"/>
    </xf>
    <xf numFmtId="0" fontId="1" fillId="109" borderId="0" applyNumberFormat="0" applyFont="0" applyBorder="0" applyAlignment="0" applyProtection="0">
      <protection hidden="1"/>
    </xf>
    <xf numFmtId="0" fontId="1" fillId="110" borderId="0" applyNumberFormat="0" applyFont="0" applyBorder="0" applyAlignment="0" applyProtection="0">
      <protection hidden="1"/>
    </xf>
    <xf numFmtId="0" fontId="1" fillId="111" borderId="0" applyNumberFormat="0" applyFont="0" applyBorder="0" applyAlignment="0" applyProtection="0">
      <protection hidden="1"/>
    </xf>
    <xf numFmtId="0" fontId="1" fillId="112" borderId="0" applyNumberFormat="0" applyFont="0" applyBorder="0" applyAlignment="0" applyProtection="0">
      <protection hidden="1"/>
    </xf>
    <xf numFmtId="0" fontId="1" fillId="113" borderId="0" applyNumberFormat="0" applyFont="0" applyBorder="0" applyAlignment="0" applyProtection="0">
      <protection hidden="1"/>
    </xf>
    <xf numFmtId="353" fontId="55" fillId="0" borderId="0"/>
    <xf numFmtId="10" fontId="240" fillId="0" borderId="0"/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4" fontId="71" fillId="0" borderId="0">
      <alignment horizontal="center" wrapText="1"/>
      <protection locked="0"/>
    </xf>
    <xf numFmtId="10" fontId="42" fillId="0" borderId="0"/>
    <xf numFmtId="354" fontId="131" fillId="0" borderId="0" applyFont="0" applyFill="0" applyBorder="0" applyAlignment="0" applyProtection="0"/>
    <xf numFmtId="355" fontId="27" fillId="0" borderId="0" applyFont="0" applyFill="0" applyBorder="0" applyAlignment="0" applyProtection="0"/>
    <xf numFmtId="356" fontId="1" fillId="0" borderId="0" applyFont="0" applyFill="0" applyBorder="0" applyAlignment="0" applyProtection="0"/>
    <xf numFmtId="357" fontId="1" fillId="0" borderId="0" applyFont="0" applyFill="0" applyBorder="0" applyAlignment="0" applyProtection="0"/>
    <xf numFmtId="0" fontId="55" fillId="0" borderId="0"/>
    <xf numFmtId="358" fontId="1" fillId="0" borderId="0" applyFont="0"/>
    <xf numFmtId="10" fontId="27" fillId="0" borderId="0" applyFont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63" fontId="43" fillId="0" borderId="0" applyFont="0" applyFill="0" applyBorder="0" applyAlignment="0" applyProtection="0"/>
    <xf numFmtId="176" fontId="39" fillId="0" borderId="0" applyFont="0" applyFill="0" applyBorder="0" applyAlignment="0" applyProtection="0"/>
    <xf numFmtId="309" fontId="157" fillId="0" borderId="0" applyFill="0" applyBorder="0" applyAlignment="0" applyProtection="0"/>
    <xf numFmtId="176" fontId="39" fillId="0" borderId="0" applyFont="0" applyFill="0" applyBorder="0" applyAlignment="0" applyProtection="0"/>
    <xf numFmtId="359" fontId="157" fillId="36" borderId="1" applyFill="0" applyBorder="0" applyAlignment="0" applyProtection="0">
      <alignment horizontal="right"/>
      <protection locked="0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7" fillId="36" borderId="0" applyFont="0" applyFill="0" applyBorder="0" applyAlignment="0" applyProtection="0"/>
    <xf numFmtId="0" fontId="27" fillId="36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60" fontId="71" fillId="0" borderId="0" applyFont="0" applyFill="0" applyBorder="0" applyProtection="0">
      <alignment horizontal="right"/>
    </xf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361" fontId="1" fillId="0" borderId="0" applyFont="0" applyFill="0" applyBorder="0" applyAlignment="0" applyProtection="0"/>
    <xf numFmtId="176" fontId="1" fillId="0" borderId="0" applyFill="0" applyBorder="0"/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362" fontId="1" fillId="0" borderId="0" applyFont="0" applyFill="0" applyBorder="0" applyAlignment="0" applyProtection="0">
      <alignment horizontal="left"/>
    </xf>
    <xf numFmtId="10" fontId="89" fillId="50" borderId="0"/>
    <xf numFmtId="214" fontId="253" fillId="0" borderId="0" applyNumberFormat="0" applyBorder="0" applyAlignment="0">
      <alignment horizontal="left"/>
    </xf>
    <xf numFmtId="0" fontId="80" fillId="0" borderId="0"/>
    <xf numFmtId="13" fontId="1" fillId="0" borderId="0" applyFont="0" applyFill="0" applyProtection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219" fontId="254" fillId="0" borderId="0" applyFill="0" applyBorder="0" applyProtection="0"/>
    <xf numFmtId="363" fontId="255" fillId="0" borderId="0"/>
    <xf numFmtId="0" fontId="256" fillId="0" borderId="0" applyNumberFormat="0"/>
    <xf numFmtId="364" fontId="119" fillId="0" borderId="0" applyFont="0" applyFill="0" applyBorder="0" applyAlignment="0" applyProtection="0">
      <alignment horizontal="left" vertical="center"/>
    </xf>
    <xf numFmtId="0" fontId="257" fillId="39" borderId="0"/>
    <xf numFmtId="37" fontId="92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15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0" fontId="30" fillId="0" borderId="30">
      <alignment horizontal="center"/>
    </xf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3" fontId="43" fillId="0" borderId="0" applyFont="0" applyFill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0" fontId="43" fillId="76" borderId="0" applyNumberFormat="0" applyFont="0" applyBorder="0" applyAlignment="0" applyProtection="0"/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184" fontId="27" fillId="0" borderId="0">
      <alignment vertical="top"/>
    </xf>
    <xf numFmtId="38" fontId="55" fillId="39" borderId="0" applyFill="0" applyBorder="0" applyProtection="0">
      <alignment horizontal="right"/>
    </xf>
    <xf numFmtId="6" fontId="77" fillId="0" borderId="0" applyBorder="0" applyProtection="0">
      <alignment horizontal="right"/>
    </xf>
    <xf numFmtId="37" fontId="1" fillId="0" borderId="0">
      <alignment horizontal="left" indent="5"/>
    </xf>
    <xf numFmtId="38" fontId="47" fillId="0" borderId="55" applyFill="0" applyBorder="0" applyProtection="0">
      <alignment horizontal="right"/>
    </xf>
    <xf numFmtId="0" fontId="47" fillId="114" borderId="0" applyNumberFormat="0" applyFont="0" applyFill="0" applyBorder="0" applyProtection="0">
      <alignment horizontal="right"/>
    </xf>
    <xf numFmtId="0" fontId="258" fillId="0" borderId="0" applyFill="0" applyBorder="0" applyProtection="0"/>
    <xf numFmtId="0" fontId="258" fillId="0" borderId="55" applyFill="0" applyBorder="0" applyProtection="0"/>
    <xf numFmtId="6" fontId="155" fillId="0" borderId="37" applyFill="0" applyBorder="0" applyProtection="0">
      <alignment horizontal="right"/>
    </xf>
    <xf numFmtId="0" fontId="1" fillId="0" borderId="0" applyNumberFormat="0" applyFont="0" applyBorder="0" applyAlignment="0" applyProtection="0"/>
    <xf numFmtId="0" fontId="99" fillId="0" borderId="0" applyFill="0">
      <alignment horizontal="left" indent="1"/>
    </xf>
    <xf numFmtId="0" fontId="259" fillId="0" borderId="0" applyFill="0" applyBorder="0" applyProtection="0">
      <alignment horizontal="left" indent="1"/>
    </xf>
    <xf numFmtId="4" fontId="162" fillId="0" borderId="0" applyFill="0"/>
    <xf numFmtId="0" fontId="1" fillId="0" borderId="0" applyNumberFormat="0" applyFont="0" applyFill="0" applyBorder="0" applyAlignment="0"/>
    <xf numFmtId="0" fontId="99" fillId="0" borderId="0" applyFill="0">
      <alignment horizontal="left" indent="2"/>
    </xf>
    <xf numFmtId="0" fontId="100" fillId="0" borderId="0" applyFill="0">
      <alignment horizontal="left" indent="2"/>
    </xf>
    <xf numFmtId="4" fontId="162" fillId="0" borderId="0" applyFill="0"/>
    <xf numFmtId="0" fontId="1" fillId="0" borderId="0" applyNumberFormat="0" applyFont="0" applyBorder="0" applyAlignment="0"/>
    <xf numFmtId="0" fontId="260" fillId="0" borderId="0">
      <alignment horizontal="left" indent="3"/>
    </xf>
    <xf numFmtId="0" fontId="233" fillId="0" borderId="0" applyFill="0">
      <alignment horizontal="left" indent="3"/>
    </xf>
    <xf numFmtId="4" fontId="162" fillId="0" borderId="0" applyFill="0"/>
    <xf numFmtId="0" fontId="1" fillId="0" borderId="0" applyNumberFormat="0" applyFont="0" applyBorder="0" applyAlignment="0"/>
    <xf numFmtId="0" fontId="103" fillId="0" borderId="0">
      <alignment horizontal="left" indent="4"/>
    </xf>
    <xf numFmtId="0" fontId="261" fillId="0" borderId="0" applyFill="0" applyProtection="0">
      <alignment horizontal="left" indent="4"/>
    </xf>
    <xf numFmtId="4" fontId="108" fillId="0" borderId="0" applyFill="0"/>
    <xf numFmtId="0" fontId="1" fillId="0" borderId="0" applyNumberFormat="0" applyFont="0" applyBorder="0" applyAlignment="0"/>
    <xf numFmtId="0" fontId="105" fillId="0" borderId="0">
      <alignment horizontal="left" indent="5"/>
    </xf>
    <xf numFmtId="0" fontId="106" fillId="0" borderId="0" applyFill="0">
      <alignment horizontal="left" indent="5"/>
    </xf>
    <xf numFmtId="4" fontId="172" fillId="0" borderId="0" applyFill="0"/>
    <xf numFmtId="0" fontId="1" fillId="0" borderId="0" applyNumberFormat="0" applyFont="0" applyFill="0" applyBorder="0" applyAlignment="0"/>
    <xf numFmtId="0" fontId="107" fillId="0" borderId="0" applyFill="0">
      <alignment horizontal="left" indent="6"/>
    </xf>
    <xf numFmtId="0" fontId="262" fillId="0" borderId="0" applyFill="0" applyProtection="0">
      <alignment horizontal="left" indent="6"/>
    </xf>
    <xf numFmtId="37" fontId="55" fillId="77" borderId="0"/>
    <xf numFmtId="210" fontId="263" fillId="0" borderId="0" applyNumberFormat="0" applyFill="0" applyBorder="0" applyAlignment="0" applyProtection="0"/>
    <xf numFmtId="0" fontId="264" fillId="115" borderId="0" applyNumberFormat="0" applyFont="0" applyBorder="0" applyAlignment="0">
      <alignment horizontal="center"/>
    </xf>
    <xf numFmtId="0" fontId="92" fillId="0" borderId="0" applyNumberFormat="0" applyProtection="0">
      <alignment horizontal="center" wrapText="1"/>
    </xf>
    <xf numFmtId="0" fontId="92" fillId="0" borderId="0" applyNumberFormat="0" applyProtection="0">
      <alignment horizontal="center" wrapText="1"/>
    </xf>
    <xf numFmtId="0" fontId="219" fillId="37" borderId="0">
      <alignment horizontal="center"/>
    </xf>
    <xf numFmtId="49" fontId="265" fillId="78" borderId="0">
      <alignment horizontal="center"/>
    </xf>
    <xf numFmtId="0" fontId="29" fillId="0" borderId="15" applyNumberFormat="0" applyBorder="0"/>
    <xf numFmtId="267" fontId="181" fillId="0" borderId="0" applyNumberFormat="0" applyFill="0" applyBorder="0" applyAlignment="0" applyProtection="0">
      <alignment horizontal="left"/>
    </xf>
    <xf numFmtId="0" fontId="1" fillId="0" borderId="0" applyNumberFormat="0" applyFont="0" applyFill="0" applyBorder="0">
      <alignment horizontal="right"/>
    </xf>
    <xf numFmtId="49" fontId="47" fillId="83" borderId="55" applyNumberFormat="0">
      <alignment vertical="center"/>
    </xf>
    <xf numFmtId="164" fontId="27" fillId="0" borderId="0">
      <alignment horizontal="center"/>
    </xf>
    <xf numFmtId="0" fontId="126" fillId="69" borderId="0">
      <alignment horizontal="center"/>
    </xf>
    <xf numFmtId="0" fontId="126" fillId="69" borderId="0">
      <alignment horizontal="centerContinuous"/>
    </xf>
    <xf numFmtId="0" fontId="45" fillId="78" borderId="0">
      <alignment horizontal="left"/>
    </xf>
    <xf numFmtId="49" fontId="45" fillId="78" borderId="0">
      <alignment horizontal="center"/>
    </xf>
    <xf numFmtId="0" fontId="125" fillId="69" borderId="0">
      <alignment horizontal="left"/>
    </xf>
    <xf numFmtId="49" fontId="45" fillId="78" borderId="0">
      <alignment horizontal="left"/>
    </xf>
    <xf numFmtId="0" fontId="125" fillId="69" borderId="0">
      <alignment horizontal="centerContinuous"/>
    </xf>
    <xf numFmtId="0" fontId="125" fillId="69" borderId="0">
      <alignment horizontal="right"/>
    </xf>
    <xf numFmtId="49" fontId="219" fillId="78" borderId="0">
      <alignment horizontal="left"/>
    </xf>
    <xf numFmtId="0" fontId="126" fillId="69" borderId="0">
      <alignment horizontal="right"/>
    </xf>
    <xf numFmtId="0" fontId="45" fillId="45" borderId="0">
      <alignment horizontal="center"/>
    </xf>
    <xf numFmtId="0" fontId="155" fillId="45" borderId="0">
      <alignment horizontal="center"/>
    </xf>
    <xf numFmtId="0" fontId="27" fillId="0" borderId="1"/>
    <xf numFmtId="0" fontId="27" fillId="0" borderId="1"/>
    <xf numFmtId="0" fontId="92" fillId="50" borderId="0">
      <alignment horizontal="center" wrapText="1"/>
    </xf>
    <xf numFmtId="0" fontId="92" fillId="50" borderId="0">
      <alignment horizontal="center" wrapText="1"/>
    </xf>
    <xf numFmtId="0" fontId="1" fillId="36" borderId="73"/>
    <xf numFmtId="0" fontId="1" fillId="36" borderId="73"/>
    <xf numFmtId="0" fontId="1" fillId="36" borderId="73"/>
    <xf numFmtId="0" fontId="27" fillId="116" borderId="0" applyNumberFormat="0" applyFont="0" applyBorder="0" applyAlignment="0" applyProtection="0"/>
    <xf numFmtId="0" fontId="264" fillId="1" borderId="55" applyNumberFormat="0" applyFont="0" applyAlignment="0">
      <alignment horizontal="center"/>
    </xf>
    <xf numFmtId="0" fontId="70" fillId="0" borderId="0"/>
    <xf numFmtId="0" fontId="26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81" fillId="0" borderId="74"/>
    <xf numFmtId="365" fontId="27" fillId="0" borderId="0" applyFont="0" applyFill="0" applyBorder="0" applyAlignment="0" applyProtection="0"/>
    <xf numFmtId="3" fontId="1" fillId="50" borderId="70" applyFont="0">
      <alignment horizontal="right" vertical="center"/>
    </xf>
    <xf numFmtId="3" fontId="1" fillId="50" borderId="70" applyFont="0">
      <alignment horizontal="right" vertical="center"/>
    </xf>
    <xf numFmtId="0" fontId="267" fillId="0" borderId="0" applyNumberFormat="0" applyFill="0" applyBorder="0" applyAlignment="0">
      <alignment horizontal="center"/>
    </xf>
    <xf numFmtId="0" fontId="1" fillId="0" borderId="0" applyNumberFormat="0" applyFont="0" applyFill="0" applyBorder="0" applyAlignment="0" applyProtection="0"/>
    <xf numFmtId="0" fontId="29" fillId="0" borderId="0"/>
    <xf numFmtId="0" fontId="1" fillId="83" borderId="0" applyNumberFormat="0" applyBorder="0" applyAlignment="0">
      <protection locked="0"/>
    </xf>
    <xf numFmtId="274" fontId="1" fillId="0" borderId="0">
      <alignment horizontal="left"/>
    </xf>
    <xf numFmtId="0" fontId="268" fillId="0" borderId="0"/>
    <xf numFmtId="0" fontId="268" fillId="0" borderId="0"/>
    <xf numFmtId="0" fontId="65" fillId="0" borderId="0"/>
    <xf numFmtId="0" fontId="44" fillId="0" borderId="0">
      <alignment vertical="center"/>
    </xf>
    <xf numFmtId="0" fontId="44" fillId="0" borderId="0">
      <alignment vertical="center"/>
    </xf>
    <xf numFmtId="0" fontId="2" fillId="0" borderId="0">
      <alignment vertical="top"/>
    </xf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47" fillId="0" borderId="0" applyNumberFormat="0" applyFill="0" applyBorder="0" applyProtection="0">
      <alignment horizontal="center" wrapText="1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39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9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 applyNumberFormat="0" applyFill="0" applyBorder="0" applyAlignment="0" applyProtection="0"/>
    <xf numFmtId="0" fontId="39" fillId="0" borderId="0"/>
    <xf numFmtId="1" fontId="1" fillId="0" borderId="0" applyFill="0" applyBorder="0">
      <alignment horizontal="center"/>
    </xf>
    <xf numFmtId="0" fontId="64" fillId="0" borderId="0"/>
    <xf numFmtId="0" fontId="2" fillId="0" borderId="0" applyNumberFormat="0" applyBorder="0" applyAlignment="0"/>
    <xf numFmtId="0" fontId="64" fillId="0" borderId="0"/>
    <xf numFmtId="0" fontId="64" fillId="0" borderId="0"/>
    <xf numFmtId="0" fontId="64" fillId="0" borderId="0"/>
    <xf numFmtId="0" fontId="92" fillId="0" borderId="0">
      <alignment horizontal="left"/>
    </xf>
    <xf numFmtId="0" fontId="92" fillId="0" borderId="0">
      <alignment horizontal="left"/>
    </xf>
    <xf numFmtId="0" fontId="269" fillId="0" borderId="0"/>
    <xf numFmtId="244" fontId="47" fillId="0" borderId="75"/>
    <xf numFmtId="245" fontId="1" fillId="0" borderId="75"/>
    <xf numFmtId="245" fontId="1" fillId="0" borderId="75"/>
    <xf numFmtId="243" fontId="47" fillId="0" borderId="75" applyFill="0" applyAlignment="0" applyProtection="0">
      <alignment horizontal="left"/>
    </xf>
    <xf numFmtId="366" fontId="92" fillId="36" borderId="70"/>
    <xf numFmtId="198" fontId="1" fillId="36" borderId="70"/>
    <xf numFmtId="198" fontId="1" fillId="36" borderId="70"/>
    <xf numFmtId="0" fontId="270" fillId="0" borderId="76" applyNumberFormat="0" applyAlignment="0" applyProtection="0"/>
    <xf numFmtId="0" fontId="271" fillId="0" borderId="76" applyNumberFormat="0" applyAlignment="0" applyProtection="0">
      <alignment horizontal="left" vertical="top"/>
    </xf>
    <xf numFmtId="0" fontId="272" fillId="0" borderId="0" applyNumberFormat="0" applyProtection="0">
      <alignment horizontal="left" vertical="top"/>
    </xf>
    <xf numFmtId="0" fontId="1" fillId="0" borderId="0" applyNumberFormat="0" applyFont="0" applyAlignment="0" applyProtection="0"/>
    <xf numFmtId="0" fontId="272" fillId="0" borderId="0" applyNumberFormat="0" applyFill="0" applyBorder="0" applyProtection="0"/>
    <xf numFmtId="0" fontId="273" fillId="0" borderId="0" applyNumberFormat="0" applyFill="0" applyBorder="0" applyProtection="0">
      <alignment vertical="top"/>
    </xf>
    <xf numFmtId="0" fontId="274" fillId="0" borderId="75" applyNumberFormat="0" applyProtection="0">
      <alignment horizontal="left" vertical="top"/>
    </xf>
    <xf numFmtId="0" fontId="274" fillId="0" borderId="75" applyNumberFormat="0" applyProtection="0">
      <alignment horizontal="right" vertical="top"/>
    </xf>
    <xf numFmtId="0" fontId="271" fillId="0" borderId="0" applyNumberFormat="0" applyProtection="0">
      <alignment horizontal="left" vertical="top"/>
    </xf>
    <xf numFmtId="0" fontId="271" fillId="0" borderId="0" applyNumberFormat="0" applyProtection="0">
      <alignment horizontal="right" vertical="top"/>
    </xf>
    <xf numFmtId="0" fontId="270" fillId="0" borderId="0" applyNumberFormat="0" applyProtection="0">
      <alignment horizontal="left" vertical="top"/>
    </xf>
    <xf numFmtId="0" fontId="270" fillId="0" borderId="0" applyNumberFormat="0" applyProtection="0">
      <alignment horizontal="right" vertical="top"/>
    </xf>
    <xf numFmtId="0" fontId="1" fillId="0" borderId="77" applyNumberFormat="0" applyFont="0" applyAlignment="0" applyProtection="0"/>
    <xf numFmtId="0" fontId="1" fillId="0" borderId="65" applyNumberFormat="0" applyFont="0" applyAlignment="0" applyProtection="0"/>
    <xf numFmtId="0" fontId="1" fillId="0" borderId="78" applyNumberFormat="0" applyFont="0" applyAlignment="0" applyProtection="0"/>
    <xf numFmtId="10" fontId="275" fillId="0" borderId="0" applyNumberFormat="0" applyFill="0" applyBorder="0" applyProtection="0">
      <alignment horizontal="right" vertical="top"/>
    </xf>
    <xf numFmtId="0" fontId="271" fillId="0" borderId="75" applyNumberFormat="0" applyFill="0" applyAlignment="0" applyProtection="0"/>
    <xf numFmtId="0" fontId="270" fillId="0" borderId="79" applyNumberFormat="0" applyFont="0" applyFill="0" applyAlignment="0" applyProtection="0">
      <alignment horizontal="left" vertical="top"/>
    </xf>
    <xf numFmtId="0" fontId="271" fillId="0" borderId="12" applyNumberFormat="0" applyFill="0" applyAlignment="0" applyProtection="0">
      <alignment vertical="top"/>
    </xf>
    <xf numFmtId="38" fontId="55" fillId="0" borderId="0"/>
    <xf numFmtId="0" fontId="91" fillId="0" borderId="0" applyFill="0" applyBorder="0" applyProtection="0">
      <alignment horizontal="center" vertical="center"/>
    </xf>
    <xf numFmtId="0" fontId="91" fillId="0" borderId="0" applyFill="0" applyBorder="0" applyProtection="0"/>
    <xf numFmtId="0" fontId="47" fillId="0" borderId="0" applyFill="0" applyBorder="0" applyProtection="0">
      <alignment horizontal="left"/>
    </xf>
    <xf numFmtId="0" fontId="276" fillId="0" borderId="0" applyFill="0" applyBorder="0" applyProtection="0">
      <alignment horizontal="left" vertical="top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1" fillId="68" borderId="0" applyNumberFormat="0" applyBorder="0" applyProtection="0">
      <alignment vertical="top" wrapText="1"/>
    </xf>
    <xf numFmtId="0" fontId="68" fillId="0" borderId="0" applyNumberFormat="0" applyFill="0" applyBorder="0"/>
    <xf numFmtId="49" fontId="2" fillId="0" borderId="0" applyFill="0" applyBorder="0" applyAlignment="0"/>
    <xf numFmtId="0" fontId="1" fillId="0" borderId="0" applyFill="0" applyBorder="0" applyAlignment="0"/>
    <xf numFmtId="0" fontId="1" fillId="0" borderId="0" applyFill="0" applyBorder="0" applyAlignment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97" borderId="0" applyFont="0" applyBorder="0" applyAlignment="0" applyProtection="0"/>
    <xf numFmtId="49" fontId="1" fillId="0" borderId="0"/>
    <xf numFmtId="49" fontId="1" fillId="0" borderId="0"/>
    <xf numFmtId="49" fontId="1" fillId="0" borderId="0"/>
    <xf numFmtId="0" fontId="1" fillId="0" borderId="0"/>
    <xf numFmtId="14" fontId="1" fillId="0" borderId="0"/>
    <xf numFmtId="171" fontId="1" fillId="0" borderId="0"/>
    <xf numFmtId="171" fontId="1" fillId="0" borderId="0"/>
    <xf numFmtId="38" fontId="277" fillId="0" borderId="0" applyNumberFormat="0" applyFill="0" applyBorder="0" applyProtection="0">
      <alignment horizontal="center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78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279" fillId="0" borderId="0" applyNumberFormat="0" applyFill="0" applyBorder="0" applyAlignment="0" applyProtection="0"/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0" fontId="1" fillId="0" borderId="0">
      <alignment horizontal="left"/>
    </xf>
    <xf numFmtId="37" fontId="280" fillId="0" borderId="0" applyNumberFormat="0">
      <alignment horizontal="center"/>
    </xf>
    <xf numFmtId="0" fontId="28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7" fillId="50" borderId="0"/>
    <xf numFmtId="166" fontId="87" fillId="0" borderId="79" applyNumberFormat="0" applyFont="0" applyFill="0" applyAlignment="0" applyProtection="0">
      <alignment horizontal="right" vertical="center"/>
    </xf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219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10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219" fillId="0" borderId="80" applyNumberFormat="0" applyFill="0" applyAlignment="0" applyProtection="0"/>
    <xf numFmtId="0" fontId="164" fillId="0" borderId="80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282" fillId="0" borderId="11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36" fillId="0" borderId="28" applyNumberFormat="0" applyFon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0" fontId="164" fillId="0" borderId="80" applyNumberFormat="0" applyFill="0" applyAlignment="0" applyProtection="0"/>
    <xf numFmtId="166" fontId="283" fillId="0" borderId="79" applyNumberFormat="0" applyFont="0" applyFill="0" applyAlignment="0"/>
    <xf numFmtId="0" fontId="27" fillId="0" borderId="14">
      <alignment horizontal="right"/>
    </xf>
    <xf numFmtId="298" fontId="1" fillId="0" borderId="14">
      <alignment horizontal="right"/>
    </xf>
    <xf numFmtId="298" fontId="1" fillId="0" borderId="14">
      <alignment horizontal="right"/>
    </xf>
    <xf numFmtId="37" fontId="284" fillId="0" borderId="12">
      <alignment horizontal="center"/>
    </xf>
    <xf numFmtId="37" fontId="55" fillId="68" borderId="0" applyNumberFormat="0" applyBorder="0" applyAlignment="0" applyProtection="0"/>
    <xf numFmtId="37" fontId="55" fillId="0" borderId="0"/>
    <xf numFmtId="37" fontId="55" fillId="0" borderId="0"/>
    <xf numFmtId="37" fontId="55" fillId="39" borderId="0" applyNumberFormat="0" applyBorder="0" applyAlignment="0" applyProtection="0"/>
    <xf numFmtId="3" fontId="155" fillId="0" borderId="62" applyProtection="0"/>
    <xf numFmtId="0" fontId="285" fillId="78" borderId="0">
      <alignment horizontal="center"/>
    </xf>
    <xf numFmtId="0" fontId="1" fillId="68" borderId="0" applyNumberFormat="0" applyBorder="0" applyAlignment="0">
      <protection locked="0"/>
    </xf>
    <xf numFmtId="0" fontId="27" fillId="78" borderId="0" applyNumberFormat="0" applyFont="0" applyAlignment="0">
      <alignment horizontal="right"/>
    </xf>
    <xf numFmtId="228" fontId="227" fillId="0" borderId="0" applyFont="0" applyFill="0" applyBorder="0" applyAlignment="0" applyProtection="0"/>
    <xf numFmtId="367" fontId="1" fillId="0" borderId="0" applyFont="0" applyFill="0" applyBorder="0" applyAlignment="0" applyProtection="0"/>
    <xf numFmtId="367" fontId="1" fillId="0" borderId="0" applyFont="0" applyFill="0" applyBorder="0" applyAlignment="0" applyProtection="0"/>
    <xf numFmtId="0" fontId="1" fillId="39" borderId="0" applyNumberFormat="0" applyFont="0" applyFill="0" applyBorder="0" applyProtection="0">
      <alignment horizontal="center" textRotation="90" wrapText="1"/>
    </xf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7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8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40" fontId="100" fillId="39" borderId="1" applyFont="0" applyFill="0" applyBorder="0" applyAlignment="0" applyProtection="0">
      <alignment horizontal="center"/>
    </xf>
    <xf numFmtId="0" fontId="43" fillId="117" borderId="0" applyNumberFormat="0" applyFont="0" applyBorder="0" applyAlignment="0" applyProtection="0">
      <protection locked="0"/>
    </xf>
    <xf numFmtId="0" fontId="43" fillId="117" borderId="0" applyNumberFormat="0" applyFont="0" applyBorder="0" applyAlignment="0" applyProtection="0">
      <protection locked="0"/>
    </xf>
    <xf numFmtId="0" fontId="70" fillId="39" borderId="61" applyNumberFormat="0" applyFont="0" applyFill="0" applyBorder="0" applyProtection="0">
      <alignment horizontal="center" wrapText="1"/>
    </xf>
    <xf numFmtId="0" fontId="288" fillId="36" borderId="43" applyNumberFormat="0" applyFill="0" applyBorder="0">
      <alignment horizontal="center"/>
    </xf>
    <xf numFmtId="214" fontId="71" fillId="0" borderId="0" applyFont="0" applyFill="0" applyBorder="0" applyProtection="0">
      <alignment horizontal="right"/>
    </xf>
    <xf numFmtId="0" fontId="29" fillId="0" borderId="0"/>
    <xf numFmtId="43" fontId="73" fillId="0" borderId="0" applyFont="0" applyFill="0" applyBorder="0" applyAlignment="0" applyProtection="0"/>
    <xf numFmtId="41" fontId="73" fillId="0" borderId="0" applyFont="0" applyFill="0" applyBorder="0" applyAlignment="0" applyProtection="0"/>
    <xf numFmtId="0" fontId="68" fillId="0" borderId="0"/>
    <xf numFmtId="44" fontId="73" fillId="0" borderId="0" applyFont="0" applyFill="0" applyBorder="0" applyAlignment="0" applyProtection="0"/>
    <xf numFmtId="42" fontId="73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89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6" applyNumberFormat="0" applyAlignment="0" applyProtection="0"/>
    <xf numFmtId="0" fontId="18" fillId="7" borderId="7" applyNumberFormat="0" applyAlignment="0" applyProtection="0"/>
    <xf numFmtId="0" fontId="19" fillId="7" borderId="6" applyNumberFormat="0" applyAlignment="0" applyProtection="0"/>
    <xf numFmtId="0" fontId="20" fillId="0" borderId="8" applyNumberFormat="0" applyFill="0" applyAlignment="0" applyProtection="0"/>
    <xf numFmtId="0" fontId="21" fillId="8" borderId="9" applyNumberFormat="0" applyAlignment="0" applyProtection="0"/>
    <xf numFmtId="0" fontId="22" fillId="0" borderId="0" applyNumberFormat="0" applyFill="0" applyBorder="0" applyAlignment="0" applyProtection="0"/>
    <xf numFmtId="0" fontId="7" fillId="9" borderId="10" applyNumberFormat="0" applyFont="0" applyAlignment="0" applyProtection="0"/>
    <xf numFmtId="0" fontId="23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4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4" fillId="33" borderId="0" applyNumberFormat="0" applyBorder="0" applyAlignment="0" applyProtection="0"/>
    <xf numFmtId="41" fontId="82" fillId="0" borderId="79" applyFill="0"/>
    <xf numFmtId="287" fontId="161" fillId="0" borderId="79" applyNumberFormat="0" applyBorder="0"/>
    <xf numFmtId="3" fontId="185" fillId="0" borderId="75" applyNumberFormat="0" applyFill="0" applyBorder="0" applyAlignment="0" applyProtection="0"/>
    <xf numFmtId="0" fontId="100" fillId="0" borderId="75">
      <alignment horizontal="left" vertical="center"/>
    </xf>
    <xf numFmtId="49" fontId="169" fillId="0" borderId="79" applyFill="0" applyBorder="0">
      <protection locked="0"/>
    </xf>
    <xf numFmtId="0" fontId="177" fillId="0" borderId="75">
      <alignment horizontal="right"/>
    </xf>
    <xf numFmtId="335" fontId="1" fillId="83" borderId="75">
      <alignment horizontal="center"/>
    </xf>
    <xf numFmtId="38" fontId="47" fillId="0" borderId="75" applyFill="0" applyBorder="0" applyProtection="0">
      <alignment horizontal="right"/>
    </xf>
    <xf numFmtId="0" fontId="258" fillId="0" borderId="75" applyFill="0" applyBorder="0" applyProtection="0"/>
    <xf numFmtId="6" fontId="155" fillId="0" borderId="79" applyFill="0" applyBorder="0" applyProtection="0">
      <alignment horizontal="right"/>
    </xf>
    <xf numFmtId="49" fontId="47" fillId="83" borderId="75" applyNumberFormat="0">
      <alignment vertical="center"/>
    </xf>
    <xf numFmtId="0" fontId="264" fillId="1" borderId="75" applyNumberFormat="0" applyFont="0" applyAlignment="0">
      <alignment horizontal="center"/>
    </xf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0" fontId="290" fillId="0" borderId="0" applyNumberForma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368" fontId="1" fillId="0" borderId="0" applyFont="0" applyFill="0" applyBorder="0" applyAlignment="0" applyProtection="0"/>
    <xf numFmtId="368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6" fillId="0" borderId="1" xfId="5" applyFont="1" applyFill="1" applyBorder="1" applyAlignment="1" applyProtection="1">
      <alignment horizontal="center"/>
    </xf>
    <xf numFmtId="0" fontId="0" fillId="0" borderId="1" xfId="0" applyBorder="1"/>
    <xf numFmtId="0" fontId="5" fillId="2" borderId="1" xfId="5" applyFont="1" applyFill="1" applyBorder="1" applyAlignment="1" applyProtection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43" fontId="0" fillId="0" borderId="0" xfId="11" applyFont="1"/>
    <xf numFmtId="166" fontId="0" fillId="0" borderId="0" xfId="11" applyNumberFormat="1" applyFont="1"/>
    <xf numFmtId="43" fontId="0" fillId="0" borderId="0" xfId="0" applyNumberFormat="1"/>
    <xf numFmtId="4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9" fillId="0" borderId="2" xfId="5" applyFont="1" applyFill="1" applyBorder="1" applyAlignment="1" applyProtection="1">
      <alignment horizontal="center"/>
    </xf>
    <xf numFmtId="1" fontId="0" fillId="0" borderId="0" xfId="0" applyNumberFormat="1"/>
    <xf numFmtId="0" fontId="10" fillId="0" borderId="0" xfId="0" applyFont="1"/>
    <xf numFmtId="0" fontId="0" fillId="0" borderId="0" xfId="0" applyFont="1"/>
    <xf numFmtId="39" fontId="0" fillId="0" borderId="0" xfId="0" applyNumberFormat="1"/>
    <xf numFmtId="166" fontId="0" fillId="0" borderId="0" xfId="0" applyNumberFormat="1"/>
    <xf numFmtId="39" fontId="0" fillId="0" borderId="12" xfId="11" applyNumberFormat="1" applyFont="1" applyBorder="1"/>
    <xf numFmtId="166" fontId="0" fillId="0" borderId="12" xfId="11" applyNumberFormat="1" applyFont="1" applyBorder="1"/>
    <xf numFmtId="39" fontId="0" fillId="0" borderId="0" xfId="11" applyNumberFormat="1" applyFont="1"/>
    <xf numFmtId="0" fontId="0" fillId="34" borderId="0" xfId="0" applyFill="1"/>
    <xf numFmtId="0" fontId="25" fillId="34" borderId="0" xfId="0" applyFont="1" applyFill="1" applyBorder="1" applyAlignment="1" applyProtection="1">
      <alignment horizontal="left" wrapText="1" indent="2"/>
    </xf>
    <xf numFmtId="0" fontId="25" fillId="0" borderId="0" xfId="0" applyFont="1" applyFill="1" applyAlignment="1" applyProtection="1">
      <alignment horizontal="left" wrapText="1"/>
    </xf>
    <xf numFmtId="0" fontId="25" fillId="0" borderId="0" xfId="0" applyFont="1" applyFill="1" applyProtection="1"/>
    <xf numFmtId="0" fontId="25" fillId="0" borderId="0" xfId="0" applyFont="1" applyFill="1" applyBorder="1" applyAlignment="1" applyProtection="1">
      <alignment horizontal="left" wrapText="1" indent="2"/>
    </xf>
    <xf numFmtId="0" fontId="25" fillId="0" borderId="0" xfId="12" applyFont="1" applyFill="1" applyBorder="1" applyAlignment="1" applyProtection="1">
      <alignment horizontal="left" wrapText="1"/>
    </xf>
    <xf numFmtId="0" fontId="25" fillId="34" borderId="0" xfId="0" applyFont="1" applyFill="1" applyAlignment="1" applyProtection="1">
      <alignment horizontal="left" wrapText="1"/>
    </xf>
    <xf numFmtId="0" fontId="25" fillId="34" borderId="0" xfId="0" applyFont="1" applyFill="1" applyProtection="1"/>
    <xf numFmtId="0" fontId="10" fillId="0" borderId="0" xfId="0" applyFont="1" applyAlignment="1" applyProtection="1">
      <alignment horizontal="left" wrapText="1"/>
    </xf>
    <xf numFmtId="166" fontId="25" fillId="0" borderId="0" xfId="11" applyNumberFormat="1" applyFont="1" applyAlignment="1" applyProtection="1">
      <alignment horizontal="left" indent="3"/>
      <protection locked="0"/>
    </xf>
    <xf numFmtId="0" fontId="25" fillId="0" borderId="0" xfId="0" applyFont="1" applyFill="1" applyAlignment="1" applyProtection="1">
      <alignment horizontal="left" wrapText="1"/>
      <protection locked="0"/>
    </xf>
    <xf numFmtId="0" fontId="26" fillId="0" borderId="0" xfId="0" applyFont="1" applyFill="1" applyBorder="1" applyAlignment="1" applyProtection="1">
      <alignment horizontal="left"/>
    </xf>
    <xf numFmtId="0" fontId="26" fillId="0" borderId="14" xfId="0" applyFont="1" applyFill="1" applyBorder="1" applyAlignment="1" applyProtection="1">
      <alignment horizontal="center" wrapText="1"/>
    </xf>
    <xf numFmtId="0" fontId="25" fillId="0" borderId="14" xfId="0" applyFont="1" applyFill="1" applyBorder="1" applyProtection="1">
      <protection locked="0"/>
    </xf>
    <xf numFmtId="0" fontId="26" fillId="0" borderId="0" xfId="0" applyFont="1" applyFill="1" applyBorder="1" applyAlignment="1" applyProtection="1">
      <alignment horizontal="center" wrapText="1"/>
    </xf>
    <xf numFmtId="0" fontId="25" fillId="0" borderId="0" xfId="0" applyFont="1" applyFill="1" applyBorder="1" applyProtection="1">
      <protection locked="0"/>
    </xf>
    <xf numFmtId="0" fontId="8" fillId="0" borderId="0" xfId="0" applyFont="1" applyBorder="1" applyAlignment="1" applyProtection="1"/>
    <xf numFmtId="40" fontId="0" fillId="0" borderId="0" xfId="0" applyNumberFormat="1"/>
    <xf numFmtId="4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0" fontId="0" fillId="118" borderId="81" xfId="0" applyFill="1" applyBorder="1" applyAlignment="1">
      <alignment horizontal="center"/>
    </xf>
    <xf numFmtId="0" fontId="10" fillId="0" borderId="0" xfId="0" applyFont="1" applyAlignment="1">
      <alignment horizontal="center"/>
    </xf>
    <xf numFmtId="2" fontId="0" fillId="118" borderId="0" xfId="5611" applyNumberFormat="1" applyFont="1" applyFill="1"/>
    <xf numFmtId="2" fontId="0" fillId="0" borderId="0" xfId="0" applyNumberFormat="1"/>
    <xf numFmtId="0" fontId="10" fillId="0" borderId="0" xfId="0" applyFont="1" applyFill="1" applyAlignment="1">
      <alignment horizontal="center"/>
    </xf>
    <xf numFmtId="3" fontId="0" fillId="0" borderId="0" xfId="0" applyNumberFormat="1" applyFill="1" applyBorder="1"/>
    <xf numFmtId="166" fontId="7" fillId="35" borderId="13" xfId="11" applyNumberFormat="1" applyFont="1" applyFill="1" applyBorder="1" applyAlignment="1" applyProtection="1"/>
    <xf numFmtId="166" fontId="0" fillId="0" borderId="0" xfId="11" applyNumberFormat="1" applyFont="1" applyAlignment="1" applyProtection="1">
      <alignment horizontal="center"/>
      <protection locked="0"/>
    </xf>
    <xf numFmtId="166" fontId="7" fillId="34" borderId="13" xfId="11" applyNumberFormat="1" applyFont="1" applyFill="1" applyBorder="1" applyAlignment="1" applyProtection="1">
      <protection locked="0"/>
    </xf>
    <xf numFmtId="166" fontId="25" fillId="35" borderId="13" xfId="11" applyNumberFormat="1" applyFont="1" applyFill="1" applyBorder="1" applyAlignment="1" applyProtection="1"/>
    <xf numFmtId="166" fontId="7" fillId="0" borderId="13" xfId="11" applyNumberFormat="1" applyFont="1" applyFill="1" applyBorder="1" applyAlignment="1" applyProtection="1">
      <protection locked="0"/>
    </xf>
    <xf numFmtId="166" fontId="0" fillId="34" borderId="0" xfId="11" applyNumberFormat="1" applyFont="1" applyFill="1"/>
    <xf numFmtId="0" fontId="10" fillId="119" borderId="0" xfId="0" applyFont="1" applyFill="1"/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/>
    <xf numFmtId="3" fontId="0" fillId="120" borderId="0" xfId="0" applyNumberFormat="1" applyFill="1"/>
    <xf numFmtId="3" fontId="0" fillId="0" borderId="0" xfId="0" applyNumberFormat="1" applyFill="1"/>
    <xf numFmtId="37" fontId="4" fillId="120" borderId="81" xfId="11" applyNumberFormat="1" applyFont="1" applyFill="1" applyBorder="1" applyAlignment="1">
      <alignment horizontal="center"/>
    </xf>
    <xf numFmtId="37" fontId="4" fillId="120" borderId="81" xfId="11" applyNumberFormat="1" applyFont="1" applyFill="1" applyBorder="1" applyAlignment="1">
      <alignment horizontal="right"/>
    </xf>
    <xf numFmtId="37" fontId="4" fillId="0" borderId="81" xfId="11" applyNumberFormat="1" applyFont="1" applyFill="1" applyBorder="1" applyAlignment="1">
      <alignment horizontal="right"/>
    </xf>
    <xf numFmtId="0" fontId="10" fillId="0" borderId="0" xfId="0" applyFont="1" applyFill="1"/>
    <xf numFmtId="38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20" borderId="0" xfId="0" applyFill="1"/>
    <xf numFmtId="3" fontId="0" fillId="120" borderId="0" xfId="0" applyNumberFormat="1" applyFill="1"/>
    <xf numFmtId="0" fontId="26" fillId="0" borderId="0" xfId="0" applyFont="1" applyFill="1" applyBorder="1" applyAlignment="1" applyProtection="1">
      <alignment horizontal="center" wrapText="1"/>
    </xf>
  </cellXfs>
  <cellStyles count="5687">
    <cellStyle name="_x0010_" xfId="13"/>
    <cellStyle name="_x0014_" xfId="14"/>
    <cellStyle name="-" xfId="15"/>
    <cellStyle name=" &amp;A_x0002_" xfId="16"/>
    <cellStyle name=" &amp;A_x0002_ 2" xfId="17"/>
    <cellStyle name=" &amp;A_x0002_ 3" xfId="18"/>
    <cellStyle name=" &amp;A_x0002_?^Ú_x0006_?_x0006_?cent??_x0005_?_x0004_?_x0006_?¥" xfId="19"/>
    <cellStyle name=" &amp;A_x0002__CIT 2008 v10 10-15-07" xfId="20"/>
    <cellStyle name=" 1" xfId="21"/>
    <cellStyle name=" 2" xfId="22"/>
    <cellStyle name=" 3" xfId="23"/>
    <cellStyle name=" 4" xfId="24"/>
    <cellStyle name=" Writer Import]_x000d__x000a_Display Dialog=No_x000d__x000a__x000d__x000a_[Horizontal Arrange]_x000d__x000a_Dimensions Interlocking=Yes_x000d__x000a_Sum Hierarchy=Yes_x000d__x000a_Generate" xfId="25"/>
    <cellStyle name="_x000a__x000a_JournalTemplate=C:\COMFO\CTALK\JOURSTD.TPL_x000a__x000a_LbStateAddress=3 3 0 251 1 89 2 311_x000a__x000a_LbStateJou" xfId="26"/>
    <cellStyle name="_x000a_386grabber=M" xfId="27"/>
    <cellStyle name="_x000d__x000a_JournalTemplate=C:\COMFO\CTALK\JOURSTD.TPL_x000d__x000a_LbStateAddress=3 3 0 251 1 89 2 311_x000d__x000a_LbStateJou" xfId="28"/>
    <cellStyle name="#??/32" xfId="29"/>
    <cellStyle name="#_품셈 " xfId="30"/>
    <cellStyle name="$" xfId="31"/>
    <cellStyle name="$_Balance Sheet, 2010.06.10 - from Mitesh vs.2" xfId="32"/>
    <cellStyle name="$1000s (0)" xfId="33"/>
    <cellStyle name="$m" xfId="34"/>
    <cellStyle name="$M[0]" xfId="35"/>
    <cellStyle name="$M[0] 2" xfId="36"/>
    <cellStyle name="$M[0] 3" xfId="37"/>
    <cellStyle name="$M[1]" xfId="38"/>
    <cellStyle name="$M[1] 2" xfId="39"/>
    <cellStyle name="$M[1] 3" xfId="40"/>
    <cellStyle name="$m_Balance Sheet, 2010.06.10 - from Mitesh vs.2" xfId="41"/>
    <cellStyle name="$Millions" xfId="42"/>
    <cellStyle name="$Millions 2" xfId="43"/>
    <cellStyle name="$Millions 3" xfId="44"/>
    <cellStyle name="$MM[0]" xfId="45"/>
    <cellStyle name="$MM[0] 2" xfId="46"/>
    <cellStyle name="$MM[0] 3" xfId="47"/>
    <cellStyle name="$MM[1]" xfId="48"/>
    <cellStyle name="$MM[1] 2" xfId="49"/>
    <cellStyle name="$MM[1] 3" xfId="50"/>
    <cellStyle name="$Thousands" xfId="51"/>
    <cellStyle name="$Thousands 2" xfId="52"/>
    <cellStyle name="$Thousands 3" xfId="53"/>
    <cellStyle name="%" xfId="54"/>
    <cellStyle name="%_Sheet1" xfId="55"/>
    <cellStyle name="%_Stress" xfId="56"/>
    <cellStyle name="%_Summary" xfId="57"/>
    <cellStyle name="&amp;A_x0002_" xfId="58"/>
    <cellStyle name="******************************************" xfId="59"/>
    <cellStyle name=";;;" xfId="60"/>
    <cellStyle name=";;; 2" xfId="61"/>
    <cellStyle name="??" xfId="62"/>
    <cellStyle name="?? [0.00]_Book3" xfId="63"/>
    <cellStyle name="?? [0]_VERA" xfId="64"/>
    <cellStyle name="??/64" xfId="65"/>
    <cellStyle name="???? [0.00]_Book3" xfId="66"/>
    <cellStyle name="?????_VERA" xfId="67"/>
    <cellStyle name="????_Book3" xfId="68"/>
    <cellStyle name="??_?????" xfId="69"/>
    <cellStyle name="?_x0001__x0017_?°_x0001_ÿÿÿ?ÿÿÿ??" xfId="70"/>
    <cellStyle name="^February 1992" xfId="71"/>
    <cellStyle name="_%(SignOnly)" xfId="72"/>
    <cellStyle name="_%(SignSpaceOnly)" xfId="73"/>
    <cellStyle name="_~1048087" xfId="74"/>
    <cellStyle name="_~1134290" xfId="75"/>
    <cellStyle name="_~1210562" xfId="76"/>
    <cellStyle name="_~1636193" xfId="77"/>
    <cellStyle name="_~1698327" xfId="78"/>
    <cellStyle name="_~1923525" xfId="79"/>
    <cellStyle name="_~2857490" xfId="80"/>
    <cellStyle name="_~3036172" xfId="81"/>
    <cellStyle name="_~3285060" xfId="82"/>
    <cellStyle name="_~3330290" xfId="83"/>
    <cellStyle name="_~3330290_A" xfId="84"/>
    <cellStyle name="_~3330290_FY Forecast Tracker 9.25.08 v3" xfId="85"/>
    <cellStyle name="_~3330290_IB Fcst Variance 1-23-09" xfId="86"/>
    <cellStyle name="_~3330290_IB Mgmt Fcst 1-23-09" xfId="87"/>
    <cellStyle name="_~3330290_NI Schedule 10.24.08 v2" xfId="88"/>
    <cellStyle name="_~3330290_NI Schedule 11.26.08 (MGMT) v3" xfId="89"/>
    <cellStyle name="_~3330290_One time Itemsv3" xfId="90"/>
    <cellStyle name="_~3330290_Supplemental Sheets 5.20.09" xfId="91"/>
    <cellStyle name="_~4122341" xfId="92"/>
    <cellStyle name="_~4387628" xfId="93"/>
    <cellStyle name="_~4433192" xfId="94"/>
    <cellStyle name="_~4465316" xfId="95"/>
    <cellStyle name="_~4480260" xfId="96"/>
    <cellStyle name="_~5041630" xfId="97"/>
    <cellStyle name="_~5254638" xfId="98"/>
    <cellStyle name="_~5413264" xfId="99"/>
    <cellStyle name="_~5696802" xfId="100"/>
    <cellStyle name="_~7246660" xfId="101"/>
    <cellStyle name="_~7307348" xfId="102"/>
    <cellStyle name="_~7516164" xfId="103"/>
    <cellStyle name="_~7627628" xfId="104"/>
    <cellStyle name="_~8595353" xfId="105"/>
    <cellStyle name="_~9267078" xfId="106"/>
    <cellStyle name="_~9342525" xfId="107"/>
    <cellStyle name="_~9444089" xfId="108"/>
    <cellStyle name="_03 06 SP GLRS scorecard" xfId="109"/>
    <cellStyle name="_0409 Balance Sheet accounts for Consumer loans" xfId="110"/>
    <cellStyle name="_'07 Plan Pages for Frank B Review v_4" xfId="111"/>
    <cellStyle name="_'07 Plan Pages for Frank B Review v_4_Book1" xfId="112"/>
    <cellStyle name="_'07 Plan Pages for Frank B Review v_4_File 1 - 2008 &amp; 2009 MYF - Board Pre-read View 7.24.08" xfId="113"/>
    <cellStyle name="_'07 Plan Pages for Frank B Review v_4_Supplemental Sheets 5.20.09" xfId="114"/>
    <cellStyle name="_09 NPL Walkforward" xfId="115"/>
    <cellStyle name="_1 - Pizzi spread rec schedule" xfId="116"/>
    <cellStyle name="_1.  Revenue" xfId="117"/>
    <cellStyle name="_1. Follow-Ups" xfId="118"/>
    <cellStyle name="_1.31 Loans and Off Balance Sheet Summary" xfId="119"/>
    <cellStyle name="_1_New Plan Presentation Pack_IB_BS_Cap_05F(Oct10)" xfId="120"/>
    <cellStyle name="_11.30 Loans and Off Balance Sheet Summary (post DAC)" xfId="121"/>
    <cellStyle name="_18. Error Report" xfId="122"/>
    <cellStyle name="_1Q06 Financial update v6a" xfId="123"/>
    <cellStyle name="_1Q06 Financial update v6a_FY Forecast Tracker 9.25.08 v3" xfId="124"/>
    <cellStyle name="_1Q06 Financial update v6a_IB Fcst Variance 1-23-09" xfId="125"/>
    <cellStyle name="_1Q06 Financial update v6a_IB Mgmt Fcst 1-23-09" xfId="126"/>
    <cellStyle name="_1Q06 Financial update v6a_NI Schedule 10.24.08 v2" xfId="127"/>
    <cellStyle name="_1Q06 Financial update v6a_NI Schedule 11.26.08 (MGMT) v3" xfId="128"/>
    <cellStyle name="_1Q06 Financial update v6a_One time Itemsv3" xfId="129"/>
    <cellStyle name="_1Q06 Financial update v6a_Supplemental Sheets 5.20.09" xfId="130"/>
    <cellStyle name="_1Q10 ERF Supplement 3-15-10 Check" xfId="131"/>
    <cellStyle name="_2004 Strategic Planning &amp; Budgeting - Korea" xfId="132"/>
    <cellStyle name="_2004_Program.Reductions" xfId="133"/>
    <cellStyle name="_2004_Program.Reductionsv3" xfId="134"/>
    <cellStyle name="_2005 Aprimo Updates" xfId="135"/>
    <cellStyle name="_2005 DRAFT Initiatives" xfId="136"/>
    <cellStyle name="_2005 gti myf templates - complete set" xfId="137"/>
    <cellStyle name="_2005 gti myf templates - complete set_FY Forecast Tracker 9.25.08 v3" xfId="138"/>
    <cellStyle name="_2005 gti myf templates - complete set_IB Fcst Variance 1-23-09" xfId="139"/>
    <cellStyle name="_2005 gti myf templates - complete set_IB Mgmt Fcst 1-23-09" xfId="140"/>
    <cellStyle name="_2005 gti myf templates - complete set_NI Schedule 10.24.08 v2" xfId="141"/>
    <cellStyle name="_2005 gti myf templates - complete set_NI Schedule 11.26.08 (MGMT) v3" xfId="142"/>
    <cellStyle name="_2005 gti myf templates - complete set_One time Itemsv3" xfId="143"/>
    <cellStyle name="_2005 gti myf templates - complete set_Supplemental Sheets 5.20.09" xfId="144"/>
    <cellStyle name="_2005 gti myf templates - complete set_Tracker 2Q  5.12.08" xfId="145"/>
    <cellStyle name="_2005 gti myf templates - complete set_Tracker 2Q  5.15.08" xfId="146"/>
    <cellStyle name="_2005_PRF breakdown_Asia Credit Market" xfId="147"/>
    <cellStyle name="_2005_PRF breakdown_Asia Credit Market_2005_PRF breakdown_Asia Credit Market" xfId="148"/>
    <cellStyle name="_2005_PRF breakdown_Asia Credit Market_2005_PRF breakdown_Asia Credit Market_2005_PRF breakdown_Asia Credit Market" xfId="149"/>
    <cellStyle name="_2005-Trend-FYF-(S588889)" xfId="150"/>
    <cellStyle name="_2005-Trend-FYF-(S588889)_A" xfId="151"/>
    <cellStyle name="_2006 Budget - HK" xfId="152"/>
    <cellStyle name="_2006AsiaCapital_Analysis" xfId="153"/>
    <cellStyle name="_2006Pass1Package_Details" xfId="154"/>
    <cellStyle name="_2006Pass1Package_Details_FY Forecast Tracker 9.25.08 v3" xfId="155"/>
    <cellStyle name="_2006Pass1Package_Details_IB Fcst Variance 1-23-09" xfId="156"/>
    <cellStyle name="_2006Pass1Package_Details_IB Mgmt Fcst 1-23-09" xfId="157"/>
    <cellStyle name="_2006Pass1Package_Details_NI Schedule 10.24.08 v2" xfId="158"/>
    <cellStyle name="_2006Pass1Package_Details_NI Schedule 11.26.08 (MGMT) v3" xfId="159"/>
    <cellStyle name="_2006Pass1Package_Details_One time Itemsv3" xfId="160"/>
    <cellStyle name="_2006Pass1Package_Details_Supplemental Sheets 5.20.09" xfId="161"/>
    <cellStyle name="_2006Pass1Package_Details_Tracker 2Q  5.12.08" xfId="162"/>
    <cellStyle name="_2006Pass1Package_Details_Tracker 2Q  5.15.08" xfId="163"/>
    <cellStyle name="_2007 Budget Scenarios v2" xfId="164"/>
    <cellStyle name="_2007 Commodities PassII v10 112106" xfId="165"/>
    <cellStyle name="_2007 Commodities PassII v8 112006 S&amp;G Inv" xfId="166"/>
    <cellStyle name="_2007 Commodities Revised v3" xfId="167"/>
    <cellStyle name="_2007 Currency PassII V10 112006" xfId="168"/>
    <cellStyle name="_2007 Currency PassII V11 112006 S&amp;G Inv" xfId="169"/>
    <cellStyle name="_2007 Currency PassII V12 112106" xfId="170"/>
    <cellStyle name="_2007 Currency Revised v3" xfId="171"/>
    <cellStyle name="_2007 Occup Plan - 8-16-06 (SD)" xfId="172"/>
    <cellStyle name="_2007 Occup Plan - 8-16-06 (SD)_Book1" xfId="173"/>
    <cellStyle name="_2007 Occup Plan - 8-16-06 (SD)_File 1 - 2008 &amp; 2009 MYF - Board Pre-read View 7.24.08" xfId="174"/>
    <cellStyle name="_2007 Occup Plan - 8-16-06 (SD)_Supplemental Sheets 5.20.09" xfId="175"/>
    <cellStyle name="_2007 Occupancy Plan 9-20-06" xfId="176"/>
    <cellStyle name="_2007_Plan" xfId="177"/>
    <cellStyle name="_2007_Plan_Book1" xfId="178"/>
    <cellStyle name="_2007_Plan_File 1 - 2008 &amp; 2009 MYF - Board Pre-read View 7.24.08" xfId="179"/>
    <cellStyle name="_2007_Plan_Supplemental Sheets 5.20.09" xfId="180"/>
    <cellStyle name="_2007_Plan_Tracker 2Q  5.12.08" xfId="181"/>
    <cellStyle name="_2007_Plan_Tracker 2Q  5.15.08" xfId="182"/>
    <cellStyle name="_2008 Budget Templates - 8-28-07" xfId="183"/>
    <cellStyle name="_2008 Budget Templates 8-30-07" xfId="184"/>
    <cellStyle name="_2008 Budget Templates 8-30-07 Asia EM" xfId="185"/>
    <cellStyle name="_2008 HC Baseline - Energy" xfId="186"/>
    <cellStyle name="_2008 Headcount Plan" xfId="187"/>
    <cellStyle name="_2009 budget balance sheet &amp; capital v3" xfId="188"/>
    <cellStyle name="_21 Dec CM Daily" xfId="189"/>
    <cellStyle name="_21. Interentity Pop Breaks" xfId="190"/>
    <cellStyle name="_21b. Interentity RMI Supplement" xfId="191"/>
    <cellStyle name="_3. GLRS QA" xfId="192"/>
    <cellStyle name="_4DOT_AE Essbase V6" xfId="193"/>
    <cellStyle name="_8.GLRS QA Securitized Products Augy05" xfId="194"/>
    <cellStyle name="_9-5Master Aug-LW-Benefit Rates Master-Revised 0825 without rejected cc" xfId="195"/>
    <cellStyle name="_Accounting and Control Template" xfId="196"/>
    <cellStyle name="_ACM S&amp;T DCM" xfId="197"/>
    <cellStyle name="_action items" xfId="198"/>
    <cellStyle name="_Adjustments" xfId="199"/>
    <cellStyle name="_Aged accounts in GLRS - Ballas and Roselli" xfId="200"/>
    <cellStyle name="_AGG1772" xfId="201"/>
    <cellStyle name="_ALL EMR MAR06 GTI Summary" xfId="202"/>
    <cellStyle name="_allaffil download (may)" xfId="203"/>
    <cellStyle name="_allaffil download aug" xfId="204"/>
    <cellStyle name="_allaffil download dec" xfId="205"/>
    <cellStyle name="_allaffil download jul-2004" xfId="206"/>
    <cellStyle name="_allaffil download nov" xfId="207"/>
    <cellStyle name="_allaffil download sep" xfId="208"/>
    <cellStyle name="_allaffil feb download" xfId="209"/>
    <cellStyle name="_allaffil jan download" xfId="210"/>
    <cellStyle name="_allaffil oct download" xfId="211"/>
    <cellStyle name="_allocs templates - spinner samples" xfId="212"/>
    <cellStyle name="_allocs templates - spinner samples_A" xfId="213"/>
    <cellStyle name="_allocs templates - spinner samples_FY Forecast Tracker 9.25.08 v3" xfId="214"/>
    <cellStyle name="_allocs templates - spinner samples_IB Fcst Variance 1-23-09" xfId="215"/>
    <cellStyle name="_allocs templates - spinner samples_IB Mgmt Fcst 1-23-09" xfId="216"/>
    <cellStyle name="_allocs templates - spinner samples_NI Schedule 10.24.08 v2" xfId="217"/>
    <cellStyle name="_allocs templates - spinner samples_NI Schedule 11.26.08 (MGMT) v3" xfId="218"/>
    <cellStyle name="_allocs templates - spinner samples_One time Itemsv3" xfId="219"/>
    <cellStyle name="_allocs templates - spinner samples_Supplemental Sheets 5.20.09" xfId="220"/>
    <cellStyle name="_AM IC Report 20080612" xfId="221"/>
    <cellStyle name="_AM Rpt- September Rptg Pkg   DAY 6 with 9+3 FY Fcst" xfId="222"/>
    <cellStyle name="_America Capital Structure v.11. values" xfId="223"/>
    <cellStyle name="_America Debt Schedule v 21" xfId="224"/>
    <cellStyle name="_America Debt Schedule v 21_Sheet1" xfId="225"/>
    <cellStyle name="_America Debt Schedule v 21_Stress" xfId="226"/>
    <cellStyle name="_America Market update 10.6.2008 v.2" xfId="227"/>
    <cellStyle name="_America Maturity" xfId="228"/>
    <cellStyle name="_Americas Emerging Markets Plan 08 Template v1.17" xfId="229"/>
    <cellStyle name="_Appendix B" xfId="230"/>
    <cellStyle name="_Apr08 -  HFS &amp; FV Loan Data Request" xfId="231"/>
    <cellStyle name="_Arnold 2006 Plan" xfId="232"/>
    <cellStyle name="_As of 29Jul05" xfId="233"/>
    <cellStyle name="_ASIA CMB" xfId="234"/>
    <cellStyle name="_Asia Credit Hybrids" xfId="235"/>
    <cellStyle name="_Asia Credit Hybrids V2 SR Template march 2007_revised" xfId="236"/>
    <cellStyle name="_ASIA CRedit Markets V 2" xfId="237"/>
    <cellStyle name="_ASIA Emerging Market Plan 08 Templatev1.1" xfId="238"/>
    <cellStyle name="_Asia Forecast Summary_9Dec" xfId="239"/>
    <cellStyle name="_Asia Forecast Summary_Nov18" xfId="240"/>
    <cellStyle name="_Asia FX" xfId="241"/>
    <cellStyle name="_Asia IB Mgmt Review_Feb 2006" xfId="242"/>
    <cellStyle name="_Asia Jun Data" xfId="243"/>
    <cellStyle name="_Asia Jun Data_2009 budget balance sheet &amp; capital v3" xfId="244"/>
    <cellStyle name="_Asia Jun Data_Americas Emerging Markets Plan 08 Template v1.17" xfId="245"/>
    <cellStyle name="_Asia Jun Data_Asia Credit Hybrids" xfId="246"/>
    <cellStyle name="_Asia Jun Data_Asia Credit Hybrids V2 SR Template march 2007_revised" xfId="247"/>
    <cellStyle name="_Asia Jun Data_ASIA CRedit Markets V 2" xfId="248"/>
    <cellStyle name="_Asia Jun Data_ASIAPnLRisk_05_0831" xfId="249"/>
    <cellStyle name="_Asia Jun Data_Asis credit Markets SR Template march 2007_ACM" xfId="250"/>
    <cellStyle name="_Asia Jun Data_BS" xfId="251"/>
    <cellStyle name="_Asia Jun Data_BS compliance" xfId="252"/>
    <cellStyle name="_Asia Jun Data_Credit Sales" xfId="253"/>
    <cellStyle name="_Asia Jun Data_Credit Sales_2005_PRF breakdown_Asia Credit Market" xfId="254"/>
    <cellStyle name="_Asia Jun Data_Credit Sales_21 Dec CM Daily" xfId="255"/>
    <cellStyle name="_Asia Jun Data_Credit Sales_ASIA SUMMARY-CONSOL2" xfId="256"/>
    <cellStyle name="_Asia Jun Data_Credit Sales_ASIAPnLRisk" xfId="257"/>
    <cellStyle name="_Asia Jun Data_Credit Sales_ASIAPnLRisk_06_0131B" xfId="258"/>
    <cellStyle name="_Asia Jun Data_Credit Sales_ASIAPnLRisk_NEW VERSION_PPL" xfId="259"/>
    <cellStyle name="_Asia Jun Data_Credit Sales_SUMMARY" xfId="260"/>
    <cellStyle name="_Asia Jun Data_Don-Marie 9-26-07 v6(CM)" xfId="261"/>
    <cellStyle name="_Asia Jun Data_EMEA EM BD2 Forecast V2" xfId="262"/>
    <cellStyle name="_Asia Jun Data_EMEA EM BD2 Forecast V3" xfId="263"/>
    <cellStyle name="_Asia Jun Data_ENTRY SHEET" xfId="264"/>
    <cellStyle name="_Asia Jun Data_Final Revenues Sep" xfId="265"/>
    <cellStyle name="_Asia Jun Data_GEM P&amp;L ACTUAL COB 31 August 07" xfId="266"/>
    <cellStyle name="_Asia Jun Data_HC Tracking Feb 07BIUSHI-elee" xfId="267"/>
    <cellStyle name="_Asia Jun Data_LEOU Map Jun" xfId="268"/>
    <cellStyle name="_Asia Jun Data_LEOU Map Jun_2005_PRF breakdown_Asia Credit Market" xfId="269"/>
    <cellStyle name="_Asia Jun Data_LEOU Map Jun_21 Dec CM Daily" xfId="270"/>
    <cellStyle name="_Asia Jun Data_LEOU Map Jun_ASIA SUMMARY-CONSOL2" xfId="271"/>
    <cellStyle name="_Asia Jun Data_LEOU Map Jun_ASIAPnLRisk" xfId="272"/>
    <cellStyle name="_Asia Jun Data_LEOU Map Jun_ASIAPnLRisk_06_0131B" xfId="273"/>
    <cellStyle name="_Asia Jun Data_LEOU Map Jun_ASIAPnLRisk_NEW VERSION_PPL" xfId="274"/>
    <cellStyle name="_Asia Jun Data_LEOU Map Jun_Credit Sales" xfId="275"/>
    <cellStyle name="_Asia Jun Data_LEOU Map Jun_SUMMARY" xfId="276"/>
    <cellStyle name="_Asia Jun Data_Summary " xfId="277"/>
    <cellStyle name="_Asia Jun Data_TOK Credit Hybrids SR Template June 2007_Final" xfId="278"/>
    <cellStyle name="_Asia Mar Data" xfId="279"/>
    <cellStyle name="_Asia Mar Data_2005_PRF breakdown_Asia Credit Market" xfId="280"/>
    <cellStyle name="_Asia Mar Data_21 Dec CM Daily" xfId="281"/>
    <cellStyle name="_Asia Mar Data_ASIA SUMMARY-CONSOL2" xfId="282"/>
    <cellStyle name="_Asia Mar Data_ASIAPnLRisk" xfId="283"/>
    <cellStyle name="_Asia Mar Data_ASIAPnLRisk_06_0131B" xfId="284"/>
    <cellStyle name="_Asia Mar Data_ASIAPnLRisk_NEW VERSION_PPL" xfId="285"/>
    <cellStyle name="_Asia Mar Data_AXJ_May05 as of BD3" xfId="286"/>
    <cellStyle name="_Asia Mar Data_AXJ_May05 as of BD3_2005_PRF breakdown_Asia Credit Market" xfId="287"/>
    <cellStyle name="_Asia Mar Data_AXJ_May05 as of BD3_21 Dec CM Daily" xfId="288"/>
    <cellStyle name="_Asia Mar Data_AXJ_May05 as of BD3_ASIA SUMMARY-CONSOL2" xfId="289"/>
    <cellStyle name="_Asia Mar Data_AXJ_May05 as of BD3_ASIAPnLRisk" xfId="290"/>
    <cellStyle name="_Asia Mar Data_AXJ_May05 as of BD3_ASIAPnLRisk_06_0131B" xfId="291"/>
    <cellStyle name="_Asia Mar Data_AXJ_May05 as of BD3_ASIAPnLRisk_NEW VERSION_PPL" xfId="292"/>
    <cellStyle name="_Asia Mar Data_AXJ_May05 as of BD3_Credit Sales" xfId="293"/>
    <cellStyle name="_Asia Mar Data_AXJ_May05 as of BD3_SUMMARY" xfId="294"/>
    <cellStyle name="_Asia Mar Data_Credit Sales" xfId="295"/>
    <cellStyle name="_Asia Mar Data_SUMMARY" xfId="296"/>
    <cellStyle name="_Asia Markets Flash Feb'05" xfId="297"/>
    <cellStyle name="_Asia May Data" xfId="298"/>
    <cellStyle name="_Asia May Data_2009 budget balance sheet &amp; capital v3" xfId="299"/>
    <cellStyle name="_Asia May Data_Americas Emerging Markets Plan 08 Template v1.17" xfId="300"/>
    <cellStyle name="_Asia May Data_Asia Credit Hybrids" xfId="301"/>
    <cellStyle name="_Asia May Data_Asia Credit Hybrids V2 SR Template march 2007_revised" xfId="302"/>
    <cellStyle name="_Asia May Data_ASIA CRedit Markets V 2" xfId="303"/>
    <cellStyle name="_Asia May Data_ASIAPnLRisk_05_0831" xfId="304"/>
    <cellStyle name="_Asia May Data_Asis credit Markets SR Template march 2007_ACM" xfId="305"/>
    <cellStyle name="_Asia May Data_BS" xfId="306"/>
    <cellStyle name="_Asia May Data_BS compliance" xfId="307"/>
    <cellStyle name="_Asia May Data_Credit Sales" xfId="308"/>
    <cellStyle name="_Asia May Data_Credit Sales_2005_PRF breakdown_Asia Credit Market" xfId="309"/>
    <cellStyle name="_Asia May Data_Credit Sales_21 Dec CM Daily" xfId="310"/>
    <cellStyle name="_Asia May Data_Credit Sales_ASIA SUMMARY-CONSOL2" xfId="311"/>
    <cellStyle name="_Asia May Data_Credit Sales_ASIAPnLRisk" xfId="312"/>
    <cellStyle name="_Asia May Data_Credit Sales_ASIAPnLRisk_06_0131B" xfId="313"/>
    <cellStyle name="_Asia May Data_Credit Sales_ASIAPnLRisk_NEW VERSION_PPL" xfId="314"/>
    <cellStyle name="_Asia May Data_Credit Sales_SUMMARY" xfId="315"/>
    <cellStyle name="_Asia May Data_Don-Marie 9-26-07 v6(CM)" xfId="316"/>
    <cellStyle name="_Asia May Data_EMEA EM BD2 Forecast V2" xfId="317"/>
    <cellStyle name="_Asia May Data_EMEA EM BD2 Forecast V3" xfId="318"/>
    <cellStyle name="_Asia May Data_ENTRY SHEET" xfId="319"/>
    <cellStyle name="_Asia May Data_Final Revenues Sep" xfId="320"/>
    <cellStyle name="_Asia May Data_GEM P&amp;L ACTUAL COB 31 August 07" xfId="321"/>
    <cellStyle name="_Asia May Data_HC Tracking Feb 07BIUSHI-elee" xfId="322"/>
    <cellStyle name="_Asia May Data_LEOU Map Jun" xfId="323"/>
    <cellStyle name="_Asia May Data_LEOU Map Jun_2005_PRF breakdown_Asia Credit Market" xfId="324"/>
    <cellStyle name="_Asia May Data_LEOU Map Jun_21 Dec CM Daily" xfId="325"/>
    <cellStyle name="_Asia May Data_LEOU Map Jun_ASIA SUMMARY-CONSOL2" xfId="326"/>
    <cellStyle name="_Asia May Data_LEOU Map Jun_ASIAPnLRisk" xfId="327"/>
    <cellStyle name="_Asia May Data_LEOU Map Jun_ASIAPnLRisk_06_0131B" xfId="328"/>
    <cellStyle name="_Asia May Data_LEOU Map Jun_ASIAPnLRisk_NEW VERSION_PPL" xfId="329"/>
    <cellStyle name="_Asia May Data_LEOU Map Jun_Credit Sales" xfId="330"/>
    <cellStyle name="_Asia May Data_LEOU Map Jun_SUMMARY" xfId="331"/>
    <cellStyle name="_Asia May Data_Summary " xfId="332"/>
    <cellStyle name="_Asia May Data_TOK Credit Hybrids SR Template June 2007_Final" xfId="333"/>
    <cellStyle name="_Asia Oct Data" xfId="334"/>
    <cellStyle name="_Asia Oct Data_Asia Credit Hybrids" xfId="335"/>
    <cellStyle name="_Asia Oct Data_Asia Credit Hybrids V2 SR Template march 2007_revised" xfId="336"/>
    <cellStyle name="_Asia Oct Data_ASIA CRedit Markets V 2" xfId="337"/>
    <cellStyle name="_Asia Oct Data_Asis credit Markets SR Template march 2007_ACM" xfId="338"/>
    <cellStyle name="_Asia Oct Data_Credit Sales" xfId="339"/>
    <cellStyle name="_Asia Oct Data_Restricted_PPL_28Jun" xfId="340"/>
    <cellStyle name="_Asia Oct Data_Restricted_PrdRpt_12 Jun" xfId="341"/>
    <cellStyle name="_Asia Oct Data_Sheet1" xfId="342"/>
    <cellStyle name="_Asia Oct Data_TOK Credit Hybrids SR Template June 2007_Final" xfId="343"/>
    <cellStyle name="_Asia Rates" xfId="344"/>
    <cellStyle name="_ASIA SUMMARY-CONSOL2" xfId="345"/>
    <cellStyle name="_ASIA-Equities Shares to NY" xfId="346"/>
    <cellStyle name="_AsiaIB_CLIENT_Jul_05" xfId="347"/>
    <cellStyle name="_ASIAPnLRisk" xfId="348"/>
    <cellStyle name="_ASIAPnLRisk_05_0228C" xfId="349"/>
    <cellStyle name="_ASIAPnLRisk_05_0829" xfId="350"/>
    <cellStyle name="_ASIAPnLRisk_05_0831" xfId="351"/>
    <cellStyle name="_ASIAPnLRisk_05_1230F" xfId="352"/>
    <cellStyle name="_ASIAPnLRisk_06_0131B" xfId="353"/>
    <cellStyle name="_ASIAPnLRisk_06_0405" xfId="354"/>
    <cellStyle name="_ASIAPnLRisk_NEW VERSION_PPL" xfId="355"/>
    <cellStyle name="_AsiaQ1Review-Dimon 503_Formatted" xfId="356"/>
    <cellStyle name="_Asis credit Markets SR Template march 2007_ACM" xfId="357"/>
    <cellStyle name="_Aspen Financial Update 3-8-07" xfId="358"/>
    <cellStyle name="_Average IB Loans - 2007 thru Nov 30" xfId="359"/>
    <cellStyle name="_AWM - DN" xfId="360"/>
    <cellStyle name="_AXJ IBC M&amp;A" xfId="361"/>
    <cellStyle name="_AXJ_May05 as of BD3" xfId="362"/>
    <cellStyle name="_AXJ_May05 as of BD3_2005_PRF breakdown_Asia Credit Market" xfId="363"/>
    <cellStyle name="_AXJ_May05 as of BD3_21 Dec CM Daily" xfId="364"/>
    <cellStyle name="_AXJ_May05 as of BD3_ASIA SUMMARY-CONSOL2" xfId="365"/>
    <cellStyle name="_AXJ_May05 as of BD3_ASIAPnLRisk" xfId="366"/>
    <cellStyle name="_AXJ_May05 as of BD3_ASIAPnLRisk_06_0131B" xfId="367"/>
    <cellStyle name="_AXJ_May05 as of BD3_ASIAPnLRisk_NEW VERSION_PPL" xfId="368"/>
    <cellStyle name="_AXJ_May05 as of BD3_Credit Sales" xfId="369"/>
    <cellStyle name="_AXJ_May05 as of BD3_SUMMARY" xfId="370"/>
    <cellStyle name="_Balance Sheet and RWA" xfId="371"/>
    <cellStyle name="_Basel I &amp; II RWA Forecast - 02-12 v1" xfId="372"/>
    <cellStyle name="_BD1" xfId="373"/>
    <cellStyle name="_BD9_O&amp;R_Template_Submissions" xfId="374"/>
    <cellStyle name="_BD9_O&amp;R_Template_Submissions_FY Forecast Tracker 9.25.08 v3" xfId="375"/>
    <cellStyle name="_BD9_O&amp;R_Template_Submissions_IB Fcst Variance 1-23-09" xfId="376"/>
    <cellStyle name="_BD9_O&amp;R_Template_Submissions_IB Mgmt Fcst 1-23-09" xfId="377"/>
    <cellStyle name="_BD9_O&amp;R_Template_Submissions_NI Schedule 10.24.08 v2" xfId="378"/>
    <cellStyle name="_BD9_O&amp;R_Template_Submissions_NI Schedule 11.26.08 (MGMT) v3" xfId="379"/>
    <cellStyle name="_BD9_O&amp;R_Template_Submissions_One time Itemsv3" xfId="380"/>
    <cellStyle name="_BD9_O&amp;R_Template_Submissions_Supplemental Sheets 5.20.09" xfId="381"/>
    <cellStyle name="_BD9_O&amp;R_Template_Submissions_Tracker 2Q  5.12.08" xfId="382"/>
    <cellStyle name="_BD9_O&amp;R_Template_Submissions_Tracker 2Q  5.15.08" xfId="383"/>
    <cellStyle name="_Bond Book - 9.30.2008" xfId="384"/>
    <cellStyle name="_Book1" xfId="385"/>
    <cellStyle name="_Book4" xfId="386"/>
    <cellStyle name="_Breakdown SAA" xfId="387"/>
    <cellStyle name="_Breakdown SAA_A" xfId="388"/>
    <cellStyle name="_BS" xfId="389"/>
    <cellStyle name="_BS 2" xfId="390"/>
    <cellStyle name="_BS 2_A" xfId="391"/>
    <cellStyle name="_BS compliance" xfId="392"/>
    <cellStyle name="_BS Netting Apr 08" xfId="393"/>
    <cellStyle name="_BS Netting Mar 08" xfId="394"/>
    <cellStyle name="_Cancun Budget Presentation PPT Excel Sheets" xfId="395"/>
    <cellStyle name="_Capital NII &amp; Brok" xfId="396"/>
    <cellStyle name="_Capital Ratio Detail page" xfId="397"/>
    <cellStyle name="_Cash CDO &amp; AI" xfId="398"/>
    <cellStyle name="_Cash CDO &amp; AI_2005_PRF breakdown_Asia Credit Market" xfId="399"/>
    <cellStyle name="_Cash CDO &amp; AI_21 Dec CM Daily" xfId="400"/>
    <cellStyle name="_Cash CDO &amp; AI_ASIA SUMMARY-CONSOL2" xfId="401"/>
    <cellStyle name="_Cash CDO &amp; AI_ASIAPnLRisk" xfId="402"/>
    <cellStyle name="_Cash CDO &amp; AI_ASIAPnLRisk_06_0131B" xfId="403"/>
    <cellStyle name="_Cash CDO &amp; AI_ASIAPnLRisk_NEW VERSION_PPL" xfId="404"/>
    <cellStyle name="_Cash CDO &amp; AI_Credit Sales" xfId="405"/>
    <cellStyle name="_Cash CDO &amp; AI_Data" xfId="406"/>
    <cellStyle name="_Cash CDO &amp; AI_SUMMARY" xfId="407"/>
    <cellStyle name="_Cashflow Projection for Ares ELIS_Request to JPMorgan Chase 2004-0802" xfId="408"/>
    <cellStyle name="_Cashflows" xfId="409"/>
    <cellStyle name="_Cashflows_A" xfId="410"/>
    <cellStyle name="_China" xfId="411"/>
    <cellStyle name="_Chrysler v.2" xfId="412"/>
    <cellStyle name="_CIO Entry" xfId="413"/>
    <cellStyle name="_CIO Mgmt" xfId="414"/>
    <cellStyle name="_Comma" xfId="415"/>
    <cellStyle name="_Comma_~1134290" xfId="416"/>
    <cellStyle name="_Comma_~3036172" xfId="417"/>
    <cellStyle name="_Comma_~7516164" xfId="418"/>
    <cellStyle name="_Comma_~9342525" xfId="419"/>
    <cellStyle name="_Comma_1 - Pizzi spread rec schedule" xfId="420"/>
    <cellStyle name="_Comma_2007 Budget Scenarios v2" xfId="421"/>
    <cellStyle name="_Comma_2008 Headcount Plan" xfId="422"/>
    <cellStyle name="_Comma_Appendix B" xfId="423"/>
    <cellStyle name="_Comma_Aspen Financial Update 3-8-07" xfId="424"/>
    <cellStyle name="_Comma_AutoPrice2000" xfId="425"/>
    <cellStyle name="_Comma_Book1" xfId="426"/>
    <cellStyle name="_Comma_Book4" xfId="427"/>
    <cellStyle name="_Comma_Cancun Budget Presentation PPT Excel Sheets" xfId="428"/>
    <cellStyle name="_Comma_Company Operating Model v24" xfId="429"/>
    <cellStyle name="_Comma_Covenant compliance 11-18-07 v3" xfId="430"/>
    <cellStyle name="_Comma_Covenant compliance 11-19-07 v2" xfId="431"/>
    <cellStyle name="_Comma_Earth holco capital structure" xfId="432"/>
    <cellStyle name="_Comma_Enterprise V10.1 budget input" xfId="433"/>
    <cellStyle name="_Comma_Latest Exposure Data" xfId="434"/>
    <cellStyle name="_Comma_Natural Account vs AMTD v2" xfId="435"/>
    <cellStyle name="_Comma_Q107 Company Estimate 3-29-07" xfId="436"/>
    <cellStyle name="_Comma_Q107 Company Estimate 3-8-07" xfId="437"/>
    <cellStyle name="_Comma_Q207 Forecast" xfId="438"/>
    <cellStyle name="_Comma_Q407 Consolidating Estimate" xfId="439"/>
    <cellStyle name="_Comma_Segment" xfId="440"/>
    <cellStyle name="_Comma_Spread Walk NEW_Budget ENT" xfId="441"/>
    <cellStyle name="_Comma_Valuation Materials_v6" xfId="442"/>
    <cellStyle name="_Commentary" xfId="443"/>
    <cellStyle name="_Company Operating Model v24" xfId="444"/>
    <cellStyle name="_comparison Apr 07" xfId="445"/>
    <cellStyle name="_Consol PL Summary" xfId="446"/>
    <cellStyle name="_Consol PL Summary 26 May" xfId="447"/>
    <cellStyle name="_Consol PL Summary-Dec(Jan10)" xfId="448"/>
    <cellStyle name="_Consol prod and clients" xfId="449"/>
    <cellStyle name="_Copy of AM Rpt- September Rptg Pkg   DAY 6 with 9+3 FY Fcst" xfId="450"/>
    <cellStyle name="_Copy of Project America Cash flows v59 xls SLF v 8 (2)" xfId="451"/>
    <cellStyle name="_Corp IC Page for Q1 Outlook v2" xfId="452"/>
    <cellStyle name="_Corp List - Oct 04" xfId="453"/>
    <cellStyle name="_Corp List - Oct 04_2009 budget balance sheet &amp; capital v3" xfId="454"/>
    <cellStyle name="_Corp List - Oct 04_Americas Emerging Markets Plan 08 Template v1.17" xfId="455"/>
    <cellStyle name="_Corp List - Oct 04_ASIAPnLRisk_05_0831" xfId="456"/>
    <cellStyle name="_Corp List - Oct 04_ASIAPnLRisk_05_1230F" xfId="457"/>
    <cellStyle name="_Corp List - Oct 04_ASIAPnLRisk_06_0405" xfId="458"/>
    <cellStyle name="_Corp List - Oct 04_BS" xfId="459"/>
    <cellStyle name="_Corp List - Oct 04_BS compliance" xfId="460"/>
    <cellStyle name="_Corp List - Oct 04_Credit Sales" xfId="461"/>
    <cellStyle name="_Corp List - Oct 04_Don-Marie 9-26-07 v6(CM)" xfId="462"/>
    <cellStyle name="_Corp List - Oct 04_Edsparr's historical" xfId="463"/>
    <cellStyle name="_Corp List - Oct 04_EMEA EM BD2 Forecast V2" xfId="464"/>
    <cellStyle name="_Corp List - Oct 04_EMEA EM BD2 Forecast V3" xfId="465"/>
    <cellStyle name="_Corp List - Oct 04_ENTRY SHEET" xfId="466"/>
    <cellStyle name="_Corp List - Oct 04_GEM P&amp;L ACTUAL COB 31 August 07" xfId="467"/>
    <cellStyle name="_Corp List - Oct 04_HC Tracking Feb 07BIUSHI-elee" xfId="468"/>
    <cellStyle name="_Corp List - Oct 04_MTM Figures" xfId="469"/>
    <cellStyle name="_Corp List - Oct 04_PnL_Split_Apr06" xfId="470"/>
    <cellStyle name="_Corp List - Oct 04_PnL_Split_Jan19" xfId="471"/>
    <cellStyle name="_Corp List - Oct 04_PnL_Split_Jun 02" xfId="472"/>
    <cellStyle name="_Corp List - Oct 04_PnL_Split_Jun 30_Final" xfId="473"/>
    <cellStyle name="_Corp List - Oct 04_PnL_Split_Mar06 - v2" xfId="474"/>
    <cellStyle name="_Corp List - Oct 04_PnL_Split_Mar15 - v2" xfId="475"/>
    <cellStyle name="_Corp List - Oct 04_PnL_Split_Mar16 - v2" xfId="476"/>
    <cellStyle name="_Corp List - Oct 04_PnL_Split_May16" xfId="477"/>
    <cellStyle name="_Corp List - Oct 04_PnL_Split_May24" xfId="478"/>
    <cellStyle name="_Corp List - Oct 04_PnL_Split_May26" xfId="479"/>
    <cellStyle name="_Corp List - Oct 04_PnL_Split_May30" xfId="480"/>
    <cellStyle name="_Corp List - Oct 04_Restricted_PPL_28Jun" xfId="481"/>
    <cellStyle name="_Corp List - Oct 04_Sheet1" xfId="482"/>
    <cellStyle name="_Corp List - Oct 04_Summary " xfId="483"/>
    <cellStyle name="_Corp List - Sep 04" xfId="484"/>
    <cellStyle name="_Corp List - Sep 04_2009 budget balance sheet &amp; capital v3" xfId="485"/>
    <cellStyle name="_Corp List - Sep 04_Americas Emerging Markets Plan 08 Template v1.17" xfId="486"/>
    <cellStyle name="_Corp List - Sep 04_ASIAPnLRisk_05_0831" xfId="487"/>
    <cellStyle name="_Corp List - Sep 04_ASIAPnLRisk_05_1230F" xfId="488"/>
    <cellStyle name="_Corp List - Sep 04_ASIAPnLRisk_06_0405" xfId="489"/>
    <cellStyle name="_Corp List - Sep 04_BS" xfId="490"/>
    <cellStyle name="_Corp List - Sep 04_BS compliance" xfId="491"/>
    <cellStyle name="_Corp List - Sep 04_Cash CDO &amp; AI" xfId="492"/>
    <cellStyle name="_Corp List - Sep 04_Cash CDO &amp; AI_2005_PRF breakdown_Asia Credit Market" xfId="493"/>
    <cellStyle name="_Corp List - Sep 04_Cash CDO &amp; AI_21 Dec CM Daily" xfId="494"/>
    <cellStyle name="_Corp List - Sep 04_Cash CDO &amp; AI_ASIA SUMMARY-CONSOL2" xfId="495"/>
    <cellStyle name="_Corp List - Sep 04_Cash CDO &amp; AI_ASIAPnLRisk" xfId="496"/>
    <cellStyle name="_Corp List - Sep 04_Cash CDO &amp; AI_ASIAPnLRisk_06_0131B" xfId="497"/>
    <cellStyle name="_Corp List - Sep 04_Cash CDO &amp; AI_ASIAPnLRisk_NEW VERSION_PPL" xfId="498"/>
    <cellStyle name="_Corp List - Sep 04_Cash CDO &amp; AI_Credit Sales" xfId="499"/>
    <cellStyle name="_Corp List - Sep 04_Cash CDO &amp; AI_Data" xfId="500"/>
    <cellStyle name="_Corp List - Sep 04_Cash CDO &amp; AI_SUMMARY" xfId="501"/>
    <cellStyle name="_Corp List - Sep 04_Credit Sales" xfId="502"/>
    <cellStyle name="_Corp List - Sep 04_Don-Marie 9-26-07 v6(CM)" xfId="503"/>
    <cellStyle name="_Corp List - Sep 04_Edsparr's historical" xfId="504"/>
    <cellStyle name="_Corp List - Sep 04_EMEA EM BD2 Forecast V2" xfId="505"/>
    <cellStyle name="_Corp List - Sep 04_EMEA EM BD2 Forecast V3" xfId="506"/>
    <cellStyle name="_Corp List - Sep 04_ENTRY SHEET" xfId="507"/>
    <cellStyle name="_Corp List - Sep 04_GEM P&amp;L ACTUAL COB 31 August 07" xfId="508"/>
    <cellStyle name="_Corp List - Sep 04_HC Tracking Feb 07BIUSHI-elee" xfId="509"/>
    <cellStyle name="_Corp List - Sep 04_MTM Figures" xfId="510"/>
    <cellStyle name="_Corp List - Sep 04_PnL_Split_Apr06" xfId="511"/>
    <cellStyle name="_Corp List - Sep 04_PnL_Split_Jan19" xfId="512"/>
    <cellStyle name="_Corp List - Sep 04_PnL_Split_Jun 02" xfId="513"/>
    <cellStyle name="_Corp List - Sep 04_PnL_Split_Jun 30_Final" xfId="514"/>
    <cellStyle name="_Corp List - Sep 04_PnL_Split_Mar06 - v2" xfId="515"/>
    <cellStyle name="_Corp List - Sep 04_PnL_Split_Mar15 - v2" xfId="516"/>
    <cellStyle name="_Corp List - Sep 04_PnL_Split_Mar16 - v2" xfId="517"/>
    <cellStyle name="_Corp List - Sep 04_PnL_Split_May16" xfId="518"/>
    <cellStyle name="_Corp List - Sep 04_PnL_Split_May24" xfId="519"/>
    <cellStyle name="_Corp List - Sep 04_PnL_Split_May26" xfId="520"/>
    <cellStyle name="_Corp List - Sep 04_PnL_Split_May30" xfId="521"/>
    <cellStyle name="_Corp List - Sep 04_Restricted_PPL_28Jun" xfId="522"/>
    <cellStyle name="_Corp List - Sep 04_Sheet1" xfId="523"/>
    <cellStyle name="_Corp List - Sep 04_SSG" xfId="524"/>
    <cellStyle name="_Corp List - Sep 04_SSG_2005_PRF breakdown_Asia Credit Market" xfId="525"/>
    <cellStyle name="_Corp List - Sep 04_SSG_21 Dec CM Daily" xfId="526"/>
    <cellStyle name="_Corp List - Sep 04_SSG_ASIA SUMMARY-CONSOL2" xfId="527"/>
    <cellStyle name="_Corp List - Sep 04_SSG_ASIAPnLRisk" xfId="528"/>
    <cellStyle name="_Corp List - Sep 04_SSG_ASIAPnLRisk_06_0131B" xfId="529"/>
    <cellStyle name="_Corp List - Sep 04_SSG_ASIAPnLRisk_NEW VERSION_PPL" xfId="530"/>
    <cellStyle name="_Corp List - Sep 04_SSG_Credit Sales" xfId="531"/>
    <cellStyle name="_Corp List - Sep 04_SSG_Data" xfId="532"/>
    <cellStyle name="_Corp List - Sep 04_SSG_SUMMARY" xfId="533"/>
    <cellStyle name="_Corp List - Sep 04_Summary " xfId="534"/>
    <cellStyle name="_CORPORATE" xfId="535"/>
    <cellStyle name="_Covenant compliance 11-18-07 v3" xfId="536"/>
    <cellStyle name="_Covenant compliance 11-19-07 v2" xfId="537"/>
    <cellStyle name="_cover page" xfId="538"/>
    <cellStyle name="_cover page_Book1" xfId="539"/>
    <cellStyle name="_cover page_File 1 - 2008 &amp; 2009 MYF - Board Pre-read View 7.24.08" xfId="540"/>
    <cellStyle name="_cover page_Supplemental Sheets 5.20.09" xfId="541"/>
    <cellStyle name="_Cr Exotics" xfId="542"/>
    <cellStyle name="_Cr Exotics_Data" xfId="543"/>
    <cellStyle name="_Cr Exotics_Summary" xfId="544"/>
    <cellStyle name="_Credit Costs 5.12.08tracker" xfId="545"/>
    <cellStyle name="_Credit Costs Slides - April EMR" xfId="546"/>
    <cellStyle name="_Credit Markets February Control Meeting" xfId="547"/>
    <cellStyle name="_Credit Markets October Control meeting" xfId="548"/>
    <cellStyle name="_Credit Metrics Slide - April" xfId="549"/>
    <cellStyle name="_Credit Sales" xfId="550"/>
    <cellStyle name="_CREDIT SUMM" xfId="551"/>
    <cellStyle name="_CREDIT SUMM_2005_PRF breakdown_Asia Credit Market" xfId="552"/>
    <cellStyle name="_CREDIT SUMM_21 Dec CM Daily" xfId="553"/>
    <cellStyle name="_CREDIT SUMM_ASIA SUMMARY-CONSOL2" xfId="554"/>
    <cellStyle name="_CREDIT SUMM_ASIAPnLRisk" xfId="555"/>
    <cellStyle name="_CREDIT SUMM_ASIAPnLRisk_06_0131B" xfId="556"/>
    <cellStyle name="_CREDIT SUMM_ASIAPnLRisk_NEW VERSION_PPL" xfId="557"/>
    <cellStyle name="_CREDIT SUMM_Credit Sales" xfId="558"/>
    <cellStyle name="_CREDIT SUMM_Data" xfId="559"/>
    <cellStyle name="_CREDIT SUMM_SUMMARY" xfId="560"/>
    <cellStyle name="_CREGS 2006 Budget Review 11.28.05" xfId="561"/>
    <cellStyle name="_CT&amp;O Deck for Jamie Review  20 Nov FINAL v2" xfId="562"/>
    <cellStyle name="_CT&amp;O Deck for Jamie Review  20 Nov FINAL v2_Book1" xfId="563"/>
    <cellStyle name="_CT&amp;O Deck for Jamie Review  20 Nov FINAL v2_File 1 - 2008 &amp; 2009 MYF - Board Pre-read View 7.24.08" xfId="564"/>
    <cellStyle name="_CT&amp;O Deck for Jamie Review  20 Nov FINAL v2_Supplemental Sheets 5.20.09" xfId="565"/>
    <cellStyle name="_CT&amp;o Deck for Jamie Review ~ 20 Nov FINAL" xfId="566"/>
    <cellStyle name="_CT&amp;o Deck for Jamie Review ~ 20 Nov FINAL_Book1" xfId="567"/>
    <cellStyle name="_CT&amp;o Deck for Jamie Review ~ 20 Nov FINAL_File 1 - 2008 &amp; 2009 MYF - Board Pre-read View 7.24.08" xfId="568"/>
    <cellStyle name="_CT&amp;o Deck for Jamie Review ~ 20 Nov FINAL_Supplemental Sheets 5.20.09" xfId="569"/>
    <cellStyle name="_CT&amp;O Oct BD2_ExecSummary v2 (with aspirational added)" xfId="570"/>
    <cellStyle name="_CT&amp;O Oct BD2_ExecSummary v2 (with aspirational added)_Book1" xfId="571"/>
    <cellStyle name="_CT&amp;O Oct BD2_ExecSummary v2 (with aspirational added)_File 1 - 2008 &amp; 2009 MYF - Board Pre-read View 7.24.08" xfId="572"/>
    <cellStyle name="_CT&amp;O Oct BD2_ExecSummary v2 (with aspirational added)_Supplemental Sheets 5.20.09" xfId="573"/>
    <cellStyle name="_CT&amp;O Oct BD8_ExecSummary (with aspirational added)_V3" xfId="574"/>
    <cellStyle name="_CT&amp;O Oct BD8_ExecSummary (with aspirational added)_V3_Book1" xfId="575"/>
    <cellStyle name="_CT&amp;O Oct BD8_ExecSummary (with aspirational added)_V3_File 1 - 2008 &amp; 2009 MYF - Board Pre-read View 7.24.08" xfId="576"/>
    <cellStyle name="_CT&amp;O Oct BD8_ExecSummary (with aspirational added)_V3_Supplemental Sheets 5.20.09" xfId="577"/>
    <cellStyle name="_Currency" xfId="578"/>
    <cellStyle name="_Currency_~1134290" xfId="579"/>
    <cellStyle name="_Currency_~3036172" xfId="580"/>
    <cellStyle name="_Currency_~7516164" xfId="581"/>
    <cellStyle name="_Currency_~9342525" xfId="582"/>
    <cellStyle name="_Currency_1 - Pizzi spread rec schedule" xfId="583"/>
    <cellStyle name="_Currency_2007 Budget Scenarios v2" xfId="584"/>
    <cellStyle name="_Currency_2008 Headcount Plan" xfId="585"/>
    <cellStyle name="_Currency_Appendix B" xfId="586"/>
    <cellStyle name="_Currency_Aspen Financial Update 3-8-07" xfId="587"/>
    <cellStyle name="_Currency_AutoPrice2000" xfId="588"/>
    <cellStyle name="_Currency_Book1" xfId="589"/>
    <cellStyle name="_Currency_Book4" xfId="590"/>
    <cellStyle name="_Currency_Cancun Budget Presentation PPT Excel Sheets" xfId="591"/>
    <cellStyle name="_Currency_Company Operating Model v24" xfId="592"/>
    <cellStyle name="_Currency_Covenant compliance 11-18-07 v3" xfId="593"/>
    <cellStyle name="_Currency_Covenant compliance 11-19-07 v2" xfId="594"/>
    <cellStyle name="_Currency_Earth holco capital structure" xfId="595"/>
    <cellStyle name="_Currency_Enterprise V10.1 budget input" xfId="596"/>
    <cellStyle name="_Currency_Latest Exposure Data" xfId="597"/>
    <cellStyle name="_Currency_Natural Account vs AMTD v2" xfId="598"/>
    <cellStyle name="_Currency_Q107 Company Estimate 3-29-07" xfId="599"/>
    <cellStyle name="_Currency_Q107 Company Estimate 3-8-07" xfId="600"/>
    <cellStyle name="_Currency_Q207 Forecast" xfId="601"/>
    <cellStyle name="_Currency_Q407 Consolidating Estimate" xfId="602"/>
    <cellStyle name="_Currency_Segment" xfId="603"/>
    <cellStyle name="_Currency_Spread Walk NEW_Budget ENT" xfId="604"/>
    <cellStyle name="_Currency_Valuation Materials_v2" xfId="605"/>
    <cellStyle name="_Currency_Valuation Materials_v6" xfId="606"/>
    <cellStyle name="_CurrencySpace" xfId="607"/>
    <cellStyle name="_CurrencySpace_~1134290" xfId="608"/>
    <cellStyle name="_CurrencySpace_~3036172" xfId="609"/>
    <cellStyle name="_CurrencySpace_~7516164" xfId="610"/>
    <cellStyle name="_CurrencySpace_~9342525" xfId="611"/>
    <cellStyle name="_CurrencySpace_1 - Pizzi spread rec schedule" xfId="612"/>
    <cellStyle name="_CurrencySpace_2007 Budget Scenarios v2" xfId="613"/>
    <cellStyle name="_CurrencySpace_2008 Headcount Plan" xfId="614"/>
    <cellStyle name="_CurrencySpace_Appendix B" xfId="615"/>
    <cellStyle name="_CurrencySpace_Aspen Financial Update 3-8-07" xfId="616"/>
    <cellStyle name="_CurrencySpace_AutoPrice2000" xfId="617"/>
    <cellStyle name="_CurrencySpace_Book1" xfId="618"/>
    <cellStyle name="_CurrencySpace_Book4" xfId="619"/>
    <cellStyle name="_CurrencySpace_Cancun Budget Presentation PPT Excel Sheets" xfId="620"/>
    <cellStyle name="_CurrencySpace_Company Operating Model v24" xfId="621"/>
    <cellStyle name="_CurrencySpace_Covenant compliance 11-18-07 v3" xfId="622"/>
    <cellStyle name="_CurrencySpace_Covenant compliance 11-19-07 v2" xfId="623"/>
    <cellStyle name="_CurrencySpace_Earth holco capital structure" xfId="624"/>
    <cellStyle name="_CurrencySpace_Enterprise V10.1 budget input" xfId="625"/>
    <cellStyle name="_CurrencySpace_Latest Exposure Data" xfId="626"/>
    <cellStyle name="_CurrencySpace_Natural Account vs AMTD v2" xfId="627"/>
    <cellStyle name="_CurrencySpace_Q107 Company Estimate 3-29-07" xfId="628"/>
    <cellStyle name="_CurrencySpace_Q107 Company Estimate 3-8-07" xfId="629"/>
    <cellStyle name="_CurrencySpace_Q207 Forecast" xfId="630"/>
    <cellStyle name="_CurrencySpace_Q407 Consolidating Estimate" xfId="631"/>
    <cellStyle name="_CurrencySpace_Segment" xfId="632"/>
    <cellStyle name="_CurrencySpace_Spread Walk NEW_Budget ENT" xfId="633"/>
    <cellStyle name="_CurrencySpace_Valuation Materials_v2" xfId="634"/>
    <cellStyle name="_CurrencySpace_Valuation Materials_v6" xfId="635"/>
    <cellStyle name="_cut2" xfId="636"/>
    <cellStyle name="_cut2_A" xfId="637"/>
    <cellStyle name="_CVA DVA Explain_Apr 09_0511" xfId="638"/>
    <cellStyle name="_CVA DVA Explain_May 09_2" xfId="639"/>
    <cellStyle name="_CVA_DVA Explain_2" xfId="640"/>
    <cellStyle name="_Daily" xfId="641"/>
    <cellStyle name="_Daily PL" xfId="642"/>
    <cellStyle name="_Data" xfId="643"/>
    <cellStyle name="_DataMTD" xfId="644"/>
    <cellStyle name="_DataYTD" xfId="645"/>
    <cellStyle name="_Defaulted Derivs (EMR) - 0210" xfId="646"/>
    <cellStyle name="_Defaulted Derivs Rec - 013110 (Cristal P&amp;L drops)" xfId="647"/>
    <cellStyle name="_Defaulted Derivs Rec - 013110 (Cristal P&amp;L drops)_Defaulted Derivs Rec - 022810 (Cristal vs GL PnL rec) BD3" xfId="648"/>
    <cellStyle name="_Defaulted Derivs Rec - 022810 (Cristal vs GL PnL rec) BD3" xfId="649"/>
    <cellStyle name="_Details from CMR Final - Sep 06" xfId="650"/>
    <cellStyle name="_Disc Agency ARMs" xfId="651"/>
    <cellStyle name="_Disc Agency ARMs_A" xfId="652"/>
    <cellStyle name="_DM Scorecard Metrics February 06 - 0331" xfId="653"/>
    <cellStyle name="_DM Weekly Scorecard Metrics -041406 v3" xfId="654"/>
    <cellStyle name="_Don-Marie 9-26-07 v6(CM)" xfId="655"/>
    <cellStyle name="_DPS" xfId="656"/>
    <cellStyle name="_DRAFT_AWM_IM_March_TECH_EMR" xfId="657"/>
    <cellStyle name="_DRAFT_AWM_IM_March_TECH_EMR_A" xfId="658"/>
    <cellStyle name="_Earnings Slide - LLA v1 to be updated for 3Q forecast" xfId="659"/>
    <cellStyle name="_Earth holco capital structure" xfId="660"/>
    <cellStyle name="_EdFin Est Balance Sheet TEMPLATE 08&amp;09 rev0605" xfId="661"/>
    <cellStyle name="_Edsparr - June 07_Flash" xfId="662"/>
    <cellStyle name="_Edsparr's historical" xfId="663"/>
    <cellStyle name="_EMEA EM BD2 Forecast V2" xfId="664"/>
    <cellStyle name="_EMEA EM BD2 Forecast V3" xfId="665"/>
    <cellStyle name="_EMEA Emerging Market Plan 08 Templatev1.17" xfId="666"/>
    <cellStyle name="_EMR - Monthly Estimation IMP Grid August 06 YTD" xfId="667"/>
    <cellStyle name="_EMR MAR06 CTO Summary" xfId="668"/>
    <cellStyle name="_EMR MAR06 CTO Summary v2" xfId="669"/>
    <cellStyle name="_EMR MAR06 ST&amp;O Summary" xfId="670"/>
    <cellStyle name="_EMR-Mar Investment Productivity" xfId="671"/>
    <cellStyle name="_Energy~Softs" xfId="672"/>
    <cellStyle name="_Energy-Softs and Index" xfId="673"/>
    <cellStyle name="_Enterprise V10.1 budget input" xfId="674"/>
    <cellStyle name="_Equities Cash" xfId="675"/>
    <cellStyle name="_Equities_S&amp;G and Investments_RevAssumptionR2" xfId="676"/>
    <cellStyle name="_EqutiesInfoSheet_11.03.05" xfId="677"/>
    <cellStyle name="_EqutiesInfoSheet_11.03.05_HC Tracking Feb 07BIUSHI-elee" xfId="678"/>
    <cellStyle name="_ETrade Model (Updated February 12, 2008) v.4" xfId="679"/>
    <cellStyle name="_Euro" xfId="680"/>
    <cellStyle name="_Executive Summary V1" xfId="681"/>
    <cellStyle name="_Ex-Japan Rates HC_April'07" xfId="682"/>
    <cellStyle name="_Exotics" xfId="683"/>
    <cellStyle name="_Exotics Pyramid" xfId="684"/>
    <cellStyle name="_External Data (slow growth)" xfId="685"/>
    <cellStyle name="_FCASTAUM (Revenue Forecast)" xfId="686"/>
    <cellStyle name="_Feb Month Investment Productivity" xfId="687"/>
    <cellStyle name="_FEGL&amp;PSGL_Jul05" xfId="688"/>
    <cellStyle name="_Final" xfId="689"/>
    <cellStyle name="_Final '07 Bottoms Up" xfId="690"/>
    <cellStyle name="_Final Revenues Sep" xfId="691"/>
    <cellStyle name="_Final_A" xfId="692"/>
    <cellStyle name="_For FO" xfId="693"/>
    <cellStyle name="_Forecast 3Q_8_05_08" xfId="694"/>
    <cellStyle name="_Format Example" xfId="695"/>
    <cellStyle name="_Frank B 11-7-06 Draft (pages from 10-23 allocs roundtable)" xfId="696"/>
    <cellStyle name="_FRB_APR-09 Balance Sheet - FINAL" xfId="697"/>
    <cellStyle name="_FSA OCt 06.final" xfId="698"/>
    <cellStyle name="_Functional model Danny V4" xfId="699"/>
    <cellStyle name="_Functional PnL 06 Budget Summary LS v7 (Proposed new L2)" xfId="700"/>
    <cellStyle name="_FunctionalpnlSlides_Michelle(old)" xfId="701"/>
    <cellStyle name="_Futures Recon Apr 2008" xfId="702"/>
    <cellStyle name="_FX- FXO Aug Flash pending numbers v0.02" xfId="703"/>
    <cellStyle name="_FY Forecast Tracker 9.25.08 v3" xfId="704"/>
    <cellStyle name="_GCCG EMR control pages - Apr 07" xfId="705"/>
    <cellStyle name="_GCCG templates" xfId="706"/>
    <cellStyle name="_GEM P&amp;L ACTUAL COB 31 August 07" xfId="707"/>
    <cellStyle name="_GEM Plan 08- Investment - Productivityv 0.08" xfId="708"/>
    <cellStyle name="_General Services - BD9 Files_JAN_2006" xfId="709"/>
    <cellStyle name="_General Services - BD9 Files_JAN_2006_FY Forecast Tracker 9.25.08 v3" xfId="710"/>
    <cellStyle name="_General Services - BD9 Files_JAN_2006_IB Fcst Variance 1-23-09" xfId="711"/>
    <cellStyle name="_General Services - BD9 Files_JAN_2006_IB Mgmt Fcst 1-23-09" xfId="712"/>
    <cellStyle name="_General Services - BD9 Files_JAN_2006_NI Schedule 10.24.08 v2" xfId="713"/>
    <cellStyle name="_General Services - BD9 Files_JAN_2006_NI Schedule 11.26.08 (MGMT) v3" xfId="714"/>
    <cellStyle name="_General Services - BD9 Files_JAN_2006_One time Itemsv3" xfId="715"/>
    <cellStyle name="_General Services - BD9 Files_JAN_2006_Supplemental Sheets 5.20.09" xfId="716"/>
    <cellStyle name="_General Services BD2 Estimate-Feb 2006" xfId="717"/>
    <cellStyle name="_General Services BD2 Estimate-Feb 2006_Tracker 2Q  5.12.08" xfId="718"/>
    <cellStyle name="_General Services BD2 Estimate-Feb 2006_Tracker 2Q  5.15.08" xfId="719"/>
    <cellStyle name="_General Servvices - 1Q 2006 Financial Update" xfId="720"/>
    <cellStyle name="_General Servvices - 1Q 2006 Financial Update_Tracker 2Q  5.12.08" xfId="721"/>
    <cellStyle name="_General Servvices - 1Q 2006 Financial Update_Tracker 2Q  5.15.08" xfId="722"/>
    <cellStyle name="_Global Eq First Round Investments 9 21 07" xfId="723"/>
    <cellStyle name="_Global Exotics" xfId="724"/>
    <cellStyle name="_GM Capital Structure" xfId="725"/>
    <cellStyle name="_GM Capital Structure v 2" xfId="726"/>
    <cellStyle name="_GMAC_Chrysler Tracker v.27" xfId="727"/>
    <cellStyle name="_GPG PL" xfId="728"/>
    <cellStyle name="_Graphs F3 and Round 1A 2007 IMI.1" xfId="729"/>
    <cellStyle name="_Gross Loan" xfId="730"/>
    <cellStyle name="_GROSSPL" xfId="731"/>
    <cellStyle name="_GTD" xfId="732"/>
    <cellStyle name="_GTI 2006 Plan_ Supporting Document Waterfalls" xfId="733"/>
    <cellStyle name="_gti depr_amort 121305" xfId="734"/>
    <cellStyle name="_GTI HC FY Forecast Temp" xfId="735"/>
    <cellStyle name="_GTI HC FY Forecast Temp_Book1" xfId="736"/>
    <cellStyle name="_GTI HC FY Forecast Temp_File 1 - 2008 &amp; 2009 MYF - Board Pre-read View 7.24.08" xfId="737"/>
    <cellStyle name="_GTI HC FY Forecast Temp_Supplemental Sheets 5.20.09" xfId="738"/>
    <cellStyle name="_GTI HC FY Forecast Temp_Tracker 2Q  5.12.08" xfId="739"/>
    <cellStyle name="_GTI HC FY Forecast Temp_Tracker 2Q  5.15.08" xfId="740"/>
    <cellStyle name="_GTI tower BD9_Exp_Template2_Submissions" xfId="741"/>
    <cellStyle name="_GTI tower BD9_Exp_Template2_Submissions_FY Forecast Tracker 9.25.08 v3" xfId="742"/>
    <cellStyle name="_GTI tower BD9_Exp_Template2_Submissions_IB Fcst Variance 1-23-09" xfId="743"/>
    <cellStyle name="_GTI tower BD9_Exp_Template2_Submissions_IB Mgmt Fcst 1-23-09" xfId="744"/>
    <cellStyle name="_GTI tower BD9_Exp_Template2_Submissions_NI Schedule 10.24.08 v2" xfId="745"/>
    <cellStyle name="_GTI tower BD9_Exp_Template2_Submissions_NI Schedule 11.26.08 (MGMT) v3" xfId="746"/>
    <cellStyle name="_GTI tower BD9_Exp_Template2_Submissions_One time Itemsv3" xfId="747"/>
    <cellStyle name="_GTI tower BD9_Exp_Template2_Submissions_Supplemental Sheets 5.20.09" xfId="748"/>
    <cellStyle name="_GTI tower BD9_Exp_Template2_Submissions_Tracker 2Q  5.12.08" xfId="749"/>
    <cellStyle name="_GTI tower BD9_Exp_Template2_Submissions_Tracker 2Q  5.15.08" xfId="750"/>
    <cellStyle name="_HC Numbers (2006 Plan) Templates 15 &amp; 16 - 09-15-2005" xfId="751"/>
    <cellStyle name="_HC Numbers (2006 Plan) Templates 15 &amp; 16 - 09-15-2005_Book1" xfId="752"/>
    <cellStyle name="_HC Numbers (2006 Plan) Templates 15 &amp; 16 - 09-15-2005_File 1 - 2008 &amp; 2009 MYF - Board Pre-read View 7.24.08" xfId="753"/>
    <cellStyle name="_HC Numbers (2006 Plan) Templates 15 &amp; 16 - 09-15-2005_Supplemental Sheets 5.20.09" xfId="754"/>
    <cellStyle name="_HC Numbers (2006 Plan) Templates 15 &amp; 16 - 09-15-2005_Tracker 2Q  5.12.08" xfId="755"/>
    <cellStyle name="_HC Numbers (2006 Plan) Templates 15 &amp; 16 - 09-15-2005_Tracker 2Q  5.15.08" xfId="756"/>
    <cellStyle name="_HC Tracking Feb 07BIUSHI-elee" xfId="757"/>
    <cellStyle name="_HC Tracking July 07" xfId="758"/>
    <cellStyle name="_Headcount Buildup Zoran" xfId="759"/>
    <cellStyle name="_Headcount Buildup Zoran_FY Forecast Tracker 9.25.08 v3" xfId="760"/>
    <cellStyle name="_Headcount Buildup Zoran_IB Fcst Variance 1-23-09" xfId="761"/>
    <cellStyle name="_Headcount Buildup Zoran_IB Mgmt Fcst 1-23-09" xfId="762"/>
    <cellStyle name="_Headcount Buildup Zoran_NI Schedule 10.24.08 v2" xfId="763"/>
    <cellStyle name="_Headcount Buildup Zoran_NI Schedule 11.26.08 (MGMT) v3" xfId="764"/>
    <cellStyle name="_Headcount Buildup Zoran_One time Itemsv3" xfId="765"/>
    <cellStyle name="_Headcount Buildup Zoran_Supplemental Sheets 5.20.09" xfId="766"/>
    <cellStyle name="_Headcount Buildup Zoran_Tracker 2Q  5.12.08" xfId="767"/>
    <cellStyle name="_Headcount Buildup Zoran_Tracker 2Q  5.15.08" xfId="768"/>
    <cellStyle name="_Heading" xfId="769"/>
    <cellStyle name="_Heading_2009 budget balance sheet &amp; capital v3" xfId="770"/>
    <cellStyle name="_Heading_2009 budget by quarter 3-03-09 1200hrs" xfId="771"/>
    <cellStyle name="_Heading_BS" xfId="772"/>
    <cellStyle name="_Heading_BS compliance" xfId="773"/>
    <cellStyle name="_Heading_Don-Marie 9-26-07 v6(CM)" xfId="774"/>
    <cellStyle name="_Heading_Final Budget Book 3-6" xfId="775"/>
    <cellStyle name="_Heading_IB Headcount Summary" xfId="776"/>
    <cellStyle name="_Heading_IB Headcount Summary 2" xfId="777"/>
    <cellStyle name="_Heading_IB Investments and Productivity" xfId="778"/>
    <cellStyle name="_Heading_management fee calc.071604" xfId="779"/>
    <cellStyle name="_Heading_management fee calc.071604_2007 Headcount" xfId="780"/>
    <cellStyle name="_Heading_management fee calc.071604_Sheet1" xfId="781"/>
    <cellStyle name="_Heading_management fee calc.071604_Stress" xfId="782"/>
    <cellStyle name="_Heading_management fee calc.071604_Summary" xfId="783"/>
    <cellStyle name="_Heading_Nov28pf" xfId="784"/>
    <cellStyle name="_Heading_prestemp" xfId="785"/>
    <cellStyle name="_Heading_prestemp_2007 Headcount" xfId="786"/>
    <cellStyle name="_Heading_prestemp_Sheet1" xfId="787"/>
    <cellStyle name="_Heading_prestemp_Stress" xfId="788"/>
    <cellStyle name="_Heading_prestemp_Summary" xfId="789"/>
    <cellStyle name="_Heading_Round 1 Summary FINAL 28 Sep" xfId="790"/>
    <cellStyle name="_Heading_Round 2 Adj Budget Book v2" xfId="791"/>
    <cellStyle name="_Heading_Sheet1" xfId="792"/>
    <cellStyle name="_Heading_Valuation Materials_v6" xfId="793"/>
    <cellStyle name="_HG DCM Financials" xfId="794"/>
    <cellStyle name="_Hierarchy" xfId="795"/>
    <cellStyle name="_Hierarchy Map" xfId="796"/>
    <cellStyle name="_Hierarchy Map_HC Tracking Feb 07BIUSHI-elee" xfId="797"/>
    <cellStyle name="_Highlight" xfId="798"/>
    <cellStyle name="_historical" xfId="799"/>
    <cellStyle name="_historical_2005_PRF breakdown_Asia Credit Market" xfId="800"/>
    <cellStyle name="_historical_21 Dec CM Daily" xfId="801"/>
    <cellStyle name="_historical_ASIA SUMMARY-CONSOL2" xfId="802"/>
    <cellStyle name="_historical_ASIAPnLRisk" xfId="803"/>
    <cellStyle name="_historical_ASIAPnLRisk_06_0131B" xfId="804"/>
    <cellStyle name="_historical_ASIAPnLRisk_NEW VERSION_PPL" xfId="805"/>
    <cellStyle name="_historical_Credit Sales" xfId="806"/>
    <cellStyle name="_historical_Data" xfId="807"/>
    <cellStyle name="_historical_SUMMARY" xfId="808"/>
    <cellStyle name="_HJK_KOR_Plan 2006_2" xfId="809"/>
    <cellStyle name="_HK - FX Budget" xfId="810"/>
    <cellStyle name="_HK-PRC" xfId="811"/>
    <cellStyle name="_HK-PRC_2005_PRF breakdown_Asia Credit Market" xfId="812"/>
    <cellStyle name="_HK-PRC_21 Dec CM Daily" xfId="813"/>
    <cellStyle name="_HK-PRC_ASIA SUMMARY-CONSOL2" xfId="814"/>
    <cellStyle name="_HK-PRC_ASIAPnLRisk" xfId="815"/>
    <cellStyle name="_HK-PRC_ASIAPnLRisk_06_0131B" xfId="816"/>
    <cellStyle name="_HK-PRC_ASIAPnLRisk_NEW VERSION_PPL" xfId="817"/>
    <cellStyle name="_HK-PRC_Credit Sales" xfId="818"/>
    <cellStyle name="_HK-PRC_Data" xfId="819"/>
    <cellStyle name="_HK-PRC_SUMMARY" xfId="820"/>
    <cellStyle name="_HPP Check Round 2" xfId="821"/>
    <cellStyle name="_HTM JPMC Leverage Lending and Allowance coverage Mar EMR (Pre - July 07 breakout) v1" xfId="822"/>
    <cellStyle name="_hybrids cv plan" xfId="823"/>
    <cellStyle name="_IB Fcst Variance 1-23-09" xfId="824"/>
    <cellStyle name="_IB Investment Schedule-Pass 0 - 012006 (version 1)" xfId="825"/>
    <cellStyle name="_IB LBO-related ALRC - Feb data 100% Agency 73 mult 14.5 leq" xfId="826"/>
    <cellStyle name="_IB Mgmt Fcst 1-23-09" xfId="827"/>
    <cellStyle name="_IB NPA  03 31 2009 as of 4-8-09 (AB Backup)" xfId="828"/>
    <cellStyle name="_IB Operations Invoices_Oct06" xfId="829"/>
    <cellStyle name="_IB Operations Invoices_Sep 06" xfId="830"/>
    <cellStyle name="_IB Ops Invoices_July 2006 FINAL MIS" xfId="831"/>
    <cellStyle name="_IB Ops June Invoices FINAL unlinked" xfId="832"/>
    <cellStyle name="_iCTO metrics" xfId="833"/>
    <cellStyle name="_iCTO metrics_A" xfId="834"/>
    <cellStyle name="_iCTO metrics_FY Forecast Tracker 9.25.08 v3" xfId="835"/>
    <cellStyle name="_iCTO metrics_IB Fcst Variance 1-23-09" xfId="836"/>
    <cellStyle name="_iCTO metrics_IB Mgmt Fcst 1-23-09" xfId="837"/>
    <cellStyle name="_iCTO metrics_NI Schedule 10.24.08 v2" xfId="838"/>
    <cellStyle name="_iCTO metrics_NI Schedule 11.26.08 (MGMT) v3" xfId="839"/>
    <cellStyle name="_iCTO metrics_One time Itemsv3" xfId="840"/>
    <cellStyle name="_iCTO metrics_Supplemental Sheets 5.20.09" xfId="841"/>
    <cellStyle name="_iCTO_Metrics_WIP" xfId="842"/>
    <cellStyle name="_iCTO_Metrics_WIP_FY Forecast Tracker 9.25.08 v3" xfId="843"/>
    <cellStyle name="_iCTO_Metrics_WIP_IB Fcst Variance 1-23-09" xfId="844"/>
    <cellStyle name="_iCTO_Metrics_WIP_IB Mgmt Fcst 1-23-09" xfId="845"/>
    <cellStyle name="_iCTO_Metrics_WIP_NI Schedule 10.24.08 v2" xfId="846"/>
    <cellStyle name="_iCTO_Metrics_WIP_NI Schedule 11.26.08 (MGMT) v3" xfId="847"/>
    <cellStyle name="_iCTO_Metrics_WIP_One time Itemsv3" xfId="848"/>
    <cellStyle name="_iCTO_Metrics_WIP_Supplemental Sheets 5.20.09" xfId="849"/>
    <cellStyle name="_iCTO_Metrics_WIP_Tracker 2Q  5.12.08" xfId="850"/>
    <cellStyle name="_iCTO_Metrics_WIP_Tracker 2Q  5.15.08" xfId="851"/>
    <cellStyle name="_IMI 2006 Budget Deck.FINAL" xfId="852"/>
    <cellStyle name="_IMI EMR Report. March 2007" xfId="853"/>
    <cellStyle name="_IMI F1 Review Flows Pages Apr07" xfId="854"/>
    <cellStyle name="_IMI F1.  Excel backing files.final.with additional F1 adj center topsides" xfId="855"/>
    <cellStyle name="_IMI MYF Headcounts" xfId="856"/>
    <cellStyle name="_IMI Round 1A and F3 Presentation.5" xfId="857"/>
    <cellStyle name="_Index Hedge GL Split" xfId="858"/>
    <cellStyle name="_Input" xfId="859"/>
    <cellStyle name="_Input_A" xfId="860"/>
    <cellStyle name="_INT DEALLIST" xfId="861"/>
    <cellStyle name="_International Summary Report.October 2006" xfId="862"/>
    <cellStyle name="_INVESTORS " xfId="863"/>
    <cellStyle name="_INVESTORS _1" xfId="864"/>
    <cellStyle name="_INVESTORS _2005_PRF breakdown_Asia Credit Market" xfId="865"/>
    <cellStyle name="_INVESTORS _21 Dec CM Daily" xfId="866"/>
    <cellStyle name="_INVESTORS _ASIA SUMMARY-CONSOL2" xfId="867"/>
    <cellStyle name="_INVESTORS _ASIAPnLRisk" xfId="868"/>
    <cellStyle name="_INVESTORS _ASIAPnLRisk_06_0131B" xfId="869"/>
    <cellStyle name="_INVESTORS _ASIAPnLRisk_NEW VERSION_PPL" xfId="870"/>
    <cellStyle name="_INVESTORS _Cash CDO &amp; AI" xfId="871"/>
    <cellStyle name="_INVESTORS _Cash CDO &amp; AI_2005_PRF breakdown_Asia Credit Market" xfId="872"/>
    <cellStyle name="_INVESTORS _Cash CDO &amp; AI_21 Dec CM Daily" xfId="873"/>
    <cellStyle name="_INVESTORS _Cash CDO &amp; AI_ASIA SUMMARY-CONSOL2" xfId="874"/>
    <cellStyle name="_INVESTORS _Cash CDO &amp; AI_ASIAPnLRisk" xfId="875"/>
    <cellStyle name="_INVESTORS _Cash CDO &amp; AI_ASIAPnLRisk_06_0131B" xfId="876"/>
    <cellStyle name="_INVESTORS _Cash CDO &amp; AI_ASIAPnLRisk_NEW VERSION_PPL" xfId="877"/>
    <cellStyle name="_INVESTORS _Cash CDO &amp; AI_Credit Sales" xfId="878"/>
    <cellStyle name="_INVESTORS _Cash CDO &amp; AI_Data" xfId="879"/>
    <cellStyle name="_INVESTORS _Cash CDO &amp; AI_SUMMARY" xfId="880"/>
    <cellStyle name="_INVESTORS _CORPORATE" xfId="881"/>
    <cellStyle name="_INVESTORS _Credit Sales" xfId="882"/>
    <cellStyle name="_INVESTORS _CREDIT SUMM" xfId="883"/>
    <cellStyle name="_INVESTORS _CREDIT SUMM_2005_PRF breakdown_Asia Credit Market" xfId="884"/>
    <cellStyle name="_INVESTORS _CREDIT SUMM_21 Dec CM Daily" xfId="885"/>
    <cellStyle name="_INVESTORS _CREDIT SUMM_ASIA SUMMARY-CONSOL2" xfId="886"/>
    <cellStyle name="_INVESTORS _CREDIT SUMM_ASIAPnLRisk" xfId="887"/>
    <cellStyle name="_INVESTORS _CREDIT SUMM_ASIAPnLRisk_06_0131B" xfId="888"/>
    <cellStyle name="_INVESTORS _CREDIT SUMM_ASIAPnLRisk_NEW VERSION_PPL" xfId="889"/>
    <cellStyle name="_INVESTORS _CREDIT SUMM_Credit Sales" xfId="890"/>
    <cellStyle name="_INVESTORS _CREDIT SUMM_Data" xfId="891"/>
    <cellStyle name="_INVESTORS _CREDIT SUMM_SUMMARY" xfId="892"/>
    <cellStyle name="_INVESTORS _Data" xfId="893"/>
    <cellStyle name="_INVESTORS _HK-PRC" xfId="894"/>
    <cellStyle name="_INVESTORS _HK-PRC_2005_PRF breakdown_Asia Credit Market" xfId="895"/>
    <cellStyle name="_INVESTORS _HK-PRC_21 Dec CM Daily" xfId="896"/>
    <cellStyle name="_INVESTORS _HK-PRC_ASIA SUMMARY-CONSOL2" xfId="897"/>
    <cellStyle name="_INVESTORS _HK-PRC_ASIAPnLRisk" xfId="898"/>
    <cellStyle name="_INVESTORS _HK-PRC_ASIAPnLRisk_06_0131B" xfId="899"/>
    <cellStyle name="_INVESTORS _HK-PRC_ASIAPnLRisk_NEW VERSION_PPL" xfId="900"/>
    <cellStyle name="_INVESTORS _HK-PRC_Credit Sales" xfId="901"/>
    <cellStyle name="_INVESTORS _HK-PRC_Data" xfId="902"/>
    <cellStyle name="_INVESTORS _HK-PRC_SUMMARY" xfId="903"/>
    <cellStyle name="_INVESTORS _INT DEALLIST" xfId="904"/>
    <cellStyle name="_INVESTORS _INVESTORS " xfId="905"/>
    <cellStyle name="_INVESTORS _Recon tracking" xfId="906"/>
    <cellStyle name="_INVESTORS _SGP" xfId="907"/>
    <cellStyle name="_INVESTORS _SGP_2005_PRF breakdown_Asia Credit Market" xfId="908"/>
    <cellStyle name="_INVESTORS _SGP_21 Dec CM Daily" xfId="909"/>
    <cellStyle name="_INVESTORS _SGP_ASIA SUMMARY-CONSOL2" xfId="910"/>
    <cellStyle name="_INVESTORS _SGP_ASIAPnLRisk" xfId="911"/>
    <cellStyle name="_INVESTORS _SGP_ASIAPnLRisk_06_0131B" xfId="912"/>
    <cellStyle name="_INVESTORS _SGP_ASIAPnLRisk_NEW VERSION_PPL" xfId="913"/>
    <cellStyle name="_INVESTORS _SGP_Credit Sales" xfId="914"/>
    <cellStyle name="_INVESTORS _SGP_Data" xfId="915"/>
    <cellStyle name="_INVESTORS _SGP_SUMMARY" xfId="916"/>
    <cellStyle name="_INVESTORS _SSG" xfId="917"/>
    <cellStyle name="_INVESTORS _SSG_2005_PRF breakdown_Asia Credit Market" xfId="918"/>
    <cellStyle name="_INVESTORS _SSG_21 Dec CM Daily" xfId="919"/>
    <cellStyle name="_INVESTORS _SSG_ASIA SUMMARY-CONSOL2" xfId="920"/>
    <cellStyle name="_INVESTORS _SSG_ASIAPnLRisk" xfId="921"/>
    <cellStyle name="_INVESTORS _SSG_ASIAPnLRisk_06_0131B" xfId="922"/>
    <cellStyle name="_INVESTORS _SSG_ASIAPnLRisk_NEW VERSION_PPL" xfId="923"/>
    <cellStyle name="_INVESTORS _SSG_Credit Sales" xfId="924"/>
    <cellStyle name="_INVESTORS _SSG_Data" xfId="925"/>
    <cellStyle name="_INVESTORS _SSG_SUMMARY" xfId="926"/>
    <cellStyle name="_INVESTORS _Staff Mapping" xfId="927"/>
    <cellStyle name="_INVESTORS _SUMMARY" xfId="928"/>
    <cellStyle name="_IP Final Marks 032808" xfId="929"/>
    <cellStyle name="_IR Slide Format - 4-11-09 (FV)" xfId="930"/>
    <cellStyle name="_IR Slide Format - 4-8-09" xfId="931"/>
    <cellStyle name="_Jan Month Investment Productivity" xfId="932"/>
    <cellStyle name="_Japan IBC M&amp;A" xfId="933"/>
    <cellStyle name="_JPMC GTI volume comparisons - SEPTEMBER" xfId="934"/>
    <cellStyle name="_June 06 Act FPnl Database v15" xfId="935"/>
    <cellStyle name="_KH Expense Pack - Jan 05" xfId="936"/>
    <cellStyle name="_Latest Exposure Data" xfId="937"/>
    <cellStyle name="_LFI BL Earnings Data_Master30Nov" xfId="938"/>
    <cellStyle name="_LFI Peer Analysis_Master_19 Nov 07" xfId="939"/>
    <cellStyle name="_LFI Peer Analysis_Master-v.6" xfId="940"/>
    <cellStyle name="_Line Map" xfId="941"/>
    <cellStyle name="_Line Map_HC Tracking Feb 07BIUSHI-elee" xfId="942"/>
    <cellStyle name="_Liquid Markets and Rates Exotics July 2005 Control meeting" xfId="943"/>
    <cellStyle name="_Loan Volume Trend thru Dec 09" xfId="944"/>
    <cellStyle name="_Loan Volume Trend thru Mar 09 v1" xfId="945"/>
    <cellStyle name="_Loans BOD template (version 1) 0409" xfId="946"/>
    <cellStyle name="_Loans Final Macro Oct" xfId="947"/>
    <cellStyle name="_Loans Macro Summary Jan'09 ME" xfId="948"/>
    <cellStyle name="_LOB Template" xfId="949"/>
    <cellStyle name="_LOB Template_A" xfId="950"/>
    <cellStyle name="_London FX_Detail" xfId="951"/>
    <cellStyle name="_MAC VIE Matrix 121305" xfId="952"/>
    <cellStyle name="_MAC VIE Matrix Dec 05_final" xfId="953"/>
    <cellStyle name="_Macro Launch" xfId="954"/>
    <cellStyle name="_Manager Wise P&amp;L Apr05" xfId="955"/>
    <cellStyle name="_Manual Input" xfId="956"/>
    <cellStyle name="_Mar 06 Onwing Attributions v1" xfId="957"/>
    <cellStyle name="_Mar ME adj" xfId="958"/>
    <cellStyle name="_Market Risk EMR" xfId="959"/>
    <cellStyle name="_Markets Revenue Nov" xfId="960"/>
    <cellStyle name="_Markets Revenue Run Rate1" xfId="961"/>
    <cellStyle name="_May 06 Onwing Attributionv2" xfId="962"/>
    <cellStyle name="_May Invoices-unlinked" xfId="963"/>
    <cellStyle name="_MEMO FX OPTION SALES CREDIT" xfId="964"/>
    <cellStyle name="_Merrill Eco Flash" xfId="965"/>
    <cellStyle name="_MKT" xfId="966"/>
    <cellStyle name="_MLGL 0609 draft" xfId="967"/>
    <cellStyle name="_MMF Master" xfId="968"/>
    <cellStyle name="_MO one-pager" xfId="969"/>
    <cellStyle name="_MO one-pager_1" xfId="970"/>
    <cellStyle name="_MO PRF Recon Jan2004 Japan 100204" xfId="971"/>
    <cellStyle name="_Mockup1024" xfId="972"/>
    <cellStyle name="_Mockup1024 (version 1)" xfId="973"/>
    <cellStyle name="_Month-end Pending Date 02-08 v3" xfId="974"/>
    <cellStyle name="_Mortgage Business Review 04.2005" xfId="975"/>
    <cellStyle name="_Mortgage Holdings Review 02.2005" xfId="976"/>
    <cellStyle name="_Multiple" xfId="977"/>
    <cellStyle name="_Multiple_~1134290" xfId="978"/>
    <cellStyle name="_Multiple_~3036172" xfId="979"/>
    <cellStyle name="_Multiple_~7516164" xfId="980"/>
    <cellStyle name="_Multiple_~9342525" xfId="981"/>
    <cellStyle name="_Multiple_1 - Pizzi spread rec schedule" xfId="982"/>
    <cellStyle name="_Multiple_2007 Budget Scenarios v2" xfId="983"/>
    <cellStyle name="_Multiple_2008 Headcount Plan" xfId="984"/>
    <cellStyle name="_Multiple_Appendix B" xfId="985"/>
    <cellStyle name="_Multiple_Aspen Financial Update 3-8-07" xfId="986"/>
    <cellStyle name="_Multiple_AutoPrice2000" xfId="987"/>
    <cellStyle name="_Multiple_Book1" xfId="988"/>
    <cellStyle name="_Multiple_Book4" xfId="989"/>
    <cellStyle name="_Multiple_Cancun Budget Presentation PPT Excel Sheets" xfId="990"/>
    <cellStyle name="_Multiple_Company Operating Model v24" xfId="991"/>
    <cellStyle name="_Multiple_Covenant compliance 11-18-07 v3" xfId="992"/>
    <cellStyle name="_Multiple_Covenant compliance 11-19-07 v2" xfId="993"/>
    <cellStyle name="_Multiple_Earth holco capital structure" xfId="994"/>
    <cellStyle name="_Multiple_Enterprise V10.1 budget input" xfId="995"/>
    <cellStyle name="_Multiple_Latest Exposure Data" xfId="996"/>
    <cellStyle name="_Multiple_Natural Account vs AMTD v2" xfId="997"/>
    <cellStyle name="_Multiple_Q107 Company Estimate 3-29-07" xfId="998"/>
    <cellStyle name="_Multiple_Q107 Company Estimate 3-8-07" xfId="999"/>
    <cellStyle name="_Multiple_Q207 Forecast" xfId="1000"/>
    <cellStyle name="_Multiple_Q407 Consolidating Estimate" xfId="1001"/>
    <cellStyle name="_Multiple_Segment" xfId="1002"/>
    <cellStyle name="_Multiple_Spread Walk NEW_Budget ENT" xfId="1003"/>
    <cellStyle name="_Multiple_Valuation Materials_v2" xfId="1004"/>
    <cellStyle name="_Multiple_Valuation Materials_v6" xfId="1005"/>
    <cellStyle name="_MultipleSpace" xfId="1006"/>
    <cellStyle name="_MultipleSpace_~1134290" xfId="1007"/>
    <cellStyle name="_MultipleSpace_~3036172" xfId="1008"/>
    <cellStyle name="_MultipleSpace_~7516164" xfId="1009"/>
    <cellStyle name="_MultipleSpace_~9342525" xfId="1010"/>
    <cellStyle name="_MultipleSpace_1 - Pizzi spread rec schedule" xfId="1011"/>
    <cellStyle name="_MultipleSpace_2007 Budget Scenarios v2" xfId="1012"/>
    <cellStyle name="_MultipleSpace_2008 Headcount Plan" xfId="1013"/>
    <cellStyle name="_MultipleSpace_Appendix B" xfId="1014"/>
    <cellStyle name="_MultipleSpace_Aspen Financial Update 3-8-07" xfId="1015"/>
    <cellStyle name="_MultipleSpace_AutoPrice2000" xfId="1016"/>
    <cellStyle name="_MultipleSpace_Book1" xfId="1017"/>
    <cellStyle name="_MultipleSpace_Book4" xfId="1018"/>
    <cellStyle name="_MultipleSpace_Cancun Budget Presentation PPT Excel Sheets" xfId="1019"/>
    <cellStyle name="_MultipleSpace_Company Operating Model v24" xfId="1020"/>
    <cellStyle name="_MultipleSpace_Covenant compliance 11-18-07 v3" xfId="1021"/>
    <cellStyle name="_MultipleSpace_Covenant compliance 11-19-07 v2" xfId="1022"/>
    <cellStyle name="_MultipleSpace_Earth holco capital structure" xfId="1023"/>
    <cellStyle name="_MultipleSpace_Enterprise V10.1 budget input" xfId="1024"/>
    <cellStyle name="_MultipleSpace_Latest Exposure Data" xfId="1025"/>
    <cellStyle name="_MultipleSpace_Natural Account vs AMTD v2" xfId="1026"/>
    <cellStyle name="_MultipleSpace_Q107 Company Estimate 3-29-07" xfId="1027"/>
    <cellStyle name="_MultipleSpace_Q107 Company Estimate 3-8-07" xfId="1028"/>
    <cellStyle name="_MultipleSpace_Q207 Forecast" xfId="1029"/>
    <cellStyle name="_MultipleSpace_Q407 Consolidating Estimate" xfId="1030"/>
    <cellStyle name="_MultipleSpace_Segment" xfId="1031"/>
    <cellStyle name="_MultipleSpace_Spread Walk NEW_Budget ENT" xfId="1032"/>
    <cellStyle name="_MultipleSpace_Valuation Materials_v2" xfId="1033"/>
    <cellStyle name="_MultipleSpace_Valuation Materials_v6" xfId="1034"/>
    <cellStyle name="_NA Credit Exotics P&amp;L Dec 05" xfId="1035"/>
    <cellStyle name="_NA Struct Credit P&amp;L Feb 06" xfId="1036"/>
    <cellStyle name="_NA Struct Credit P&amp;L Jan 06" xfId="1037"/>
    <cellStyle name="_NA TRR" xfId="1038"/>
    <cellStyle name="_NA TRR_A" xfId="1039"/>
    <cellStyle name="_NACT MAC Delivrables 0306" xfId="1040"/>
    <cellStyle name="_NARS Control Package August 2005 v2" xfId="1041"/>
    <cellStyle name="_Natural Account vs AMTD v2" xfId="1042"/>
    <cellStyle name="_NETPL" xfId="1043"/>
    <cellStyle name="_NewFormatP&amp;L" xfId="1044"/>
    <cellStyle name="_NI Schedule 10.24.08 v2" xfId="1045"/>
    <cellStyle name="_NI Schedule 11.26.08 (MGMT) v3" xfId="1046"/>
    <cellStyle name="_NII Estimate - Oct" xfId="1047"/>
    <cellStyle name="_Nov 04" xfId="1048"/>
    <cellStyle name="_NPA Summary 3-31 (4-10 updates)" xfId="1049"/>
    <cellStyle name="_NPA Summary 3-31 v3" xfId="1050"/>
    <cellStyle name="_NPLSv2" xfId="1051"/>
    <cellStyle name="_oct2005.followups" xfId="1052"/>
    <cellStyle name="_One time Itemsv3" xfId="1053"/>
    <cellStyle name="_Online Index GL Split" xfId="1054"/>
    <cellStyle name="_Outstanding" xfId="1055"/>
    <cellStyle name="_Outstanding Revenue Tracking Dec 04" xfId="1056"/>
    <cellStyle name="_Outstanding Revenue Tracking Dec 04_2005_PRF breakdown_Asia Credit Market" xfId="1057"/>
    <cellStyle name="_Outstanding Revenue Tracking Dec 04_21 Dec CM Daily" xfId="1058"/>
    <cellStyle name="_Outstanding Revenue Tracking Dec 04_ASIA SUMMARY-CONSOL2" xfId="1059"/>
    <cellStyle name="_Outstanding Revenue Tracking Dec 04_ASIAPnLRisk" xfId="1060"/>
    <cellStyle name="_Outstanding Revenue Tracking Dec 04_ASIAPnLRisk_06_0131B" xfId="1061"/>
    <cellStyle name="_Outstanding Revenue Tracking Dec 04_ASIAPnLRisk_NEW VERSION_PPL" xfId="1062"/>
    <cellStyle name="_Outstanding Revenue Tracking Dec 04_Credit Sales" xfId="1063"/>
    <cellStyle name="_Outstanding Revenue Tracking Dec 04_Data" xfId="1064"/>
    <cellStyle name="_Outstanding Revenue Tracking Dec 04_SUMMARY" xfId="1065"/>
    <cellStyle name="_Outstanding_2005_PRF breakdown_Asia Credit Market" xfId="1066"/>
    <cellStyle name="_Outstanding_21 Dec CM Daily" xfId="1067"/>
    <cellStyle name="_Outstanding_ASIA SUMMARY-CONSOL2" xfId="1068"/>
    <cellStyle name="_Outstanding_ASIAPnLRisk" xfId="1069"/>
    <cellStyle name="_Outstanding_ASIAPnLRisk_06_0131B" xfId="1070"/>
    <cellStyle name="_Outstanding_ASIAPnLRisk_NEW VERSION_PPL" xfId="1071"/>
    <cellStyle name="_Outstanding_Credit Sales" xfId="1072"/>
    <cellStyle name="_Outstanding_Data" xfId="1073"/>
    <cellStyle name="_Outstanding_SUMMARY" xfId="1074"/>
    <cellStyle name="_P 40 EconRiskTrendbyComponent" xfId="1075"/>
    <cellStyle name="_P 40 EconRiskTrendbyComponent_July Estimate 08.04.10" xfId="1076"/>
    <cellStyle name="_P&amp;L by entity" xfId="1077"/>
    <cellStyle name="_P&amp;L(Value)_Round 2" xfId="1078"/>
    <cellStyle name="_P2 IncStat" xfId="1079"/>
    <cellStyle name="_Percent" xfId="1080"/>
    <cellStyle name="_PercentReal" xfId="1081"/>
    <cellStyle name="_PercentSpace" xfId="1082"/>
    <cellStyle name="_Pipeline Tracker" xfId="1083"/>
    <cellStyle name="_PL Macro - Current" xfId="1084"/>
    <cellStyle name="_PL Macro - October final" xfId="1085"/>
    <cellStyle name="_PL Macro - September Temp" xfId="1086"/>
    <cellStyle name="_Plan 2005-C&amp;R" xfId="1087"/>
    <cellStyle name="_Plan Summary 9 24 07v2 (Equities)" xfId="1088"/>
    <cellStyle name="_Plan_2006_HK(1)" xfId="1089"/>
    <cellStyle name="_Plan_2006_Sing(1)" xfId="1090"/>
    <cellStyle name="_portfolio" xfId="1091"/>
    <cellStyle name="_portfolio_Data" xfId="1092"/>
    <cellStyle name="_portfolio_Summary" xfId="1093"/>
    <cellStyle name="_Pricing Adjustment April 2008" xfId="1094"/>
    <cellStyle name="_product pricing 081805" xfId="1095"/>
    <cellStyle name="_product pricing 081805_Book1" xfId="1096"/>
    <cellStyle name="_product pricing 081805_File 1 - 2008 &amp; 2009 MYF - Board Pre-read View 7.24.08" xfId="1097"/>
    <cellStyle name="_product pricing 081805_Supplemental Sheets 5.20.09" xfId="1098"/>
    <cellStyle name="_Provision required Oct" xfId="1099"/>
    <cellStyle name="_Q1 2009 IB Credit Costs Q109 (FV)" xfId="1100"/>
    <cellStyle name="_Q1 IC - Tracker Update" xfId="1101"/>
    <cellStyle name="_Q107 Company Estimate 3-29-07" xfId="1102"/>
    <cellStyle name="_Q107 Company Estimate 3-8-07" xfId="1103"/>
    <cellStyle name="_Q2" xfId="1104"/>
    <cellStyle name="_Q207 Forecast" xfId="1105"/>
    <cellStyle name="_Q3 2009 IB Credit Costs Package - Oct 1st v2" xfId="1106"/>
    <cellStyle name="_Q3 VIE Revenue" xfId="1107"/>
    <cellStyle name="_Q4 VIE Revenue" xfId="1108"/>
    <cellStyle name="_Q407 Consolidating Estimate" xfId="1109"/>
    <cellStyle name="_QA" xfId="1110"/>
    <cellStyle name="_QA.investigating" xfId="1111"/>
    <cellStyle name="_Recon" xfId="1112"/>
    <cellStyle name="_Recon tracking" xfId="1113"/>
    <cellStyle name="_Remove SM flag y Jan" xfId="1114"/>
    <cellStyle name="_Report110905V1" xfId="1115"/>
    <cellStyle name="_Report110905V1_FY Forecast Tracker 9.25.08 v3" xfId="1116"/>
    <cellStyle name="_Report110905V1_IB Fcst Variance 1-23-09" xfId="1117"/>
    <cellStyle name="_Report110905V1_IB Mgmt Fcst 1-23-09" xfId="1118"/>
    <cellStyle name="_Report110905V1_NI Schedule 10.24.08 v2" xfId="1119"/>
    <cellStyle name="_Report110905V1_NI Schedule 11.26.08 (MGMT) v3" xfId="1120"/>
    <cellStyle name="_Report110905V1_One time Itemsv3" xfId="1121"/>
    <cellStyle name="_Report110905V1_Supplemental Sheets 5.20.09" xfId="1122"/>
    <cellStyle name="_Report110905V1_Tracker 2Q  5.12.08" xfId="1123"/>
    <cellStyle name="_Report110905V1_Tracker 2Q  5.15.08" xfId="1124"/>
    <cellStyle name="_Reported Net Income walk to adj PTPIC" xfId="1125"/>
    <cellStyle name="_Restricted_PPL_28Jun" xfId="1126"/>
    <cellStyle name="_Restricted_PrdRpt_12 Jun" xfId="1127"/>
    <cellStyle name="_RMBS_ABS Template (Alternative)_4Q08 Waterfall" xfId="1128"/>
    <cellStyle name="_RMBS_ABS_Request" xfId="1129"/>
    <cellStyle name="_Round 1 Summary FINAL 28 Sep" xfId="1130"/>
    <cellStyle name="_Round 2 final with 5 December EARs" xfId="1131"/>
    <cellStyle name="_Round 2 final with 5 December EARs_Book1" xfId="1132"/>
    <cellStyle name="_Round 2 final with 5 December EARs_File 1 - 2008 &amp; 2009 MYF - Board Pre-read View 7.24.08" xfId="1133"/>
    <cellStyle name="_Round 2 final with 5 December EARs_Supplemental Sheets 5.20.09" xfId="1134"/>
    <cellStyle name="_Round 2 final with 5 December EARs_v2" xfId="1135"/>
    <cellStyle name="_Round2ExecSum_and_byLOB" xfId="1136"/>
    <cellStyle name="_RT_AUS_Plan 2006" xfId="1137"/>
    <cellStyle name="_RWA schedule for MAC" xfId="1138"/>
    <cellStyle name="_RWA.credit.2005" xfId="1139"/>
    <cellStyle name="_SAA Agency Floaters" xfId="1140"/>
    <cellStyle name="_SAA Agency Floaters_A" xfId="1141"/>
    <cellStyle name="_SAA Agency IO" xfId="1142"/>
    <cellStyle name="_SAA Agency IO_A" xfId="1143"/>
    <cellStyle name="_SAA CLO" xfId="1144"/>
    <cellStyle name="_SAA CLO_A" xfId="1145"/>
    <cellStyle name="_SALES REVENUE SHARING" xfId="1146"/>
    <cellStyle name="_Sample Model Portfolio 2005-0527" xfId="1147"/>
    <cellStyle name="_Sample Model Portfolio 2005-0527_Data" xfId="1148"/>
    <cellStyle name="_Sample Model Portfolio 2005-0527_Summary" xfId="1149"/>
    <cellStyle name="_schedules for IC Presentation_v4" xfId="1150"/>
    <cellStyle name="_Sec Prod Control Package October 2005" xfId="1151"/>
    <cellStyle name="_Securitized Prod Control Package February 2006" xfId="1152"/>
    <cellStyle name="_Securitized Products KPI Submission - December ME 2005" xfId="1153"/>
    <cellStyle name="_Securitized Products Risk Event Stats 2005" xfId="1154"/>
    <cellStyle name="_Securitized Products Risk Event Stats 2005 - Dec 2005" xfId="1155"/>
    <cellStyle name="_Securitized Products Risk Event Stats 2005 - Nov 2005" xfId="1156"/>
    <cellStyle name="_Securitized Products Risk Event Stats 2006 - April 2006" xfId="1157"/>
    <cellStyle name="_Securitized Products Risk Event Stats 2006 - Feb 2006" xfId="1158"/>
    <cellStyle name="_Securitized Products Risk Event Stats 2006 - Jan 2006" xfId="1159"/>
    <cellStyle name="_Securitized Products Risk Event Stats 2006 - March 2006" xfId="1160"/>
    <cellStyle name="_Securitized Products Risk Event Stats 2006 - May 2006" xfId="1161"/>
    <cellStyle name="_Securitzed Products KPI Submission - April 2006" xfId="1162"/>
    <cellStyle name="_Securitzed Products KPI Submission - February 2006" xfId="1163"/>
    <cellStyle name="_Securitzed Products KPI Submission - January 2006" xfId="1164"/>
    <cellStyle name="_Securitzed Products KPI Submission - March 2006" xfId="1165"/>
    <cellStyle name="_Securitzed Products KPI Submission - May 2006" xfId="1166"/>
    <cellStyle name="_Segment" xfId="1167"/>
    <cellStyle name="_SGP" xfId="1168"/>
    <cellStyle name="_SGP_1" xfId="1169"/>
    <cellStyle name="_SGP_1_2005_PRF breakdown_Asia Credit Market" xfId="1170"/>
    <cellStyle name="_SGP_1_21 Dec CM Daily" xfId="1171"/>
    <cellStyle name="_SGP_1_ASIA SUMMARY-CONSOL2" xfId="1172"/>
    <cellStyle name="_SGP_1_ASIAPnLRisk" xfId="1173"/>
    <cellStyle name="_SGP_1_ASIAPnLRisk_06_0131B" xfId="1174"/>
    <cellStyle name="_SGP_1_ASIAPnLRisk_NEW VERSION_PPL" xfId="1175"/>
    <cellStyle name="_SGP_1_Credit Sales" xfId="1176"/>
    <cellStyle name="_SGP_1_Data" xfId="1177"/>
    <cellStyle name="_SGP_1_SUMMARY" xfId="1178"/>
    <cellStyle name="_SGP_2" xfId="1179"/>
    <cellStyle name="_SGP_2005_PRF breakdown_Asia Credit Market" xfId="1180"/>
    <cellStyle name="_SGP_21 Dec CM Daily" xfId="1181"/>
    <cellStyle name="_SGP_ASIA SUMMARY-CONSOL2" xfId="1182"/>
    <cellStyle name="_SGP_ASIAPnLRisk" xfId="1183"/>
    <cellStyle name="_SGP_ASIAPnLRisk_06_0131B" xfId="1184"/>
    <cellStyle name="_SGP_ASIAPnLRisk_NEW VERSION_PPL" xfId="1185"/>
    <cellStyle name="_SGP_Cash CDO &amp; AI" xfId="1186"/>
    <cellStyle name="_SGP_Cash CDO &amp; AI_2005_PRF breakdown_Asia Credit Market" xfId="1187"/>
    <cellStyle name="_SGP_Cash CDO &amp; AI_21 Dec CM Daily" xfId="1188"/>
    <cellStyle name="_SGP_Cash CDO &amp; AI_ASIA SUMMARY-CONSOL2" xfId="1189"/>
    <cellStyle name="_SGP_Cash CDO &amp; AI_ASIAPnLRisk" xfId="1190"/>
    <cellStyle name="_SGP_Cash CDO &amp; AI_ASIAPnLRisk_06_0131B" xfId="1191"/>
    <cellStyle name="_SGP_Cash CDO &amp; AI_ASIAPnLRisk_NEW VERSION_PPL" xfId="1192"/>
    <cellStyle name="_SGP_Cash CDO &amp; AI_Credit Sales" xfId="1193"/>
    <cellStyle name="_SGP_Cash CDO &amp; AI_Data" xfId="1194"/>
    <cellStyle name="_SGP_Cash CDO &amp; AI_SUMMARY" xfId="1195"/>
    <cellStyle name="_SGP_CORPORATE" xfId="1196"/>
    <cellStyle name="_SGP_Credit Sales" xfId="1197"/>
    <cellStyle name="_SGP_CREDIT SUMM" xfId="1198"/>
    <cellStyle name="_SGP_CREDIT SUMM_2005_PRF breakdown_Asia Credit Market" xfId="1199"/>
    <cellStyle name="_SGP_CREDIT SUMM_21 Dec CM Daily" xfId="1200"/>
    <cellStyle name="_SGP_CREDIT SUMM_ASIA SUMMARY-CONSOL2" xfId="1201"/>
    <cellStyle name="_SGP_CREDIT SUMM_ASIAPnLRisk" xfId="1202"/>
    <cellStyle name="_SGP_CREDIT SUMM_ASIAPnLRisk_06_0131B" xfId="1203"/>
    <cellStyle name="_SGP_CREDIT SUMM_ASIAPnLRisk_NEW VERSION_PPL" xfId="1204"/>
    <cellStyle name="_SGP_CREDIT SUMM_Credit Sales" xfId="1205"/>
    <cellStyle name="_SGP_CREDIT SUMM_Data" xfId="1206"/>
    <cellStyle name="_SGP_CREDIT SUMM_SUMMARY" xfId="1207"/>
    <cellStyle name="_SGP_Data" xfId="1208"/>
    <cellStyle name="_SGP_HK-PRC" xfId="1209"/>
    <cellStyle name="_SGP_HK-PRC_2005_PRF breakdown_Asia Credit Market" xfId="1210"/>
    <cellStyle name="_SGP_HK-PRC_21 Dec CM Daily" xfId="1211"/>
    <cellStyle name="_SGP_HK-PRC_ASIA SUMMARY-CONSOL2" xfId="1212"/>
    <cellStyle name="_SGP_HK-PRC_ASIAPnLRisk" xfId="1213"/>
    <cellStyle name="_SGP_HK-PRC_ASIAPnLRisk_06_0131B" xfId="1214"/>
    <cellStyle name="_SGP_HK-PRC_ASIAPnLRisk_NEW VERSION_PPL" xfId="1215"/>
    <cellStyle name="_SGP_HK-PRC_Credit Sales" xfId="1216"/>
    <cellStyle name="_SGP_HK-PRC_Data" xfId="1217"/>
    <cellStyle name="_SGP_HK-PRC_SUMMARY" xfId="1218"/>
    <cellStyle name="_SGP_INT DEALLIST" xfId="1219"/>
    <cellStyle name="_SGP_INVESTORS " xfId="1220"/>
    <cellStyle name="_SGP_Recon tracking" xfId="1221"/>
    <cellStyle name="_SGP_SGP" xfId="1222"/>
    <cellStyle name="_SGP_SGP_2005_PRF breakdown_Asia Credit Market" xfId="1223"/>
    <cellStyle name="_SGP_SGP_21 Dec CM Daily" xfId="1224"/>
    <cellStyle name="_SGP_SGP_ASIA SUMMARY-CONSOL2" xfId="1225"/>
    <cellStyle name="_SGP_SGP_ASIAPnLRisk" xfId="1226"/>
    <cellStyle name="_SGP_SGP_ASIAPnLRisk_06_0131B" xfId="1227"/>
    <cellStyle name="_SGP_SGP_ASIAPnLRisk_NEW VERSION_PPL" xfId="1228"/>
    <cellStyle name="_SGP_SGP_Credit Sales" xfId="1229"/>
    <cellStyle name="_SGP_SGP_Data" xfId="1230"/>
    <cellStyle name="_SGP_SGP_SUMMARY" xfId="1231"/>
    <cellStyle name="_SGP_SSG" xfId="1232"/>
    <cellStyle name="_SGP_SSG_2005_PRF breakdown_Asia Credit Market" xfId="1233"/>
    <cellStyle name="_SGP_SSG_21 Dec CM Daily" xfId="1234"/>
    <cellStyle name="_SGP_SSG_ASIA SUMMARY-CONSOL2" xfId="1235"/>
    <cellStyle name="_SGP_SSG_ASIAPnLRisk" xfId="1236"/>
    <cellStyle name="_SGP_SSG_ASIAPnLRisk_06_0131B" xfId="1237"/>
    <cellStyle name="_SGP_SSG_ASIAPnLRisk_NEW VERSION_PPL" xfId="1238"/>
    <cellStyle name="_SGP_SSG_Credit Sales" xfId="1239"/>
    <cellStyle name="_SGP_SSG_Data" xfId="1240"/>
    <cellStyle name="_SGP_SSG_SUMMARY" xfId="1241"/>
    <cellStyle name="_SGP_Staff Mapping" xfId="1242"/>
    <cellStyle name="_SGP_SUMMARY" xfId="1243"/>
    <cellStyle name="_Sheet1" xfId="1244"/>
    <cellStyle name="_Sheet1_~5254638" xfId="1245"/>
    <cellStyle name="_Sheet1_1" xfId="1246"/>
    <cellStyle name="_Sheet1_1_Cash IC Reductions 1H09 Expected vs Outlook 5.20.09" xfId="1247"/>
    <cellStyle name="_Sheet1_1_Data" xfId="1248"/>
    <cellStyle name="_Sheet1_1_IB Forecast 05.14.09 BD10 2Q" xfId="1249"/>
    <cellStyle name="_Sheet1_1_Sheet2" xfId="1250"/>
    <cellStyle name="_Sheet1_1_Summary" xfId="1251"/>
    <cellStyle name="_Sheet1_2005_PRF breakdown_Asia Credit Market" xfId="1252"/>
    <cellStyle name="_Sheet1_2008 HC Baseline - Energy" xfId="1253"/>
    <cellStyle name="_Sheet1_21 Dec CM Daily" xfId="1254"/>
    <cellStyle name="_Sheet1_Americas Emerging Markets Plan 08 Template v1.17" xfId="1255"/>
    <cellStyle name="_Sheet1_ASIA Emerging Market Plan 08 Templatev1.1" xfId="1256"/>
    <cellStyle name="_Sheet1_ASIA SUMMARY-CONSOL2" xfId="1257"/>
    <cellStyle name="_Sheet1_ASIAPnLRisk" xfId="1258"/>
    <cellStyle name="_Sheet1_ASIAPnLRisk_06_0131B" xfId="1259"/>
    <cellStyle name="_Sheet1_ASIAPnLRisk_NEW VERSION_PPL" xfId="1260"/>
    <cellStyle name="_Sheet1_Cash CDO &amp; AI" xfId="1261"/>
    <cellStyle name="_Sheet1_Cash CDO &amp; AI_2005_PRF breakdown_Asia Credit Market" xfId="1262"/>
    <cellStyle name="_Sheet1_Cash CDO &amp; AI_21 Dec CM Daily" xfId="1263"/>
    <cellStyle name="_Sheet1_Cash CDO &amp; AI_ASIA SUMMARY-CONSOL2" xfId="1264"/>
    <cellStyle name="_Sheet1_Cash CDO &amp; AI_ASIAPnLRisk" xfId="1265"/>
    <cellStyle name="_Sheet1_Cash CDO &amp; AI_ASIAPnLRisk_06_0131B" xfId="1266"/>
    <cellStyle name="_Sheet1_Cash CDO &amp; AI_ASIAPnLRisk_NEW VERSION_PPL" xfId="1267"/>
    <cellStyle name="_Sheet1_Cash CDO &amp; AI_Credit Sales" xfId="1268"/>
    <cellStyle name="_Sheet1_Cash CDO &amp; AI_Data" xfId="1269"/>
    <cellStyle name="_Sheet1_Cash CDO &amp; AI_SUMMARY" xfId="1270"/>
    <cellStyle name="_Sheet1_Cash IC Reductions 1H09 Expected vs Outlook 5.20.09" xfId="1271"/>
    <cellStyle name="_Sheet1_CORPORATE" xfId="1272"/>
    <cellStyle name="_Sheet1_Credit Sales" xfId="1273"/>
    <cellStyle name="_Sheet1_CREDIT SUMM" xfId="1274"/>
    <cellStyle name="_Sheet1_CREDIT SUMM_2005_PRF breakdown_Asia Credit Market" xfId="1275"/>
    <cellStyle name="_Sheet1_CREDIT SUMM_21 Dec CM Daily" xfId="1276"/>
    <cellStyle name="_Sheet1_CREDIT SUMM_ASIA SUMMARY-CONSOL2" xfId="1277"/>
    <cellStyle name="_Sheet1_CREDIT SUMM_ASIAPnLRisk" xfId="1278"/>
    <cellStyle name="_Sheet1_CREDIT SUMM_ASIAPnLRisk_06_0131B" xfId="1279"/>
    <cellStyle name="_Sheet1_CREDIT SUMM_ASIAPnLRisk_NEW VERSION_PPL" xfId="1280"/>
    <cellStyle name="_Sheet1_CREDIT SUMM_Credit Sales" xfId="1281"/>
    <cellStyle name="_Sheet1_CREDIT SUMM_Data" xfId="1282"/>
    <cellStyle name="_Sheet1_CREDIT SUMM_SUMMARY" xfId="1283"/>
    <cellStyle name="_Sheet1_Data" xfId="1284"/>
    <cellStyle name="_Sheet1_Data_Summary" xfId="1285"/>
    <cellStyle name="_Sheet1_EMEA Emerging Market Plan 08 Templatev1.17" xfId="1286"/>
    <cellStyle name="_Sheet1_Energy~Softs" xfId="1287"/>
    <cellStyle name="_Sheet1_Exotics Pyramid" xfId="1288"/>
    <cellStyle name="_Sheet1_GCCG templates" xfId="1289"/>
    <cellStyle name="_Sheet1_Global Exotics" xfId="1290"/>
    <cellStyle name="_Sheet1_HC Tracking July 07" xfId="1291"/>
    <cellStyle name="_Sheet1_HK-PRC" xfId="1292"/>
    <cellStyle name="_Sheet1_HK-PRC_2005_PRF breakdown_Asia Credit Market" xfId="1293"/>
    <cellStyle name="_Sheet1_HK-PRC_21 Dec CM Daily" xfId="1294"/>
    <cellStyle name="_Sheet1_HK-PRC_ASIA SUMMARY-CONSOL2" xfId="1295"/>
    <cellStyle name="_Sheet1_HK-PRC_ASIAPnLRisk" xfId="1296"/>
    <cellStyle name="_Sheet1_HK-PRC_ASIAPnLRisk_06_0131B" xfId="1297"/>
    <cellStyle name="_Sheet1_HK-PRC_ASIAPnLRisk_NEW VERSION_PPL" xfId="1298"/>
    <cellStyle name="_Sheet1_HK-PRC_Credit Sales" xfId="1299"/>
    <cellStyle name="_Sheet1_HK-PRC_Data" xfId="1300"/>
    <cellStyle name="_Sheet1_HK-PRC_SUMMARY" xfId="1301"/>
    <cellStyle name="_Sheet1_IB Forecast 05.14.09 BD10 2Q" xfId="1302"/>
    <cellStyle name="_Sheet1_INT DEALLIST" xfId="1303"/>
    <cellStyle name="_Sheet1_INVESTORS " xfId="1304"/>
    <cellStyle name="_Sheet1_NewFormatP&amp;L" xfId="1305"/>
    <cellStyle name="_Sheet1_Recon tracking" xfId="1306"/>
    <cellStyle name="_Sheet1_Round 1 Summary FINAL 28 Sep" xfId="1307"/>
    <cellStyle name="_Sheet1_SGP" xfId="1308"/>
    <cellStyle name="_Sheet1_SGP_2005_PRF breakdown_Asia Credit Market" xfId="1309"/>
    <cellStyle name="_Sheet1_SGP_21 Dec CM Daily" xfId="1310"/>
    <cellStyle name="_Sheet1_SGP_ASIA SUMMARY-CONSOL2" xfId="1311"/>
    <cellStyle name="_Sheet1_SGP_ASIAPnLRisk" xfId="1312"/>
    <cellStyle name="_Sheet1_SGP_ASIAPnLRisk_06_0131B" xfId="1313"/>
    <cellStyle name="_Sheet1_SGP_ASIAPnLRisk_NEW VERSION_PPL" xfId="1314"/>
    <cellStyle name="_Sheet1_SGP_Credit Sales" xfId="1315"/>
    <cellStyle name="_Sheet1_SGP_Data" xfId="1316"/>
    <cellStyle name="_Sheet1_SGP_SUMMARY" xfId="1317"/>
    <cellStyle name="_Sheet1_Sheet2" xfId="1318"/>
    <cellStyle name="_Sheet1_SSG" xfId="1319"/>
    <cellStyle name="_Sheet1_SSG_2005_PRF breakdown_Asia Credit Market" xfId="1320"/>
    <cellStyle name="_Sheet1_SSG_21 Dec CM Daily" xfId="1321"/>
    <cellStyle name="_Sheet1_SSG_ASIA SUMMARY-CONSOL2" xfId="1322"/>
    <cellStyle name="_Sheet1_SSG_ASIAPnLRisk" xfId="1323"/>
    <cellStyle name="_Sheet1_SSG_ASIAPnLRisk_06_0131B" xfId="1324"/>
    <cellStyle name="_Sheet1_SSG_ASIAPnLRisk_NEW VERSION_PPL" xfId="1325"/>
    <cellStyle name="_Sheet1_SSG_Credit Sales" xfId="1326"/>
    <cellStyle name="_Sheet1_SSG_Data" xfId="1327"/>
    <cellStyle name="_Sheet1_SSG_SUMMARY" xfId="1328"/>
    <cellStyle name="_Sheet1_Staff Mapping" xfId="1329"/>
    <cellStyle name="_Sheet1_Summary" xfId="1330"/>
    <cellStyle name="_Sheet1_SUMMARY_1" xfId="1331"/>
    <cellStyle name="_Sheet18" xfId="1332"/>
    <cellStyle name="_Sheet2" xfId="1333"/>
    <cellStyle name="_Sheet2_~5254638" xfId="1334"/>
    <cellStyle name="_Sheet2_1" xfId="1335"/>
    <cellStyle name="_Sheet2_2005_PRF breakdown_Asia Credit Market" xfId="1336"/>
    <cellStyle name="_Sheet2_2007 Commodities PassII v10 112106" xfId="1337"/>
    <cellStyle name="_Sheet2_2007 Commodities PassII v8 112006 S&amp;G Inv" xfId="1338"/>
    <cellStyle name="_Sheet2_2007 Commodities Revised v3" xfId="1339"/>
    <cellStyle name="_Sheet2_2007 Currency PassII V10 112006" xfId="1340"/>
    <cellStyle name="_Sheet2_2007 Currency PassII V11 112006 S&amp;G Inv" xfId="1341"/>
    <cellStyle name="_Sheet2_2007 Currency PassII V12 112106" xfId="1342"/>
    <cellStyle name="_Sheet2_2007 Currency Revised v3" xfId="1343"/>
    <cellStyle name="_Sheet2_2008 Budget Templates - 8-28-07" xfId="1344"/>
    <cellStyle name="_Sheet2_2008 Budget Templates 8-30-07" xfId="1345"/>
    <cellStyle name="_Sheet2_2008 Budget Templates 8-30-07 Asia EM" xfId="1346"/>
    <cellStyle name="_Sheet2_2008 HC Baseline - Energy" xfId="1347"/>
    <cellStyle name="_Sheet2_2009 budget balance sheet &amp; capital v3" xfId="1348"/>
    <cellStyle name="_Sheet2_21 Dec CM Daily" xfId="1349"/>
    <cellStyle name="_Sheet2_Americas Emerging Markets Plan 08 Template v1.17" xfId="1350"/>
    <cellStyle name="_Sheet2_ASIA Emerging Market Plan 08 Templatev1.1" xfId="1351"/>
    <cellStyle name="_Sheet2_ASIA SUMMARY-CONSOL2" xfId="1352"/>
    <cellStyle name="_Sheet2_ASIAPnLRisk" xfId="1353"/>
    <cellStyle name="_Sheet2_ASIAPnLRisk_06_0131B" xfId="1354"/>
    <cellStyle name="_Sheet2_ASIAPnLRisk_NEW VERSION_PPL" xfId="1355"/>
    <cellStyle name="_Sheet2_BS" xfId="1356"/>
    <cellStyle name="_Sheet2_BS compliance" xfId="1357"/>
    <cellStyle name="_Sheet2_Cash CDO &amp; AI" xfId="1358"/>
    <cellStyle name="_Sheet2_Cash CDO &amp; AI_2005_PRF breakdown_Asia Credit Market" xfId="1359"/>
    <cellStyle name="_Sheet2_Cash CDO &amp; AI_21 Dec CM Daily" xfId="1360"/>
    <cellStyle name="_Sheet2_Cash CDO &amp; AI_ASIA SUMMARY-CONSOL2" xfId="1361"/>
    <cellStyle name="_Sheet2_Cash CDO &amp; AI_ASIAPnLRisk" xfId="1362"/>
    <cellStyle name="_Sheet2_Cash CDO &amp; AI_ASIAPnLRisk_06_0131B" xfId="1363"/>
    <cellStyle name="_Sheet2_Cash CDO &amp; AI_ASIAPnLRisk_NEW VERSION_PPL" xfId="1364"/>
    <cellStyle name="_Sheet2_Cash CDO &amp; AI_Credit Sales" xfId="1365"/>
    <cellStyle name="_Sheet2_Cash CDO &amp; AI_Data" xfId="1366"/>
    <cellStyle name="_Sheet2_Cash CDO &amp; AI_SUMMARY" xfId="1367"/>
    <cellStyle name="_Sheet2_Corp IC Page for Q1 Outlook v2" xfId="1368"/>
    <cellStyle name="_Sheet2_CORPORATE" xfId="1369"/>
    <cellStyle name="_Sheet2_Credit Sales" xfId="1370"/>
    <cellStyle name="_Sheet2_CREDIT SUMM" xfId="1371"/>
    <cellStyle name="_Sheet2_CREDIT SUMM_2005_PRF breakdown_Asia Credit Market" xfId="1372"/>
    <cellStyle name="_Sheet2_CREDIT SUMM_21 Dec CM Daily" xfId="1373"/>
    <cellStyle name="_Sheet2_CREDIT SUMM_ASIA SUMMARY-CONSOL2" xfId="1374"/>
    <cellStyle name="_Sheet2_CREDIT SUMM_ASIAPnLRisk" xfId="1375"/>
    <cellStyle name="_Sheet2_CREDIT SUMM_ASIAPnLRisk_06_0131B" xfId="1376"/>
    <cellStyle name="_Sheet2_CREDIT SUMM_ASIAPnLRisk_NEW VERSION_PPL" xfId="1377"/>
    <cellStyle name="_Sheet2_CREDIT SUMM_Credit Sales" xfId="1378"/>
    <cellStyle name="_Sheet2_CREDIT SUMM_Data" xfId="1379"/>
    <cellStyle name="_Sheet2_CREDIT SUMM_SUMMARY" xfId="1380"/>
    <cellStyle name="_Sheet2_Data" xfId="1381"/>
    <cellStyle name="_Sheet2_Don-Marie 9-26-07 v6(CM)" xfId="1382"/>
    <cellStyle name="_Sheet2_EMEA Emerging Market Plan 08 Templatev1.17" xfId="1383"/>
    <cellStyle name="_Sheet2_GCCG templates" xfId="1384"/>
    <cellStyle name="_Sheet2_GEM Plan 08- Investment - Productivityv 0.08" xfId="1385"/>
    <cellStyle name="_Sheet2_HC Tracking July 07" xfId="1386"/>
    <cellStyle name="_Sheet2_HK-PRC" xfId="1387"/>
    <cellStyle name="_Sheet2_HK-PRC_2005_PRF breakdown_Asia Credit Market" xfId="1388"/>
    <cellStyle name="_Sheet2_HK-PRC_21 Dec CM Daily" xfId="1389"/>
    <cellStyle name="_Sheet2_HK-PRC_ASIA SUMMARY-CONSOL2" xfId="1390"/>
    <cellStyle name="_Sheet2_HK-PRC_ASIAPnLRisk" xfId="1391"/>
    <cellStyle name="_Sheet2_HK-PRC_ASIAPnLRisk_06_0131B" xfId="1392"/>
    <cellStyle name="_Sheet2_HK-PRC_ASIAPnLRisk_NEW VERSION_PPL" xfId="1393"/>
    <cellStyle name="_Sheet2_HK-PRC_Credit Sales" xfId="1394"/>
    <cellStyle name="_Sheet2_HK-PRC_Data" xfId="1395"/>
    <cellStyle name="_Sheet2_HK-PRC_SUMMARY" xfId="1396"/>
    <cellStyle name="_Sheet2_INT DEALLIST" xfId="1397"/>
    <cellStyle name="_Sheet2_INVESTORS " xfId="1398"/>
    <cellStyle name="_Sheet2_Q1 IC - Tracker Update" xfId="1399"/>
    <cellStyle name="_Sheet2_Recon tracking" xfId="1400"/>
    <cellStyle name="_Sheet2_SGP" xfId="1401"/>
    <cellStyle name="_Sheet2_SGP_2005_PRF breakdown_Asia Credit Market" xfId="1402"/>
    <cellStyle name="_Sheet2_SGP_21 Dec CM Daily" xfId="1403"/>
    <cellStyle name="_Sheet2_SGP_ASIA SUMMARY-CONSOL2" xfId="1404"/>
    <cellStyle name="_Sheet2_SGP_ASIAPnLRisk" xfId="1405"/>
    <cellStyle name="_Sheet2_SGP_ASIAPnLRisk_06_0131B" xfId="1406"/>
    <cellStyle name="_Sheet2_SGP_ASIAPnLRisk_NEW VERSION_PPL" xfId="1407"/>
    <cellStyle name="_Sheet2_SGP_Credit Sales" xfId="1408"/>
    <cellStyle name="_Sheet2_SGP_Data" xfId="1409"/>
    <cellStyle name="_Sheet2_SGP_SUMMARY" xfId="1410"/>
    <cellStyle name="_Sheet2_Sheet1" xfId="1411"/>
    <cellStyle name="_Sheet2_SSG" xfId="1412"/>
    <cellStyle name="_Sheet2_SSG_2005_PRF breakdown_Asia Credit Market" xfId="1413"/>
    <cellStyle name="_Sheet2_SSG_21 Dec CM Daily" xfId="1414"/>
    <cellStyle name="_Sheet2_SSG_ASIA SUMMARY-CONSOL2" xfId="1415"/>
    <cellStyle name="_Sheet2_SSG_ASIAPnLRisk" xfId="1416"/>
    <cellStyle name="_Sheet2_SSG_ASIAPnLRisk_06_0131B" xfId="1417"/>
    <cellStyle name="_Sheet2_SSG_ASIAPnLRisk_NEW VERSION_PPL" xfId="1418"/>
    <cellStyle name="_Sheet2_SSG_Credit Sales" xfId="1419"/>
    <cellStyle name="_Sheet2_SSG_Data" xfId="1420"/>
    <cellStyle name="_Sheet2_SSG_SUMMARY" xfId="1421"/>
    <cellStyle name="_Sheet2_Staff Mapping" xfId="1422"/>
    <cellStyle name="_Sheet2_Summary" xfId="1423"/>
    <cellStyle name="_Sheet3" xfId="1424"/>
    <cellStyle name="_Sheet3_2005_PRF breakdown_Asia Credit Market" xfId="1425"/>
    <cellStyle name="_Sheet3_21 Dec CM Daily" xfId="1426"/>
    <cellStyle name="_Sheet3_ASIA SUMMARY-CONSOL2" xfId="1427"/>
    <cellStyle name="_Sheet3_ASIAPnLRisk" xfId="1428"/>
    <cellStyle name="_Sheet3_ASIAPnLRisk_06_0131B" xfId="1429"/>
    <cellStyle name="_Sheet3_ASIAPnLRisk_NEW VERSION_PPL" xfId="1430"/>
    <cellStyle name="_Sheet3_Cash CDO &amp; AI" xfId="1431"/>
    <cellStyle name="_Sheet3_Cash CDO &amp; AI_2005_PRF breakdown_Asia Credit Market" xfId="1432"/>
    <cellStyle name="_Sheet3_Cash CDO &amp; AI_21 Dec CM Daily" xfId="1433"/>
    <cellStyle name="_Sheet3_Cash CDO &amp; AI_ASIA SUMMARY-CONSOL2" xfId="1434"/>
    <cellStyle name="_Sheet3_Cash CDO &amp; AI_ASIAPnLRisk" xfId="1435"/>
    <cellStyle name="_Sheet3_Cash CDO &amp; AI_ASIAPnLRisk_06_0131B" xfId="1436"/>
    <cellStyle name="_Sheet3_Cash CDO &amp; AI_ASIAPnLRisk_NEW VERSION_PPL" xfId="1437"/>
    <cellStyle name="_Sheet3_Cash CDO &amp; AI_Credit Sales" xfId="1438"/>
    <cellStyle name="_Sheet3_Cash CDO &amp; AI_Data" xfId="1439"/>
    <cellStyle name="_Sheet3_Cash CDO &amp; AI_SUMMARY" xfId="1440"/>
    <cellStyle name="_Sheet3_CORPORATE" xfId="1441"/>
    <cellStyle name="_Sheet3_Credit Sales" xfId="1442"/>
    <cellStyle name="_Sheet3_CREDIT SUMM" xfId="1443"/>
    <cellStyle name="_Sheet3_CREDIT SUMM_2005_PRF breakdown_Asia Credit Market" xfId="1444"/>
    <cellStyle name="_Sheet3_CREDIT SUMM_21 Dec CM Daily" xfId="1445"/>
    <cellStyle name="_Sheet3_CREDIT SUMM_ASIA SUMMARY-CONSOL2" xfId="1446"/>
    <cellStyle name="_Sheet3_CREDIT SUMM_ASIAPnLRisk" xfId="1447"/>
    <cellStyle name="_Sheet3_CREDIT SUMM_ASIAPnLRisk_06_0131B" xfId="1448"/>
    <cellStyle name="_Sheet3_CREDIT SUMM_ASIAPnLRisk_NEW VERSION_PPL" xfId="1449"/>
    <cellStyle name="_Sheet3_CREDIT SUMM_Credit Sales" xfId="1450"/>
    <cellStyle name="_Sheet3_CREDIT SUMM_Data" xfId="1451"/>
    <cellStyle name="_Sheet3_CREDIT SUMM_SUMMARY" xfId="1452"/>
    <cellStyle name="_Sheet3_Data" xfId="1453"/>
    <cellStyle name="_Sheet3_HK-PRC" xfId="1454"/>
    <cellStyle name="_Sheet3_HK-PRC_2005_PRF breakdown_Asia Credit Market" xfId="1455"/>
    <cellStyle name="_Sheet3_HK-PRC_21 Dec CM Daily" xfId="1456"/>
    <cellStyle name="_Sheet3_HK-PRC_ASIA SUMMARY-CONSOL2" xfId="1457"/>
    <cellStyle name="_Sheet3_HK-PRC_ASIAPnLRisk" xfId="1458"/>
    <cellStyle name="_Sheet3_HK-PRC_ASIAPnLRisk_06_0131B" xfId="1459"/>
    <cellStyle name="_Sheet3_HK-PRC_ASIAPnLRisk_NEW VERSION_PPL" xfId="1460"/>
    <cellStyle name="_Sheet3_HK-PRC_Credit Sales" xfId="1461"/>
    <cellStyle name="_Sheet3_HK-PRC_Data" xfId="1462"/>
    <cellStyle name="_Sheet3_HK-PRC_SUMMARY" xfId="1463"/>
    <cellStyle name="_Sheet3_INT DEALLIST" xfId="1464"/>
    <cellStyle name="_Sheet3_INVESTORS " xfId="1465"/>
    <cellStyle name="_Sheet3_Recon tracking" xfId="1466"/>
    <cellStyle name="_Sheet3_SGP" xfId="1467"/>
    <cellStyle name="_Sheet3_SGP_2005_PRF breakdown_Asia Credit Market" xfId="1468"/>
    <cellStyle name="_Sheet3_SGP_21 Dec CM Daily" xfId="1469"/>
    <cellStyle name="_Sheet3_SGP_ASIA SUMMARY-CONSOL2" xfId="1470"/>
    <cellStyle name="_Sheet3_SGP_ASIAPnLRisk" xfId="1471"/>
    <cellStyle name="_Sheet3_SGP_ASIAPnLRisk_06_0131B" xfId="1472"/>
    <cellStyle name="_Sheet3_SGP_ASIAPnLRisk_NEW VERSION_PPL" xfId="1473"/>
    <cellStyle name="_Sheet3_SGP_Credit Sales" xfId="1474"/>
    <cellStyle name="_Sheet3_SGP_Data" xfId="1475"/>
    <cellStyle name="_Sheet3_SGP_SUMMARY" xfId="1476"/>
    <cellStyle name="_Sheet3_SSG" xfId="1477"/>
    <cellStyle name="_Sheet3_SSG_2005_PRF breakdown_Asia Credit Market" xfId="1478"/>
    <cellStyle name="_Sheet3_SSG_21 Dec CM Daily" xfId="1479"/>
    <cellStyle name="_Sheet3_SSG_ASIA SUMMARY-CONSOL2" xfId="1480"/>
    <cellStyle name="_Sheet3_SSG_ASIAPnLRisk" xfId="1481"/>
    <cellStyle name="_Sheet3_SSG_ASIAPnLRisk_06_0131B" xfId="1482"/>
    <cellStyle name="_Sheet3_SSG_ASIAPnLRisk_NEW VERSION_PPL" xfId="1483"/>
    <cellStyle name="_Skybox" xfId="1484"/>
    <cellStyle name="_Skybox_Data" xfId="1485"/>
    <cellStyle name="_Skybox_Sheet1" xfId="1486"/>
    <cellStyle name="_Skybox_Stress" xfId="1487"/>
    <cellStyle name="_Skybox_Summary" xfId="1488"/>
    <cellStyle name="_SOX_Control_#8_Jan09_Data_as of 2-11-09 FV" xfId="1489"/>
    <cellStyle name="_Spot BS &amp; BII RWA" xfId="1490"/>
    <cellStyle name="_Spread Walk NEW_Budget ENT" xfId="1491"/>
    <cellStyle name="_SubHeading" xfId="1492"/>
    <cellStyle name="_SubHeading_management fee calc.071604" xfId="1493"/>
    <cellStyle name="_SubHeading_management fee calc.071604_Sheet1" xfId="1494"/>
    <cellStyle name="_SubHeading_management fee calc.071604_Stress" xfId="1495"/>
    <cellStyle name="_SubHeading_prestemp" xfId="1496"/>
    <cellStyle name="_SubHeading_prestemp_Sheet1" xfId="1497"/>
    <cellStyle name="_SubHeading_prestemp_Stress" xfId="1498"/>
    <cellStyle name="_Summary Table" xfId="1499"/>
    <cellStyle name="_Table" xfId="1500"/>
    <cellStyle name="_TableHead" xfId="1501"/>
    <cellStyle name="_TableRowHead" xfId="1502"/>
    <cellStyle name="_TableSuperHead" xfId="1503"/>
    <cellStyle name="_tradeadj download" xfId="1504"/>
    <cellStyle name="_tradeadj sep" xfId="1505"/>
    <cellStyle name="_TSS Outlook 9-21-07" xfId="1506"/>
    <cellStyle name="_unused" xfId="1507"/>
    <cellStyle name="_Update Assets Liquidity  Exits" xfId="1508"/>
    <cellStyle name="_Update Assets Liquidity  Exits_Sheet1" xfId="1509"/>
    <cellStyle name="_Update Assets Liquidity  Exits_Stress" xfId="1510"/>
    <cellStyle name="_Update Assets Liquidity  Exits_Summary" xfId="1511"/>
    <cellStyle name="_VIE MAC Matrix 020706_final" xfId="1512"/>
    <cellStyle name="_VIE MAC Matrix 030806" xfId="1513"/>
    <cellStyle name="_VIE MAC Matrix 041106 - Final" xfId="1514"/>
    <cellStyle name="_VIE MAC Matrix 091605" xfId="1515"/>
    <cellStyle name="_VIE MAC Matrix 11" xfId="1516"/>
    <cellStyle name="_VIE MAC Matrix 110805" xfId="1517"/>
    <cellStyle name="_YTD Chargeoffs-Recoveries" xfId="1518"/>
    <cellStyle name="_YTD Chargeoffs-Recoveries_FRB Rollforward Template Final 0409 _ana_comments" xfId="1519"/>
    <cellStyle name="_Z_TrackingJan17" xfId="1520"/>
    <cellStyle name="_Z_Waterfall_RevenueType(forPPT Oct14)" xfId="1521"/>
    <cellStyle name="£ BP" xfId="1522"/>
    <cellStyle name="¥ JY" xfId="1523"/>
    <cellStyle name="€" xfId="1524"/>
    <cellStyle name="=C:\WINDOWS\SYSTEM32\COMMAND.COM" xfId="1525"/>
    <cellStyle name="=C:\WINNT\SYSTEM32\COMMAND.COM" xfId="1526"/>
    <cellStyle name="•W€_DATABASE" xfId="1527"/>
    <cellStyle name="_x000b_À_x000d__x0014__x0016_À_x0018__x001a_À_x001d_" xfId="1528"/>
    <cellStyle name="0" xfId="1529"/>
    <cellStyle name="0%" xfId="1530"/>
    <cellStyle name="0,0_x000a__x000a_NA_x000a__x000a_" xfId="1531"/>
    <cellStyle name="0,0_x000d__x000a_NA_x000d__x000a_" xfId="1532"/>
    <cellStyle name="0.0" xfId="1533"/>
    <cellStyle name="0.0%" xfId="1534"/>
    <cellStyle name="0.0_Sheet1" xfId="1535"/>
    <cellStyle name="0.00" xfId="1536"/>
    <cellStyle name="0.00%" xfId="1537"/>
    <cellStyle name="0.00_Sheet1" xfId="1538"/>
    <cellStyle name="0_Sheet1" xfId="1539"/>
    <cellStyle name="0_Stress" xfId="1540"/>
    <cellStyle name="0IsBlank" xfId="1541"/>
    <cellStyle name="1" xfId="1542"/>
    <cellStyle name="1_03 final prod models" xfId="1543"/>
    <cellStyle name="1_04 Prod Walk" xfId="1544"/>
    <cellStyle name="1_10-25-02 ISC Review" xfId="1545"/>
    <cellStyle name="1_2002 TOTAL" xfId="1546"/>
    <cellStyle name="1_2003 AOP DECK Ademco" xfId="1547"/>
    <cellStyle name="1_2003 AOP Deck ADI" xfId="1548"/>
    <cellStyle name="1_2003 AOP DECK Fire" xfId="1549"/>
    <cellStyle name="1_2003 AOP Deck International" xfId="1550"/>
    <cellStyle name="1_2003 Fire Productivity Deck_Gilligan Review" xfId="1551"/>
    <cellStyle name="1_2003 Productivity Model v33 (External)" xfId="1552"/>
    <cellStyle name="1_2003 SBE Productivity Decks" xfId="1553"/>
    <cellStyle name="1_2003 Template Values" xfId="1554"/>
    <cellStyle name="1_2003_02 Costs structure" xfId="1555"/>
    <cellStyle name="1_2004scorecardna66fcst" xfId="1556"/>
    <cellStyle name="1_2005scorecardwwaop" xfId="1557"/>
    <cellStyle name="1_America Debt Schedule v 21" xfId="1558"/>
    <cellStyle name="1_AOP 2003 Germany MASTER" xfId="1559"/>
    <cellStyle name="1_AOP Productivity" xfId="1560"/>
    <cellStyle name="1_AOP_present_draft1" xfId="1561"/>
    <cellStyle name="1_BASELINEEUROPE" xfId="1562"/>
    <cellStyle name="1_CopyOfOI Walks" xfId="1563"/>
    <cellStyle name="1_cost category exercise1" xfId="1564"/>
    <cellStyle name="1_Cost Structure AOP 2003 US$" xfId="1565"/>
    <cellStyle name="1_Cost Structure Benelux USD" xfId="1566"/>
    <cellStyle name="1_Cost Structure mars 03" xfId="1567"/>
    <cellStyle name="1_Cost Structure Template v" xfId="1568"/>
    <cellStyle name="1_Cost Structure Template_sz_2002_2003" xfId="1569"/>
    <cellStyle name="1_Cost Structure Template240303" xfId="1570"/>
    <cellStyle name="1_Cost Structure Templatev2" xfId="1571"/>
    <cellStyle name="1_Dec QOR_productivity chart" xfId="1572"/>
    <cellStyle name="1_December QOR_Dec11" xfId="1573"/>
    <cellStyle name="1_discretionary" xfId="1574"/>
    <cellStyle name="1_discretionary2" xfId="1575"/>
    <cellStyle name="1_Download 11-09 13h" xfId="1576"/>
    <cellStyle name="1_Dynamic Sales 2" xfId="1577"/>
    <cellStyle name="1_ESS COST CATEGORY UPDATED" xfId="1578"/>
    <cellStyle name="1_ETrade Model (Updated February 12, 2008) v.4" xfId="1579"/>
    <cellStyle name="1_February MOR_Feb11" xfId="1580"/>
    <cellStyle name="1_GD_Project_2001.10.22" xfId="1581"/>
    <cellStyle name="1_HFM Productivty Model.xls Chart 1" xfId="1582"/>
    <cellStyle name="1_HFM Productivty Model.xls Chart 3" xfId="1583"/>
    <cellStyle name="1_HFM Productivty Model.xls Chart 6" xfId="1584"/>
    <cellStyle name="1_HFM Productivty Model.xls Chart 8" xfId="1585"/>
    <cellStyle name="1_hfm200484estscorecardwwhps" xfId="1586"/>
    <cellStyle name="1_ISC Productivity Fact Sheet" xfId="1587"/>
    <cellStyle name="1_Jan'03 QOR_productivity chart" xfId="1588"/>
    <cellStyle name="1_MFR Regional Template - LAR - August" xfId="1589"/>
    <cellStyle name="1_New Ops 2003.xls Chart 1" xfId="1590"/>
    <cellStyle name="1_New Ops 2003.xls Chart 10" xfId="1591"/>
    <cellStyle name="1_New Ops 2003.xls Chart 11" xfId="1592"/>
    <cellStyle name="1_New Ops 2003.xls Chart 12" xfId="1593"/>
    <cellStyle name="1_New Ops 2003.xls Chart 2" xfId="1594"/>
    <cellStyle name="1_New Ops 2003.xls Chart 3" xfId="1595"/>
    <cellStyle name="1_New Ops 2003.xls Chart 4" xfId="1596"/>
    <cellStyle name="1_New Ops 2003.xls Chart 5" xfId="1597"/>
    <cellStyle name="1_New Ops 2003.xls Chart 6" xfId="1598"/>
    <cellStyle name="1_New Ops 2003.xls Chart 7" xfId="1599"/>
    <cellStyle name="1_New Ops 2003.xls Chart 8" xfId="1600"/>
    <cellStyle name="1_New Ops 2003.xls Chart 9" xfId="1601"/>
    <cellStyle name="1_orders" xfId="1602"/>
    <cellStyle name="1_pace" xfId="1603"/>
    <cellStyle name="1_planp&amp;l_revised_24.02" xfId="1604"/>
    <cellStyle name="1_Prod Calc SFS 15 July 2002" xfId="1605"/>
    <cellStyle name="1_Prodcutivity Comparison_101002 Review" xfId="1606"/>
    <cellStyle name="1_Productivity by Quarter Access" xfId="1607"/>
    <cellStyle name="1_Productivity2003AOP" xfId="1608"/>
    <cellStyle name="1_Q1 2003 Actions" xfId="1609"/>
    <cellStyle name="1_Q3 and Q4 Estimate-IS Productivity Staff Mtg" xfId="1610"/>
    <cellStyle name="1_qtr3ESTITALYaug" xfId="1611"/>
    <cellStyle name="1_revised Revenue Composition" xfId="1612"/>
    <cellStyle name="1_September Scorecard - deep dive" xfId="1613"/>
    <cellStyle name="1_SFS Project Deck 2003V1" xfId="1614"/>
    <cellStyle name="1_sheets_planrev1" xfId="1615"/>
    <cellStyle name="1_Training Plan v3" xfId="1616"/>
    <cellStyle name="1_Volume Review_11.09" xfId="1617"/>
    <cellStyle name="1_WCap" xfId="1618"/>
    <cellStyle name="1000s (0)" xfId="1619"/>
    <cellStyle name="10Q" xfId="1620"/>
    <cellStyle name="2" xfId="1621"/>
    <cellStyle name="2 Decimal Places" xfId="1622"/>
    <cellStyle name="2_Sheet1" xfId="1623"/>
    <cellStyle name="2_Stress" xfId="1624"/>
    <cellStyle name="20% - Accent1" xfId="5630" builtinId="30" customBuiltin="1"/>
    <cellStyle name="20% - Accent1 10" xfId="1625"/>
    <cellStyle name="20% - Accent1 10 2" xfId="1626"/>
    <cellStyle name="20% - Accent1 11" xfId="1627"/>
    <cellStyle name="20% - Accent1 11 2" xfId="1628"/>
    <cellStyle name="20% - Accent1 12" xfId="1629"/>
    <cellStyle name="20% - Accent1 12 2" xfId="1630"/>
    <cellStyle name="20% - Accent1 13" xfId="1631"/>
    <cellStyle name="20% - Accent1 13 2" xfId="1632"/>
    <cellStyle name="20% - Accent1 14" xfId="1633"/>
    <cellStyle name="20% - Accent1 14 2" xfId="1634"/>
    <cellStyle name="20% - Accent1 15" xfId="1635"/>
    <cellStyle name="20% - Accent1 15 2" xfId="1636"/>
    <cellStyle name="20% - Accent1 16" xfId="1637"/>
    <cellStyle name="20% - Accent1 16 2" xfId="1638"/>
    <cellStyle name="20% - Accent1 17" xfId="1639"/>
    <cellStyle name="20% - Accent1 17 2" xfId="1640"/>
    <cellStyle name="20% - Accent1 18" xfId="1641"/>
    <cellStyle name="20% - Accent1 18 2" xfId="1642"/>
    <cellStyle name="20% - Accent1 19" xfId="1643"/>
    <cellStyle name="20% - Accent1 19 2" xfId="1644"/>
    <cellStyle name="20% - Accent1 2" xfId="1645"/>
    <cellStyle name="20% - Accent1 2 2" xfId="1646"/>
    <cellStyle name="20% - Accent1 2 3" xfId="1647"/>
    <cellStyle name="20% - Accent1 20" xfId="1648"/>
    <cellStyle name="20% - Accent1 20 2" xfId="1649"/>
    <cellStyle name="20% - Accent1 21" xfId="1650"/>
    <cellStyle name="20% - Accent1 21 2" xfId="1651"/>
    <cellStyle name="20% - Accent1 22" xfId="1652"/>
    <cellStyle name="20% - Accent1 23" xfId="1653"/>
    <cellStyle name="20% - Accent1 24" xfId="1654"/>
    <cellStyle name="20% - Accent1 25" xfId="1655"/>
    <cellStyle name="20% - Accent1 26" xfId="1656"/>
    <cellStyle name="20% - Accent1 27" xfId="1657"/>
    <cellStyle name="20% - Accent1 28" xfId="1658"/>
    <cellStyle name="20% - Accent1 29" xfId="1659"/>
    <cellStyle name="20% - Accent1 3" xfId="1660"/>
    <cellStyle name="20% - Accent1 3 2" xfId="1661"/>
    <cellStyle name="20% - Accent1 30" xfId="1662"/>
    <cellStyle name="20% - Accent1 31" xfId="1663"/>
    <cellStyle name="20% - Accent1 32" xfId="1664"/>
    <cellStyle name="20% - Accent1 33" xfId="1665"/>
    <cellStyle name="20% - Accent1 34" xfId="1666"/>
    <cellStyle name="20% - Accent1 35" xfId="1667"/>
    <cellStyle name="20% - Accent1 36" xfId="1668"/>
    <cellStyle name="20% - Accent1 4" xfId="1669"/>
    <cellStyle name="20% - Accent1 4 2" xfId="1670"/>
    <cellStyle name="20% - Accent1 5" xfId="1671"/>
    <cellStyle name="20% - Accent1 5 2" xfId="1672"/>
    <cellStyle name="20% - Accent1 6" xfId="1673"/>
    <cellStyle name="20% - Accent1 6 2" xfId="1674"/>
    <cellStyle name="20% - Accent1 7" xfId="1675"/>
    <cellStyle name="20% - Accent1 7 2" xfId="1676"/>
    <cellStyle name="20% - Accent1 8" xfId="1677"/>
    <cellStyle name="20% - Accent1 8 2" xfId="1678"/>
    <cellStyle name="20% - Accent1 9" xfId="1679"/>
    <cellStyle name="20% - Accent1 9 2" xfId="1680"/>
    <cellStyle name="20% - Accent2" xfId="5634" builtinId="34" customBuiltin="1"/>
    <cellStyle name="20% - Accent2 10" xfId="1681"/>
    <cellStyle name="20% - Accent2 10 2" xfId="1682"/>
    <cellStyle name="20% - Accent2 11" xfId="1683"/>
    <cellStyle name="20% - Accent2 11 2" xfId="1684"/>
    <cellStyle name="20% - Accent2 12" xfId="1685"/>
    <cellStyle name="20% - Accent2 12 2" xfId="1686"/>
    <cellStyle name="20% - Accent2 13" xfId="1687"/>
    <cellStyle name="20% - Accent2 13 2" xfId="1688"/>
    <cellStyle name="20% - Accent2 14" xfId="1689"/>
    <cellStyle name="20% - Accent2 14 2" xfId="1690"/>
    <cellStyle name="20% - Accent2 15" xfId="1691"/>
    <cellStyle name="20% - Accent2 15 2" xfId="1692"/>
    <cellStyle name="20% - Accent2 16" xfId="1693"/>
    <cellStyle name="20% - Accent2 16 2" xfId="1694"/>
    <cellStyle name="20% - Accent2 17" xfId="1695"/>
    <cellStyle name="20% - Accent2 17 2" xfId="1696"/>
    <cellStyle name="20% - Accent2 18" xfId="1697"/>
    <cellStyle name="20% - Accent2 18 2" xfId="1698"/>
    <cellStyle name="20% - Accent2 19" xfId="1699"/>
    <cellStyle name="20% - Accent2 19 2" xfId="1700"/>
    <cellStyle name="20% - Accent2 2" xfId="1701"/>
    <cellStyle name="20% - Accent2 2 2" xfId="1702"/>
    <cellStyle name="20% - Accent2 2 3" xfId="1703"/>
    <cellStyle name="20% - Accent2 20" xfId="1704"/>
    <cellStyle name="20% - Accent2 20 2" xfId="1705"/>
    <cellStyle name="20% - Accent2 21" xfId="1706"/>
    <cellStyle name="20% - Accent2 21 2" xfId="1707"/>
    <cellStyle name="20% - Accent2 22" xfId="1708"/>
    <cellStyle name="20% - Accent2 23" xfId="1709"/>
    <cellStyle name="20% - Accent2 24" xfId="1710"/>
    <cellStyle name="20% - Accent2 25" xfId="1711"/>
    <cellStyle name="20% - Accent2 26" xfId="1712"/>
    <cellStyle name="20% - Accent2 27" xfId="1713"/>
    <cellStyle name="20% - Accent2 28" xfId="1714"/>
    <cellStyle name="20% - Accent2 29" xfId="1715"/>
    <cellStyle name="20% - Accent2 3" xfId="1716"/>
    <cellStyle name="20% - Accent2 3 2" xfId="1717"/>
    <cellStyle name="20% - Accent2 30" xfId="1718"/>
    <cellStyle name="20% - Accent2 31" xfId="1719"/>
    <cellStyle name="20% - Accent2 32" xfId="1720"/>
    <cellStyle name="20% - Accent2 33" xfId="1721"/>
    <cellStyle name="20% - Accent2 34" xfId="1722"/>
    <cellStyle name="20% - Accent2 35" xfId="1723"/>
    <cellStyle name="20% - Accent2 36" xfId="1724"/>
    <cellStyle name="20% - Accent2 4" xfId="1725"/>
    <cellStyle name="20% - Accent2 4 2" xfId="1726"/>
    <cellStyle name="20% - Accent2 5" xfId="1727"/>
    <cellStyle name="20% - Accent2 5 2" xfId="1728"/>
    <cellStyle name="20% - Accent2 6" xfId="1729"/>
    <cellStyle name="20% - Accent2 6 2" xfId="1730"/>
    <cellStyle name="20% - Accent2 7" xfId="1731"/>
    <cellStyle name="20% - Accent2 7 2" xfId="1732"/>
    <cellStyle name="20% - Accent2 8" xfId="1733"/>
    <cellStyle name="20% - Accent2 8 2" xfId="1734"/>
    <cellStyle name="20% - Accent2 9" xfId="1735"/>
    <cellStyle name="20% - Accent2 9 2" xfId="1736"/>
    <cellStyle name="20% - Accent3" xfId="5638" builtinId="38" customBuiltin="1"/>
    <cellStyle name="20% - Accent3 10" xfId="1737"/>
    <cellStyle name="20% - Accent3 10 2" xfId="1738"/>
    <cellStyle name="20% - Accent3 11" xfId="1739"/>
    <cellStyle name="20% - Accent3 11 2" xfId="1740"/>
    <cellStyle name="20% - Accent3 12" xfId="1741"/>
    <cellStyle name="20% - Accent3 12 2" xfId="1742"/>
    <cellStyle name="20% - Accent3 13" xfId="1743"/>
    <cellStyle name="20% - Accent3 13 2" xfId="1744"/>
    <cellStyle name="20% - Accent3 14" xfId="1745"/>
    <cellStyle name="20% - Accent3 14 2" xfId="1746"/>
    <cellStyle name="20% - Accent3 15" xfId="1747"/>
    <cellStyle name="20% - Accent3 15 2" xfId="1748"/>
    <cellStyle name="20% - Accent3 16" xfId="1749"/>
    <cellStyle name="20% - Accent3 16 2" xfId="1750"/>
    <cellStyle name="20% - Accent3 17" xfId="1751"/>
    <cellStyle name="20% - Accent3 17 2" xfId="1752"/>
    <cellStyle name="20% - Accent3 18" xfId="1753"/>
    <cellStyle name="20% - Accent3 18 2" xfId="1754"/>
    <cellStyle name="20% - Accent3 19" xfId="1755"/>
    <cellStyle name="20% - Accent3 19 2" xfId="1756"/>
    <cellStyle name="20% - Accent3 2" xfId="1757"/>
    <cellStyle name="20% - Accent3 2 2" xfId="1758"/>
    <cellStyle name="20% - Accent3 2 3" xfId="1759"/>
    <cellStyle name="20% - Accent3 20" xfId="1760"/>
    <cellStyle name="20% - Accent3 20 2" xfId="1761"/>
    <cellStyle name="20% - Accent3 21" xfId="1762"/>
    <cellStyle name="20% - Accent3 21 2" xfId="1763"/>
    <cellStyle name="20% - Accent3 22" xfId="1764"/>
    <cellStyle name="20% - Accent3 23" xfId="1765"/>
    <cellStyle name="20% - Accent3 24" xfId="1766"/>
    <cellStyle name="20% - Accent3 25" xfId="1767"/>
    <cellStyle name="20% - Accent3 26" xfId="1768"/>
    <cellStyle name="20% - Accent3 27" xfId="1769"/>
    <cellStyle name="20% - Accent3 28" xfId="1770"/>
    <cellStyle name="20% - Accent3 29" xfId="1771"/>
    <cellStyle name="20% - Accent3 3" xfId="1772"/>
    <cellStyle name="20% - Accent3 3 2" xfId="1773"/>
    <cellStyle name="20% - Accent3 30" xfId="1774"/>
    <cellStyle name="20% - Accent3 31" xfId="1775"/>
    <cellStyle name="20% - Accent3 32" xfId="1776"/>
    <cellStyle name="20% - Accent3 33" xfId="1777"/>
    <cellStyle name="20% - Accent3 34" xfId="1778"/>
    <cellStyle name="20% - Accent3 35" xfId="1779"/>
    <cellStyle name="20% - Accent3 36" xfId="1780"/>
    <cellStyle name="20% - Accent3 4" xfId="1781"/>
    <cellStyle name="20% - Accent3 4 2" xfId="1782"/>
    <cellStyle name="20% - Accent3 5" xfId="1783"/>
    <cellStyle name="20% - Accent3 5 2" xfId="1784"/>
    <cellStyle name="20% - Accent3 6" xfId="1785"/>
    <cellStyle name="20% - Accent3 6 2" xfId="1786"/>
    <cellStyle name="20% - Accent3 7" xfId="1787"/>
    <cellStyle name="20% - Accent3 7 2" xfId="1788"/>
    <cellStyle name="20% - Accent3 8" xfId="1789"/>
    <cellStyle name="20% - Accent3 8 2" xfId="1790"/>
    <cellStyle name="20% - Accent3 9" xfId="1791"/>
    <cellStyle name="20% - Accent3 9 2" xfId="1792"/>
    <cellStyle name="20% - Accent4" xfId="5642" builtinId="42" customBuiltin="1"/>
    <cellStyle name="20% - Accent4 10" xfId="1793"/>
    <cellStyle name="20% - Accent4 10 2" xfId="1794"/>
    <cellStyle name="20% - Accent4 11" xfId="1795"/>
    <cellStyle name="20% - Accent4 11 2" xfId="1796"/>
    <cellStyle name="20% - Accent4 12" xfId="1797"/>
    <cellStyle name="20% - Accent4 12 2" xfId="1798"/>
    <cellStyle name="20% - Accent4 13" xfId="1799"/>
    <cellStyle name="20% - Accent4 13 2" xfId="1800"/>
    <cellStyle name="20% - Accent4 14" xfId="1801"/>
    <cellStyle name="20% - Accent4 14 2" xfId="1802"/>
    <cellStyle name="20% - Accent4 15" xfId="1803"/>
    <cellStyle name="20% - Accent4 15 2" xfId="1804"/>
    <cellStyle name="20% - Accent4 16" xfId="1805"/>
    <cellStyle name="20% - Accent4 16 2" xfId="1806"/>
    <cellStyle name="20% - Accent4 17" xfId="1807"/>
    <cellStyle name="20% - Accent4 17 2" xfId="1808"/>
    <cellStyle name="20% - Accent4 18" xfId="1809"/>
    <cellStyle name="20% - Accent4 18 2" xfId="1810"/>
    <cellStyle name="20% - Accent4 19" xfId="1811"/>
    <cellStyle name="20% - Accent4 19 2" xfId="1812"/>
    <cellStyle name="20% - Accent4 2" xfId="1813"/>
    <cellStyle name="20% - Accent4 2 2" xfId="1814"/>
    <cellStyle name="20% - Accent4 2 3" xfId="1815"/>
    <cellStyle name="20% - Accent4 20" xfId="1816"/>
    <cellStyle name="20% - Accent4 20 2" xfId="1817"/>
    <cellStyle name="20% - Accent4 21" xfId="1818"/>
    <cellStyle name="20% - Accent4 21 2" xfId="1819"/>
    <cellStyle name="20% - Accent4 22" xfId="1820"/>
    <cellStyle name="20% - Accent4 23" xfId="1821"/>
    <cellStyle name="20% - Accent4 24" xfId="1822"/>
    <cellStyle name="20% - Accent4 25" xfId="1823"/>
    <cellStyle name="20% - Accent4 26" xfId="1824"/>
    <cellStyle name="20% - Accent4 27" xfId="1825"/>
    <cellStyle name="20% - Accent4 28" xfId="1826"/>
    <cellStyle name="20% - Accent4 29" xfId="1827"/>
    <cellStyle name="20% - Accent4 3" xfId="1828"/>
    <cellStyle name="20% - Accent4 3 2" xfId="1829"/>
    <cellStyle name="20% - Accent4 30" xfId="1830"/>
    <cellStyle name="20% - Accent4 31" xfId="1831"/>
    <cellStyle name="20% - Accent4 32" xfId="1832"/>
    <cellStyle name="20% - Accent4 33" xfId="1833"/>
    <cellStyle name="20% - Accent4 34" xfId="1834"/>
    <cellStyle name="20% - Accent4 35" xfId="1835"/>
    <cellStyle name="20% - Accent4 36" xfId="1836"/>
    <cellStyle name="20% - Accent4 4" xfId="1837"/>
    <cellStyle name="20% - Accent4 4 2" xfId="1838"/>
    <cellStyle name="20% - Accent4 5" xfId="1839"/>
    <cellStyle name="20% - Accent4 5 2" xfId="1840"/>
    <cellStyle name="20% - Accent4 6" xfId="1841"/>
    <cellStyle name="20% - Accent4 6 2" xfId="1842"/>
    <cellStyle name="20% - Accent4 7" xfId="1843"/>
    <cellStyle name="20% - Accent4 7 2" xfId="1844"/>
    <cellStyle name="20% - Accent4 8" xfId="1845"/>
    <cellStyle name="20% - Accent4 8 2" xfId="1846"/>
    <cellStyle name="20% - Accent4 9" xfId="1847"/>
    <cellStyle name="20% - Accent4 9 2" xfId="1848"/>
    <cellStyle name="20% - Accent5" xfId="5646" builtinId="46" customBuiltin="1"/>
    <cellStyle name="20% - Accent5 10" xfId="1849"/>
    <cellStyle name="20% - Accent5 10 2" xfId="1850"/>
    <cellStyle name="20% - Accent5 11" xfId="1851"/>
    <cellStyle name="20% - Accent5 11 2" xfId="1852"/>
    <cellStyle name="20% - Accent5 12" xfId="1853"/>
    <cellStyle name="20% - Accent5 12 2" xfId="1854"/>
    <cellStyle name="20% - Accent5 13" xfId="1855"/>
    <cellStyle name="20% - Accent5 13 2" xfId="1856"/>
    <cellStyle name="20% - Accent5 14" xfId="1857"/>
    <cellStyle name="20% - Accent5 14 2" xfId="1858"/>
    <cellStyle name="20% - Accent5 15" xfId="1859"/>
    <cellStyle name="20% - Accent5 15 2" xfId="1860"/>
    <cellStyle name="20% - Accent5 16" xfId="1861"/>
    <cellStyle name="20% - Accent5 16 2" xfId="1862"/>
    <cellStyle name="20% - Accent5 17" xfId="1863"/>
    <cellStyle name="20% - Accent5 17 2" xfId="1864"/>
    <cellStyle name="20% - Accent5 18" xfId="1865"/>
    <cellStyle name="20% - Accent5 18 2" xfId="1866"/>
    <cellStyle name="20% - Accent5 19" xfId="1867"/>
    <cellStyle name="20% - Accent5 19 2" xfId="1868"/>
    <cellStyle name="20% - Accent5 2" xfId="1869"/>
    <cellStyle name="20% - Accent5 2 2" xfId="1870"/>
    <cellStyle name="20% - Accent5 2 3" xfId="1871"/>
    <cellStyle name="20% - Accent5 20" xfId="1872"/>
    <cellStyle name="20% - Accent5 20 2" xfId="1873"/>
    <cellStyle name="20% - Accent5 21" xfId="1874"/>
    <cellStyle name="20% - Accent5 21 2" xfId="1875"/>
    <cellStyle name="20% - Accent5 22" xfId="1876"/>
    <cellStyle name="20% - Accent5 23" xfId="1877"/>
    <cellStyle name="20% - Accent5 24" xfId="1878"/>
    <cellStyle name="20% - Accent5 25" xfId="1879"/>
    <cellStyle name="20% - Accent5 26" xfId="1880"/>
    <cellStyle name="20% - Accent5 27" xfId="1881"/>
    <cellStyle name="20% - Accent5 28" xfId="1882"/>
    <cellStyle name="20% - Accent5 29" xfId="1883"/>
    <cellStyle name="20% - Accent5 3" xfId="1884"/>
    <cellStyle name="20% - Accent5 3 2" xfId="1885"/>
    <cellStyle name="20% - Accent5 30" xfId="1886"/>
    <cellStyle name="20% - Accent5 31" xfId="1887"/>
    <cellStyle name="20% - Accent5 32" xfId="1888"/>
    <cellStyle name="20% - Accent5 33" xfId="1889"/>
    <cellStyle name="20% - Accent5 34" xfId="1890"/>
    <cellStyle name="20% - Accent5 35" xfId="1891"/>
    <cellStyle name="20% - Accent5 36" xfId="1892"/>
    <cellStyle name="20% - Accent5 4" xfId="1893"/>
    <cellStyle name="20% - Accent5 4 2" xfId="1894"/>
    <cellStyle name="20% - Accent5 5" xfId="1895"/>
    <cellStyle name="20% - Accent5 5 2" xfId="1896"/>
    <cellStyle name="20% - Accent5 6" xfId="1897"/>
    <cellStyle name="20% - Accent5 6 2" xfId="1898"/>
    <cellStyle name="20% - Accent5 7" xfId="1899"/>
    <cellStyle name="20% - Accent5 7 2" xfId="1900"/>
    <cellStyle name="20% - Accent5 8" xfId="1901"/>
    <cellStyle name="20% - Accent5 8 2" xfId="1902"/>
    <cellStyle name="20% - Accent5 9" xfId="1903"/>
    <cellStyle name="20% - Accent5 9 2" xfId="1904"/>
    <cellStyle name="20% - Accent6" xfId="5650" builtinId="50" customBuiltin="1"/>
    <cellStyle name="20% - Accent6 10" xfId="1905"/>
    <cellStyle name="20% - Accent6 10 2" xfId="1906"/>
    <cellStyle name="20% - Accent6 11" xfId="1907"/>
    <cellStyle name="20% - Accent6 11 2" xfId="1908"/>
    <cellStyle name="20% - Accent6 12" xfId="1909"/>
    <cellStyle name="20% - Accent6 12 2" xfId="1910"/>
    <cellStyle name="20% - Accent6 13" xfId="1911"/>
    <cellStyle name="20% - Accent6 13 2" xfId="1912"/>
    <cellStyle name="20% - Accent6 14" xfId="1913"/>
    <cellStyle name="20% - Accent6 14 2" xfId="1914"/>
    <cellStyle name="20% - Accent6 15" xfId="1915"/>
    <cellStyle name="20% - Accent6 15 2" xfId="1916"/>
    <cellStyle name="20% - Accent6 16" xfId="1917"/>
    <cellStyle name="20% - Accent6 16 2" xfId="1918"/>
    <cellStyle name="20% - Accent6 17" xfId="1919"/>
    <cellStyle name="20% - Accent6 17 2" xfId="1920"/>
    <cellStyle name="20% - Accent6 18" xfId="1921"/>
    <cellStyle name="20% - Accent6 18 2" xfId="1922"/>
    <cellStyle name="20% - Accent6 19" xfId="1923"/>
    <cellStyle name="20% - Accent6 19 2" xfId="1924"/>
    <cellStyle name="20% - Accent6 2" xfId="1925"/>
    <cellStyle name="20% - Accent6 2 2" xfId="1926"/>
    <cellStyle name="20% - Accent6 2 3" xfId="1927"/>
    <cellStyle name="20% - Accent6 20" xfId="1928"/>
    <cellStyle name="20% - Accent6 20 2" xfId="1929"/>
    <cellStyle name="20% - Accent6 21" xfId="1930"/>
    <cellStyle name="20% - Accent6 21 2" xfId="1931"/>
    <cellStyle name="20% - Accent6 22" xfId="1932"/>
    <cellStyle name="20% - Accent6 23" xfId="1933"/>
    <cellStyle name="20% - Accent6 24" xfId="1934"/>
    <cellStyle name="20% - Accent6 25" xfId="1935"/>
    <cellStyle name="20% - Accent6 26" xfId="1936"/>
    <cellStyle name="20% - Accent6 27" xfId="1937"/>
    <cellStyle name="20% - Accent6 28" xfId="1938"/>
    <cellStyle name="20% - Accent6 29" xfId="1939"/>
    <cellStyle name="20% - Accent6 3" xfId="1940"/>
    <cellStyle name="20% - Accent6 3 2" xfId="1941"/>
    <cellStyle name="20% - Accent6 30" xfId="1942"/>
    <cellStyle name="20% - Accent6 31" xfId="1943"/>
    <cellStyle name="20% - Accent6 32" xfId="1944"/>
    <cellStyle name="20% - Accent6 33" xfId="1945"/>
    <cellStyle name="20% - Accent6 34" xfId="1946"/>
    <cellStyle name="20% - Accent6 35" xfId="1947"/>
    <cellStyle name="20% - Accent6 36" xfId="1948"/>
    <cellStyle name="20% - Accent6 4" xfId="1949"/>
    <cellStyle name="20% - Accent6 4 2" xfId="1950"/>
    <cellStyle name="20% - Accent6 5" xfId="1951"/>
    <cellStyle name="20% - Accent6 5 2" xfId="1952"/>
    <cellStyle name="20% - Accent6 6" xfId="1953"/>
    <cellStyle name="20% - Accent6 6 2" xfId="1954"/>
    <cellStyle name="20% - Accent6 7" xfId="1955"/>
    <cellStyle name="20% - Accent6 7 2" xfId="1956"/>
    <cellStyle name="20% - Accent6 8" xfId="1957"/>
    <cellStyle name="20% - Accent6 8 2" xfId="1958"/>
    <cellStyle name="20% - Accent6 9" xfId="1959"/>
    <cellStyle name="20% - Accent6 9 2" xfId="1960"/>
    <cellStyle name="3 V1.00 CORE IMAGE (5200MM3.100 08/01/97)_x000d__x000a__x000d__x000a_[windows]_x000d__x000a_;spooler=yes_x000d__x000a_load=nw" xfId="1961"/>
    <cellStyle name="3 V1.00 CORE IMAGE (5200MM3.100 08/01/97)_x000d__x000a__x000d__x000a_[windows]_x000d__x000a_;spooler=yes_x000d__x000a_load=nw 2" xfId="1962"/>
    <cellStyle name="3 V1.00 CORE IMAGE (5200MM3.100 08/01/97)_x000d__x000a__x000d__x000a_[windows]_x000d__x000a_;spooler=yes_x000d__x000a_load=nw 3" xfId="1963"/>
    <cellStyle name="3 V1.00 CORE IMAGE (5200MM3.100 08/01/97)_x000d__x000a__x000d__x000a_[windows]_x000d__x000a_;spooler=yes_x000d__x000a_load=nw 4" xfId="1964"/>
    <cellStyle name="3 V1.00 CORE IMAGE (5200MM3.100 08/01/97)_x000d__x000a__x000d__x000a_[windows]_x000d__x000a_;spooler=yes_x000d__x000a_load=nw 5" xfId="1965"/>
    <cellStyle name="40% - Accent1" xfId="5631" builtinId="31" customBuiltin="1"/>
    <cellStyle name="40% - Accent1 10" xfId="1966"/>
    <cellStyle name="40% - Accent1 10 2" xfId="1967"/>
    <cellStyle name="40% - Accent1 11" xfId="1968"/>
    <cellStyle name="40% - Accent1 11 2" xfId="1969"/>
    <cellStyle name="40% - Accent1 12" xfId="1970"/>
    <cellStyle name="40% - Accent1 12 2" xfId="1971"/>
    <cellStyle name="40% - Accent1 13" xfId="1972"/>
    <cellStyle name="40% - Accent1 13 2" xfId="1973"/>
    <cellStyle name="40% - Accent1 14" xfId="1974"/>
    <cellStyle name="40% - Accent1 14 2" xfId="1975"/>
    <cellStyle name="40% - Accent1 15" xfId="1976"/>
    <cellStyle name="40% - Accent1 15 2" xfId="1977"/>
    <cellStyle name="40% - Accent1 16" xfId="1978"/>
    <cellStyle name="40% - Accent1 16 2" xfId="1979"/>
    <cellStyle name="40% - Accent1 17" xfId="1980"/>
    <cellStyle name="40% - Accent1 17 2" xfId="1981"/>
    <cellStyle name="40% - Accent1 18" xfId="1982"/>
    <cellStyle name="40% - Accent1 18 2" xfId="1983"/>
    <cellStyle name="40% - Accent1 19" xfId="1984"/>
    <cellStyle name="40% - Accent1 19 2" xfId="1985"/>
    <cellStyle name="40% - Accent1 2" xfId="1986"/>
    <cellStyle name="40% - Accent1 2 2" xfId="1987"/>
    <cellStyle name="40% - Accent1 2 3" xfId="1988"/>
    <cellStyle name="40% - Accent1 20" xfId="1989"/>
    <cellStyle name="40% - Accent1 20 2" xfId="1990"/>
    <cellStyle name="40% - Accent1 21" xfId="1991"/>
    <cellStyle name="40% - Accent1 21 2" xfId="1992"/>
    <cellStyle name="40% - Accent1 22" xfId="1993"/>
    <cellStyle name="40% - Accent1 23" xfId="1994"/>
    <cellStyle name="40% - Accent1 24" xfId="1995"/>
    <cellStyle name="40% - Accent1 25" xfId="1996"/>
    <cellStyle name="40% - Accent1 26" xfId="1997"/>
    <cellStyle name="40% - Accent1 27" xfId="1998"/>
    <cellStyle name="40% - Accent1 28" xfId="1999"/>
    <cellStyle name="40% - Accent1 29" xfId="2000"/>
    <cellStyle name="40% - Accent1 3" xfId="2001"/>
    <cellStyle name="40% - Accent1 3 2" xfId="2002"/>
    <cellStyle name="40% - Accent1 30" xfId="2003"/>
    <cellStyle name="40% - Accent1 31" xfId="2004"/>
    <cellStyle name="40% - Accent1 32" xfId="2005"/>
    <cellStyle name="40% - Accent1 33" xfId="2006"/>
    <cellStyle name="40% - Accent1 34" xfId="2007"/>
    <cellStyle name="40% - Accent1 35" xfId="2008"/>
    <cellStyle name="40% - Accent1 36" xfId="2009"/>
    <cellStyle name="40% - Accent1 4" xfId="2010"/>
    <cellStyle name="40% - Accent1 4 2" xfId="2011"/>
    <cellStyle name="40% - Accent1 5" xfId="2012"/>
    <cellStyle name="40% - Accent1 5 2" xfId="2013"/>
    <cellStyle name="40% - Accent1 6" xfId="2014"/>
    <cellStyle name="40% - Accent1 6 2" xfId="2015"/>
    <cellStyle name="40% - Accent1 7" xfId="2016"/>
    <cellStyle name="40% - Accent1 7 2" xfId="2017"/>
    <cellStyle name="40% - Accent1 8" xfId="2018"/>
    <cellStyle name="40% - Accent1 8 2" xfId="2019"/>
    <cellStyle name="40% - Accent1 9" xfId="2020"/>
    <cellStyle name="40% - Accent1 9 2" xfId="2021"/>
    <cellStyle name="40% - Accent2" xfId="5635" builtinId="35" customBuiltin="1"/>
    <cellStyle name="40% - Accent2 10" xfId="2022"/>
    <cellStyle name="40% - Accent2 10 2" xfId="2023"/>
    <cellStyle name="40% - Accent2 11" xfId="2024"/>
    <cellStyle name="40% - Accent2 11 2" xfId="2025"/>
    <cellStyle name="40% - Accent2 12" xfId="2026"/>
    <cellStyle name="40% - Accent2 12 2" xfId="2027"/>
    <cellStyle name="40% - Accent2 13" xfId="2028"/>
    <cellStyle name="40% - Accent2 13 2" xfId="2029"/>
    <cellStyle name="40% - Accent2 14" xfId="2030"/>
    <cellStyle name="40% - Accent2 14 2" xfId="2031"/>
    <cellStyle name="40% - Accent2 15" xfId="2032"/>
    <cellStyle name="40% - Accent2 15 2" xfId="2033"/>
    <cellStyle name="40% - Accent2 16" xfId="2034"/>
    <cellStyle name="40% - Accent2 16 2" xfId="2035"/>
    <cellStyle name="40% - Accent2 17" xfId="2036"/>
    <cellStyle name="40% - Accent2 17 2" xfId="2037"/>
    <cellStyle name="40% - Accent2 18" xfId="2038"/>
    <cellStyle name="40% - Accent2 18 2" xfId="2039"/>
    <cellStyle name="40% - Accent2 19" xfId="2040"/>
    <cellStyle name="40% - Accent2 19 2" xfId="2041"/>
    <cellStyle name="40% - Accent2 2" xfId="2042"/>
    <cellStyle name="40% - Accent2 2 2" xfId="2043"/>
    <cellStyle name="40% - Accent2 2 3" xfId="2044"/>
    <cellStyle name="40% - Accent2 20" xfId="2045"/>
    <cellStyle name="40% - Accent2 20 2" xfId="2046"/>
    <cellStyle name="40% - Accent2 21" xfId="2047"/>
    <cellStyle name="40% - Accent2 21 2" xfId="2048"/>
    <cellStyle name="40% - Accent2 22" xfId="2049"/>
    <cellStyle name="40% - Accent2 23" xfId="2050"/>
    <cellStyle name="40% - Accent2 24" xfId="2051"/>
    <cellStyle name="40% - Accent2 25" xfId="2052"/>
    <cellStyle name="40% - Accent2 26" xfId="2053"/>
    <cellStyle name="40% - Accent2 27" xfId="2054"/>
    <cellStyle name="40% - Accent2 28" xfId="2055"/>
    <cellStyle name="40% - Accent2 29" xfId="2056"/>
    <cellStyle name="40% - Accent2 3" xfId="2057"/>
    <cellStyle name="40% - Accent2 3 2" xfId="2058"/>
    <cellStyle name="40% - Accent2 30" xfId="2059"/>
    <cellStyle name="40% - Accent2 31" xfId="2060"/>
    <cellStyle name="40% - Accent2 32" xfId="2061"/>
    <cellStyle name="40% - Accent2 33" xfId="2062"/>
    <cellStyle name="40% - Accent2 34" xfId="2063"/>
    <cellStyle name="40% - Accent2 35" xfId="2064"/>
    <cellStyle name="40% - Accent2 36" xfId="2065"/>
    <cellStyle name="40% - Accent2 4" xfId="2066"/>
    <cellStyle name="40% - Accent2 4 2" xfId="2067"/>
    <cellStyle name="40% - Accent2 5" xfId="2068"/>
    <cellStyle name="40% - Accent2 5 2" xfId="2069"/>
    <cellStyle name="40% - Accent2 6" xfId="2070"/>
    <cellStyle name="40% - Accent2 6 2" xfId="2071"/>
    <cellStyle name="40% - Accent2 7" xfId="2072"/>
    <cellStyle name="40% - Accent2 7 2" xfId="2073"/>
    <cellStyle name="40% - Accent2 8" xfId="2074"/>
    <cellStyle name="40% - Accent2 8 2" xfId="2075"/>
    <cellStyle name="40% - Accent2 9" xfId="2076"/>
    <cellStyle name="40% - Accent2 9 2" xfId="2077"/>
    <cellStyle name="40% - Accent3" xfId="5639" builtinId="39" customBuiltin="1"/>
    <cellStyle name="40% - Accent3 10" xfId="2078"/>
    <cellStyle name="40% - Accent3 10 2" xfId="2079"/>
    <cellStyle name="40% - Accent3 11" xfId="2080"/>
    <cellStyle name="40% - Accent3 11 2" xfId="2081"/>
    <cellStyle name="40% - Accent3 12" xfId="2082"/>
    <cellStyle name="40% - Accent3 12 2" xfId="2083"/>
    <cellStyle name="40% - Accent3 13" xfId="2084"/>
    <cellStyle name="40% - Accent3 13 2" xfId="2085"/>
    <cellStyle name="40% - Accent3 14" xfId="2086"/>
    <cellStyle name="40% - Accent3 14 2" xfId="2087"/>
    <cellStyle name="40% - Accent3 15" xfId="2088"/>
    <cellStyle name="40% - Accent3 15 2" xfId="2089"/>
    <cellStyle name="40% - Accent3 16" xfId="2090"/>
    <cellStyle name="40% - Accent3 16 2" xfId="2091"/>
    <cellStyle name="40% - Accent3 17" xfId="2092"/>
    <cellStyle name="40% - Accent3 17 2" xfId="2093"/>
    <cellStyle name="40% - Accent3 18" xfId="2094"/>
    <cellStyle name="40% - Accent3 18 2" xfId="2095"/>
    <cellStyle name="40% - Accent3 19" xfId="2096"/>
    <cellStyle name="40% - Accent3 19 2" xfId="2097"/>
    <cellStyle name="40% - Accent3 2" xfId="2098"/>
    <cellStyle name="40% - Accent3 2 2" xfId="2099"/>
    <cellStyle name="40% - Accent3 2 3" xfId="2100"/>
    <cellStyle name="40% - Accent3 20" xfId="2101"/>
    <cellStyle name="40% - Accent3 20 2" xfId="2102"/>
    <cellStyle name="40% - Accent3 21" xfId="2103"/>
    <cellStyle name="40% - Accent3 21 2" xfId="2104"/>
    <cellStyle name="40% - Accent3 22" xfId="2105"/>
    <cellStyle name="40% - Accent3 23" xfId="2106"/>
    <cellStyle name="40% - Accent3 24" xfId="2107"/>
    <cellStyle name="40% - Accent3 25" xfId="2108"/>
    <cellStyle name="40% - Accent3 26" xfId="2109"/>
    <cellStyle name="40% - Accent3 27" xfId="2110"/>
    <cellStyle name="40% - Accent3 28" xfId="2111"/>
    <cellStyle name="40% - Accent3 29" xfId="2112"/>
    <cellStyle name="40% - Accent3 3" xfId="2113"/>
    <cellStyle name="40% - Accent3 3 2" xfId="2114"/>
    <cellStyle name="40% - Accent3 30" xfId="2115"/>
    <cellStyle name="40% - Accent3 31" xfId="2116"/>
    <cellStyle name="40% - Accent3 32" xfId="2117"/>
    <cellStyle name="40% - Accent3 33" xfId="2118"/>
    <cellStyle name="40% - Accent3 34" xfId="2119"/>
    <cellStyle name="40% - Accent3 35" xfId="2120"/>
    <cellStyle name="40% - Accent3 36" xfId="2121"/>
    <cellStyle name="40% - Accent3 4" xfId="2122"/>
    <cellStyle name="40% - Accent3 4 2" xfId="2123"/>
    <cellStyle name="40% - Accent3 5" xfId="2124"/>
    <cellStyle name="40% - Accent3 5 2" xfId="2125"/>
    <cellStyle name="40% - Accent3 6" xfId="2126"/>
    <cellStyle name="40% - Accent3 6 2" xfId="2127"/>
    <cellStyle name="40% - Accent3 7" xfId="2128"/>
    <cellStyle name="40% - Accent3 7 2" xfId="2129"/>
    <cellStyle name="40% - Accent3 8" xfId="2130"/>
    <cellStyle name="40% - Accent3 8 2" xfId="2131"/>
    <cellStyle name="40% - Accent3 9" xfId="2132"/>
    <cellStyle name="40% - Accent3 9 2" xfId="2133"/>
    <cellStyle name="40% - Accent4" xfId="5643" builtinId="43" customBuiltin="1"/>
    <cellStyle name="40% - Accent4 10" xfId="2134"/>
    <cellStyle name="40% - Accent4 10 2" xfId="2135"/>
    <cellStyle name="40% - Accent4 11" xfId="2136"/>
    <cellStyle name="40% - Accent4 11 2" xfId="2137"/>
    <cellStyle name="40% - Accent4 12" xfId="2138"/>
    <cellStyle name="40% - Accent4 12 2" xfId="2139"/>
    <cellStyle name="40% - Accent4 13" xfId="2140"/>
    <cellStyle name="40% - Accent4 13 2" xfId="2141"/>
    <cellStyle name="40% - Accent4 14" xfId="2142"/>
    <cellStyle name="40% - Accent4 14 2" xfId="2143"/>
    <cellStyle name="40% - Accent4 15" xfId="2144"/>
    <cellStyle name="40% - Accent4 15 2" xfId="2145"/>
    <cellStyle name="40% - Accent4 16" xfId="2146"/>
    <cellStyle name="40% - Accent4 16 2" xfId="2147"/>
    <cellStyle name="40% - Accent4 17" xfId="2148"/>
    <cellStyle name="40% - Accent4 17 2" xfId="2149"/>
    <cellStyle name="40% - Accent4 18" xfId="2150"/>
    <cellStyle name="40% - Accent4 18 2" xfId="2151"/>
    <cellStyle name="40% - Accent4 19" xfId="2152"/>
    <cellStyle name="40% - Accent4 19 2" xfId="2153"/>
    <cellStyle name="40% - Accent4 2" xfId="2154"/>
    <cellStyle name="40% - Accent4 2 2" xfId="2155"/>
    <cellStyle name="40% - Accent4 2 3" xfId="2156"/>
    <cellStyle name="40% - Accent4 20" xfId="2157"/>
    <cellStyle name="40% - Accent4 20 2" xfId="2158"/>
    <cellStyle name="40% - Accent4 21" xfId="2159"/>
    <cellStyle name="40% - Accent4 21 2" xfId="2160"/>
    <cellStyle name="40% - Accent4 22" xfId="2161"/>
    <cellStyle name="40% - Accent4 23" xfId="2162"/>
    <cellStyle name="40% - Accent4 24" xfId="2163"/>
    <cellStyle name="40% - Accent4 25" xfId="2164"/>
    <cellStyle name="40% - Accent4 26" xfId="2165"/>
    <cellStyle name="40% - Accent4 27" xfId="2166"/>
    <cellStyle name="40% - Accent4 28" xfId="2167"/>
    <cellStyle name="40% - Accent4 29" xfId="2168"/>
    <cellStyle name="40% - Accent4 3" xfId="2169"/>
    <cellStyle name="40% - Accent4 3 2" xfId="2170"/>
    <cellStyle name="40% - Accent4 30" xfId="2171"/>
    <cellStyle name="40% - Accent4 31" xfId="2172"/>
    <cellStyle name="40% - Accent4 32" xfId="2173"/>
    <cellStyle name="40% - Accent4 33" xfId="2174"/>
    <cellStyle name="40% - Accent4 34" xfId="2175"/>
    <cellStyle name="40% - Accent4 35" xfId="2176"/>
    <cellStyle name="40% - Accent4 36" xfId="2177"/>
    <cellStyle name="40% - Accent4 4" xfId="2178"/>
    <cellStyle name="40% - Accent4 4 2" xfId="2179"/>
    <cellStyle name="40% - Accent4 5" xfId="2180"/>
    <cellStyle name="40% - Accent4 5 2" xfId="2181"/>
    <cellStyle name="40% - Accent4 6" xfId="2182"/>
    <cellStyle name="40% - Accent4 6 2" xfId="2183"/>
    <cellStyle name="40% - Accent4 7" xfId="2184"/>
    <cellStyle name="40% - Accent4 7 2" xfId="2185"/>
    <cellStyle name="40% - Accent4 8" xfId="2186"/>
    <cellStyle name="40% - Accent4 8 2" xfId="2187"/>
    <cellStyle name="40% - Accent4 9" xfId="2188"/>
    <cellStyle name="40% - Accent4 9 2" xfId="2189"/>
    <cellStyle name="40% - Accent5" xfId="5647" builtinId="47" customBuiltin="1"/>
    <cellStyle name="40% - Accent5 10" xfId="2190"/>
    <cellStyle name="40% - Accent5 10 2" xfId="2191"/>
    <cellStyle name="40% - Accent5 11" xfId="2192"/>
    <cellStyle name="40% - Accent5 11 2" xfId="2193"/>
    <cellStyle name="40% - Accent5 12" xfId="2194"/>
    <cellStyle name="40% - Accent5 12 2" xfId="2195"/>
    <cellStyle name="40% - Accent5 13" xfId="2196"/>
    <cellStyle name="40% - Accent5 13 2" xfId="2197"/>
    <cellStyle name="40% - Accent5 14" xfId="2198"/>
    <cellStyle name="40% - Accent5 14 2" xfId="2199"/>
    <cellStyle name="40% - Accent5 15" xfId="2200"/>
    <cellStyle name="40% - Accent5 15 2" xfId="2201"/>
    <cellStyle name="40% - Accent5 16" xfId="2202"/>
    <cellStyle name="40% - Accent5 16 2" xfId="2203"/>
    <cellStyle name="40% - Accent5 17" xfId="2204"/>
    <cellStyle name="40% - Accent5 17 2" xfId="2205"/>
    <cellStyle name="40% - Accent5 18" xfId="2206"/>
    <cellStyle name="40% - Accent5 18 2" xfId="2207"/>
    <cellStyle name="40% - Accent5 19" xfId="2208"/>
    <cellStyle name="40% - Accent5 19 2" xfId="2209"/>
    <cellStyle name="40% - Accent5 2" xfId="2210"/>
    <cellStyle name="40% - Accent5 2 2" xfId="2211"/>
    <cellStyle name="40% - Accent5 2 3" xfId="2212"/>
    <cellStyle name="40% - Accent5 20" xfId="2213"/>
    <cellStyle name="40% - Accent5 20 2" xfId="2214"/>
    <cellStyle name="40% - Accent5 21" xfId="2215"/>
    <cellStyle name="40% - Accent5 21 2" xfId="2216"/>
    <cellStyle name="40% - Accent5 22" xfId="2217"/>
    <cellStyle name="40% - Accent5 23" xfId="2218"/>
    <cellStyle name="40% - Accent5 24" xfId="2219"/>
    <cellStyle name="40% - Accent5 25" xfId="2220"/>
    <cellStyle name="40% - Accent5 26" xfId="2221"/>
    <cellStyle name="40% - Accent5 27" xfId="2222"/>
    <cellStyle name="40% - Accent5 28" xfId="2223"/>
    <cellStyle name="40% - Accent5 29" xfId="2224"/>
    <cellStyle name="40% - Accent5 3" xfId="2225"/>
    <cellStyle name="40% - Accent5 3 2" xfId="2226"/>
    <cellStyle name="40% - Accent5 30" xfId="2227"/>
    <cellStyle name="40% - Accent5 31" xfId="2228"/>
    <cellStyle name="40% - Accent5 32" xfId="2229"/>
    <cellStyle name="40% - Accent5 33" xfId="2230"/>
    <cellStyle name="40% - Accent5 34" xfId="2231"/>
    <cellStyle name="40% - Accent5 35" xfId="2232"/>
    <cellStyle name="40% - Accent5 36" xfId="2233"/>
    <cellStyle name="40% - Accent5 4" xfId="2234"/>
    <cellStyle name="40% - Accent5 4 2" xfId="2235"/>
    <cellStyle name="40% - Accent5 5" xfId="2236"/>
    <cellStyle name="40% - Accent5 5 2" xfId="2237"/>
    <cellStyle name="40% - Accent5 6" xfId="2238"/>
    <cellStyle name="40% - Accent5 6 2" xfId="2239"/>
    <cellStyle name="40% - Accent5 7" xfId="2240"/>
    <cellStyle name="40% - Accent5 7 2" xfId="2241"/>
    <cellStyle name="40% - Accent5 8" xfId="2242"/>
    <cellStyle name="40% - Accent5 8 2" xfId="2243"/>
    <cellStyle name="40% - Accent5 9" xfId="2244"/>
    <cellStyle name="40% - Accent5 9 2" xfId="2245"/>
    <cellStyle name="40% - Accent6" xfId="5651" builtinId="51" customBuiltin="1"/>
    <cellStyle name="40% - Accent6 10" xfId="2246"/>
    <cellStyle name="40% - Accent6 10 2" xfId="2247"/>
    <cellStyle name="40% - Accent6 11" xfId="2248"/>
    <cellStyle name="40% - Accent6 11 2" xfId="2249"/>
    <cellStyle name="40% - Accent6 12" xfId="2250"/>
    <cellStyle name="40% - Accent6 12 2" xfId="2251"/>
    <cellStyle name="40% - Accent6 13" xfId="2252"/>
    <cellStyle name="40% - Accent6 13 2" xfId="2253"/>
    <cellStyle name="40% - Accent6 14" xfId="2254"/>
    <cellStyle name="40% - Accent6 14 2" xfId="2255"/>
    <cellStyle name="40% - Accent6 15" xfId="2256"/>
    <cellStyle name="40% - Accent6 15 2" xfId="2257"/>
    <cellStyle name="40% - Accent6 16" xfId="2258"/>
    <cellStyle name="40% - Accent6 16 2" xfId="2259"/>
    <cellStyle name="40% - Accent6 17" xfId="2260"/>
    <cellStyle name="40% - Accent6 17 2" xfId="2261"/>
    <cellStyle name="40% - Accent6 18" xfId="2262"/>
    <cellStyle name="40% - Accent6 18 2" xfId="2263"/>
    <cellStyle name="40% - Accent6 19" xfId="2264"/>
    <cellStyle name="40% - Accent6 19 2" xfId="2265"/>
    <cellStyle name="40% - Accent6 2" xfId="2266"/>
    <cellStyle name="40% - Accent6 2 2" xfId="2267"/>
    <cellStyle name="40% - Accent6 2 3" xfId="2268"/>
    <cellStyle name="40% - Accent6 20" xfId="2269"/>
    <cellStyle name="40% - Accent6 20 2" xfId="2270"/>
    <cellStyle name="40% - Accent6 21" xfId="2271"/>
    <cellStyle name="40% - Accent6 21 2" xfId="2272"/>
    <cellStyle name="40% - Accent6 22" xfId="2273"/>
    <cellStyle name="40% - Accent6 23" xfId="2274"/>
    <cellStyle name="40% - Accent6 24" xfId="2275"/>
    <cellStyle name="40% - Accent6 25" xfId="2276"/>
    <cellStyle name="40% - Accent6 26" xfId="2277"/>
    <cellStyle name="40% - Accent6 27" xfId="2278"/>
    <cellStyle name="40% - Accent6 28" xfId="2279"/>
    <cellStyle name="40% - Accent6 29" xfId="2280"/>
    <cellStyle name="40% - Accent6 3" xfId="2281"/>
    <cellStyle name="40% - Accent6 3 2" xfId="2282"/>
    <cellStyle name="40% - Accent6 30" xfId="2283"/>
    <cellStyle name="40% - Accent6 31" xfId="2284"/>
    <cellStyle name="40% - Accent6 32" xfId="2285"/>
    <cellStyle name="40% - Accent6 33" xfId="2286"/>
    <cellStyle name="40% - Accent6 34" xfId="2287"/>
    <cellStyle name="40% - Accent6 35" xfId="2288"/>
    <cellStyle name="40% - Accent6 36" xfId="2289"/>
    <cellStyle name="40% - Accent6 4" xfId="2290"/>
    <cellStyle name="40% - Accent6 4 2" xfId="2291"/>
    <cellStyle name="40% - Accent6 5" xfId="2292"/>
    <cellStyle name="40% - Accent6 5 2" xfId="2293"/>
    <cellStyle name="40% - Accent6 6" xfId="2294"/>
    <cellStyle name="40% - Accent6 6 2" xfId="2295"/>
    <cellStyle name="40% - Accent6 7" xfId="2296"/>
    <cellStyle name="40% - Accent6 7 2" xfId="2297"/>
    <cellStyle name="40% - Accent6 8" xfId="2298"/>
    <cellStyle name="40% - Accent6 8 2" xfId="2299"/>
    <cellStyle name="40% - Accent6 9" xfId="2300"/>
    <cellStyle name="40% - Accent6 9 2" xfId="2301"/>
    <cellStyle name="572737" xfId="2302"/>
    <cellStyle name="60% - Accent1" xfId="5632" builtinId="32" customBuiltin="1"/>
    <cellStyle name="60% - Accent1 10" xfId="2303"/>
    <cellStyle name="60% - Accent1 10 2" xfId="2304"/>
    <cellStyle name="60% - Accent1 11" xfId="2305"/>
    <cellStyle name="60% - Accent1 11 2" xfId="2306"/>
    <cellStyle name="60% - Accent1 12" xfId="2307"/>
    <cellStyle name="60% - Accent1 12 2" xfId="2308"/>
    <cellStyle name="60% - Accent1 13" xfId="2309"/>
    <cellStyle name="60% - Accent1 13 2" xfId="2310"/>
    <cellStyle name="60% - Accent1 14" xfId="2311"/>
    <cellStyle name="60% - Accent1 14 2" xfId="2312"/>
    <cellStyle name="60% - Accent1 15" xfId="2313"/>
    <cellStyle name="60% - Accent1 15 2" xfId="2314"/>
    <cellStyle name="60% - Accent1 16" xfId="2315"/>
    <cellStyle name="60% - Accent1 16 2" xfId="2316"/>
    <cellStyle name="60% - Accent1 17" xfId="2317"/>
    <cellStyle name="60% - Accent1 17 2" xfId="2318"/>
    <cellStyle name="60% - Accent1 18" xfId="2319"/>
    <cellStyle name="60% - Accent1 18 2" xfId="2320"/>
    <cellStyle name="60% - Accent1 19" xfId="2321"/>
    <cellStyle name="60% - Accent1 19 2" xfId="2322"/>
    <cellStyle name="60% - Accent1 2" xfId="2323"/>
    <cellStyle name="60% - Accent1 2 2" xfId="2324"/>
    <cellStyle name="60% - Accent1 20" xfId="2325"/>
    <cellStyle name="60% - Accent1 20 2" xfId="2326"/>
    <cellStyle name="60% - Accent1 21" xfId="2327"/>
    <cellStyle name="60% - Accent1 21 2" xfId="2328"/>
    <cellStyle name="60% - Accent1 22" xfId="2329"/>
    <cellStyle name="60% - Accent1 23" xfId="2330"/>
    <cellStyle name="60% - Accent1 24" xfId="2331"/>
    <cellStyle name="60% - Accent1 25" xfId="2332"/>
    <cellStyle name="60% - Accent1 26" xfId="2333"/>
    <cellStyle name="60% - Accent1 27" xfId="2334"/>
    <cellStyle name="60% - Accent1 28" xfId="2335"/>
    <cellStyle name="60% - Accent1 29" xfId="2336"/>
    <cellStyle name="60% - Accent1 3" xfId="2337"/>
    <cellStyle name="60% - Accent1 3 2" xfId="2338"/>
    <cellStyle name="60% - Accent1 30" xfId="2339"/>
    <cellStyle name="60% - Accent1 31" xfId="2340"/>
    <cellStyle name="60% - Accent1 32" xfId="2341"/>
    <cellStyle name="60% - Accent1 33" xfId="2342"/>
    <cellStyle name="60% - Accent1 34" xfId="2343"/>
    <cellStyle name="60% - Accent1 35" xfId="2344"/>
    <cellStyle name="60% - Accent1 36" xfId="2345"/>
    <cellStyle name="60% - Accent1 4" xfId="2346"/>
    <cellStyle name="60% - Accent1 4 2" xfId="2347"/>
    <cellStyle name="60% - Accent1 5" xfId="2348"/>
    <cellStyle name="60% - Accent1 5 2" xfId="2349"/>
    <cellStyle name="60% - Accent1 6" xfId="2350"/>
    <cellStyle name="60% - Accent1 6 2" xfId="2351"/>
    <cellStyle name="60% - Accent1 7" xfId="2352"/>
    <cellStyle name="60% - Accent1 7 2" xfId="2353"/>
    <cellStyle name="60% - Accent1 8" xfId="2354"/>
    <cellStyle name="60% - Accent1 8 2" xfId="2355"/>
    <cellStyle name="60% - Accent1 9" xfId="2356"/>
    <cellStyle name="60% - Accent1 9 2" xfId="2357"/>
    <cellStyle name="60% - Accent2" xfId="5636" builtinId="36" customBuiltin="1"/>
    <cellStyle name="60% - Accent2 10" xfId="2358"/>
    <cellStyle name="60% - Accent2 10 2" xfId="2359"/>
    <cellStyle name="60% - Accent2 11" xfId="2360"/>
    <cellStyle name="60% - Accent2 11 2" xfId="2361"/>
    <cellStyle name="60% - Accent2 12" xfId="2362"/>
    <cellStyle name="60% - Accent2 12 2" xfId="2363"/>
    <cellStyle name="60% - Accent2 13" xfId="2364"/>
    <cellStyle name="60% - Accent2 13 2" xfId="2365"/>
    <cellStyle name="60% - Accent2 14" xfId="2366"/>
    <cellStyle name="60% - Accent2 14 2" xfId="2367"/>
    <cellStyle name="60% - Accent2 15" xfId="2368"/>
    <cellStyle name="60% - Accent2 15 2" xfId="2369"/>
    <cellStyle name="60% - Accent2 16" xfId="2370"/>
    <cellStyle name="60% - Accent2 16 2" xfId="2371"/>
    <cellStyle name="60% - Accent2 17" xfId="2372"/>
    <cellStyle name="60% - Accent2 17 2" xfId="2373"/>
    <cellStyle name="60% - Accent2 18" xfId="2374"/>
    <cellStyle name="60% - Accent2 18 2" xfId="2375"/>
    <cellStyle name="60% - Accent2 19" xfId="2376"/>
    <cellStyle name="60% - Accent2 19 2" xfId="2377"/>
    <cellStyle name="60% - Accent2 2" xfId="2378"/>
    <cellStyle name="60% - Accent2 2 2" xfId="2379"/>
    <cellStyle name="60% - Accent2 20" xfId="2380"/>
    <cellStyle name="60% - Accent2 20 2" xfId="2381"/>
    <cellStyle name="60% - Accent2 21" xfId="2382"/>
    <cellStyle name="60% - Accent2 21 2" xfId="2383"/>
    <cellStyle name="60% - Accent2 22" xfId="2384"/>
    <cellStyle name="60% - Accent2 23" xfId="2385"/>
    <cellStyle name="60% - Accent2 24" xfId="2386"/>
    <cellStyle name="60% - Accent2 25" xfId="2387"/>
    <cellStyle name="60% - Accent2 26" xfId="2388"/>
    <cellStyle name="60% - Accent2 27" xfId="2389"/>
    <cellStyle name="60% - Accent2 28" xfId="2390"/>
    <cellStyle name="60% - Accent2 29" xfId="2391"/>
    <cellStyle name="60% - Accent2 3" xfId="2392"/>
    <cellStyle name="60% - Accent2 3 2" xfId="2393"/>
    <cellStyle name="60% - Accent2 30" xfId="2394"/>
    <cellStyle name="60% - Accent2 31" xfId="2395"/>
    <cellStyle name="60% - Accent2 32" xfId="2396"/>
    <cellStyle name="60% - Accent2 33" xfId="2397"/>
    <cellStyle name="60% - Accent2 34" xfId="2398"/>
    <cellStyle name="60% - Accent2 35" xfId="2399"/>
    <cellStyle name="60% - Accent2 36" xfId="2400"/>
    <cellStyle name="60% - Accent2 4" xfId="2401"/>
    <cellStyle name="60% - Accent2 4 2" xfId="2402"/>
    <cellStyle name="60% - Accent2 5" xfId="2403"/>
    <cellStyle name="60% - Accent2 5 2" xfId="2404"/>
    <cellStyle name="60% - Accent2 6" xfId="2405"/>
    <cellStyle name="60% - Accent2 6 2" xfId="2406"/>
    <cellStyle name="60% - Accent2 7" xfId="2407"/>
    <cellStyle name="60% - Accent2 7 2" xfId="2408"/>
    <cellStyle name="60% - Accent2 8" xfId="2409"/>
    <cellStyle name="60% - Accent2 8 2" xfId="2410"/>
    <cellStyle name="60% - Accent2 9" xfId="2411"/>
    <cellStyle name="60% - Accent2 9 2" xfId="2412"/>
    <cellStyle name="60% - Accent3" xfId="5640" builtinId="40" customBuiltin="1"/>
    <cellStyle name="60% - Accent3 10" xfId="2413"/>
    <cellStyle name="60% - Accent3 10 2" xfId="2414"/>
    <cellStyle name="60% - Accent3 11" xfId="2415"/>
    <cellStyle name="60% - Accent3 11 2" xfId="2416"/>
    <cellStyle name="60% - Accent3 12" xfId="2417"/>
    <cellStyle name="60% - Accent3 12 2" xfId="2418"/>
    <cellStyle name="60% - Accent3 13" xfId="2419"/>
    <cellStyle name="60% - Accent3 13 2" xfId="2420"/>
    <cellStyle name="60% - Accent3 14" xfId="2421"/>
    <cellStyle name="60% - Accent3 14 2" xfId="2422"/>
    <cellStyle name="60% - Accent3 15" xfId="2423"/>
    <cellStyle name="60% - Accent3 15 2" xfId="2424"/>
    <cellStyle name="60% - Accent3 16" xfId="2425"/>
    <cellStyle name="60% - Accent3 16 2" xfId="2426"/>
    <cellStyle name="60% - Accent3 17" xfId="2427"/>
    <cellStyle name="60% - Accent3 17 2" xfId="2428"/>
    <cellStyle name="60% - Accent3 18" xfId="2429"/>
    <cellStyle name="60% - Accent3 18 2" xfId="2430"/>
    <cellStyle name="60% - Accent3 19" xfId="2431"/>
    <cellStyle name="60% - Accent3 19 2" xfId="2432"/>
    <cellStyle name="60% - Accent3 2" xfId="2433"/>
    <cellStyle name="60% - Accent3 2 2" xfId="2434"/>
    <cellStyle name="60% - Accent3 20" xfId="2435"/>
    <cellStyle name="60% - Accent3 20 2" xfId="2436"/>
    <cellStyle name="60% - Accent3 21" xfId="2437"/>
    <cellStyle name="60% - Accent3 21 2" xfId="2438"/>
    <cellStyle name="60% - Accent3 22" xfId="2439"/>
    <cellStyle name="60% - Accent3 23" xfId="2440"/>
    <cellStyle name="60% - Accent3 24" xfId="2441"/>
    <cellStyle name="60% - Accent3 25" xfId="2442"/>
    <cellStyle name="60% - Accent3 26" xfId="2443"/>
    <cellStyle name="60% - Accent3 27" xfId="2444"/>
    <cellStyle name="60% - Accent3 28" xfId="2445"/>
    <cellStyle name="60% - Accent3 29" xfId="2446"/>
    <cellStyle name="60% - Accent3 3" xfId="2447"/>
    <cellStyle name="60% - Accent3 3 2" xfId="2448"/>
    <cellStyle name="60% - Accent3 30" xfId="2449"/>
    <cellStyle name="60% - Accent3 31" xfId="2450"/>
    <cellStyle name="60% - Accent3 32" xfId="2451"/>
    <cellStyle name="60% - Accent3 33" xfId="2452"/>
    <cellStyle name="60% - Accent3 34" xfId="2453"/>
    <cellStyle name="60% - Accent3 35" xfId="2454"/>
    <cellStyle name="60% - Accent3 36" xfId="2455"/>
    <cellStyle name="60% - Accent3 4" xfId="2456"/>
    <cellStyle name="60% - Accent3 4 2" xfId="2457"/>
    <cellStyle name="60% - Accent3 5" xfId="2458"/>
    <cellStyle name="60% - Accent3 5 2" xfId="2459"/>
    <cellStyle name="60% - Accent3 6" xfId="2460"/>
    <cellStyle name="60% - Accent3 6 2" xfId="2461"/>
    <cellStyle name="60% - Accent3 7" xfId="2462"/>
    <cellStyle name="60% - Accent3 7 2" xfId="2463"/>
    <cellStyle name="60% - Accent3 8" xfId="2464"/>
    <cellStyle name="60% - Accent3 8 2" xfId="2465"/>
    <cellStyle name="60% - Accent3 9" xfId="2466"/>
    <cellStyle name="60% - Accent3 9 2" xfId="2467"/>
    <cellStyle name="60% - Accent4" xfId="5644" builtinId="44" customBuiltin="1"/>
    <cellStyle name="60% - Accent4 10" xfId="2468"/>
    <cellStyle name="60% - Accent4 10 2" xfId="2469"/>
    <cellStyle name="60% - Accent4 11" xfId="2470"/>
    <cellStyle name="60% - Accent4 11 2" xfId="2471"/>
    <cellStyle name="60% - Accent4 12" xfId="2472"/>
    <cellStyle name="60% - Accent4 12 2" xfId="2473"/>
    <cellStyle name="60% - Accent4 13" xfId="2474"/>
    <cellStyle name="60% - Accent4 13 2" xfId="2475"/>
    <cellStyle name="60% - Accent4 14" xfId="2476"/>
    <cellStyle name="60% - Accent4 14 2" xfId="2477"/>
    <cellStyle name="60% - Accent4 15" xfId="2478"/>
    <cellStyle name="60% - Accent4 15 2" xfId="2479"/>
    <cellStyle name="60% - Accent4 16" xfId="2480"/>
    <cellStyle name="60% - Accent4 16 2" xfId="2481"/>
    <cellStyle name="60% - Accent4 17" xfId="2482"/>
    <cellStyle name="60% - Accent4 17 2" xfId="2483"/>
    <cellStyle name="60% - Accent4 18" xfId="2484"/>
    <cellStyle name="60% - Accent4 18 2" xfId="2485"/>
    <cellStyle name="60% - Accent4 19" xfId="2486"/>
    <cellStyle name="60% - Accent4 19 2" xfId="2487"/>
    <cellStyle name="60% - Accent4 2" xfId="2488"/>
    <cellStyle name="60% - Accent4 2 2" xfId="2489"/>
    <cellStyle name="60% - Accent4 20" xfId="2490"/>
    <cellStyle name="60% - Accent4 20 2" xfId="2491"/>
    <cellStyle name="60% - Accent4 21" xfId="2492"/>
    <cellStyle name="60% - Accent4 21 2" xfId="2493"/>
    <cellStyle name="60% - Accent4 22" xfId="2494"/>
    <cellStyle name="60% - Accent4 23" xfId="2495"/>
    <cellStyle name="60% - Accent4 24" xfId="2496"/>
    <cellStyle name="60% - Accent4 25" xfId="2497"/>
    <cellStyle name="60% - Accent4 26" xfId="2498"/>
    <cellStyle name="60% - Accent4 27" xfId="2499"/>
    <cellStyle name="60% - Accent4 28" xfId="2500"/>
    <cellStyle name="60% - Accent4 29" xfId="2501"/>
    <cellStyle name="60% - Accent4 3" xfId="2502"/>
    <cellStyle name="60% - Accent4 3 2" xfId="2503"/>
    <cellStyle name="60% - Accent4 30" xfId="2504"/>
    <cellStyle name="60% - Accent4 31" xfId="2505"/>
    <cellStyle name="60% - Accent4 32" xfId="2506"/>
    <cellStyle name="60% - Accent4 33" xfId="2507"/>
    <cellStyle name="60% - Accent4 34" xfId="2508"/>
    <cellStyle name="60% - Accent4 35" xfId="2509"/>
    <cellStyle name="60% - Accent4 36" xfId="2510"/>
    <cellStyle name="60% - Accent4 4" xfId="2511"/>
    <cellStyle name="60% - Accent4 4 2" xfId="2512"/>
    <cellStyle name="60% - Accent4 5" xfId="2513"/>
    <cellStyle name="60% - Accent4 5 2" xfId="2514"/>
    <cellStyle name="60% - Accent4 6" xfId="2515"/>
    <cellStyle name="60% - Accent4 6 2" xfId="2516"/>
    <cellStyle name="60% - Accent4 7" xfId="2517"/>
    <cellStyle name="60% - Accent4 7 2" xfId="2518"/>
    <cellStyle name="60% - Accent4 8" xfId="2519"/>
    <cellStyle name="60% - Accent4 8 2" xfId="2520"/>
    <cellStyle name="60% - Accent4 9" xfId="2521"/>
    <cellStyle name="60% - Accent4 9 2" xfId="2522"/>
    <cellStyle name="60% - Accent5" xfId="5648" builtinId="48" customBuiltin="1"/>
    <cellStyle name="60% - Accent5 10" xfId="2523"/>
    <cellStyle name="60% - Accent5 10 2" xfId="2524"/>
    <cellStyle name="60% - Accent5 11" xfId="2525"/>
    <cellStyle name="60% - Accent5 11 2" xfId="2526"/>
    <cellStyle name="60% - Accent5 12" xfId="2527"/>
    <cellStyle name="60% - Accent5 12 2" xfId="2528"/>
    <cellStyle name="60% - Accent5 13" xfId="2529"/>
    <cellStyle name="60% - Accent5 13 2" xfId="2530"/>
    <cellStyle name="60% - Accent5 14" xfId="2531"/>
    <cellStyle name="60% - Accent5 14 2" xfId="2532"/>
    <cellStyle name="60% - Accent5 15" xfId="2533"/>
    <cellStyle name="60% - Accent5 15 2" xfId="2534"/>
    <cellStyle name="60% - Accent5 16" xfId="2535"/>
    <cellStyle name="60% - Accent5 16 2" xfId="2536"/>
    <cellStyle name="60% - Accent5 17" xfId="2537"/>
    <cellStyle name="60% - Accent5 17 2" xfId="2538"/>
    <cellStyle name="60% - Accent5 18" xfId="2539"/>
    <cellStyle name="60% - Accent5 18 2" xfId="2540"/>
    <cellStyle name="60% - Accent5 19" xfId="2541"/>
    <cellStyle name="60% - Accent5 19 2" xfId="2542"/>
    <cellStyle name="60% - Accent5 2" xfId="2543"/>
    <cellStyle name="60% - Accent5 2 2" xfId="2544"/>
    <cellStyle name="60% - Accent5 20" xfId="2545"/>
    <cellStyle name="60% - Accent5 20 2" xfId="2546"/>
    <cellStyle name="60% - Accent5 21" xfId="2547"/>
    <cellStyle name="60% - Accent5 21 2" xfId="2548"/>
    <cellStyle name="60% - Accent5 22" xfId="2549"/>
    <cellStyle name="60% - Accent5 23" xfId="2550"/>
    <cellStyle name="60% - Accent5 24" xfId="2551"/>
    <cellStyle name="60% - Accent5 25" xfId="2552"/>
    <cellStyle name="60% - Accent5 26" xfId="2553"/>
    <cellStyle name="60% - Accent5 27" xfId="2554"/>
    <cellStyle name="60% - Accent5 28" xfId="2555"/>
    <cellStyle name="60% - Accent5 29" xfId="2556"/>
    <cellStyle name="60% - Accent5 3" xfId="2557"/>
    <cellStyle name="60% - Accent5 3 2" xfId="2558"/>
    <cellStyle name="60% - Accent5 30" xfId="2559"/>
    <cellStyle name="60% - Accent5 31" xfId="2560"/>
    <cellStyle name="60% - Accent5 32" xfId="2561"/>
    <cellStyle name="60% - Accent5 33" xfId="2562"/>
    <cellStyle name="60% - Accent5 34" xfId="2563"/>
    <cellStyle name="60% - Accent5 35" xfId="2564"/>
    <cellStyle name="60% - Accent5 36" xfId="2565"/>
    <cellStyle name="60% - Accent5 4" xfId="2566"/>
    <cellStyle name="60% - Accent5 4 2" xfId="2567"/>
    <cellStyle name="60% - Accent5 5" xfId="2568"/>
    <cellStyle name="60% - Accent5 5 2" xfId="2569"/>
    <cellStyle name="60% - Accent5 6" xfId="2570"/>
    <cellStyle name="60% - Accent5 6 2" xfId="2571"/>
    <cellStyle name="60% - Accent5 7" xfId="2572"/>
    <cellStyle name="60% - Accent5 7 2" xfId="2573"/>
    <cellStyle name="60% - Accent5 8" xfId="2574"/>
    <cellStyle name="60% - Accent5 8 2" xfId="2575"/>
    <cellStyle name="60% - Accent5 9" xfId="2576"/>
    <cellStyle name="60% - Accent5 9 2" xfId="2577"/>
    <cellStyle name="60% - Accent6" xfId="5652" builtinId="52" customBuiltin="1"/>
    <cellStyle name="60% - Accent6 10" xfId="2578"/>
    <cellStyle name="60% - Accent6 10 2" xfId="2579"/>
    <cellStyle name="60% - Accent6 11" xfId="2580"/>
    <cellStyle name="60% - Accent6 11 2" xfId="2581"/>
    <cellStyle name="60% - Accent6 12" xfId="2582"/>
    <cellStyle name="60% - Accent6 12 2" xfId="2583"/>
    <cellStyle name="60% - Accent6 13" xfId="2584"/>
    <cellStyle name="60% - Accent6 13 2" xfId="2585"/>
    <cellStyle name="60% - Accent6 14" xfId="2586"/>
    <cellStyle name="60% - Accent6 14 2" xfId="2587"/>
    <cellStyle name="60% - Accent6 15" xfId="2588"/>
    <cellStyle name="60% - Accent6 15 2" xfId="2589"/>
    <cellStyle name="60% - Accent6 16" xfId="2590"/>
    <cellStyle name="60% - Accent6 16 2" xfId="2591"/>
    <cellStyle name="60% - Accent6 17" xfId="2592"/>
    <cellStyle name="60% - Accent6 17 2" xfId="2593"/>
    <cellStyle name="60% - Accent6 18" xfId="2594"/>
    <cellStyle name="60% - Accent6 18 2" xfId="2595"/>
    <cellStyle name="60% - Accent6 19" xfId="2596"/>
    <cellStyle name="60% - Accent6 19 2" xfId="2597"/>
    <cellStyle name="60% - Accent6 2" xfId="2598"/>
    <cellStyle name="60% - Accent6 2 2" xfId="2599"/>
    <cellStyle name="60% - Accent6 20" xfId="2600"/>
    <cellStyle name="60% - Accent6 20 2" xfId="2601"/>
    <cellStyle name="60% - Accent6 21" xfId="2602"/>
    <cellStyle name="60% - Accent6 21 2" xfId="2603"/>
    <cellStyle name="60% - Accent6 22" xfId="2604"/>
    <cellStyle name="60% - Accent6 23" xfId="2605"/>
    <cellStyle name="60% - Accent6 24" xfId="2606"/>
    <cellStyle name="60% - Accent6 25" xfId="2607"/>
    <cellStyle name="60% - Accent6 26" xfId="2608"/>
    <cellStyle name="60% - Accent6 27" xfId="2609"/>
    <cellStyle name="60% - Accent6 28" xfId="2610"/>
    <cellStyle name="60% - Accent6 29" xfId="2611"/>
    <cellStyle name="60% - Accent6 3" xfId="2612"/>
    <cellStyle name="60% - Accent6 3 2" xfId="2613"/>
    <cellStyle name="60% - Accent6 30" xfId="2614"/>
    <cellStyle name="60% - Accent6 31" xfId="2615"/>
    <cellStyle name="60% - Accent6 32" xfId="2616"/>
    <cellStyle name="60% - Accent6 33" xfId="2617"/>
    <cellStyle name="60% - Accent6 34" xfId="2618"/>
    <cellStyle name="60% - Accent6 35" xfId="2619"/>
    <cellStyle name="60% - Accent6 36" xfId="2620"/>
    <cellStyle name="60% - Accent6 4" xfId="2621"/>
    <cellStyle name="60% - Accent6 4 2" xfId="2622"/>
    <cellStyle name="60% - Accent6 5" xfId="2623"/>
    <cellStyle name="60% - Accent6 5 2" xfId="2624"/>
    <cellStyle name="60% - Accent6 6" xfId="2625"/>
    <cellStyle name="60% - Accent6 6 2" xfId="2626"/>
    <cellStyle name="60% - Accent6 7" xfId="2627"/>
    <cellStyle name="60% - Accent6 7 2" xfId="2628"/>
    <cellStyle name="60% - Accent6 8" xfId="2629"/>
    <cellStyle name="60% - Accent6 8 2" xfId="2630"/>
    <cellStyle name="60% - Accent6 9" xfId="2631"/>
    <cellStyle name="60% - Accent6 9 2" xfId="2632"/>
    <cellStyle name="6mal" xfId="2633"/>
    <cellStyle name="752131" xfId="2634"/>
    <cellStyle name="7978" xfId="2635"/>
    <cellStyle name="85" xfId="2636"/>
    <cellStyle name="90" xfId="2637"/>
    <cellStyle name="A satisfied Microsoft Office user" xfId="2638"/>
    <cellStyle name="ac" xfId="2639"/>
    <cellStyle name="Accent1" xfId="5629" builtinId="29" customBuiltin="1"/>
    <cellStyle name="Accent1 - 20%" xfId="2640"/>
    <cellStyle name="Accent1 - 40%" xfId="2641"/>
    <cellStyle name="Accent1 - 60%" xfId="2642"/>
    <cellStyle name="Accent1 10" xfId="2643"/>
    <cellStyle name="Accent1 10 2" xfId="2644"/>
    <cellStyle name="Accent1 11" xfId="2645"/>
    <cellStyle name="Accent1 11 2" xfId="2646"/>
    <cellStyle name="Accent1 12" xfId="2647"/>
    <cellStyle name="Accent1 12 2" xfId="2648"/>
    <cellStyle name="Accent1 13" xfId="2649"/>
    <cellStyle name="Accent1 13 2" xfId="2650"/>
    <cellStyle name="Accent1 14" xfId="2651"/>
    <cellStyle name="Accent1 14 2" xfId="2652"/>
    <cellStyle name="Accent1 15" xfId="2653"/>
    <cellStyle name="Accent1 15 2" xfId="2654"/>
    <cellStyle name="Accent1 16" xfId="2655"/>
    <cellStyle name="Accent1 16 2" xfId="2656"/>
    <cellStyle name="Accent1 17" xfId="2657"/>
    <cellStyle name="Accent1 17 2" xfId="2658"/>
    <cellStyle name="Accent1 18" xfId="2659"/>
    <cellStyle name="Accent1 18 2" xfId="2660"/>
    <cellStyle name="Accent1 19" xfId="2661"/>
    <cellStyle name="Accent1 19 2" xfId="2662"/>
    <cellStyle name="Accent1 2" xfId="2663"/>
    <cellStyle name="Accent1 2 2" xfId="2664"/>
    <cellStyle name="Accent1 20" xfId="2665"/>
    <cellStyle name="Accent1 20 2" xfId="2666"/>
    <cellStyle name="Accent1 21" xfId="2667"/>
    <cellStyle name="Accent1 21 2" xfId="2668"/>
    <cellStyle name="Accent1 22" xfId="2669"/>
    <cellStyle name="Accent1 23" xfId="2670"/>
    <cellStyle name="Accent1 24" xfId="2671"/>
    <cellStyle name="Accent1 25" xfId="2672"/>
    <cellStyle name="Accent1 26" xfId="2673"/>
    <cellStyle name="Accent1 27" xfId="2674"/>
    <cellStyle name="Accent1 28" xfId="2675"/>
    <cellStyle name="Accent1 29" xfId="2676"/>
    <cellStyle name="Accent1 3" xfId="2677"/>
    <cellStyle name="Accent1 3 2" xfId="2678"/>
    <cellStyle name="Accent1 30" xfId="2679"/>
    <cellStyle name="Accent1 31" xfId="2680"/>
    <cellStyle name="Accent1 32" xfId="2681"/>
    <cellStyle name="Accent1 33" xfId="2682"/>
    <cellStyle name="Accent1 34" xfId="2683"/>
    <cellStyle name="Accent1 35" xfId="2684"/>
    <cellStyle name="Accent1 36" xfId="2685"/>
    <cellStyle name="Accent1 4" xfId="2686"/>
    <cellStyle name="Accent1 4 2" xfId="2687"/>
    <cellStyle name="Accent1 5" xfId="2688"/>
    <cellStyle name="Accent1 5 2" xfId="2689"/>
    <cellStyle name="Accent1 6" xfId="2690"/>
    <cellStyle name="Accent1 6 2" xfId="2691"/>
    <cellStyle name="Accent1 7" xfId="2692"/>
    <cellStyle name="Accent1 7 2" xfId="2693"/>
    <cellStyle name="Accent1 8" xfId="2694"/>
    <cellStyle name="Accent1 8 2" xfId="2695"/>
    <cellStyle name="Accent1 9" xfId="2696"/>
    <cellStyle name="Accent1 9 2" xfId="2697"/>
    <cellStyle name="Accent2" xfId="5633" builtinId="33" customBuiltin="1"/>
    <cellStyle name="Accent2 - 20%" xfId="2698"/>
    <cellStyle name="Accent2 - 40%" xfId="2699"/>
    <cellStyle name="Accent2 - 60%" xfId="2700"/>
    <cellStyle name="Accent2 10" xfId="2701"/>
    <cellStyle name="Accent2 10 2" xfId="2702"/>
    <cellStyle name="Accent2 11" xfId="2703"/>
    <cellStyle name="Accent2 11 2" xfId="2704"/>
    <cellStyle name="Accent2 12" xfId="2705"/>
    <cellStyle name="Accent2 12 2" xfId="2706"/>
    <cellStyle name="Accent2 13" xfId="2707"/>
    <cellStyle name="Accent2 13 2" xfId="2708"/>
    <cellStyle name="Accent2 14" xfId="2709"/>
    <cellStyle name="Accent2 14 2" xfId="2710"/>
    <cellStyle name="Accent2 15" xfId="2711"/>
    <cellStyle name="Accent2 15 2" xfId="2712"/>
    <cellStyle name="Accent2 16" xfId="2713"/>
    <cellStyle name="Accent2 16 2" xfId="2714"/>
    <cellStyle name="Accent2 17" xfId="2715"/>
    <cellStyle name="Accent2 17 2" xfId="2716"/>
    <cellStyle name="Accent2 18" xfId="2717"/>
    <cellStyle name="Accent2 18 2" xfId="2718"/>
    <cellStyle name="Accent2 19" xfId="2719"/>
    <cellStyle name="Accent2 19 2" xfId="2720"/>
    <cellStyle name="Accent2 2" xfId="2721"/>
    <cellStyle name="Accent2 2 2" xfId="2722"/>
    <cellStyle name="Accent2 20" xfId="2723"/>
    <cellStyle name="Accent2 20 2" xfId="2724"/>
    <cellStyle name="Accent2 21" xfId="2725"/>
    <cellStyle name="Accent2 21 2" xfId="2726"/>
    <cellStyle name="Accent2 22" xfId="2727"/>
    <cellStyle name="Accent2 23" xfId="2728"/>
    <cellStyle name="Accent2 24" xfId="2729"/>
    <cellStyle name="Accent2 25" xfId="2730"/>
    <cellStyle name="Accent2 26" xfId="2731"/>
    <cellStyle name="Accent2 27" xfId="2732"/>
    <cellStyle name="Accent2 28" xfId="2733"/>
    <cellStyle name="Accent2 29" xfId="2734"/>
    <cellStyle name="Accent2 3" xfId="2735"/>
    <cellStyle name="Accent2 3 2" xfId="2736"/>
    <cellStyle name="Accent2 30" xfId="2737"/>
    <cellStyle name="Accent2 31" xfId="2738"/>
    <cellStyle name="Accent2 32" xfId="2739"/>
    <cellStyle name="Accent2 33" xfId="2740"/>
    <cellStyle name="Accent2 34" xfId="2741"/>
    <cellStyle name="Accent2 35" xfId="2742"/>
    <cellStyle name="Accent2 36" xfId="2743"/>
    <cellStyle name="Accent2 4" xfId="2744"/>
    <cellStyle name="Accent2 4 2" xfId="2745"/>
    <cellStyle name="Accent2 5" xfId="2746"/>
    <cellStyle name="Accent2 5 2" xfId="2747"/>
    <cellStyle name="Accent2 6" xfId="2748"/>
    <cellStyle name="Accent2 6 2" xfId="2749"/>
    <cellStyle name="Accent2 7" xfId="2750"/>
    <cellStyle name="Accent2 7 2" xfId="2751"/>
    <cellStyle name="Accent2 8" xfId="2752"/>
    <cellStyle name="Accent2 8 2" xfId="2753"/>
    <cellStyle name="Accent2 9" xfId="2754"/>
    <cellStyle name="Accent2 9 2" xfId="2755"/>
    <cellStyle name="Accent3" xfId="5637" builtinId="37" customBuiltin="1"/>
    <cellStyle name="Accent3 - 20%" xfId="2756"/>
    <cellStyle name="Accent3 - 40%" xfId="2757"/>
    <cellStyle name="Accent3 - 60%" xfId="2758"/>
    <cellStyle name="Accent3 10" xfId="2759"/>
    <cellStyle name="Accent3 10 2" xfId="2760"/>
    <cellStyle name="Accent3 11" xfId="2761"/>
    <cellStyle name="Accent3 11 2" xfId="2762"/>
    <cellStyle name="Accent3 12" xfId="2763"/>
    <cellStyle name="Accent3 12 2" xfId="2764"/>
    <cellStyle name="Accent3 13" xfId="2765"/>
    <cellStyle name="Accent3 13 2" xfId="2766"/>
    <cellStyle name="Accent3 14" xfId="2767"/>
    <cellStyle name="Accent3 14 2" xfId="2768"/>
    <cellStyle name="Accent3 15" xfId="2769"/>
    <cellStyle name="Accent3 15 2" xfId="2770"/>
    <cellStyle name="Accent3 16" xfId="2771"/>
    <cellStyle name="Accent3 16 2" xfId="2772"/>
    <cellStyle name="Accent3 17" xfId="2773"/>
    <cellStyle name="Accent3 17 2" xfId="2774"/>
    <cellStyle name="Accent3 18" xfId="2775"/>
    <cellStyle name="Accent3 18 2" xfId="2776"/>
    <cellStyle name="Accent3 19" xfId="2777"/>
    <cellStyle name="Accent3 19 2" xfId="2778"/>
    <cellStyle name="Accent3 2" xfId="2779"/>
    <cellStyle name="Accent3 2 2" xfId="2780"/>
    <cellStyle name="Accent3 20" xfId="2781"/>
    <cellStyle name="Accent3 20 2" xfId="2782"/>
    <cellStyle name="Accent3 21" xfId="2783"/>
    <cellStyle name="Accent3 21 2" xfId="2784"/>
    <cellStyle name="Accent3 22" xfId="2785"/>
    <cellStyle name="Accent3 23" xfId="2786"/>
    <cellStyle name="Accent3 24" xfId="2787"/>
    <cellStyle name="Accent3 25" xfId="2788"/>
    <cellStyle name="Accent3 26" xfId="2789"/>
    <cellStyle name="Accent3 27" xfId="2790"/>
    <cellStyle name="Accent3 28" xfId="2791"/>
    <cellStyle name="Accent3 29" xfId="2792"/>
    <cellStyle name="Accent3 3" xfId="2793"/>
    <cellStyle name="Accent3 3 2" xfId="2794"/>
    <cellStyle name="Accent3 30" xfId="2795"/>
    <cellStyle name="Accent3 31" xfId="2796"/>
    <cellStyle name="Accent3 32" xfId="2797"/>
    <cellStyle name="Accent3 33" xfId="2798"/>
    <cellStyle name="Accent3 34" xfId="2799"/>
    <cellStyle name="Accent3 35" xfId="2800"/>
    <cellStyle name="Accent3 36" xfId="2801"/>
    <cellStyle name="Accent3 4" xfId="2802"/>
    <cellStyle name="Accent3 4 2" xfId="2803"/>
    <cellStyle name="Accent3 5" xfId="2804"/>
    <cellStyle name="Accent3 5 2" xfId="2805"/>
    <cellStyle name="Accent3 6" xfId="2806"/>
    <cellStyle name="Accent3 6 2" xfId="2807"/>
    <cellStyle name="Accent3 7" xfId="2808"/>
    <cellStyle name="Accent3 7 2" xfId="2809"/>
    <cellStyle name="Accent3 8" xfId="2810"/>
    <cellStyle name="Accent3 8 2" xfId="2811"/>
    <cellStyle name="Accent3 9" xfId="2812"/>
    <cellStyle name="Accent3 9 2" xfId="2813"/>
    <cellStyle name="Accent4" xfId="5641" builtinId="41" customBuiltin="1"/>
    <cellStyle name="Accent4 - 20%" xfId="2814"/>
    <cellStyle name="Accent4 - 40%" xfId="2815"/>
    <cellStyle name="Accent4 - 60%" xfId="2816"/>
    <cellStyle name="Accent4 10" xfId="2817"/>
    <cellStyle name="Accent4 10 2" xfId="2818"/>
    <cellStyle name="Accent4 11" xfId="2819"/>
    <cellStyle name="Accent4 11 2" xfId="2820"/>
    <cellStyle name="Accent4 12" xfId="2821"/>
    <cellStyle name="Accent4 12 2" xfId="2822"/>
    <cellStyle name="Accent4 13" xfId="2823"/>
    <cellStyle name="Accent4 13 2" xfId="2824"/>
    <cellStyle name="Accent4 14" xfId="2825"/>
    <cellStyle name="Accent4 14 2" xfId="2826"/>
    <cellStyle name="Accent4 15" xfId="2827"/>
    <cellStyle name="Accent4 15 2" xfId="2828"/>
    <cellStyle name="Accent4 16" xfId="2829"/>
    <cellStyle name="Accent4 16 2" xfId="2830"/>
    <cellStyle name="Accent4 17" xfId="2831"/>
    <cellStyle name="Accent4 17 2" xfId="2832"/>
    <cellStyle name="Accent4 18" xfId="2833"/>
    <cellStyle name="Accent4 18 2" xfId="2834"/>
    <cellStyle name="Accent4 19" xfId="2835"/>
    <cellStyle name="Accent4 19 2" xfId="2836"/>
    <cellStyle name="Accent4 2" xfId="2837"/>
    <cellStyle name="Accent4 2 2" xfId="2838"/>
    <cellStyle name="Accent4 20" xfId="2839"/>
    <cellStyle name="Accent4 20 2" xfId="2840"/>
    <cellStyle name="Accent4 21" xfId="2841"/>
    <cellStyle name="Accent4 21 2" xfId="2842"/>
    <cellStyle name="Accent4 22" xfId="2843"/>
    <cellStyle name="Accent4 23" xfId="2844"/>
    <cellStyle name="Accent4 24" xfId="2845"/>
    <cellStyle name="Accent4 25" xfId="2846"/>
    <cellStyle name="Accent4 26" xfId="2847"/>
    <cellStyle name="Accent4 27" xfId="2848"/>
    <cellStyle name="Accent4 28" xfId="2849"/>
    <cellStyle name="Accent4 29" xfId="2850"/>
    <cellStyle name="Accent4 3" xfId="2851"/>
    <cellStyle name="Accent4 3 2" xfId="2852"/>
    <cellStyle name="Accent4 30" xfId="2853"/>
    <cellStyle name="Accent4 31" xfId="2854"/>
    <cellStyle name="Accent4 32" xfId="2855"/>
    <cellStyle name="Accent4 33" xfId="2856"/>
    <cellStyle name="Accent4 34" xfId="2857"/>
    <cellStyle name="Accent4 35" xfId="2858"/>
    <cellStyle name="Accent4 36" xfId="2859"/>
    <cellStyle name="Accent4 4" xfId="2860"/>
    <cellStyle name="Accent4 4 2" xfId="2861"/>
    <cellStyle name="Accent4 5" xfId="2862"/>
    <cellStyle name="Accent4 5 2" xfId="2863"/>
    <cellStyle name="Accent4 6" xfId="2864"/>
    <cellStyle name="Accent4 6 2" xfId="2865"/>
    <cellStyle name="Accent4 7" xfId="2866"/>
    <cellStyle name="Accent4 7 2" xfId="2867"/>
    <cellStyle name="Accent4 8" xfId="2868"/>
    <cellStyle name="Accent4 8 2" xfId="2869"/>
    <cellStyle name="Accent4 9" xfId="2870"/>
    <cellStyle name="Accent4 9 2" xfId="2871"/>
    <cellStyle name="Accent5" xfId="5645" builtinId="45" customBuiltin="1"/>
    <cellStyle name="Accent5 - 20%" xfId="2872"/>
    <cellStyle name="Accent5 - 40%" xfId="2873"/>
    <cellStyle name="Accent5 - 60%" xfId="2874"/>
    <cellStyle name="Accent5 10" xfId="2875"/>
    <cellStyle name="Accent5 10 2" xfId="2876"/>
    <cellStyle name="Accent5 11" xfId="2877"/>
    <cellStyle name="Accent5 11 2" xfId="2878"/>
    <cellStyle name="Accent5 12" xfId="2879"/>
    <cellStyle name="Accent5 12 2" xfId="2880"/>
    <cellStyle name="Accent5 13" xfId="2881"/>
    <cellStyle name="Accent5 13 2" xfId="2882"/>
    <cellStyle name="Accent5 14" xfId="2883"/>
    <cellStyle name="Accent5 14 2" xfId="2884"/>
    <cellStyle name="Accent5 15" xfId="2885"/>
    <cellStyle name="Accent5 15 2" xfId="2886"/>
    <cellStyle name="Accent5 16" xfId="2887"/>
    <cellStyle name="Accent5 16 2" xfId="2888"/>
    <cellStyle name="Accent5 17" xfId="2889"/>
    <cellStyle name="Accent5 17 2" xfId="2890"/>
    <cellStyle name="Accent5 18" xfId="2891"/>
    <cellStyle name="Accent5 18 2" xfId="2892"/>
    <cellStyle name="Accent5 19" xfId="2893"/>
    <cellStyle name="Accent5 19 2" xfId="2894"/>
    <cellStyle name="Accent5 2" xfId="2895"/>
    <cellStyle name="Accent5 2 2" xfId="2896"/>
    <cellStyle name="Accent5 20" xfId="2897"/>
    <cellStyle name="Accent5 20 2" xfId="2898"/>
    <cellStyle name="Accent5 21" xfId="2899"/>
    <cellStyle name="Accent5 21 2" xfId="2900"/>
    <cellStyle name="Accent5 22" xfId="2901"/>
    <cellStyle name="Accent5 23" xfId="2902"/>
    <cellStyle name="Accent5 24" xfId="2903"/>
    <cellStyle name="Accent5 25" xfId="2904"/>
    <cellStyle name="Accent5 26" xfId="2905"/>
    <cellStyle name="Accent5 27" xfId="2906"/>
    <cellStyle name="Accent5 28" xfId="2907"/>
    <cellStyle name="Accent5 29" xfId="2908"/>
    <cellStyle name="Accent5 3" xfId="2909"/>
    <cellStyle name="Accent5 3 2" xfId="2910"/>
    <cellStyle name="Accent5 30" xfId="2911"/>
    <cellStyle name="Accent5 31" xfId="2912"/>
    <cellStyle name="Accent5 32" xfId="2913"/>
    <cellStyle name="Accent5 33" xfId="2914"/>
    <cellStyle name="Accent5 34" xfId="2915"/>
    <cellStyle name="Accent5 35" xfId="2916"/>
    <cellStyle name="Accent5 36" xfId="2917"/>
    <cellStyle name="Accent5 4" xfId="2918"/>
    <cellStyle name="Accent5 4 2" xfId="2919"/>
    <cellStyle name="Accent5 5" xfId="2920"/>
    <cellStyle name="Accent5 5 2" xfId="2921"/>
    <cellStyle name="Accent5 6" xfId="2922"/>
    <cellStyle name="Accent5 6 2" xfId="2923"/>
    <cellStyle name="Accent5 7" xfId="2924"/>
    <cellStyle name="Accent5 7 2" xfId="2925"/>
    <cellStyle name="Accent5 8" xfId="2926"/>
    <cellStyle name="Accent5 8 2" xfId="2927"/>
    <cellStyle name="Accent5 9" xfId="2928"/>
    <cellStyle name="Accent5 9 2" xfId="2929"/>
    <cellStyle name="Accent6" xfId="5649" builtinId="49" customBuiltin="1"/>
    <cellStyle name="Accent6 - 20%" xfId="2930"/>
    <cellStyle name="Accent6 - 40%" xfId="2931"/>
    <cellStyle name="Accent6 - 60%" xfId="2932"/>
    <cellStyle name="Accent6 10" xfId="2933"/>
    <cellStyle name="Accent6 10 2" xfId="2934"/>
    <cellStyle name="Accent6 11" xfId="2935"/>
    <cellStyle name="Accent6 11 2" xfId="2936"/>
    <cellStyle name="Accent6 12" xfId="2937"/>
    <cellStyle name="Accent6 12 2" xfId="2938"/>
    <cellStyle name="Accent6 13" xfId="2939"/>
    <cellStyle name="Accent6 13 2" xfId="2940"/>
    <cellStyle name="Accent6 14" xfId="2941"/>
    <cellStyle name="Accent6 14 2" xfId="2942"/>
    <cellStyle name="Accent6 15" xfId="2943"/>
    <cellStyle name="Accent6 15 2" xfId="2944"/>
    <cellStyle name="Accent6 16" xfId="2945"/>
    <cellStyle name="Accent6 16 2" xfId="2946"/>
    <cellStyle name="Accent6 17" xfId="2947"/>
    <cellStyle name="Accent6 17 2" xfId="2948"/>
    <cellStyle name="Accent6 18" xfId="2949"/>
    <cellStyle name="Accent6 18 2" xfId="2950"/>
    <cellStyle name="Accent6 19" xfId="2951"/>
    <cellStyle name="Accent6 19 2" xfId="2952"/>
    <cellStyle name="Accent6 2" xfId="2953"/>
    <cellStyle name="Accent6 2 2" xfId="2954"/>
    <cellStyle name="Accent6 20" xfId="2955"/>
    <cellStyle name="Accent6 20 2" xfId="2956"/>
    <cellStyle name="Accent6 21" xfId="2957"/>
    <cellStyle name="Accent6 21 2" xfId="2958"/>
    <cellStyle name="Accent6 22" xfId="2959"/>
    <cellStyle name="Accent6 23" xfId="2960"/>
    <cellStyle name="Accent6 24" xfId="2961"/>
    <cellStyle name="Accent6 25" xfId="2962"/>
    <cellStyle name="Accent6 26" xfId="2963"/>
    <cellStyle name="Accent6 27" xfId="2964"/>
    <cellStyle name="Accent6 28" xfId="2965"/>
    <cellStyle name="Accent6 29" xfId="2966"/>
    <cellStyle name="Accent6 3" xfId="2967"/>
    <cellStyle name="Accent6 3 2" xfId="2968"/>
    <cellStyle name="Accent6 30" xfId="2969"/>
    <cellStyle name="Accent6 31" xfId="2970"/>
    <cellStyle name="Accent6 32" xfId="2971"/>
    <cellStyle name="Accent6 33" xfId="2972"/>
    <cellStyle name="Accent6 34" xfId="2973"/>
    <cellStyle name="Accent6 35" xfId="2974"/>
    <cellStyle name="Accent6 36" xfId="2975"/>
    <cellStyle name="Accent6 4" xfId="2976"/>
    <cellStyle name="Accent6 4 2" xfId="2977"/>
    <cellStyle name="Accent6 5" xfId="2978"/>
    <cellStyle name="Accent6 5 2" xfId="2979"/>
    <cellStyle name="Accent6 6" xfId="2980"/>
    <cellStyle name="Accent6 6 2" xfId="2981"/>
    <cellStyle name="Accent6 7" xfId="2982"/>
    <cellStyle name="Accent6 7 2" xfId="2983"/>
    <cellStyle name="Accent6 8" xfId="2984"/>
    <cellStyle name="Accent6 8 2" xfId="2985"/>
    <cellStyle name="Accent6 9" xfId="2986"/>
    <cellStyle name="Accent6 9 2" xfId="2987"/>
    <cellStyle name="accounting" xfId="2988"/>
    <cellStyle name="accounting 2" xfId="2989"/>
    <cellStyle name="accounting 3" xfId="2990"/>
    <cellStyle name="Acct Level 2" xfId="2991"/>
    <cellStyle name="Accy [0]" xfId="2992"/>
    <cellStyle name="Accy [1]" xfId="2993"/>
    <cellStyle name="Accy [2]" xfId="2994"/>
    <cellStyle name="Accy$ [0]" xfId="2995"/>
    <cellStyle name="Accy$ [1]" xfId="2996"/>
    <cellStyle name="Accy$ [2]" xfId="2997"/>
    <cellStyle name="aCDSDev" xfId="2998"/>
    <cellStyle name="acomma" xfId="2999"/>
    <cellStyle name="Activity" xfId="3000"/>
    <cellStyle name="Actual Date" xfId="3001"/>
    <cellStyle name="Actual Date 2" xfId="3002"/>
    <cellStyle name="Add" xfId="3003"/>
    <cellStyle name="AFE" xfId="3004"/>
    <cellStyle name="aFXDev" xfId="3005"/>
    <cellStyle name="aGreeks" xfId="3006"/>
    <cellStyle name="ALPercent" xfId="3007"/>
    <cellStyle name="Amounts" xfId="3008"/>
    <cellStyle name="Application Name" xfId="3009"/>
    <cellStyle name="args.style" xfId="3010"/>
    <cellStyle name="args.style 2" xfId="3011"/>
    <cellStyle name="args.style 3" xfId="3012"/>
    <cellStyle name="args.style 4" xfId="3013"/>
    <cellStyle name="args.style 5" xfId="3014"/>
    <cellStyle name="Assumptions" xfId="3015"/>
    <cellStyle name="aSTRIRDEV" xfId="3016"/>
    <cellStyle name="Auto_OpenAuto_CloseExtractD_Sheet1" xfId="3017"/>
    <cellStyle name="AutoFormat Options" xfId="3018"/>
    <cellStyle name="Availability" xfId="3019"/>
    <cellStyle name="Background" xfId="3020"/>
    <cellStyle name="Bad" xfId="5618" builtinId="27" customBuiltin="1"/>
    <cellStyle name="Bad 10" xfId="3021"/>
    <cellStyle name="Bad 10 2" xfId="3022"/>
    <cellStyle name="Bad 11" xfId="3023"/>
    <cellStyle name="Bad 11 2" xfId="3024"/>
    <cellStyle name="Bad 12" xfId="3025"/>
    <cellStyle name="Bad 12 2" xfId="3026"/>
    <cellStyle name="Bad 13" xfId="3027"/>
    <cellStyle name="Bad 13 2" xfId="3028"/>
    <cellStyle name="Bad 14" xfId="3029"/>
    <cellStyle name="Bad 14 2" xfId="3030"/>
    <cellStyle name="Bad 15" xfId="3031"/>
    <cellStyle name="Bad 15 2" xfId="3032"/>
    <cellStyle name="Bad 16" xfId="3033"/>
    <cellStyle name="Bad 16 2" xfId="3034"/>
    <cellStyle name="Bad 17" xfId="3035"/>
    <cellStyle name="Bad 17 2" xfId="3036"/>
    <cellStyle name="Bad 18" xfId="3037"/>
    <cellStyle name="Bad 18 2" xfId="3038"/>
    <cellStyle name="Bad 19" xfId="3039"/>
    <cellStyle name="Bad 19 2" xfId="3040"/>
    <cellStyle name="Bad 2" xfId="3041"/>
    <cellStyle name="Bad 2 2" xfId="3042"/>
    <cellStyle name="Bad 20" xfId="3043"/>
    <cellStyle name="Bad 20 2" xfId="3044"/>
    <cellStyle name="Bad 21" xfId="3045"/>
    <cellStyle name="Bad 21 2" xfId="3046"/>
    <cellStyle name="Bad 22" xfId="3047"/>
    <cellStyle name="Bad 23" xfId="3048"/>
    <cellStyle name="Bad 24" xfId="3049"/>
    <cellStyle name="Bad 25" xfId="3050"/>
    <cellStyle name="Bad 26" xfId="3051"/>
    <cellStyle name="Bad 27" xfId="3052"/>
    <cellStyle name="Bad 28" xfId="3053"/>
    <cellStyle name="Bad 29" xfId="3054"/>
    <cellStyle name="Bad 3" xfId="3055"/>
    <cellStyle name="Bad 3 2" xfId="3056"/>
    <cellStyle name="Bad 30" xfId="3057"/>
    <cellStyle name="Bad 31" xfId="3058"/>
    <cellStyle name="Bad 32" xfId="3059"/>
    <cellStyle name="Bad 33" xfId="3060"/>
    <cellStyle name="Bad 34" xfId="3061"/>
    <cellStyle name="Bad 35" xfId="3062"/>
    <cellStyle name="Bad 36" xfId="3063"/>
    <cellStyle name="Bad 4" xfId="3064"/>
    <cellStyle name="Bad 4 2" xfId="3065"/>
    <cellStyle name="Bad 5" xfId="3066"/>
    <cellStyle name="Bad 5 2" xfId="3067"/>
    <cellStyle name="Bad 6" xfId="3068"/>
    <cellStyle name="Bad 6 2" xfId="3069"/>
    <cellStyle name="Bad 7" xfId="3070"/>
    <cellStyle name="Bad 7 2" xfId="3071"/>
    <cellStyle name="Bad 8" xfId="3072"/>
    <cellStyle name="Bad 8 2" xfId="3073"/>
    <cellStyle name="Bad 9" xfId="3074"/>
    <cellStyle name="Bad 9 2" xfId="3075"/>
    <cellStyle name="Balances" xfId="3076"/>
    <cellStyle name="BalanceSheet" xfId="3077"/>
    <cellStyle name="BalcSht" xfId="3078"/>
    <cellStyle name="BalcSht 2" xfId="3079"/>
    <cellStyle name="BalcSht 3" xfId="3080"/>
    <cellStyle name="BGT" xfId="3081"/>
    <cellStyle name="Black" xfId="3082"/>
    <cellStyle name="Black bold" xfId="3083"/>
    <cellStyle name="Black_ALLOWANCES" xfId="3084"/>
    <cellStyle name="Blank_Percentage" xfId="3085"/>
    <cellStyle name="BlotterComment" xfId="3086"/>
    <cellStyle name="Blue" xfId="3087"/>
    <cellStyle name="Blue bold" xfId="3088"/>
    <cellStyle name="Blue bold 2" xfId="3089"/>
    <cellStyle name="Blue bold 3" xfId="3090"/>
    <cellStyle name="Blue_1Q10 ERF Supplement 3-15-10 Check" xfId="3091"/>
    <cellStyle name="Body" xfId="3092"/>
    <cellStyle name="BOLD - Style1" xfId="3093"/>
    <cellStyle name="Bold/Border" xfId="3094"/>
    <cellStyle name="BoldCoverHyperlink" xfId="3095"/>
    <cellStyle name="BoldLineDescription" xfId="3096"/>
    <cellStyle name="BoldUnderline" xfId="3097"/>
    <cellStyle name="bookman top border" xfId="3098"/>
    <cellStyle name="Border" xfId="3099"/>
    <cellStyle name="Border - Style1" xfId="3100"/>
    <cellStyle name="Border - Style2" xfId="3101"/>
    <cellStyle name="Border 2" xfId="3102"/>
    <cellStyle name="Border 3" xfId="3103"/>
    <cellStyle name="Border 4" xfId="3104"/>
    <cellStyle name="Border Heavy" xfId="3105"/>
    <cellStyle name="Border Thin" xfId="3106"/>
    <cellStyle name="Border_1Q10 ERF Supplement 3-15-10 Check" xfId="3107"/>
    <cellStyle name="BorderAreas" xfId="3108"/>
    <cellStyle name="BorderBoth" xfId="3109"/>
    <cellStyle name="BorderBottom" xfId="3110"/>
    <cellStyle name="BorderTop" xfId="3111"/>
    <cellStyle name="Bot2" xfId="3112"/>
    <cellStyle name="both - Style2" xfId="3113"/>
    <cellStyle name="Bottom Edge" xfId="3114"/>
    <cellStyle name="Bottom Line" xfId="3115"/>
    <cellStyle name="box2" xfId="3116"/>
    <cellStyle name="box3" xfId="3117"/>
    <cellStyle name="bp--" xfId="3118"/>
    <cellStyle name="Bullet" xfId="3119"/>
    <cellStyle name="C_Blue - Style3" xfId="3120"/>
    <cellStyle name="C_Brow - Style4" xfId="3121"/>
    <cellStyle name="c_HardInc " xfId="3122"/>
    <cellStyle name="c_HardInc _Sheet1" xfId="3123"/>
    <cellStyle name="c_HardInc _Stress" xfId="3124"/>
    <cellStyle name="C_Red - Style5" xfId="3125"/>
    <cellStyle name="C00A" xfId="3126"/>
    <cellStyle name="C00B" xfId="3127"/>
    <cellStyle name="C00L" xfId="3128"/>
    <cellStyle name="C01A" xfId="3129"/>
    <cellStyle name="C01B" xfId="3130"/>
    <cellStyle name="C01H" xfId="3131"/>
    <cellStyle name="C01L" xfId="3132"/>
    <cellStyle name="C02A" xfId="3133"/>
    <cellStyle name="C02A 2" xfId="5653"/>
    <cellStyle name="C02B" xfId="3134"/>
    <cellStyle name="C02H" xfId="3135"/>
    <cellStyle name="C02L" xfId="3136"/>
    <cellStyle name="C03A" xfId="3137"/>
    <cellStyle name="C03B" xfId="3138"/>
    <cellStyle name="C03H" xfId="3139"/>
    <cellStyle name="C03L" xfId="3140"/>
    <cellStyle name="C04A" xfId="3141"/>
    <cellStyle name="C04B" xfId="3142"/>
    <cellStyle name="C04H" xfId="3143"/>
    <cellStyle name="C04L" xfId="3144"/>
    <cellStyle name="C05A" xfId="3145"/>
    <cellStyle name="C05B" xfId="3146"/>
    <cellStyle name="C05H" xfId="3147"/>
    <cellStyle name="C05L" xfId="3148"/>
    <cellStyle name="C06A" xfId="3149"/>
    <cellStyle name="C06B" xfId="3150"/>
    <cellStyle name="C06H" xfId="3151"/>
    <cellStyle name="C06L" xfId="3152"/>
    <cellStyle name="C07A" xfId="3153"/>
    <cellStyle name="C07B" xfId="3154"/>
    <cellStyle name="C07H" xfId="3155"/>
    <cellStyle name="C07L" xfId="3156"/>
    <cellStyle name="CAD" xfId="3157"/>
    <cellStyle name="Calc Currency (0)" xfId="3158"/>
    <cellStyle name="Calc Currency (0) 2" xfId="3159"/>
    <cellStyle name="Calc Currency (0) 3" xfId="3160"/>
    <cellStyle name="Calc Currency (0) 4" xfId="3161"/>
    <cellStyle name="Calc Currency (0) 5" xfId="3162"/>
    <cellStyle name="Calc Currency (2)" xfId="3163"/>
    <cellStyle name="Calc Percent (0)" xfId="3164"/>
    <cellStyle name="Calc Percent (1)" xfId="3165"/>
    <cellStyle name="Calc Percent (2)" xfId="3166"/>
    <cellStyle name="Calc Units (0)" xfId="3167"/>
    <cellStyle name="Calc Units (1)" xfId="3168"/>
    <cellStyle name="Calc Units (2)" xfId="3169"/>
    <cellStyle name="CalcComma0" xfId="3170"/>
    <cellStyle name="CalcComma1" xfId="3171"/>
    <cellStyle name="CalcComma2" xfId="3172"/>
    <cellStyle name="CalcComma3" xfId="3173"/>
    <cellStyle name="CalcComma4" xfId="3174"/>
    <cellStyle name="CalcCurr0" xfId="3175"/>
    <cellStyle name="CalcCurr1" xfId="3176"/>
    <cellStyle name="CalcCurr2" xfId="3177"/>
    <cellStyle name="CalcCurr3" xfId="3178"/>
    <cellStyle name="CalcCurr4" xfId="3179"/>
    <cellStyle name="CalcPercent0" xfId="3180"/>
    <cellStyle name="CalcPercent1" xfId="3181"/>
    <cellStyle name="CalcPercent2" xfId="3182"/>
    <cellStyle name="Calculation" xfId="5622" builtinId="22" customBuiltin="1"/>
    <cellStyle name="Calculation 10" xfId="3183"/>
    <cellStyle name="Calculation 10 2" xfId="3184"/>
    <cellStyle name="Calculation 11" xfId="3185"/>
    <cellStyle name="Calculation 11 2" xfId="3186"/>
    <cellStyle name="Calculation 12" xfId="3187"/>
    <cellStyle name="Calculation 12 2" xfId="3188"/>
    <cellStyle name="Calculation 13" xfId="3189"/>
    <cellStyle name="Calculation 13 2" xfId="3190"/>
    <cellStyle name="Calculation 14" xfId="3191"/>
    <cellStyle name="Calculation 14 2" xfId="3192"/>
    <cellStyle name="Calculation 15" xfId="3193"/>
    <cellStyle name="Calculation 15 2" xfId="3194"/>
    <cellStyle name="Calculation 16" xfId="3195"/>
    <cellStyle name="Calculation 16 2" xfId="3196"/>
    <cellStyle name="Calculation 17" xfId="3197"/>
    <cellStyle name="Calculation 17 2" xfId="3198"/>
    <cellStyle name="Calculation 18" xfId="3199"/>
    <cellStyle name="Calculation 18 2" xfId="3200"/>
    <cellStyle name="Calculation 19" xfId="3201"/>
    <cellStyle name="Calculation 19 2" xfId="3202"/>
    <cellStyle name="Calculation 2" xfId="3203"/>
    <cellStyle name="Calculation 2 2" xfId="3204"/>
    <cellStyle name="Calculation 20" xfId="3205"/>
    <cellStyle name="Calculation 20 2" xfId="3206"/>
    <cellStyle name="Calculation 21" xfId="3207"/>
    <cellStyle name="Calculation 21 2" xfId="3208"/>
    <cellStyle name="Calculation 22" xfId="3209"/>
    <cellStyle name="Calculation 23" xfId="3210"/>
    <cellStyle name="Calculation 24" xfId="3211"/>
    <cellStyle name="Calculation 25" xfId="3212"/>
    <cellStyle name="Calculation 26" xfId="3213"/>
    <cellStyle name="Calculation 27" xfId="3214"/>
    <cellStyle name="Calculation 28" xfId="3215"/>
    <cellStyle name="Calculation 29" xfId="3216"/>
    <cellStyle name="Calculation 3" xfId="3217"/>
    <cellStyle name="Calculation 3 2" xfId="3218"/>
    <cellStyle name="Calculation 30" xfId="3219"/>
    <cellStyle name="Calculation 31" xfId="3220"/>
    <cellStyle name="Calculation 32" xfId="3221"/>
    <cellStyle name="Calculation 33" xfId="3222"/>
    <cellStyle name="Calculation 34" xfId="3223"/>
    <cellStyle name="Calculation 35" xfId="3224"/>
    <cellStyle name="Calculation 36" xfId="3225"/>
    <cellStyle name="Calculation 4" xfId="3226"/>
    <cellStyle name="Calculation 4 2" xfId="3227"/>
    <cellStyle name="Calculation 5" xfId="3228"/>
    <cellStyle name="Calculation 5 2" xfId="3229"/>
    <cellStyle name="Calculation 6" xfId="3230"/>
    <cellStyle name="Calculation 6 2" xfId="3231"/>
    <cellStyle name="Calculation 7" xfId="3232"/>
    <cellStyle name="Calculation 7 2" xfId="3233"/>
    <cellStyle name="Calculation 8" xfId="3234"/>
    <cellStyle name="Calculation 8 2" xfId="3235"/>
    <cellStyle name="Calculation 9" xfId="3236"/>
    <cellStyle name="Calculation 9 2" xfId="3237"/>
    <cellStyle name="Calculations" xfId="3238"/>
    <cellStyle name="Call Time" xfId="3239"/>
    <cellStyle name="CashFlow" xfId="3240"/>
    <cellStyle name="CategoryBodyBorders" xfId="3241"/>
    <cellStyle name="CategoryBodyBorders 2" xfId="3242"/>
    <cellStyle name="CategoryBodyBorders 3" xfId="3243"/>
    <cellStyle name="CategoryBodyText" xfId="3244"/>
    <cellStyle name="CategoryBodyText 2" xfId="3245"/>
    <cellStyle name="CB Helv Cond Bld 16" xfId="3246"/>
    <cellStyle name="CB Helv Cond Bld 16 2" xfId="3247"/>
    <cellStyle name="CB Helv Cond Bld 16 3" xfId="3248"/>
    <cellStyle name="Center" xfId="3249"/>
    <cellStyle name="Center2" xfId="3250"/>
    <cellStyle name="Centered Heading" xfId="3251"/>
    <cellStyle name="Cents" xfId="3252"/>
    <cellStyle name="Cents (0.0)" xfId="3253"/>
    <cellStyle name="Cents_ETrade Model (Updated February 12, 2008) v.4" xfId="3254"/>
    <cellStyle name="Change" xfId="3255"/>
    <cellStyle name="Changeable" xfId="3256"/>
    <cellStyle name="Check Cell" xfId="5624" builtinId="23" customBuiltin="1"/>
    <cellStyle name="Check Cell 10" xfId="3257"/>
    <cellStyle name="Check Cell 10 2" xfId="3258"/>
    <cellStyle name="Check Cell 11" xfId="3259"/>
    <cellStyle name="Check Cell 11 2" xfId="3260"/>
    <cellStyle name="Check Cell 12" xfId="3261"/>
    <cellStyle name="Check Cell 12 2" xfId="3262"/>
    <cellStyle name="Check Cell 13" xfId="3263"/>
    <cellStyle name="Check Cell 13 2" xfId="3264"/>
    <cellStyle name="Check Cell 14" xfId="3265"/>
    <cellStyle name="Check Cell 14 2" xfId="3266"/>
    <cellStyle name="Check Cell 15" xfId="3267"/>
    <cellStyle name="Check Cell 15 2" xfId="3268"/>
    <cellStyle name="Check Cell 16" xfId="3269"/>
    <cellStyle name="Check Cell 16 2" xfId="3270"/>
    <cellStyle name="Check Cell 17" xfId="3271"/>
    <cellStyle name="Check Cell 17 2" xfId="3272"/>
    <cellStyle name="Check Cell 18" xfId="3273"/>
    <cellStyle name="Check Cell 18 2" xfId="3274"/>
    <cellStyle name="Check Cell 19" xfId="3275"/>
    <cellStyle name="Check Cell 19 2" xfId="3276"/>
    <cellStyle name="Check Cell 2" xfId="3277"/>
    <cellStyle name="Check Cell 2 2" xfId="3278"/>
    <cellStyle name="Check Cell 20" xfId="3279"/>
    <cellStyle name="Check Cell 20 2" xfId="3280"/>
    <cellStyle name="Check Cell 21" xfId="3281"/>
    <cellStyle name="Check Cell 21 2" xfId="3282"/>
    <cellStyle name="Check Cell 22" xfId="3283"/>
    <cellStyle name="Check Cell 23" xfId="3284"/>
    <cellStyle name="Check Cell 24" xfId="3285"/>
    <cellStyle name="Check Cell 25" xfId="3286"/>
    <cellStyle name="Check Cell 26" xfId="3287"/>
    <cellStyle name="Check Cell 27" xfId="3288"/>
    <cellStyle name="Check Cell 28" xfId="3289"/>
    <cellStyle name="Check Cell 29" xfId="3290"/>
    <cellStyle name="Check Cell 3" xfId="3291"/>
    <cellStyle name="Check Cell 3 2" xfId="3292"/>
    <cellStyle name="Check Cell 30" xfId="3293"/>
    <cellStyle name="Check Cell 31" xfId="3294"/>
    <cellStyle name="Check Cell 32" xfId="3295"/>
    <cellStyle name="Check Cell 33" xfId="3296"/>
    <cellStyle name="Check Cell 34" xfId="3297"/>
    <cellStyle name="Check Cell 35" xfId="3298"/>
    <cellStyle name="Check Cell 36" xfId="3299"/>
    <cellStyle name="Check Cell 4" xfId="3300"/>
    <cellStyle name="Check Cell 4 2" xfId="3301"/>
    <cellStyle name="Check Cell 5" xfId="3302"/>
    <cellStyle name="Check Cell 5 2" xfId="3303"/>
    <cellStyle name="Check Cell 6" xfId="3304"/>
    <cellStyle name="Check Cell 6 2" xfId="3305"/>
    <cellStyle name="Check Cell 7" xfId="3306"/>
    <cellStyle name="Check Cell 7 2" xfId="3307"/>
    <cellStyle name="Check Cell 8" xfId="3308"/>
    <cellStyle name="Check Cell 8 2" xfId="3309"/>
    <cellStyle name="Check Cell 9" xfId="3310"/>
    <cellStyle name="Check Cell 9 2" xfId="3311"/>
    <cellStyle name="checkExposure" xfId="3312"/>
    <cellStyle name="checkExposure 2" xfId="3313"/>
    <cellStyle name="checkExposure 3" xfId="3314"/>
    <cellStyle name="CLear" xfId="3315"/>
    <cellStyle name="CLear 2" xfId="3316"/>
    <cellStyle name="CLear 3" xfId="3317"/>
    <cellStyle name="ClearInput" xfId="3318"/>
    <cellStyle name="Client" xfId="3319"/>
    <cellStyle name="Co. Names" xfId="3320"/>
    <cellStyle name="Co. Names - Bold" xfId="3321"/>
    <cellStyle name="Co. Names 10" xfId="3322"/>
    <cellStyle name="Co. Names 2" xfId="3323"/>
    <cellStyle name="Co. Names 3" xfId="3324"/>
    <cellStyle name="Co. Names 4" xfId="3325"/>
    <cellStyle name="Co. Names 5" xfId="3326"/>
    <cellStyle name="Co. Names 6" xfId="3327"/>
    <cellStyle name="Co. Names 7" xfId="3328"/>
    <cellStyle name="Co. Names 8" xfId="3329"/>
    <cellStyle name="Co. Names 9" xfId="3330"/>
    <cellStyle name="Co. Names_3Q09 ERF Supplement 9-17-09 revised 10022009" xfId="3331"/>
    <cellStyle name="COB" xfId="3332"/>
    <cellStyle name="Code" xfId="3333"/>
    <cellStyle name="Code Section" xfId="3334"/>
    <cellStyle name="COL HEADINGS" xfId="3335"/>
    <cellStyle name="col1" xfId="3336"/>
    <cellStyle name="ColBlue" xfId="3337"/>
    <cellStyle name="Cold" xfId="3338"/>
    <cellStyle name="ColGreen" xfId="3339"/>
    <cellStyle name="ColHead" xfId="3340"/>
    <cellStyle name="ColHeading" xfId="3341"/>
    <cellStyle name="ColRed" xfId="3342"/>
    <cellStyle name="Column Headers" xfId="3343"/>
    <cellStyle name="ColumnAttributeAbovePrompt" xfId="3344"/>
    <cellStyle name="ColumnAttributePrompt" xfId="3345"/>
    <cellStyle name="ColumnAttributeValue" xfId="3346"/>
    <cellStyle name="ColumnHdrs" xfId="3347"/>
    <cellStyle name="ColumnHdrs 2" xfId="3348"/>
    <cellStyle name="ColumnHdrs 3" xfId="3349"/>
    <cellStyle name="ColumnHeading" xfId="3350"/>
    <cellStyle name="ColumnHeadingPrompt" xfId="3351"/>
    <cellStyle name="ColumnHeadingValue" xfId="3352"/>
    <cellStyle name="Com¶" xfId="3353"/>
    <cellStyle name="Comma" xfId="11" builtinId="3"/>
    <cellStyle name="Comma  - Style1" xfId="3354"/>
    <cellStyle name="Comma  - Style2" xfId="3355"/>
    <cellStyle name="Comma  - Style3" xfId="3356"/>
    <cellStyle name="Comma  - Style4" xfId="3357"/>
    <cellStyle name="Comma  - Style5" xfId="3358"/>
    <cellStyle name="Comma  - Style6" xfId="3359"/>
    <cellStyle name="Comma  - Style7" xfId="3360"/>
    <cellStyle name="Comma  - Style8" xfId="3361"/>
    <cellStyle name="Comma (1)" xfId="3362"/>
    <cellStyle name="Comma (2)" xfId="3363"/>
    <cellStyle name="Comma [0] - Credits" xfId="3364"/>
    <cellStyle name="Comma [0] - Debits" xfId="3365"/>
    <cellStyle name="Comma [0] 2" xfId="3366"/>
    <cellStyle name="Comma [00]" xfId="3367"/>
    <cellStyle name="Comma [1]" xfId="3368"/>
    <cellStyle name="Comma [2]" xfId="3369"/>
    <cellStyle name="Comma 0" xfId="3370"/>
    <cellStyle name="Comma 0.0" xfId="3371"/>
    <cellStyle name="Comma 0.00" xfId="3372"/>
    <cellStyle name="Comma 0.000" xfId="3373"/>
    <cellStyle name="Comma 0.0000" xfId="3374"/>
    <cellStyle name="Comma 0_Chrysler v.2" xfId="3375"/>
    <cellStyle name="Comma 10" xfId="3376"/>
    <cellStyle name="Comma 10 2" xfId="3377"/>
    <cellStyle name="Comma 11" xfId="3378"/>
    <cellStyle name="Comma 12" xfId="3379"/>
    <cellStyle name="Comma 13" xfId="3380"/>
    <cellStyle name="Comma 14" xfId="3381"/>
    <cellStyle name="Comma 15" xfId="3382"/>
    <cellStyle name="Comma 16" xfId="3383"/>
    <cellStyle name="Comma 16 2" xfId="3384"/>
    <cellStyle name="Comma 16 3" xfId="3385"/>
    <cellStyle name="Comma 17" xfId="3386"/>
    <cellStyle name="Comma 18" xfId="3387"/>
    <cellStyle name="Comma 19" xfId="3388"/>
    <cellStyle name="Comma 19 2" xfId="3389"/>
    <cellStyle name="Comma 2" xfId="2"/>
    <cellStyle name="Comma 2 12" xfId="3390"/>
    <cellStyle name="Comma 2 2" xfId="3"/>
    <cellStyle name="Comma 2 2 2" xfId="3391"/>
    <cellStyle name="Comma 2 2 2 2" xfId="3392"/>
    <cellStyle name="Comma 2 2 2 3" xfId="3393"/>
    <cellStyle name="Comma 2 2 2 4" xfId="3394"/>
    <cellStyle name="Comma 2 2 3" xfId="3395"/>
    <cellStyle name="Comma 2 3" xfId="3396"/>
    <cellStyle name="Comma 2 4" xfId="3397"/>
    <cellStyle name="Comma 2 4 4" xfId="3398"/>
    <cellStyle name="Comma 2 5" xfId="3399"/>
    <cellStyle name="Comma 2 6" xfId="3400"/>
    <cellStyle name="Comma 2 7" xfId="3401"/>
    <cellStyle name="Comma 2 8" xfId="3402"/>
    <cellStyle name="Comma 2 9" xfId="3403"/>
    <cellStyle name="Comma 2_Copy of Copy of IRP - WL Slides Q1 09_Final (2)" xfId="3404"/>
    <cellStyle name="Comma 20" xfId="3405"/>
    <cellStyle name="Comma 21" xfId="3406"/>
    <cellStyle name="Comma 22" xfId="3407"/>
    <cellStyle name="Comma 23" xfId="3408"/>
    <cellStyle name="Comma 24" xfId="3409"/>
    <cellStyle name="Comma 25" xfId="3410"/>
    <cellStyle name="Comma 26" xfId="3411"/>
    <cellStyle name="Comma 27" xfId="3412"/>
    <cellStyle name="Comma 28" xfId="3413"/>
    <cellStyle name="Comma 29" xfId="3414"/>
    <cellStyle name="Comma 3" xfId="4"/>
    <cellStyle name="Comma 3 10" xfId="3415"/>
    <cellStyle name="Comma 3 11" xfId="3416"/>
    <cellStyle name="Comma 3 2" xfId="3417"/>
    <cellStyle name="Comma 3 2 2" xfId="3418"/>
    <cellStyle name="Comma 3 2 2 2" xfId="3419"/>
    <cellStyle name="Comma 3 2 3" xfId="3420"/>
    <cellStyle name="Comma 3 2 4" xfId="3421"/>
    <cellStyle name="Comma 3 3" xfId="3422"/>
    <cellStyle name="Comma 3 3 2" xfId="3423"/>
    <cellStyle name="Comma 3 3 3" xfId="3424"/>
    <cellStyle name="Comma 3 3 4" xfId="3425"/>
    <cellStyle name="Comma 3 4" xfId="3426"/>
    <cellStyle name="Comma 3 4 2" xfId="3427"/>
    <cellStyle name="Comma 3 5" xfId="3428"/>
    <cellStyle name="Comma 3 5 2" xfId="3429"/>
    <cellStyle name="Comma 3 6" xfId="3430"/>
    <cellStyle name="Comma 3 7" xfId="3431"/>
    <cellStyle name="Comma 3 8" xfId="3432"/>
    <cellStyle name="Comma 3 9" xfId="3433"/>
    <cellStyle name="Comma 30" xfId="3434"/>
    <cellStyle name="Comma 31" xfId="3435"/>
    <cellStyle name="Comma 32" xfId="3436"/>
    <cellStyle name="Comma 33" xfId="3437"/>
    <cellStyle name="Comma 34" xfId="3438"/>
    <cellStyle name="Comma 35" xfId="3439"/>
    <cellStyle name="Comma 36" xfId="3440"/>
    <cellStyle name="Comma 37" xfId="3441"/>
    <cellStyle name="Comma 38" xfId="3442"/>
    <cellStyle name="Comma 39" xfId="3443"/>
    <cellStyle name="Comma 4" xfId="1"/>
    <cellStyle name="Comma 4 2" xfId="3444"/>
    <cellStyle name="Comma 4 2 2" xfId="3445"/>
    <cellStyle name="Comma 4 2 2 2" xfId="3446"/>
    <cellStyle name="Comma 4 2 2 3" xfId="3447"/>
    <cellStyle name="Comma 4 2 2 4" xfId="3448"/>
    <cellStyle name="Comma 4 2 3" xfId="5679"/>
    <cellStyle name="Comma 4 3" xfId="3449"/>
    <cellStyle name="Comma 4 4" xfId="3450"/>
    <cellStyle name="Comma 4 5" xfId="3451"/>
    <cellStyle name="Comma 4 6" xfId="3452"/>
    <cellStyle name="Comma 40" xfId="3453"/>
    <cellStyle name="Comma 41" xfId="3454"/>
    <cellStyle name="Comma 42" xfId="3455"/>
    <cellStyle name="Comma 43" xfId="3456"/>
    <cellStyle name="Comma 43 2" xfId="3457"/>
    <cellStyle name="Comma 43 3" xfId="3458"/>
    <cellStyle name="Comma 43 3 2" xfId="3459"/>
    <cellStyle name="Comma 44" xfId="3460"/>
    <cellStyle name="Comma 45" xfId="3461"/>
    <cellStyle name="Comma 46" xfId="3462"/>
    <cellStyle name="Comma 47" xfId="3463"/>
    <cellStyle name="Comma 48" xfId="3464"/>
    <cellStyle name="Comma 49" xfId="3465"/>
    <cellStyle name="Comma 5" xfId="3466"/>
    <cellStyle name="Comma 5 2" xfId="3467"/>
    <cellStyle name="Comma 5 2 2" xfId="3468"/>
    <cellStyle name="Comma 5 2 3" xfId="3469"/>
    <cellStyle name="Comma 5 3" xfId="3470"/>
    <cellStyle name="Comma 5 4" xfId="3471"/>
    <cellStyle name="Comma 5 5" xfId="3472"/>
    <cellStyle name="Comma 5 6" xfId="3473"/>
    <cellStyle name="Comma 5 7" xfId="3474"/>
    <cellStyle name="Comma 5 8" xfId="5680"/>
    <cellStyle name="Comma 50" xfId="3475"/>
    <cellStyle name="Comma 51" xfId="3476"/>
    <cellStyle name="Comma 52" xfId="3477"/>
    <cellStyle name="Comma 53" xfId="3478"/>
    <cellStyle name="Comma 54" xfId="3479"/>
    <cellStyle name="Comma 55" xfId="3480"/>
    <cellStyle name="Comma 56" xfId="3481"/>
    <cellStyle name="Comma 57" xfId="3482"/>
    <cellStyle name="Comma 58" xfId="3483"/>
    <cellStyle name="Comma 59" xfId="3484"/>
    <cellStyle name="Comma 6" xfId="3485"/>
    <cellStyle name="Comma 6 2" xfId="3486"/>
    <cellStyle name="Comma 6 2 2" xfId="3487"/>
    <cellStyle name="Comma 6 3" xfId="3488"/>
    <cellStyle name="Comma 6 4" xfId="3489"/>
    <cellStyle name="Comma 6 5" xfId="3490"/>
    <cellStyle name="Comma 6 6" xfId="3491"/>
    <cellStyle name="Comma 60" xfId="3492"/>
    <cellStyle name="Comma 61" xfId="3493"/>
    <cellStyle name="Comma 62" xfId="3494"/>
    <cellStyle name="Comma 63" xfId="3495"/>
    <cellStyle name="Comma 64" xfId="3496"/>
    <cellStyle name="Comma 65" xfId="3497"/>
    <cellStyle name="Comma 66" xfId="3498"/>
    <cellStyle name="Comma 67" xfId="3499"/>
    <cellStyle name="Comma 68" xfId="3500"/>
    <cellStyle name="Comma 69" xfId="3501"/>
    <cellStyle name="Comma 7" xfId="3502"/>
    <cellStyle name="Comma 7 2" xfId="3503"/>
    <cellStyle name="Comma 7 2 2" xfId="5682"/>
    <cellStyle name="Comma 7 3" xfId="3504"/>
    <cellStyle name="Comma 7 4" xfId="3505"/>
    <cellStyle name="Comma 7 5" xfId="5681"/>
    <cellStyle name="Comma 70" xfId="3506"/>
    <cellStyle name="Comma 71" xfId="3507"/>
    <cellStyle name="Comma 8" xfId="3508"/>
    <cellStyle name="Comma 8 2" xfId="3509"/>
    <cellStyle name="Comma 8 3" xfId="3510"/>
    <cellStyle name="Comma 8 3 2" xfId="3511"/>
    <cellStyle name="Comma 9" xfId="3512"/>
    <cellStyle name="Comma 9 2" xfId="3513"/>
    <cellStyle name="Comma Cents" xfId="3514"/>
    <cellStyle name="Comma no decimal" xfId="3515"/>
    <cellStyle name="Comma one decimal" xfId="3516"/>
    <cellStyle name="comma zerodec" xfId="3517"/>
    <cellStyle name="Comma*" xfId="3518"/>
    <cellStyle name="COMMA, 0" xfId="3519"/>
    <cellStyle name="COMMA, 0 2" xfId="3520"/>
    <cellStyle name="Comma0" xfId="3521"/>
    <cellStyle name="Comma0 - Modelo1" xfId="3522"/>
    <cellStyle name="Comma0 - Style1" xfId="3523"/>
    <cellStyle name="Comma0 - Style2" xfId="3524"/>
    <cellStyle name="Comma0 10" xfId="3525"/>
    <cellStyle name="Comma0 2" xfId="3526"/>
    <cellStyle name="Comma0 3" xfId="3527"/>
    <cellStyle name="Comma0 4" xfId="3528"/>
    <cellStyle name="Comma0 4 2" xfId="3529"/>
    <cellStyle name="Comma0 4 3" xfId="3530"/>
    <cellStyle name="Comma0 4 4" xfId="3531"/>
    <cellStyle name="Comma0 5" xfId="3532"/>
    <cellStyle name="Comma0 5 2" xfId="3533"/>
    <cellStyle name="Comma0 5 3" xfId="3534"/>
    <cellStyle name="Comma0 5 4" xfId="3535"/>
    <cellStyle name="Comma0 6" xfId="3536"/>
    <cellStyle name="Comma0 7" xfId="3537"/>
    <cellStyle name="Comma0 8" xfId="3538"/>
    <cellStyle name="Comma0 9" xfId="3539"/>
    <cellStyle name="Comma0_{12.01.06.01.02} IBG_Liquidity_Forecast_03_03_08" xfId="3540"/>
    <cellStyle name="Comma1" xfId="3541"/>
    <cellStyle name="Comma1 - Modelo2" xfId="3542"/>
    <cellStyle name="Comma1 - Style1" xfId="3543"/>
    <cellStyle name="Comma1 - Style2" xfId="3544"/>
    <cellStyle name="Comma1 2" xfId="3545"/>
    <cellStyle name="Comma1 3" xfId="3546"/>
    <cellStyle name="Comma1 unp" xfId="3547"/>
    <cellStyle name="Comma1 unp 2" xfId="3548"/>
    <cellStyle name="Comma1 unp 3" xfId="3549"/>
    <cellStyle name="Comma1_~0009617" xfId="3550"/>
    <cellStyle name="Comma2" xfId="3551"/>
    <cellStyle name="Comma2 2" xfId="3552"/>
    <cellStyle name="Comma2 3" xfId="3553"/>
    <cellStyle name="Comma3" xfId="3554"/>
    <cellStyle name="Comma4" xfId="3555"/>
    <cellStyle name="Comment" xfId="3556"/>
    <cellStyle name="comments" xfId="3557"/>
    <cellStyle name="Company" xfId="3558"/>
    <cellStyle name="Company Name" xfId="3559"/>
    <cellStyle name="Company_Sheet1" xfId="3560"/>
    <cellStyle name="CompanyName" xfId="3561"/>
    <cellStyle name="ContentsHyperlink" xfId="3562"/>
    <cellStyle name="Convergence" xfId="3563"/>
    <cellStyle name="Copied" xfId="3564"/>
    <cellStyle name="Copied 2" xfId="3565"/>
    <cellStyle name="Copied 3" xfId="3566"/>
    <cellStyle name="Copied 4" xfId="3567"/>
    <cellStyle name="Copied 5" xfId="3568"/>
    <cellStyle name="COST1" xfId="3569"/>
    <cellStyle name="ctkdata" xfId="3570"/>
    <cellStyle name="ctkheading" xfId="3571"/>
    <cellStyle name="CurRatio" xfId="3572"/>
    <cellStyle name="Currdate" xfId="3573"/>
    <cellStyle name="Curre΅cy" xfId="3574"/>
    <cellStyle name="Curre΅cy 2" xfId="3575"/>
    <cellStyle name="Curre΅cy 3" xfId="3576"/>
    <cellStyle name="Curren - Style7" xfId="3577"/>
    <cellStyle name="Curren - Style8" xfId="3578"/>
    <cellStyle name="Currency--" xfId="3579"/>
    <cellStyle name="Currency (0)" xfId="3580"/>
    <cellStyle name="Currency (2)" xfId="3581"/>
    <cellStyle name="Currency [0] - Credits" xfId="3582"/>
    <cellStyle name="Currency [0] - Debits" xfId="3583"/>
    <cellStyle name="Currency [0]Center" xfId="3584"/>
    <cellStyle name="Currency [00]" xfId="3585"/>
    <cellStyle name="Currency [1]" xfId="3586"/>
    <cellStyle name="Currency [2]" xfId="3587"/>
    <cellStyle name="Currency 0" xfId="3588"/>
    <cellStyle name="Currency 0.0" xfId="3589"/>
    <cellStyle name="Currency 0.00" xfId="3590"/>
    <cellStyle name="Currency 0.000" xfId="3591"/>
    <cellStyle name="Currency 0.0000" xfId="3592"/>
    <cellStyle name="Currency 0_Chrysler v.2" xfId="3593"/>
    <cellStyle name="Currency 10" xfId="3594"/>
    <cellStyle name="Currency 11" xfId="3595"/>
    <cellStyle name="Currency 12" xfId="3596"/>
    <cellStyle name="Currency 16 2" xfId="3597"/>
    <cellStyle name="Currency 2" xfId="3598"/>
    <cellStyle name="Currency 2 2" xfId="3599"/>
    <cellStyle name="Currency 2 2 2" xfId="3600"/>
    <cellStyle name="Currency 2 2 3" xfId="3601"/>
    <cellStyle name="Currency 2 2 4" xfId="3602"/>
    <cellStyle name="Currency 2 3" xfId="3603"/>
    <cellStyle name="Currency 3" xfId="3604"/>
    <cellStyle name="Currency 3 2" xfId="3605"/>
    <cellStyle name="Currency 3 2 2" xfId="3606"/>
    <cellStyle name="Currency 3 3" xfId="3607"/>
    <cellStyle name="Currency 3 4" xfId="3608"/>
    <cellStyle name="Currency 3 5" xfId="3609"/>
    <cellStyle name="Currency 4" xfId="3610"/>
    <cellStyle name="Currency 4 2" xfId="3611"/>
    <cellStyle name="Currency 4 3" xfId="3612"/>
    <cellStyle name="Currency 5" xfId="3613"/>
    <cellStyle name="Currency 6" xfId="3614"/>
    <cellStyle name="Currency 7" xfId="3615"/>
    <cellStyle name="Currency 8" xfId="3616"/>
    <cellStyle name="Currency 9" xfId="3617"/>
    <cellStyle name="Currency$" xfId="3618"/>
    <cellStyle name="Currency$ 2" xfId="3619"/>
    <cellStyle name="Currency(1)" xfId="3620"/>
    <cellStyle name="Currency*" xfId="3621"/>
    <cellStyle name="Currency--_ARM Roof_Val v7" xfId="3622"/>
    <cellStyle name="Currency0" xfId="3623"/>
    <cellStyle name="Currency0 2" xfId="3624"/>
    <cellStyle name="Currency0 3" xfId="3625"/>
    <cellStyle name="Currency0 4" xfId="3626"/>
    <cellStyle name="Currency0 4 2" xfId="3627"/>
    <cellStyle name="Currency0 4 3" xfId="3628"/>
    <cellStyle name="Currency0 4 4" xfId="3629"/>
    <cellStyle name="Currency0 5" xfId="3630"/>
    <cellStyle name="Currency0 5 2" xfId="3631"/>
    <cellStyle name="Currency0 5 3" xfId="3632"/>
    <cellStyle name="Currency0 5 4" xfId="3633"/>
    <cellStyle name="Currency0 6" xfId="3634"/>
    <cellStyle name="Currency0 7" xfId="3635"/>
    <cellStyle name="Currency0 8" xfId="3636"/>
    <cellStyle name="Currency1" xfId="3637"/>
    <cellStyle name="Currency1 2" xfId="3638"/>
    <cellStyle name="Currency1 3" xfId="3639"/>
    <cellStyle name="Currency2" xfId="3640"/>
    <cellStyle name="Currency3" xfId="3641"/>
    <cellStyle name="Custom" xfId="3642"/>
    <cellStyle name="Cyan bold" xfId="3643"/>
    <cellStyle name="Cyan bold underlined" xfId="3644"/>
    <cellStyle name="Cyan bold_ALLOWANCES" xfId="3645"/>
    <cellStyle name="Cyan italic" xfId="3646"/>
    <cellStyle name="C㯵rrency_㳔PC Data" xfId="3647"/>
    <cellStyle name="D1" xfId="3648"/>
    <cellStyle name="D2" xfId="3649"/>
    <cellStyle name="Dash" xfId="3650"/>
    <cellStyle name="data" xfId="3651"/>
    <cellStyle name="data1" xfId="3652"/>
    <cellStyle name="data2" xfId="3653"/>
    <cellStyle name="DataFeed" xfId="3654"/>
    <cellStyle name="DataOneDigit" xfId="3655"/>
    <cellStyle name="DataOneDigit 2" xfId="3656"/>
    <cellStyle name="DataOneDigit 3" xfId="3657"/>
    <cellStyle name="Date" xfId="3658"/>
    <cellStyle name="Date - Style3" xfId="3659"/>
    <cellStyle name="Date [d-mmm-yy]" xfId="3660"/>
    <cellStyle name="Date [mm-d-yy]" xfId="3661"/>
    <cellStyle name="Date [mm-d-yyyy]" xfId="3662"/>
    <cellStyle name="Date [mmm-d-yyyy]" xfId="3663"/>
    <cellStyle name="Date [mmm-yy]" xfId="3664"/>
    <cellStyle name="Date [mmm-yyyy]" xfId="3665"/>
    <cellStyle name="Date 1" xfId="3666"/>
    <cellStyle name="Date 10" xfId="3667"/>
    <cellStyle name="Date 11" xfId="5670"/>
    <cellStyle name="Date 12" xfId="5674"/>
    <cellStyle name="Date 13" xfId="5666"/>
    <cellStyle name="Date 14" xfId="5665"/>
    <cellStyle name="Date 15" xfId="5667"/>
    <cellStyle name="Date 16" xfId="5677"/>
    <cellStyle name="Date 17" xfId="5676"/>
    <cellStyle name="Date 18" xfId="5686"/>
    <cellStyle name="Date 19" xfId="5685"/>
    <cellStyle name="Date 2" xfId="3668"/>
    <cellStyle name="Date 2 2" xfId="5668"/>
    <cellStyle name="Date 3" xfId="3669"/>
    <cellStyle name="Date 4" xfId="3670"/>
    <cellStyle name="Date 4 2" xfId="3671"/>
    <cellStyle name="Date 4 3" xfId="3672"/>
    <cellStyle name="Date 4 4" xfId="3673"/>
    <cellStyle name="Date 5" xfId="3674"/>
    <cellStyle name="Date 5 2" xfId="3675"/>
    <cellStyle name="Date 5 3" xfId="3676"/>
    <cellStyle name="Date 5 4" xfId="3677"/>
    <cellStyle name="Date 6" xfId="3678"/>
    <cellStyle name="Date 7" xfId="3679"/>
    <cellStyle name="Date 8" xfId="3680"/>
    <cellStyle name="Date 9" xfId="3681"/>
    <cellStyle name="Date Aligned" xfId="3682"/>
    <cellStyle name="Date m/d/yy" xfId="3683"/>
    <cellStyle name="Date Short" xfId="3684"/>
    <cellStyle name="date_~2593847" xfId="3685"/>
    <cellStyle name="Date1" xfId="3686"/>
    <cellStyle name="Date2" xfId="3687"/>
    <cellStyle name="DateFull" xfId="3688"/>
    <cellStyle name="DateInput" xfId="3689"/>
    <cellStyle name="DateNoYear" xfId="3690"/>
    <cellStyle name="DateNoYear 2" xfId="3691"/>
    <cellStyle name="Dates" xfId="3692"/>
    <cellStyle name="DateYear" xfId="3693"/>
    <cellStyle name="DBL - Style1" xfId="3694"/>
    <cellStyle name="DealTicketAddress" xfId="3695"/>
    <cellStyle name="DealTicketData" xfId="3696"/>
    <cellStyle name="December 1994" xfId="3697"/>
    <cellStyle name="Decimal" xfId="3698"/>
    <cellStyle name="Default_Formula" xfId="3699"/>
    <cellStyle name="Del" xfId="3700"/>
    <cellStyle name="DELTA" xfId="3701"/>
    <cellStyle name="DeltaData" xfId="3702"/>
    <cellStyle name="Dezimal [0]_092003" xfId="3703"/>
    <cellStyle name="Dezimal_092003" xfId="3704"/>
    <cellStyle name="dft.Optional" xfId="3705"/>
    <cellStyle name="dft.Required" xfId="3706"/>
    <cellStyle name="Dia" xfId="3707"/>
    <cellStyle name="Dimension" xfId="3708"/>
    <cellStyle name="Dollar" xfId="3709"/>
    <cellStyle name="Dollar (zero dec)" xfId="3710"/>
    <cellStyle name="Dollar Display" xfId="3711"/>
    <cellStyle name="Dollar Input" xfId="3712"/>
    <cellStyle name="Dollar(0)" xfId="3713"/>
    <cellStyle name="Dollar(1)" xfId="3714"/>
    <cellStyle name="Dollar(2)" xfId="3715"/>
    <cellStyle name="Dollar_Data" xfId="3716"/>
    <cellStyle name="DollarFraction" xfId="3717"/>
    <cellStyle name="DollarFraction 2" xfId="3718"/>
    <cellStyle name="DollarFraction 3" xfId="3719"/>
    <cellStyle name="Dollars" xfId="3720"/>
    <cellStyle name="DollarWhole" xfId="3721"/>
    <cellStyle name="Dotted Line" xfId="3722"/>
    <cellStyle name="DOUBLE - Style1" xfId="3723"/>
    <cellStyle name="Download" xfId="3724"/>
    <cellStyle name="Download 2" xfId="5654"/>
    <cellStyle name="Driver" xfId="3725"/>
    <cellStyle name="DS 0" xfId="3726"/>
    <cellStyle name="DS 1" xfId="3727"/>
    <cellStyle name="DS 2" xfId="3728"/>
    <cellStyle name="DS 3" xfId="3729"/>
    <cellStyle name="DS 4" xfId="3730"/>
    <cellStyle name="DS 5" xfId="3731"/>
    <cellStyle name="DS 6" xfId="3732"/>
    <cellStyle name="e" xfId="3733"/>
    <cellStyle name="Eingabefeld" xfId="3734"/>
    <cellStyle name="Eingabewert Dat" xfId="3735"/>
    <cellStyle name="Emphasis 1" xfId="3736"/>
    <cellStyle name="Emphasis 2" xfId="3737"/>
    <cellStyle name="Emphasis 3" xfId="3738"/>
    <cellStyle name="EMR" xfId="3739"/>
    <cellStyle name="Encabez1" xfId="3740"/>
    <cellStyle name="Encabez2" xfId="3741"/>
    <cellStyle name="Enter Currency (0)" xfId="3742"/>
    <cellStyle name="Enter Currency (2)" xfId="3743"/>
    <cellStyle name="Enter Units (0)" xfId="3744"/>
    <cellStyle name="Enter Units (1)" xfId="3745"/>
    <cellStyle name="Enter Units (2)" xfId="3746"/>
    <cellStyle name="Entered" xfId="3747"/>
    <cellStyle name="Entered 2" xfId="3748"/>
    <cellStyle name="Entered 3" xfId="3749"/>
    <cellStyle name="Entered 4" xfId="3750"/>
    <cellStyle name="Entered 5" xfId="3751"/>
    <cellStyle name="En-tête" xfId="3752"/>
    <cellStyle name="Entries" xfId="3753"/>
    <cellStyle name="Equinox Automatic" xfId="3754"/>
    <cellStyle name="Equinox Blue Text" xfId="3755"/>
    <cellStyle name="Equinox DkRed Text" xfId="3756"/>
    <cellStyle name="Equinox Grey Text" xfId="3757"/>
    <cellStyle name="Equinox Greyout" xfId="3758"/>
    <cellStyle name="Equinox Inactive" xfId="3759"/>
    <cellStyle name="Equinox Red Text" xfId="3760"/>
    <cellStyle name="Ergebnisfeld" xfId="3761"/>
    <cellStyle name="Error" xfId="3762"/>
    <cellStyle name="Euro" xfId="3763"/>
    <cellStyle name="Euro 2" xfId="3764"/>
    <cellStyle name="Euro 3" xfId="3765"/>
    <cellStyle name="Euro 4" xfId="3766"/>
    <cellStyle name="Euro 5" xfId="3767"/>
    <cellStyle name="Euro 6" xfId="3768"/>
    <cellStyle name="Euro Display" xfId="3769"/>
    <cellStyle name="Euro Input" xfId="3770"/>
    <cellStyle name="Euro_ Agenda" xfId="3771"/>
    <cellStyle name="Excession" xfId="3772"/>
    <cellStyle name="Explanatory Text" xfId="5627" builtinId="53" customBuiltin="1"/>
    <cellStyle name="Explanatory Text 10" xfId="3773"/>
    <cellStyle name="Explanatory Text 10 2" xfId="3774"/>
    <cellStyle name="Explanatory Text 11" xfId="3775"/>
    <cellStyle name="Explanatory Text 11 2" xfId="3776"/>
    <cellStyle name="Explanatory Text 12" xfId="3777"/>
    <cellStyle name="Explanatory Text 12 2" xfId="3778"/>
    <cellStyle name="Explanatory Text 13" xfId="3779"/>
    <cellStyle name="Explanatory Text 13 2" xfId="3780"/>
    <cellStyle name="Explanatory Text 14" xfId="3781"/>
    <cellStyle name="Explanatory Text 14 2" xfId="3782"/>
    <cellStyle name="Explanatory Text 15" xfId="3783"/>
    <cellStyle name="Explanatory Text 15 2" xfId="3784"/>
    <cellStyle name="Explanatory Text 16" xfId="3785"/>
    <cellStyle name="Explanatory Text 16 2" xfId="3786"/>
    <cellStyle name="Explanatory Text 17" xfId="3787"/>
    <cellStyle name="Explanatory Text 17 2" xfId="3788"/>
    <cellStyle name="Explanatory Text 18" xfId="3789"/>
    <cellStyle name="Explanatory Text 18 2" xfId="3790"/>
    <cellStyle name="Explanatory Text 19" xfId="3791"/>
    <cellStyle name="Explanatory Text 19 2" xfId="3792"/>
    <cellStyle name="Explanatory Text 2" xfId="3793"/>
    <cellStyle name="Explanatory Text 2 2" xfId="3794"/>
    <cellStyle name="Explanatory Text 20" xfId="3795"/>
    <cellStyle name="Explanatory Text 20 2" xfId="3796"/>
    <cellStyle name="Explanatory Text 21" xfId="3797"/>
    <cellStyle name="Explanatory Text 21 2" xfId="3798"/>
    <cellStyle name="Explanatory Text 22" xfId="3799"/>
    <cellStyle name="Explanatory Text 23" xfId="3800"/>
    <cellStyle name="Explanatory Text 24" xfId="3801"/>
    <cellStyle name="Explanatory Text 25" xfId="3802"/>
    <cellStyle name="Explanatory Text 26" xfId="3803"/>
    <cellStyle name="Explanatory Text 27" xfId="3804"/>
    <cellStyle name="Explanatory Text 28" xfId="3805"/>
    <cellStyle name="Explanatory Text 29" xfId="3806"/>
    <cellStyle name="Explanatory Text 3" xfId="3807"/>
    <cellStyle name="Explanatory Text 3 2" xfId="3808"/>
    <cellStyle name="Explanatory Text 30" xfId="3809"/>
    <cellStyle name="Explanatory Text 31" xfId="3810"/>
    <cellStyle name="Explanatory Text 32" xfId="3811"/>
    <cellStyle name="Explanatory Text 33" xfId="3812"/>
    <cellStyle name="Explanatory Text 34" xfId="3813"/>
    <cellStyle name="Explanatory Text 35" xfId="3814"/>
    <cellStyle name="Explanatory Text 36" xfId="3815"/>
    <cellStyle name="Explanatory Text 4" xfId="3816"/>
    <cellStyle name="Explanatory Text 4 2" xfId="3817"/>
    <cellStyle name="Explanatory Text 5" xfId="3818"/>
    <cellStyle name="Explanatory Text 5 2" xfId="3819"/>
    <cellStyle name="Explanatory Text 6" xfId="3820"/>
    <cellStyle name="Explanatory Text 6 2" xfId="3821"/>
    <cellStyle name="Explanatory Text 7" xfId="3822"/>
    <cellStyle name="Explanatory Text 7 2" xfId="3823"/>
    <cellStyle name="Explanatory Text 8" xfId="3824"/>
    <cellStyle name="Explanatory Text 8 2" xfId="3825"/>
    <cellStyle name="Explanatory Text 9" xfId="3826"/>
    <cellStyle name="Explanatory Text 9 2" xfId="3827"/>
    <cellStyle name="f" xfId="3828"/>
    <cellStyle name="F2" xfId="3829"/>
    <cellStyle name="F3" xfId="3830"/>
    <cellStyle name="F4" xfId="3831"/>
    <cellStyle name="F5" xfId="3832"/>
    <cellStyle name="F6" xfId="3833"/>
    <cellStyle name="F7" xfId="3834"/>
    <cellStyle name="F8" xfId="3835"/>
    <cellStyle name="FakePercent(0)" xfId="3836"/>
    <cellStyle name="FakePercent(1)" xfId="3837"/>
    <cellStyle name="FakePercent(2)" xfId="3838"/>
    <cellStyle name="Fijo" xfId="3839"/>
    <cellStyle name="Financiero" xfId="3840"/>
    <cellStyle name="first line" xfId="3841"/>
    <cellStyle name="FirstNumbers" xfId="3842"/>
    <cellStyle name="FirstNumbers 2" xfId="3843"/>
    <cellStyle name="FirstNumbers 3" xfId="3844"/>
    <cellStyle name="Fixed" xfId="3845"/>
    <cellStyle name="Fixed (1)" xfId="3846"/>
    <cellStyle name="Fixed [0]" xfId="3847"/>
    <cellStyle name="Fixed [2]" xfId="3848"/>
    <cellStyle name="Fixed 2" xfId="3849"/>
    <cellStyle name="Fixed 3" xfId="3850"/>
    <cellStyle name="Fixed 4" xfId="3851"/>
    <cellStyle name="Fixed 4 2" xfId="3852"/>
    <cellStyle name="Fixed 4 3" xfId="3853"/>
    <cellStyle name="Fixed 4 4" xfId="3854"/>
    <cellStyle name="Fixed 5" xfId="3855"/>
    <cellStyle name="Fixed 5 2" xfId="3856"/>
    <cellStyle name="Fixed 5 3" xfId="3857"/>
    <cellStyle name="Fixed 5 4" xfId="3858"/>
    <cellStyle name="Fixed 6" xfId="3859"/>
    <cellStyle name="Fixed 7" xfId="3860"/>
    <cellStyle name="Fixed 8" xfId="3861"/>
    <cellStyle name="Fixed_1" xfId="3862"/>
    <cellStyle name="Fixed2 - Style2" xfId="3863"/>
    <cellStyle name="Följde hyperlänken_COLLECTIONS REVIEW0603" xfId="3864"/>
    <cellStyle name="Followed Hyperlink 2" xfId="3865"/>
    <cellStyle name="Followed Hyperlink 3" xfId="3866"/>
    <cellStyle name="Followed Hyperlink 4" xfId="3867"/>
    <cellStyle name="Footnote" xfId="3868"/>
    <cellStyle name="Footnotes" xfId="3869"/>
    <cellStyle name="form" xfId="3870"/>
    <cellStyle name="formulae" xfId="3871"/>
    <cellStyle name="Formulas" xfId="3872"/>
    <cellStyle name="Formulas 2" xfId="3873"/>
    <cellStyle name="fpc - Style6" xfId="3874"/>
    <cellStyle name="FX Rate" xfId="3875"/>
    <cellStyle name="FX Rate 2" xfId="3876"/>
    <cellStyle name="FX Rate 3" xfId="3877"/>
    <cellStyle name="General" xfId="3878"/>
    <cellStyle name="General0" xfId="3879"/>
    <cellStyle name="General0C" xfId="3880"/>
    <cellStyle name="General0R" xfId="3881"/>
    <cellStyle name="General2" xfId="3882"/>
    <cellStyle name="General3" xfId="3883"/>
    <cellStyle name="GeneralNumber" xfId="3884"/>
    <cellStyle name="GeneralNumber 2" xfId="3885"/>
    <cellStyle name="gill" xfId="3886"/>
    <cellStyle name="gill 2" xfId="3887"/>
    <cellStyle name="Global" xfId="3888"/>
    <cellStyle name="Good" xfId="5617" builtinId="26" customBuiltin="1"/>
    <cellStyle name="Good 10" xfId="3889"/>
    <cellStyle name="Good 10 2" xfId="3890"/>
    <cellStyle name="Good 11" xfId="3891"/>
    <cellStyle name="Good 11 2" xfId="3892"/>
    <cellStyle name="Good 12" xfId="3893"/>
    <cellStyle name="Good 12 2" xfId="3894"/>
    <cellStyle name="Good 13" xfId="3895"/>
    <cellStyle name="Good 13 2" xfId="3896"/>
    <cellStyle name="Good 14" xfId="3897"/>
    <cellStyle name="Good 14 2" xfId="3898"/>
    <cellStyle name="Good 15" xfId="3899"/>
    <cellStyle name="Good 15 2" xfId="3900"/>
    <cellStyle name="Good 16" xfId="3901"/>
    <cellStyle name="Good 16 2" xfId="3902"/>
    <cellStyle name="Good 17" xfId="3903"/>
    <cellStyle name="Good 17 2" xfId="3904"/>
    <cellStyle name="Good 18" xfId="3905"/>
    <cellStyle name="Good 18 2" xfId="3906"/>
    <cellStyle name="Good 19" xfId="3907"/>
    <cellStyle name="Good 19 2" xfId="3908"/>
    <cellStyle name="Good 2" xfId="3909"/>
    <cellStyle name="Good 2 2" xfId="3910"/>
    <cellStyle name="Good 20" xfId="3911"/>
    <cellStyle name="Good 20 2" xfId="3912"/>
    <cellStyle name="Good 21" xfId="3913"/>
    <cellStyle name="Good 21 2" xfId="3914"/>
    <cellStyle name="Good 22" xfId="3915"/>
    <cellStyle name="Good 23" xfId="3916"/>
    <cellStyle name="Good 24" xfId="3917"/>
    <cellStyle name="Good 25" xfId="3918"/>
    <cellStyle name="Good 26" xfId="3919"/>
    <cellStyle name="Good 27" xfId="3920"/>
    <cellStyle name="Good 28" xfId="3921"/>
    <cellStyle name="Good 29" xfId="3922"/>
    <cellStyle name="Good 3" xfId="3923"/>
    <cellStyle name="Good 3 2" xfId="3924"/>
    <cellStyle name="Good 30" xfId="3925"/>
    <cellStyle name="Good 31" xfId="3926"/>
    <cellStyle name="Good 32" xfId="3927"/>
    <cellStyle name="Good 33" xfId="3928"/>
    <cellStyle name="Good 34" xfId="3929"/>
    <cellStyle name="Good 35" xfId="3930"/>
    <cellStyle name="Good 36" xfId="3931"/>
    <cellStyle name="Good 4" xfId="3932"/>
    <cellStyle name="Good 4 2" xfId="3933"/>
    <cellStyle name="Good 5" xfId="3934"/>
    <cellStyle name="Good 5 2" xfId="3935"/>
    <cellStyle name="Good 6" xfId="3936"/>
    <cellStyle name="Good 6 2" xfId="3937"/>
    <cellStyle name="Good 7" xfId="3938"/>
    <cellStyle name="Good 7 2" xfId="3939"/>
    <cellStyle name="Good 8" xfId="3940"/>
    <cellStyle name="Good 8 2" xfId="3941"/>
    <cellStyle name="Good 9" xfId="3942"/>
    <cellStyle name="Good 9 2" xfId="3943"/>
    <cellStyle name="Gray bold italic" xfId="3944"/>
    <cellStyle name="Gray bold italic 2" xfId="5655"/>
    <cellStyle name="Green Bold" xfId="3945"/>
    <cellStyle name="Grey" xfId="3946"/>
    <cellStyle name="Grey 2" xfId="3947"/>
    <cellStyle name="Grey 3" xfId="3948"/>
    <cellStyle name="GreyControl" xfId="3949"/>
    <cellStyle name="greyed" xfId="3950"/>
    <cellStyle name="greyed 2" xfId="3951"/>
    <cellStyle name="greyed 3" xfId="3952"/>
    <cellStyle name="greyinput" xfId="3953"/>
    <cellStyle name="Group-T" xfId="3954"/>
    <cellStyle name="GrowthRate" xfId="3955"/>
    <cellStyle name="Hard numbers" xfId="3956"/>
    <cellStyle name="Hard Percent" xfId="3957"/>
    <cellStyle name="Hardcoded" xfId="3958"/>
    <cellStyle name="Head - Style7" xfId="3959"/>
    <cellStyle name="Head1" xfId="3960"/>
    <cellStyle name="HEADER" xfId="3961"/>
    <cellStyle name="Header1" xfId="3962"/>
    <cellStyle name="Header2" xfId="3963"/>
    <cellStyle name="Header2 2" xfId="5656"/>
    <cellStyle name="headers" xfId="3964"/>
    <cellStyle name="Heading" xfId="3965"/>
    <cellStyle name="Heading 1" xfId="5613" builtinId="16" customBuiltin="1"/>
    <cellStyle name="Heading 1 10" xfId="3966"/>
    <cellStyle name="Heading 1 10 2" xfId="3967"/>
    <cellStyle name="Heading 1 11" xfId="3968"/>
    <cellStyle name="Heading 1 11 2" xfId="3969"/>
    <cellStyle name="Heading 1 12" xfId="3970"/>
    <cellStyle name="Heading 1 12 2" xfId="3971"/>
    <cellStyle name="Heading 1 13" xfId="3972"/>
    <cellStyle name="Heading 1 13 2" xfId="3973"/>
    <cellStyle name="Heading 1 14" xfId="3974"/>
    <cellStyle name="Heading 1 14 2" xfId="3975"/>
    <cellStyle name="Heading 1 15" xfId="3976"/>
    <cellStyle name="Heading 1 15 2" xfId="3977"/>
    <cellStyle name="Heading 1 16" xfId="3978"/>
    <cellStyle name="Heading 1 16 2" xfId="3979"/>
    <cellStyle name="Heading 1 17" xfId="3980"/>
    <cellStyle name="Heading 1 17 2" xfId="3981"/>
    <cellStyle name="Heading 1 18" xfId="3982"/>
    <cellStyle name="Heading 1 18 2" xfId="3983"/>
    <cellStyle name="Heading 1 19" xfId="3984"/>
    <cellStyle name="Heading 1 19 2" xfId="3985"/>
    <cellStyle name="Heading 1 2" xfId="3986"/>
    <cellStyle name="Heading 1 2 2" xfId="3987"/>
    <cellStyle name="Heading 1 2 2 2" xfId="3988"/>
    <cellStyle name="Heading 1 2 2 3" xfId="3989"/>
    <cellStyle name="Heading 1 2 2 4" xfId="3990"/>
    <cellStyle name="Heading 1 2 2 5" xfId="3991"/>
    <cellStyle name="Heading 1 2 3" xfId="3992"/>
    <cellStyle name="Heading 1 2 4" xfId="3993"/>
    <cellStyle name="Heading 1 2 5" xfId="3994"/>
    <cellStyle name="Heading 1 2 6" xfId="3995"/>
    <cellStyle name="Heading 1 20" xfId="3996"/>
    <cellStyle name="Heading 1 20 2" xfId="3997"/>
    <cellStyle name="Heading 1 21" xfId="3998"/>
    <cellStyle name="Heading 1 21 2" xfId="3999"/>
    <cellStyle name="Heading 1 22" xfId="4000"/>
    <cellStyle name="Heading 1 23" xfId="4001"/>
    <cellStyle name="Heading 1 24" xfId="4002"/>
    <cellStyle name="Heading 1 25" xfId="4003"/>
    <cellStyle name="Heading 1 26" xfId="4004"/>
    <cellStyle name="Heading 1 27" xfId="4005"/>
    <cellStyle name="Heading 1 28" xfId="4006"/>
    <cellStyle name="Heading 1 29" xfId="4007"/>
    <cellStyle name="Heading 1 3" xfId="4008"/>
    <cellStyle name="Heading 1 3 2" xfId="4009"/>
    <cellStyle name="Heading 1 3 3" xfId="4010"/>
    <cellStyle name="Heading 1 30" xfId="4011"/>
    <cellStyle name="Heading 1 31" xfId="4012"/>
    <cellStyle name="Heading 1 32" xfId="4013"/>
    <cellStyle name="Heading 1 33" xfId="4014"/>
    <cellStyle name="Heading 1 34" xfId="4015"/>
    <cellStyle name="Heading 1 35" xfId="4016"/>
    <cellStyle name="Heading 1 36" xfId="4017"/>
    <cellStyle name="Heading 1 4" xfId="4018"/>
    <cellStyle name="Heading 1 4 2" xfId="4019"/>
    <cellStyle name="Heading 1 5" xfId="4020"/>
    <cellStyle name="Heading 1 5 2" xfId="4021"/>
    <cellStyle name="Heading 1 5 3" xfId="4022"/>
    <cellStyle name="Heading 1 5 4" xfId="4023"/>
    <cellStyle name="Heading 1 5 5" xfId="4024"/>
    <cellStyle name="Heading 1 6" xfId="4025"/>
    <cellStyle name="Heading 1 6 2" xfId="4026"/>
    <cellStyle name="Heading 1 6 3" xfId="4027"/>
    <cellStyle name="Heading 1 6 4" xfId="4028"/>
    <cellStyle name="Heading 1 6 5" xfId="4029"/>
    <cellStyle name="Heading 1 7" xfId="4030"/>
    <cellStyle name="Heading 1 7 2" xfId="4031"/>
    <cellStyle name="Heading 1 8" xfId="4032"/>
    <cellStyle name="Heading 1 8 2" xfId="4033"/>
    <cellStyle name="Heading 1 9" xfId="4034"/>
    <cellStyle name="Heading 1 9 2" xfId="4035"/>
    <cellStyle name="Heading 2" xfId="5614" builtinId="17" customBuiltin="1"/>
    <cellStyle name="Heading 2 10" xfId="4036"/>
    <cellStyle name="Heading 2 10 2" xfId="4037"/>
    <cellStyle name="Heading 2 11" xfId="4038"/>
    <cellStyle name="Heading 2 11 2" xfId="4039"/>
    <cellStyle name="Heading 2 12" xfId="4040"/>
    <cellStyle name="Heading 2 12 2" xfId="4041"/>
    <cellStyle name="Heading 2 13" xfId="4042"/>
    <cellStyle name="Heading 2 13 2" xfId="4043"/>
    <cellStyle name="Heading 2 14" xfId="4044"/>
    <cellStyle name="Heading 2 14 2" xfId="4045"/>
    <cellStyle name="Heading 2 15" xfId="4046"/>
    <cellStyle name="Heading 2 15 2" xfId="4047"/>
    <cellStyle name="Heading 2 16" xfId="4048"/>
    <cellStyle name="Heading 2 16 2" xfId="4049"/>
    <cellStyle name="Heading 2 17" xfId="4050"/>
    <cellStyle name="Heading 2 17 2" xfId="4051"/>
    <cellStyle name="Heading 2 18" xfId="4052"/>
    <cellStyle name="Heading 2 18 2" xfId="4053"/>
    <cellStyle name="Heading 2 19" xfId="4054"/>
    <cellStyle name="Heading 2 19 2" xfId="4055"/>
    <cellStyle name="Heading 2 2" xfId="4056"/>
    <cellStyle name="Heading 2 2 2" xfId="4057"/>
    <cellStyle name="Heading 2 2 2 2" xfId="4058"/>
    <cellStyle name="Heading 2 2 2 3" xfId="4059"/>
    <cellStyle name="Heading 2 2 2 4" xfId="4060"/>
    <cellStyle name="Heading 2 2 2 5" xfId="4061"/>
    <cellStyle name="Heading 2 2 3" xfId="4062"/>
    <cellStyle name="Heading 2 2 4" xfId="4063"/>
    <cellStyle name="Heading 2 2 5" xfId="4064"/>
    <cellStyle name="Heading 2 2 6" xfId="4065"/>
    <cellStyle name="Heading 2 20" xfId="4066"/>
    <cellStyle name="Heading 2 20 2" xfId="4067"/>
    <cellStyle name="Heading 2 21" xfId="4068"/>
    <cellStyle name="Heading 2 21 2" xfId="4069"/>
    <cellStyle name="Heading 2 22" xfId="4070"/>
    <cellStyle name="Heading 2 23" xfId="4071"/>
    <cellStyle name="Heading 2 24" xfId="4072"/>
    <cellStyle name="Heading 2 25" xfId="4073"/>
    <cellStyle name="Heading 2 26" xfId="4074"/>
    <cellStyle name="Heading 2 27" xfId="4075"/>
    <cellStyle name="Heading 2 28" xfId="4076"/>
    <cellStyle name="Heading 2 29" xfId="4077"/>
    <cellStyle name="Heading 2 3" xfId="4078"/>
    <cellStyle name="Heading 2 3 2" xfId="4079"/>
    <cellStyle name="Heading 2 3 3" xfId="4080"/>
    <cellStyle name="Heading 2 30" xfId="4081"/>
    <cellStyle name="Heading 2 31" xfId="4082"/>
    <cellStyle name="Heading 2 32" xfId="4083"/>
    <cellStyle name="Heading 2 33" xfId="4084"/>
    <cellStyle name="Heading 2 34" xfId="4085"/>
    <cellStyle name="Heading 2 35" xfId="4086"/>
    <cellStyle name="Heading 2 36" xfId="4087"/>
    <cellStyle name="Heading 2 4" xfId="4088"/>
    <cellStyle name="Heading 2 4 2" xfId="4089"/>
    <cellStyle name="Heading 2 5" xfId="4090"/>
    <cellStyle name="Heading 2 5 2" xfId="4091"/>
    <cellStyle name="Heading 2 5 3" xfId="4092"/>
    <cellStyle name="Heading 2 5 4" xfId="4093"/>
    <cellStyle name="Heading 2 5 5" xfId="4094"/>
    <cellStyle name="Heading 2 6" xfId="4095"/>
    <cellStyle name="Heading 2 6 2" xfId="4096"/>
    <cellStyle name="Heading 2 6 3" xfId="4097"/>
    <cellStyle name="Heading 2 6 4" xfId="4098"/>
    <cellStyle name="Heading 2 6 5" xfId="4099"/>
    <cellStyle name="Heading 2 7" xfId="4100"/>
    <cellStyle name="Heading 2 7 2" xfId="4101"/>
    <cellStyle name="Heading 2 8" xfId="4102"/>
    <cellStyle name="Heading 2 8 2" xfId="4103"/>
    <cellStyle name="Heading 2 9" xfId="4104"/>
    <cellStyle name="Heading 2 9 2" xfId="4105"/>
    <cellStyle name="Heading 3" xfId="5615" builtinId="18" customBuiltin="1"/>
    <cellStyle name="Heading 3 10" xfId="4106"/>
    <cellStyle name="Heading 3 10 2" xfId="4107"/>
    <cellStyle name="Heading 3 11" xfId="4108"/>
    <cellStyle name="Heading 3 11 2" xfId="4109"/>
    <cellStyle name="Heading 3 12" xfId="4110"/>
    <cellStyle name="Heading 3 12 2" xfId="4111"/>
    <cellStyle name="Heading 3 13" xfId="4112"/>
    <cellStyle name="Heading 3 13 2" xfId="4113"/>
    <cellStyle name="Heading 3 14" xfId="4114"/>
    <cellStyle name="Heading 3 14 2" xfId="4115"/>
    <cellStyle name="Heading 3 15" xfId="4116"/>
    <cellStyle name="Heading 3 15 2" xfId="4117"/>
    <cellStyle name="Heading 3 16" xfId="4118"/>
    <cellStyle name="Heading 3 16 2" xfId="4119"/>
    <cellStyle name="Heading 3 17" xfId="4120"/>
    <cellStyle name="Heading 3 17 2" xfId="4121"/>
    <cellStyle name="Heading 3 18" xfId="4122"/>
    <cellStyle name="Heading 3 18 2" xfId="4123"/>
    <cellStyle name="Heading 3 19" xfId="4124"/>
    <cellStyle name="Heading 3 19 2" xfId="4125"/>
    <cellStyle name="Heading 3 2" xfId="4126"/>
    <cellStyle name="Heading 3 2 2" xfId="4127"/>
    <cellStyle name="Heading 3 20" xfId="4128"/>
    <cellStyle name="Heading 3 20 2" xfId="4129"/>
    <cellStyle name="Heading 3 21" xfId="4130"/>
    <cellStyle name="Heading 3 21 2" xfId="4131"/>
    <cellStyle name="Heading 3 22" xfId="4132"/>
    <cellStyle name="Heading 3 23" xfId="4133"/>
    <cellStyle name="Heading 3 24" xfId="4134"/>
    <cellStyle name="Heading 3 25" xfId="4135"/>
    <cellStyle name="Heading 3 26" xfId="4136"/>
    <cellStyle name="Heading 3 27" xfId="4137"/>
    <cellStyle name="Heading 3 28" xfId="4138"/>
    <cellStyle name="Heading 3 29" xfId="4139"/>
    <cellStyle name="Heading 3 3" xfId="4140"/>
    <cellStyle name="Heading 3 3 2" xfId="4141"/>
    <cellStyle name="Heading 3 30" xfId="4142"/>
    <cellStyle name="Heading 3 31" xfId="4143"/>
    <cellStyle name="Heading 3 32" xfId="4144"/>
    <cellStyle name="Heading 3 33" xfId="4145"/>
    <cellStyle name="Heading 3 34" xfId="4146"/>
    <cellStyle name="Heading 3 35" xfId="4147"/>
    <cellStyle name="Heading 3 36" xfId="4148"/>
    <cellStyle name="Heading 3 4" xfId="4149"/>
    <cellStyle name="Heading 3 4 2" xfId="4150"/>
    <cellStyle name="Heading 3 5" xfId="4151"/>
    <cellStyle name="Heading 3 5 2" xfId="4152"/>
    <cellStyle name="Heading 3 6" xfId="4153"/>
    <cellStyle name="Heading 3 6 2" xfId="4154"/>
    <cellStyle name="Heading 3 7" xfId="4155"/>
    <cellStyle name="Heading 3 7 2" xfId="4156"/>
    <cellStyle name="Heading 3 8" xfId="4157"/>
    <cellStyle name="Heading 3 8 2" xfId="4158"/>
    <cellStyle name="Heading 3 9" xfId="4159"/>
    <cellStyle name="Heading 3 9 2" xfId="4160"/>
    <cellStyle name="Heading 4" xfId="5616" builtinId="19" customBuiltin="1"/>
    <cellStyle name="Heading 4 10" xfId="4161"/>
    <cellStyle name="Heading 4 10 2" xfId="4162"/>
    <cellStyle name="Heading 4 11" xfId="4163"/>
    <cellStyle name="Heading 4 11 2" xfId="4164"/>
    <cellStyle name="Heading 4 12" xfId="4165"/>
    <cellStyle name="Heading 4 12 2" xfId="4166"/>
    <cellStyle name="Heading 4 13" xfId="4167"/>
    <cellStyle name="Heading 4 13 2" xfId="4168"/>
    <cellStyle name="Heading 4 14" xfId="4169"/>
    <cellStyle name="Heading 4 14 2" xfId="4170"/>
    <cellStyle name="Heading 4 15" xfId="4171"/>
    <cellStyle name="Heading 4 15 2" xfId="4172"/>
    <cellStyle name="Heading 4 16" xfId="4173"/>
    <cellStyle name="Heading 4 16 2" xfId="4174"/>
    <cellStyle name="Heading 4 17" xfId="4175"/>
    <cellStyle name="Heading 4 17 2" xfId="4176"/>
    <cellStyle name="Heading 4 18" xfId="4177"/>
    <cellStyle name="Heading 4 18 2" xfId="4178"/>
    <cellStyle name="Heading 4 19" xfId="4179"/>
    <cellStyle name="Heading 4 19 2" xfId="4180"/>
    <cellStyle name="Heading 4 2" xfId="4181"/>
    <cellStyle name="Heading 4 2 2" xfId="4182"/>
    <cellStyle name="Heading 4 20" xfId="4183"/>
    <cellStyle name="Heading 4 20 2" xfId="4184"/>
    <cellStyle name="Heading 4 21" xfId="4185"/>
    <cellStyle name="Heading 4 21 2" xfId="4186"/>
    <cellStyle name="Heading 4 22" xfId="4187"/>
    <cellStyle name="Heading 4 23" xfId="4188"/>
    <cellStyle name="Heading 4 24" xfId="4189"/>
    <cellStyle name="Heading 4 25" xfId="4190"/>
    <cellStyle name="Heading 4 26" xfId="4191"/>
    <cellStyle name="Heading 4 27" xfId="4192"/>
    <cellStyle name="Heading 4 28" xfId="4193"/>
    <cellStyle name="Heading 4 29" xfId="4194"/>
    <cellStyle name="Heading 4 3" xfId="4195"/>
    <cellStyle name="Heading 4 3 2" xfId="4196"/>
    <cellStyle name="Heading 4 30" xfId="4197"/>
    <cellStyle name="Heading 4 31" xfId="4198"/>
    <cellStyle name="Heading 4 32" xfId="4199"/>
    <cellStyle name="Heading 4 33" xfId="4200"/>
    <cellStyle name="Heading 4 34" xfId="4201"/>
    <cellStyle name="Heading 4 35" xfId="4202"/>
    <cellStyle name="Heading 4 36" xfId="4203"/>
    <cellStyle name="Heading 4 4" xfId="4204"/>
    <cellStyle name="Heading 4 4 2" xfId="4205"/>
    <cellStyle name="Heading 4 5" xfId="4206"/>
    <cellStyle name="Heading 4 5 2" xfId="4207"/>
    <cellStyle name="Heading 4 6" xfId="4208"/>
    <cellStyle name="Heading 4 6 2" xfId="4209"/>
    <cellStyle name="Heading 4 7" xfId="4210"/>
    <cellStyle name="Heading 4 7 2" xfId="4211"/>
    <cellStyle name="Heading 4 8" xfId="4212"/>
    <cellStyle name="Heading 4 8 2" xfId="4213"/>
    <cellStyle name="Heading 4 9" xfId="4214"/>
    <cellStyle name="Heading 4 9 2" xfId="4215"/>
    <cellStyle name="Heading No Underline" xfId="4216"/>
    <cellStyle name="Heading With Underline" xfId="4217"/>
    <cellStyle name="Heading1" xfId="4218"/>
    <cellStyle name="Heading2" xfId="4219"/>
    <cellStyle name="Heading3" xfId="4220"/>
    <cellStyle name="Heading4" xfId="4221"/>
    <cellStyle name="HeadingMonth" xfId="4222"/>
    <cellStyle name="HeadingR" xfId="4223"/>
    <cellStyle name="HEADINGS" xfId="4224"/>
    <cellStyle name="HEADINGSTOP" xfId="4225"/>
    <cellStyle name="HeadingTable" xfId="4226"/>
    <cellStyle name="HeadlineStyle" xfId="4227"/>
    <cellStyle name="HeadlineStyleJustified" xfId="4228"/>
    <cellStyle name="helvetica" xfId="4229"/>
    <cellStyle name="Hidden" xfId="4230"/>
    <cellStyle name="HIGHLIGHT" xfId="4231"/>
    <cellStyle name="highlightExposure" xfId="4232"/>
    <cellStyle name="highlightExposure 2" xfId="4233"/>
    <cellStyle name="highlightExposure 3" xfId="4234"/>
    <cellStyle name="highlightPD" xfId="4235"/>
    <cellStyle name="highlightPercentage" xfId="4236"/>
    <cellStyle name="highlightText" xfId="4237"/>
    <cellStyle name="Hot" xfId="4238"/>
    <cellStyle name="HotLink" xfId="4239"/>
    <cellStyle name="hotlinks" xfId="4240"/>
    <cellStyle name="HOWARD" xfId="4241"/>
    <cellStyle name="Hyperlänk_COLLECTIONS REVIEW0603" xfId="4242"/>
    <cellStyle name="Hyperlink 2" xfId="4243"/>
    <cellStyle name="Hyperlink 2 2" xfId="4244"/>
    <cellStyle name="Hyperlink 2 3" xfId="4245"/>
    <cellStyle name="Hyperlink 2 4" xfId="4246"/>
    <cellStyle name="Hyperlink 2 5" xfId="4247"/>
    <cellStyle name="Hyperlink 2 6" xfId="5675"/>
    <cellStyle name="Hyperlink 3" xfId="4248"/>
    <cellStyle name="Hyperlink 4" xfId="4249"/>
    <cellStyle name="IDD" xfId="4250"/>
    <cellStyle name="Including Ylds" xfId="4251"/>
    <cellStyle name="IncomeStatement" xfId="4252"/>
    <cellStyle name="IncStmt" xfId="4253"/>
    <cellStyle name="IncStmt 2" xfId="4254"/>
    <cellStyle name="IncStmt 3" xfId="4255"/>
    <cellStyle name="InpComma0" xfId="4256"/>
    <cellStyle name="InpComma1" xfId="4257"/>
    <cellStyle name="InpComma2" xfId="4258"/>
    <cellStyle name="InpComma3" xfId="4259"/>
    <cellStyle name="InpComma4" xfId="4260"/>
    <cellStyle name="InpCurr0" xfId="4261"/>
    <cellStyle name="InpCurr1" xfId="4262"/>
    <cellStyle name="InpCurr2" xfId="4263"/>
    <cellStyle name="InpCurr3" xfId="4264"/>
    <cellStyle name="InpCurr4" xfId="4265"/>
    <cellStyle name="InpDate" xfId="4266"/>
    <cellStyle name="InpPercent0" xfId="4267"/>
    <cellStyle name="InpPercent1" xfId="4268"/>
    <cellStyle name="InpPercent2" xfId="4269"/>
    <cellStyle name="InpText" xfId="4270"/>
    <cellStyle name="InpText 2" xfId="5657"/>
    <cellStyle name="Input" xfId="5620" builtinId="20" customBuiltin="1"/>
    <cellStyle name="Input [yellow]" xfId="4271"/>
    <cellStyle name="Input [yellow] 2" xfId="4272"/>
    <cellStyle name="Input [yellow] 3" xfId="4273"/>
    <cellStyle name="Input 10" xfId="4274"/>
    <cellStyle name="Input 10 2" xfId="4275"/>
    <cellStyle name="Input 11" xfId="4276"/>
    <cellStyle name="Input 11 2" xfId="4277"/>
    <cellStyle name="Input 12" xfId="4278"/>
    <cellStyle name="Input 12 2" xfId="4279"/>
    <cellStyle name="Input 13" xfId="4280"/>
    <cellStyle name="Input 13 2" xfId="4281"/>
    <cellStyle name="Input 14" xfId="4282"/>
    <cellStyle name="Input 14 2" xfId="4283"/>
    <cellStyle name="Input 15" xfId="4284"/>
    <cellStyle name="Input 15 2" xfId="4285"/>
    <cellStyle name="Input 16" xfId="4286"/>
    <cellStyle name="Input 16 2" xfId="4287"/>
    <cellStyle name="Input 17" xfId="4288"/>
    <cellStyle name="Input 17 2" xfId="4289"/>
    <cellStyle name="Input 18" xfId="4290"/>
    <cellStyle name="Input 18 2" xfId="4291"/>
    <cellStyle name="Input 19" xfId="4292"/>
    <cellStyle name="Input 19 2" xfId="4293"/>
    <cellStyle name="Input 2" xfId="4294"/>
    <cellStyle name="Input 2 2" xfId="4295"/>
    <cellStyle name="Input 20" xfId="4296"/>
    <cellStyle name="Input 20 2" xfId="4297"/>
    <cellStyle name="Input 21" xfId="4298"/>
    <cellStyle name="Input 21 2" xfId="4299"/>
    <cellStyle name="Input 22" xfId="4300"/>
    <cellStyle name="Input 23" xfId="4301"/>
    <cellStyle name="Input 24" xfId="4302"/>
    <cellStyle name="Input 25" xfId="4303"/>
    <cellStyle name="Input 26" xfId="4304"/>
    <cellStyle name="Input 27" xfId="4305"/>
    <cellStyle name="Input 28" xfId="4306"/>
    <cellStyle name="Input 29" xfId="4307"/>
    <cellStyle name="Input 3" xfId="4308"/>
    <cellStyle name="Input 3 2" xfId="4309"/>
    <cellStyle name="Input 30" xfId="4310"/>
    <cellStyle name="Input 31" xfId="4311"/>
    <cellStyle name="Input 32" xfId="4312"/>
    <cellStyle name="Input 33" xfId="4313"/>
    <cellStyle name="Input 34" xfId="4314"/>
    <cellStyle name="Input 35" xfId="4315"/>
    <cellStyle name="Input 36" xfId="4316"/>
    <cellStyle name="Input 4" xfId="4317"/>
    <cellStyle name="Input 4 2" xfId="4318"/>
    <cellStyle name="Input 5" xfId="4319"/>
    <cellStyle name="Input 5 2" xfId="4320"/>
    <cellStyle name="Input 6" xfId="4321"/>
    <cellStyle name="Input 6 2" xfId="4322"/>
    <cellStyle name="Input 7" xfId="4323"/>
    <cellStyle name="Input 7 2" xfId="4324"/>
    <cellStyle name="Input 8" xfId="4325"/>
    <cellStyle name="Input 8 2" xfId="4326"/>
    <cellStyle name="Input 9" xfId="4327"/>
    <cellStyle name="Input 9 2" xfId="4328"/>
    <cellStyle name="Input Cells" xfId="4329"/>
    <cellStyle name="Input comment text" xfId="4330"/>
    <cellStyle name="Input Currency" xfId="4331"/>
    <cellStyle name="Input date" xfId="4332"/>
    <cellStyle name="Input Dollar" xfId="4333"/>
    <cellStyle name="Input Fixed [0]" xfId="4334"/>
    <cellStyle name="Input Float" xfId="4335"/>
    <cellStyle name="Input Normal" xfId="4336"/>
    <cellStyle name="Input Normal (0)" xfId="4337"/>
    <cellStyle name="Input Normal_~7945259" xfId="4338"/>
    <cellStyle name="Input Percent" xfId="4339"/>
    <cellStyle name="Input Percent (1)" xfId="4340"/>
    <cellStyle name="Input Percent [2]" xfId="4341"/>
    <cellStyle name="Input Percent_Data" xfId="4342"/>
    <cellStyle name="Input Titles" xfId="4343"/>
    <cellStyle name="InputBlueFont_Valuation " xfId="4344"/>
    <cellStyle name="InputCell" xfId="4345"/>
    <cellStyle name="InputCurrency" xfId="4346"/>
    <cellStyle name="InputCurrency2" xfId="4347"/>
    <cellStyle name="inputExposure" xfId="4348"/>
    <cellStyle name="InputMultiple1" xfId="4349"/>
    <cellStyle name="InputPercent1" xfId="4350"/>
    <cellStyle name="Integer" xfId="4351"/>
    <cellStyle name="IS Summary" xfId="4352"/>
    <cellStyle name="Italic" xfId="4353"/>
    <cellStyle name="Item" xfId="4354"/>
    <cellStyle name="ItemTypeClass" xfId="4355"/>
    <cellStyle name="JPM" xfId="4356"/>
    <cellStyle name="l" xfId="4357"/>
    <cellStyle name="Label" xfId="4358"/>
    <cellStyle name="last line" xfId="4359"/>
    <cellStyle name="last line 2" xfId="5658"/>
    <cellStyle name="Lds1" xfId="4360"/>
    <cellStyle name="Left" xfId="4361"/>
    <cellStyle name="Lien hypertexte" xfId="4362"/>
    <cellStyle name="Lien hypertexte visité" xfId="4363"/>
    <cellStyle name="lightblue" xfId="4364"/>
    <cellStyle name="Line" xfId="4365"/>
    <cellStyle name="LineItem" xfId="4366"/>
    <cellStyle name="LineItemPrompt" xfId="4367"/>
    <cellStyle name="LineItemValue" xfId="4368"/>
    <cellStyle name="LineNum w/ Border" xfId="4369"/>
    <cellStyle name="LineNum w/ Border 2" xfId="4370"/>
    <cellStyle name="LineNum w/ Border 3" xfId="4371"/>
    <cellStyle name="LineNumbers" xfId="4372"/>
    <cellStyle name="LineNumbersFirstColumn" xfId="4373"/>
    <cellStyle name="Lines" xfId="4374"/>
    <cellStyle name="Link Currency (0)" xfId="4375"/>
    <cellStyle name="Link Currency (2)" xfId="4376"/>
    <cellStyle name="Link Units (0)" xfId="4377"/>
    <cellStyle name="Link Units (1)" xfId="4378"/>
    <cellStyle name="Link Units (2)" xfId="4379"/>
    <cellStyle name="Linked Cell" xfId="5623" builtinId="24" customBuiltin="1"/>
    <cellStyle name="Linked Cell 10" xfId="4380"/>
    <cellStyle name="Linked Cell 10 2" xfId="4381"/>
    <cellStyle name="Linked Cell 11" xfId="4382"/>
    <cellStyle name="Linked Cell 11 2" xfId="4383"/>
    <cellStyle name="Linked Cell 12" xfId="4384"/>
    <cellStyle name="Linked Cell 12 2" xfId="4385"/>
    <cellStyle name="Linked Cell 13" xfId="4386"/>
    <cellStyle name="Linked Cell 13 2" xfId="4387"/>
    <cellStyle name="Linked Cell 14" xfId="4388"/>
    <cellStyle name="Linked Cell 14 2" xfId="4389"/>
    <cellStyle name="Linked Cell 15" xfId="4390"/>
    <cellStyle name="Linked Cell 15 2" xfId="4391"/>
    <cellStyle name="Linked Cell 16" xfId="4392"/>
    <cellStyle name="Linked Cell 16 2" xfId="4393"/>
    <cellStyle name="Linked Cell 17" xfId="4394"/>
    <cellStyle name="Linked Cell 17 2" xfId="4395"/>
    <cellStyle name="Linked Cell 18" xfId="4396"/>
    <cellStyle name="Linked Cell 18 2" xfId="4397"/>
    <cellStyle name="Linked Cell 19" xfId="4398"/>
    <cellStyle name="Linked Cell 19 2" xfId="4399"/>
    <cellStyle name="Linked Cell 2" xfId="4400"/>
    <cellStyle name="Linked Cell 2 2" xfId="4401"/>
    <cellStyle name="Linked Cell 20" xfId="4402"/>
    <cellStyle name="Linked Cell 20 2" xfId="4403"/>
    <cellStyle name="Linked Cell 21" xfId="4404"/>
    <cellStyle name="Linked Cell 21 2" xfId="4405"/>
    <cellStyle name="Linked Cell 22" xfId="4406"/>
    <cellStyle name="Linked Cell 23" xfId="4407"/>
    <cellStyle name="Linked Cell 24" xfId="4408"/>
    <cellStyle name="Linked Cell 25" xfId="4409"/>
    <cellStyle name="Linked Cell 26" xfId="4410"/>
    <cellStyle name="Linked Cell 27" xfId="4411"/>
    <cellStyle name="Linked Cell 28" xfId="4412"/>
    <cellStyle name="Linked Cell 29" xfId="4413"/>
    <cellStyle name="Linked Cell 3" xfId="4414"/>
    <cellStyle name="Linked Cell 3 2" xfId="4415"/>
    <cellStyle name="Linked Cell 30" xfId="4416"/>
    <cellStyle name="Linked Cell 31" xfId="4417"/>
    <cellStyle name="Linked Cell 32" xfId="4418"/>
    <cellStyle name="Linked Cell 33" xfId="4419"/>
    <cellStyle name="Linked Cell 34" xfId="4420"/>
    <cellStyle name="Linked Cell 35" xfId="4421"/>
    <cellStyle name="Linked Cell 36" xfId="4422"/>
    <cellStyle name="Linked Cell 4" xfId="4423"/>
    <cellStyle name="Linked Cell 4 2" xfId="4424"/>
    <cellStyle name="Linked Cell 5" xfId="4425"/>
    <cellStyle name="Linked Cell 5 2" xfId="4426"/>
    <cellStyle name="Linked Cell 6" xfId="4427"/>
    <cellStyle name="Linked Cell 6 2" xfId="4428"/>
    <cellStyle name="Linked Cell 7" xfId="4429"/>
    <cellStyle name="Linked Cell 7 2" xfId="4430"/>
    <cellStyle name="Linked Cell 8" xfId="4431"/>
    <cellStyle name="Linked Cell 8 2" xfId="4432"/>
    <cellStyle name="Linked Cell 9" xfId="4433"/>
    <cellStyle name="Linked Cell 9 2" xfId="4434"/>
    <cellStyle name="Linked Cells" xfId="4435"/>
    <cellStyle name="Linked-Sheet" xfId="4436"/>
    <cellStyle name="Linked-WB" xfId="4437"/>
    <cellStyle name="Locked" xfId="4438"/>
    <cellStyle name="m/d/yy" xfId="4439"/>
    <cellStyle name="MacroComment" xfId="4440"/>
    <cellStyle name="MacroHeading" xfId="4441"/>
    <cellStyle name="Magic" xfId="4442"/>
    <cellStyle name="Margins" xfId="4443"/>
    <cellStyle name="Middle" xfId="4444"/>
    <cellStyle name="Mifrog" xfId="4445"/>
    <cellStyle name="Migliaia (0)_07 Deut - FS0699HY" xfId="4446"/>
    <cellStyle name="Migliaia_07 Deut - FS0699HY" xfId="4447"/>
    <cellStyle name="Millares [0]_10 AVERIAS MASIVAS + ANT" xfId="4448"/>
    <cellStyle name="Millares_10 AVERIAS MASIVAS + ANT" xfId="4449"/>
    <cellStyle name="Milliers [0]_!!!GO" xfId="4450"/>
    <cellStyle name="Milliers_!!!GO" xfId="4451"/>
    <cellStyle name="Millions" xfId="4452"/>
    <cellStyle name="Millions 2" xfId="4453"/>
    <cellStyle name="Millions 3" xfId="4454"/>
    <cellStyle name="Millions[1]" xfId="4455"/>
    <cellStyle name="Millions_~0154029" xfId="4456"/>
    <cellStyle name="Moneda [0]_10 AVERIAS MASIVAS + ANT" xfId="4457"/>
    <cellStyle name="Moneda_10 AVERIAS MASIVAS + ANT" xfId="4458"/>
    <cellStyle name="Monétaire [0]_!!!GO" xfId="4459"/>
    <cellStyle name="Monétaire_!!!GO" xfId="4460"/>
    <cellStyle name="Monetario" xfId="4461"/>
    <cellStyle name="MonthYear" xfId="4462"/>
    <cellStyle name="Mul1" xfId="4463"/>
    <cellStyle name="Multiple" xfId="4464"/>
    <cellStyle name="Multiple [0]" xfId="4465"/>
    <cellStyle name="Multiple [1]" xfId="4466"/>
    <cellStyle name="Multiple 10" xfId="4467"/>
    <cellStyle name="Multiple 2" xfId="4468"/>
    <cellStyle name="Multiple 3" xfId="4469"/>
    <cellStyle name="Multiple 4" xfId="4470"/>
    <cellStyle name="Multiple 5" xfId="4471"/>
    <cellStyle name="Multiple 6" xfId="4472"/>
    <cellStyle name="Multiple 7" xfId="4473"/>
    <cellStyle name="Multiple 8" xfId="4474"/>
    <cellStyle name="Multiple 9" xfId="4475"/>
    <cellStyle name="Multiple(1)" xfId="4476"/>
    <cellStyle name="Multiple(2)" xfId="4477"/>
    <cellStyle name="Multiple_1Q10 ERF Supplement 3-15-10 Check" xfId="4478"/>
    <cellStyle name="Multiple1" xfId="4479"/>
    <cellStyle name="My Date" xfId="4480"/>
    <cellStyle name="My Date 2" xfId="4481"/>
    <cellStyle name="My Date 3" xfId="4482"/>
    <cellStyle name="n*" xfId="4483"/>
    <cellStyle name="NA is zero" xfId="4484"/>
    <cellStyle name="Needs update" xfId="4485"/>
    <cellStyle name="Neutral" xfId="5619" builtinId="28" customBuiltin="1"/>
    <cellStyle name="Neutral 10" xfId="4486"/>
    <cellStyle name="Neutral 10 2" xfId="4487"/>
    <cellStyle name="Neutral 11" xfId="4488"/>
    <cellStyle name="Neutral 11 2" xfId="4489"/>
    <cellStyle name="Neutral 12" xfId="4490"/>
    <cellStyle name="Neutral 12 2" xfId="4491"/>
    <cellStyle name="Neutral 13" xfId="4492"/>
    <cellStyle name="Neutral 13 2" xfId="4493"/>
    <cellStyle name="Neutral 14" xfId="4494"/>
    <cellStyle name="Neutral 14 2" xfId="4495"/>
    <cellStyle name="Neutral 15" xfId="4496"/>
    <cellStyle name="Neutral 15 2" xfId="4497"/>
    <cellStyle name="Neutral 16" xfId="4498"/>
    <cellStyle name="Neutral 16 2" xfId="4499"/>
    <cellStyle name="Neutral 17" xfId="4500"/>
    <cellStyle name="Neutral 17 2" xfId="4501"/>
    <cellStyle name="Neutral 18" xfId="4502"/>
    <cellStyle name="Neutral 18 2" xfId="4503"/>
    <cellStyle name="Neutral 19" xfId="4504"/>
    <cellStyle name="Neutral 19 2" xfId="4505"/>
    <cellStyle name="Neutral 2" xfId="4506"/>
    <cellStyle name="Neutral 2 2" xfId="4507"/>
    <cellStyle name="Neutral 20" xfId="4508"/>
    <cellStyle name="Neutral 20 2" xfId="4509"/>
    <cellStyle name="Neutral 21" xfId="4510"/>
    <cellStyle name="Neutral 21 2" xfId="4511"/>
    <cellStyle name="Neutral 22" xfId="4512"/>
    <cellStyle name="Neutral 23" xfId="4513"/>
    <cellStyle name="Neutral 24" xfId="4514"/>
    <cellStyle name="Neutral 25" xfId="4515"/>
    <cellStyle name="Neutral 26" xfId="4516"/>
    <cellStyle name="Neutral 27" xfId="4517"/>
    <cellStyle name="Neutral 28" xfId="4518"/>
    <cellStyle name="Neutral 29" xfId="4519"/>
    <cellStyle name="Neutral 3" xfId="4520"/>
    <cellStyle name="Neutral 3 2" xfId="4521"/>
    <cellStyle name="Neutral 30" xfId="4522"/>
    <cellStyle name="Neutral 31" xfId="4523"/>
    <cellStyle name="Neutral 32" xfId="4524"/>
    <cellStyle name="Neutral 33" xfId="4525"/>
    <cellStyle name="Neutral 34" xfId="4526"/>
    <cellStyle name="Neutral 35" xfId="4527"/>
    <cellStyle name="Neutral 36" xfId="4528"/>
    <cellStyle name="Neutral 4" xfId="4529"/>
    <cellStyle name="Neutral 4 2" xfId="4530"/>
    <cellStyle name="Neutral 5" xfId="4531"/>
    <cellStyle name="Neutral 5 2" xfId="4532"/>
    <cellStyle name="Neutral 6" xfId="4533"/>
    <cellStyle name="Neutral 6 2" xfId="4534"/>
    <cellStyle name="Neutral 7" xfId="4535"/>
    <cellStyle name="Neutral 7 2" xfId="4536"/>
    <cellStyle name="Neutral 8" xfId="4537"/>
    <cellStyle name="Neutral 8 2" xfId="4538"/>
    <cellStyle name="Neutral 9" xfId="4539"/>
    <cellStyle name="Neutral 9 2" xfId="4540"/>
    <cellStyle name="New Times Roman" xfId="4541"/>
    <cellStyle name="NewAcct" xfId="4542"/>
    <cellStyle name="newstyle" xfId="4543"/>
    <cellStyle name="no dec" xfId="4544"/>
    <cellStyle name="No-Action" xfId="4545"/>
    <cellStyle name="NoEntry" xfId="4546"/>
    <cellStyle name="NoMultiple(1)" xfId="4547"/>
    <cellStyle name="NoMultiple(2)" xfId="4548"/>
    <cellStyle name="NonBoldCoverHyperlink" xfId="4549"/>
    <cellStyle name="NoPercent(0)" xfId="4550"/>
    <cellStyle name="NoPercent(1)" xfId="4551"/>
    <cellStyle name="NoPercent(2)" xfId="4552"/>
    <cellStyle name="Nor" xfId="4553"/>
    <cellStyle name="Normal" xfId="0" builtinId="0"/>
    <cellStyle name="Normal--" xfId="4554"/>
    <cellStyle name="Normal - Style1" xfId="4555"/>
    <cellStyle name="Normal - Style1 2" xfId="4556"/>
    <cellStyle name="Normal - Style2" xfId="4557"/>
    <cellStyle name="Normal - Style3" xfId="4558"/>
    <cellStyle name="Normal - Style4" xfId="4559"/>
    <cellStyle name="Normal - Style5" xfId="4560"/>
    <cellStyle name="Normal - Style6" xfId="4561"/>
    <cellStyle name="Normal - Style7" xfId="4562"/>
    <cellStyle name="Normal - Style8" xfId="4563"/>
    <cellStyle name="Normal [0]" xfId="4564"/>
    <cellStyle name="Normal [1]" xfId="4565"/>
    <cellStyle name="Normal [2]" xfId="4566"/>
    <cellStyle name="Normal [3]" xfId="4567"/>
    <cellStyle name="Normal 10" xfId="4568"/>
    <cellStyle name="Normal 10 2" xfId="4569"/>
    <cellStyle name="Normal 10 3" xfId="4570"/>
    <cellStyle name="Normal 10 3 2" xfId="4571"/>
    <cellStyle name="Normal 10 4" xfId="4572"/>
    <cellStyle name="Normal 10 5" xfId="4573"/>
    <cellStyle name="Normal 10 6" xfId="4574"/>
    <cellStyle name="Normal 10 7" xfId="4575"/>
    <cellStyle name="Normal 11" xfId="4576"/>
    <cellStyle name="Normal 11 2" xfId="4577"/>
    <cellStyle name="Normal 11 3" xfId="4578"/>
    <cellStyle name="Normal 11 4" xfId="4579"/>
    <cellStyle name="Normal 11 5" xfId="4580"/>
    <cellStyle name="Normal 12" xfId="4581"/>
    <cellStyle name="Normal 12 2" xfId="4582"/>
    <cellStyle name="Normal 12 3" xfId="4583"/>
    <cellStyle name="Normal 12 4" xfId="4584"/>
    <cellStyle name="Normal 12 5" xfId="4585"/>
    <cellStyle name="Normal 13" xfId="4586"/>
    <cellStyle name="Normal 13 2" xfId="4587"/>
    <cellStyle name="Normal 13 2 2" xfId="4588"/>
    <cellStyle name="Normal 13 2 3" xfId="4589"/>
    <cellStyle name="Normal 13 3" xfId="4590"/>
    <cellStyle name="Normal 13 4" xfId="4591"/>
    <cellStyle name="Normal 13 5" xfId="4592"/>
    <cellStyle name="Normal 13 6" xfId="4593"/>
    <cellStyle name="Normal 14" xfId="4594"/>
    <cellStyle name="Normal 14 2" xfId="4595"/>
    <cellStyle name="Normal 14 3" xfId="4596"/>
    <cellStyle name="Normal 14 4" xfId="4597"/>
    <cellStyle name="Normal 15" xfId="4598"/>
    <cellStyle name="Normal 15 2" xfId="4599"/>
    <cellStyle name="Normal 15 2 2" xfId="4600"/>
    <cellStyle name="Normal 15 3" xfId="4601"/>
    <cellStyle name="Normal 15 4" xfId="4602"/>
    <cellStyle name="Normal 15 5" xfId="4603"/>
    <cellStyle name="Normal 16" xfId="4604"/>
    <cellStyle name="Normal 16 2" xfId="4605"/>
    <cellStyle name="Normal 16 3" xfId="4606"/>
    <cellStyle name="Normal 16 4" xfId="4607"/>
    <cellStyle name="Normal 16 5" xfId="4608"/>
    <cellStyle name="Normal 17" xfId="4609"/>
    <cellStyle name="Normal 17 2" xfId="4610"/>
    <cellStyle name="Normal 18" xfId="4611"/>
    <cellStyle name="Normal 18 2" xfId="4612"/>
    <cellStyle name="Normal 18 3" xfId="4613"/>
    <cellStyle name="Normal 19" xfId="4614"/>
    <cellStyle name="Normal 19 2" xfId="4615"/>
    <cellStyle name="Normal 19 3" xfId="4616"/>
    <cellStyle name="Normal 2" xfId="5"/>
    <cellStyle name="Normal 2 10" xfId="4617"/>
    <cellStyle name="Normal 2 11" xfId="4618"/>
    <cellStyle name="Normal 2 13 2" xfId="4619"/>
    <cellStyle name="Normal 2 2" xfId="6"/>
    <cellStyle name="Normal 2 2 2" xfId="4620"/>
    <cellStyle name="Normal 2 2 3" xfId="4621"/>
    <cellStyle name="Normal 2 2 4" xfId="4622"/>
    <cellStyle name="Normal 2 2_Consumer Portfolio Loss Projections Template_coversheet - COMBINED_Consumer Portfolio Loss Projections Template_coversheet - COMBINED -1.4.2011" xfId="4623"/>
    <cellStyle name="Normal 2 3" xfId="4624"/>
    <cellStyle name="Normal 2 3 2" xfId="4625"/>
    <cellStyle name="Normal 2 3 3" xfId="4626"/>
    <cellStyle name="Normal 2 4" xfId="4627"/>
    <cellStyle name="Normal 2 4 2" xfId="4628"/>
    <cellStyle name="Normal 2 5" xfId="4629"/>
    <cellStyle name="Normal 2 6" xfId="4630"/>
    <cellStyle name="Normal 2 7" xfId="4631"/>
    <cellStyle name="Normal 2 8" xfId="4632"/>
    <cellStyle name="Normal 2 9" xfId="4633"/>
    <cellStyle name="Normal 2_20091104_MHA TDR NonImp 10-8 v3 1_Kline" xfId="4634"/>
    <cellStyle name="Normal 20" xfId="4635"/>
    <cellStyle name="Normal 20 2" xfId="4636"/>
    <cellStyle name="Normal 21" xfId="4637"/>
    <cellStyle name="Normal 21 2" xfId="4638"/>
    <cellStyle name="Normal 22" xfId="4639"/>
    <cellStyle name="Normal 22 2" xfId="4640"/>
    <cellStyle name="Normal 23" xfId="4641"/>
    <cellStyle name="Normal 24" xfId="4642"/>
    <cellStyle name="Normal 25" xfId="4643"/>
    <cellStyle name="Normal 26" xfId="4644"/>
    <cellStyle name="Normal 26 2" xfId="4645"/>
    <cellStyle name="Normal 27" xfId="4646"/>
    <cellStyle name="Normal 27 2" xfId="4647"/>
    <cellStyle name="Normal 27 3" xfId="4648"/>
    <cellStyle name="Normal 28" xfId="4649"/>
    <cellStyle name="Normal 28 2" xfId="4650"/>
    <cellStyle name="Normal 28 3" xfId="4651"/>
    <cellStyle name="Normal 29" xfId="4652"/>
    <cellStyle name="Normal 29 2" xfId="4653"/>
    <cellStyle name="Normal 29 3" xfId="4654"/>
    <cellStyle name="Normal 3" xfId="7"/>
    <cellStyle name="Normal 3 10" xfId="4655"/>
    <cellStyle name="Normal 3 11" xfId="4656"/>
    <cellStyle name="Normal 3 12" xfId="5671"/>
    <cellStyle name="Normal 3 2" xfId="4657"/>
    <cellStyle name="Normal 3 2 2" xfId="4658"/>
    <cellStyle name="Normal 3 2 2 2" xfId="4659"/>
    <cellStyle name="Normal 3 3" xfId="4660"/>
    <cellStyle name="Normal 3 3 2" xfId="4661"/>
    <cellStyle name="Normal 3 4" xfId="4662"/>
    <cellStyle name="Normal 3 4 2" xfId="4663"/>
    <cellStyle name="Normal 3 4 3" xfId="4664"/>
    <cellStyle name="Normal 3 4 4" xfId="4665"/>
    <cellStyle name="Normal 3 5" xfId="4666"/>
    <cellStyle name="Normal 3 6" xfId="4667"/>
    <cellStyle name="Normal 3 7" xfId="4668"/>
    <cellStyle name="Normal 3 8" xfId="4669"/>
    <cellStyle name="Normal 3 9" xfId="4670"/>
    <cellStyle name="Normal 3_1Q10 SOP 03-3 Summary" xfId="4671"/>
    <cellStyle name="Normal 30" xfId="4672"/>
    <cellStyle name="Normal 30 2" xfId="4673"/>
    <cellStyle name="Normal 30 3" xfId="4674"/>
    <cellStyle name="Normal 31" xfId="4675"/>
    <cellStyle name="Normal 31 2" xfId="4676"/>
    <cellStyle name="Normal 31 3" xfId="4677"/>
    <cellStyle name="Normal 32" xfId="4678"/>
    <cellStyle name="Normal 32 2" xfId="4679"/>
    <cellStyle name="Normal 32 3" xfId="4680"/>
    <cellStyle name="Normal 33" xfId="4681"/>
    <cellStyle name="Normal 33 2" xfId="4682"/>
    <cellStyle name="Normal 33 3" xfId="4683"/>
    <cellStyle name="Normal 34" xfId="4684"/>
    <cellStyle name="Normal 35" xfId="4685"/>
    <cellStyle name="Normal 36" xfId="4686"/>
    <cellStyle name="Normal 37" xfId="4687"/>
    <cellStyle name="Normal 38" xfId="4688"/>
    <cellStyle name="Normal 38 2" xfId="4689"/>
    <cellStyle name="Normal 39" xfId="4690"/>
    <cellStyle name="Normal 4" xfId="8"/>
    <cellStyle name="Normal 4 10" xfId="4691"/>
    <cellStyle name="Normal 4 11" xfId="12"/>
    <cellStyle name="Normal 4 2" xfId="4692"/>
    <cellStyle name="Normal 4 2 2" xfId="4693"/>
    <cellStyle name="Normal 4 2 3" xfId="5678"/>
    <cellStyle name="Normal 4 3" xfId="4694"/>
    <cellStyle name="Normal 4 4" xfId="4695"/>
    <cellStyle name="Normal 4 5" xfId="4696"/>
    <cellStyle name="Normal 4 6" xfId="4697"/>
    <cellStyle name="Normal 4 7" xfId="4698"/>
    <cellStyle name="Normal 4 8" xfId="4699"/>
    <cellStyle name="Normal 4 9" xfId="4700"/>
    <cellStyle name="Normal 4_1Q10 Disclosure - SOP 03-3 Merrill 10_161" xfId="4701"/>
    <cellStyle name="Normal 40" xfId="4702"/>
    <cellStyle name="Normal 41" xfId="4703"/>
    <cellStyle name="Normal 42" xfId="4704"/>
    <cellStyle name="Normal 43" xfId="4705"/>
    <cellStyle name="Normal 44" xfId="4706"/>
    <cellStyle name="Normal 45" xfId="4707"/>
    <cellStyle name="Normal 45 2" xfId="4708"/>
    <cellStyle name="Normal 45 3" xfId="4709"/>
    <cellStyle name="Normal 45 3 2" xfId="4710"/>
    <cellStyle name="Normal 46" xfId="4711"/>
    <cellStyle name="Normal 47" xfId="4712"/>
    <cellStyle name="Normal 48" xfId="4713"/>
    <cellStyle name="Normal 49" xfId="4714"/>
    <cellStyle name="Normal 5" xfId="4715"/>
    <cellStyle name="Normal 5 2" xfId="4716"/>
    <cellStyle name="Normal 5 2 2" xfId="4717"/>
    <cellStyle name="Normal 5 2 2 2" xfId="4718"/>
    <cellStyle name="Normal 5 2 2 3" xfId="4719"/>
    <cellStyle name="Normal 5 2 2 4" xfId="4720"/>
    <cellStyle name="Normal 5 3" xfId="4721"/>
    <cellStyle name="Normal 5 4" xfId="4722"/>
    <cellStyle name="Normal 5 5" xfId="4723"/>
    <cellStyle name="Normal 5 6" xfId="4724"/>
    <cellStyle name="Normal 5 7" xfId="4725"/>
    <cellStyle name="Normal 5 8" xfId="5669"/>
    <cellStyle name="Normal 5_3Q10 SOP 03-3 Accretable Yield Disclosure" xfId="4726"/>
    <cellStyle name="Normal 50" xfId="4727"/>
    <cellStyle name="Normal 51" xfId="4728"/>
    <cellStyle name="Normal 52" xfId="4729"/>
    <cellStyle name="Normal 53" xfId="4730"/>
    <cellStyle name="Normal 54" xfId="4731"/>
    <cellStyle name="Normal 55" xfId="4732"/>
    <cellStyle name="Normal 56" xfId="4733"/>
    <cellStyle name="Normal 57" xfId="4734"/>
    <cellStyle name="Normal 58" xfId="4735"/>
    <cellStyle name="Normal 59" xfId="4736"/>
    <cellStyle name="Normal 6" xfId="4737"/>
    <cellStyle name="Normal 6 2" xfId="4738"/>
    <cellStyle name="Normal 6 2 2" xfId="5673"/>
    <cellStyle name="Normal 6 3" xfId="4739"/>
    <cellStyle name="Normal 6 4" xfId="4740"/>
    <cellStyle name="Normal 6 5" xfId="4741"/>
    <cellStyle name="Normal 6 6" xfId="4742"/>
    <cellStyle name="Normal 6 7" xfId="5672"/>
    <cellStyle name="Normal 60" xfId="4743"/>
    <cellStyle name="Normal 61" xfId="4744"/>
    <cellStyle name="Normal 62" xfId="4745"/>
    <cellStyle name="Normal 63" xfId="4746"/>
    <cellStyle name="Normal 64" xfId="4747"/>
    <cellStyle name="Normal 65" xfId="4748"/>
    <cellStyle name="Normal 66" xfId="4749"/>
    <cellStyle name="Normal 67" xfId="4750"/>
    <cellStyle name="Normal 68" xfId="4751"/>
    <cellStyle name="Normal 69" xfId="4752"/>
    <cellStyle name="Normal 7" xfId="4753"/>
    <cellStyle name="Normal 7 2" xfId="4754"/>
    <cellStyle name="Normal 7 2 2" xfId="4755"/>
    <cellStyle name="Normal 7 2 3" xfId="4756"/>
    <cellStyle name="Normal 7 3" xfId="4757"/>
    <cellStyle name="Normal 7 4" xfId="4758"/>
    <cellStyle name="Normal 7 5" xfId="4759"/>
    <cellStyle name="Normal 7 6" xfId="4760"/>
    <cellStyle name="Normal 7 7" xfId="4761"/>
    <cellStyle name="Normal 70" xfId="4762"/>
    <cellStyle name="Normal 70 2" xfId="4763"/>
    <cellStyle name="Normal 71" xfId="4764"/>
    <cellStyle name="Normal 72" xfId="4765"/>
    <cellStyle name="Normal 72 2" xfId="4766"/>
    <cellStyle name="Normal 73" xfId="4767"/>
    <cellStyle name="Normal 73 2" xfId="4768"/>
    <cellStyle name="Normal 74" xfId="4769"/>
    <cellStyle name="Normal 75" xfId="4770"/>
    <cellStyle name="Normal 76" xfId="4771"/>
    <cellStyle name="Normal 77" xfId="4772"/>
    <cellStyle name="Normal 8" xfId="4773"/>
    <cellStyle name="Normal 8 2" xfId="4774"/>
    <cellStyle name="Normal 8 2 2" xfId="4775"/>
    <cellStyle name="Normal 8 3" xfId="4776"/>
    <cellStyle name="Normal 8 4" xfId="4777"/>
    <cellStyle name="Normal 8 5" xfId="4778"/>
    <cellStyle name="Normal 8 6" xfId="4779"/>
    <cellStyle name="Normal 9" xfId="4780"/>
    <cellStyle name="Normal 9 2" xfId="4781"/>
    <cellStyle name="Normal 9 3" xfId="4782"/>
    <cellStyle name="Normal 9 4" xfId="4783"/>
    <cellStyle name="Normal 9 5" xfId="4784"/>
    <cellStyle name="Normal Bold" xfId="4785"/>
    <cellStyle name="Normal Bold [0]" xfId="4786"/>
    <cellStyle name="Normal Bold_Copy of Global IB Risk Bal Sht 5th Aug 2010" xfId="4787"/>
    <cellStyle name="Normal Pct" xfId="4788"/>
    <cellStyle name="Normal(0)CenGreen" xfId="4789"/>
    <cellStyle name="Normal(0)CenGreen 2" xfId="5659"/>
    <cellStyle name="Normal(0)Center" xfId="4790"/>
    <cellStyle name="Normal(0)Center2" xfId="4791"/>
    <cellStyle name="Normal--_ARM Roof_Val v7" xfId="4792"/>
    <cellStyle name="Normal0" xfId="4793"/>
    <cellStyle name="Normal1" xfId="4794"/>
    <cellStyle name="Normal2" xfId="4795"/>
    <cellStyle name="Normal2 2" xfId="4796"/>
    <cellStyle name="Normal2 3" xfId="4797"/>
    <cellStyle name="NormalBold" xfId="4798"/>
    <cellStyle name="NormalCurrencyCenter" xfId="4799"/>
    <cellStyle name="Normale_07 Deut - FS0699HY" xfId="4800"/>
    <cellStyle name="NormalInput" xfId="4801"/>
    <cellStyle name="NormalInput1" xfId="4802"/>
    <cellStyle name="NormalInput2" xfId="4803"/>
    <cellStyle name="NormalLarge" xfId="4804"/>
    <cellStyle name="NormalMultiple" xfId="4805"/>
    <cellStyle name="NormalOutput" xfId="4806"/>
    <cellStyle name="NormalUnprotect" xfId="4807"/>
    <cellStyle name="Normalx" xfId="4808"/>
    <cellStyle name="NormalxShadow" xfId="4809"/>
    <cellStyle name="Not Implemented" xfId="4810"/>
    <cellStyle name="Not_Excession" xfId="4811"/>
    <cellStyle name="Note" xfId="5626" builtinId="10" customBuiltin="1"/>
    <cellStyle name="Note 10" xfId="4812"/>
    <cellStyle name="Note 10 2" xfId="4813"/>
    <cellStyle name="Note 11" xfId="4814"/>
    <cellStyle name="Note 11 2" xfId="4815"/>
    <cellStyle name="Note 12" xfId="4816"/>
    <cellStyle name="Note 12 2" xfId="4817"/>
    <cellStyle name="Note 13" xfId="4818"/>
    <cellStyle name="Note 13 2" xfId="4819"/>
    <cellStyle name="Note 14" xfId="4820"/>
    <cellStyle name="Note 14 2" xfId="4821"/>
    <cellStyle name="Note 15" xfId="4822"/>
    <cellStyle name="Note 15 2" xfId="4823"/>
    <cellStyle name="Note 16" xfId="4824"/>
    <cellStyle name="Note 16 2" xfId="4825"/>
    <cellStyle name="Note 17" xfId="4826"/>
    <cellStyle name="Note 17 2" xfId="4827"/>
    <cellStyle name="Note 18" xfId="4828"/>
    <cellStyle name="Note 18 2" xfId="4829"/>
    <cellStyle name="Note 19" xfId="4830"/>
    <cellStyle name="Note 19 2" xfId="4831"/>
    <cellStyle name="Note 2" xfId="4832"/>
    <cellStyle name="Note 2 2" xfId="4833"/>
    <cellStyle name="Note 2 2 2" xfId="4834"/>
    <cellStyle name="Note 2 2 3" xfId="4835"/>
    <cellStyle name="Note 2 2 4" xfId="4836"/>
    <cellStyle name="Note 2 2 5" xfId="4837"/>
    <cellStyle name="Note 2 3" xfId="4838"/>
    <cellStyle name="Note 2 4" xfId="4839"/>
    <cellStyle name="Note 2 5" xfId="4840"/>
    <cellStyle name="Note 2 6" xfId="4841"/>
    <cellStyle name="Note 20" xfId="4842"/>
    <cellStyle name="Note 20 2" xfId="4843"/>
    <cellStyle name="Note 21" xfId="4844"/>
    <cellStyle name="Note 21 2" xfId="4845"/>
    <cellStyle name="Note 22" xfId="4846"/>
    <cellStyle name="Note 23" xfId="4847"/>
    <cellStyle name="Note 24" xfId="4848"/>
    <cellStyle name="Note 25" xfId="4849"/>
    <cellStyle name="Note 26" xfId="4850"/>
    <cellStyle name="Note 27" xfId="4851"/>
    <cellStyle name="Note 28" xfId="4852"/>
    <cellStyle name="Note 29" xfId="4853"/>
    <cellStyle name="Note 3" xfId="4854"/>
    <cellStyle name="Note 3 2" xfId="4855"/>
    <cellStyle name="Note 3 2 2" xfId="4856"/>
    <cellStyle name="Note 3 3" xfId="4857"/>
    <cellStyle name="Note 30" xfId="4858"/>
    <cellStyle name="Note 31" xfId="4859"/>
    <cellStyle name="Note 32" xfId="4860"/>
    <cellStyle name="Note 33" xfId="4861"/>
    <cellStyle name="Note 34" xfId="4862"/>
    <cellStyle name="Note 35" xfId="4863"/>
    <cellStyle name="Note 36" xfId="4864"/>
    <cellStyle name="Note 4" xfId="4865"/>
    <cellStyle name="Note 4 2" xfId="4866"/>
    <cellStyle name="Note 4 3" xfId="4867"/>
    <cellStyle name="Note 5" xfId="4868"/>
    <cellStyle name="Note 5 2" xfId="4869"/>
    <cellStyle name="Note 5 3" xfId="4870"/>
    <cellStyle name="Note 6" xfId="4871"/>
    <cellStyle name="Note 6 2" xfId="4872"/>
    <cellStyle name="Note 6 2 2" xfId="4873"/>
    <cellStyle name="Note 6 3" xfId="4874"/>
    <cellStyle name="Note 6 4" xfId="4875"/>
    <cellStyle name="Note 6 5" xfId="4876"/>
    <cellStyle name="Note 7" xfId="4877"/>
    <cellStyle name="Note 7 2" xfId="4878"/>
    <cellStyle name="Note 7 2 2" xfId="4879"/>
    <cellStyle name="Note 7 3" xfId="4880"/>
    <cellStyle name="Note 7 4" xfId="4881"/>
    <cellStyle name="Note 7 5" xfId="4882"/>
    <cellStyle name="Note 8" xfId="4883"/>
    <cellStyle name="Note 8 2" xfId="4884"/>
    <cellStyle name="Note 9" xfId="4885"/>
    <cellStyle name="Note 9 2" xfId="4886"/>
    <cellStyle name="nplode" xfId="4887"/>
    <cellStyle name="nPlosion" xfId="4888"/>
    <cellStyle name="NPPESalesPct" xfId="4889"/>
    <cellStyle name="num,nodecpts" xfId="4890"/>
    <cellStyle name="Num1" xfId="4891"/>
    <cellStyle name="Number" xfId="4892"/>
    <cellStyle name="Number [0]" xfId="4893"/>
    <cellStyle name="Number(0)" xfId="4894"/>
    <cellStyle name="Number(1)" xfId="4895"/>
    <cellStyle name="Number(2)" xfId="4896"/>
    <cellStyle name="Number_~9831392" xfId="4897"/>
    <cellStyle name="Number2DecimalStyle" xfId="4898"/>
    <cellStyle name="Number2DecimalStyle 2" xfId="4899"/>
    <cellStyle name="Number2DecimalStyle 3" xfId="4900"/>
    <cellStyle name="NumberFormat" xfId="4901"/>
    <cellStyle name="Numbers" xfId="4902"/>
    <cellStyle name="Numbers - Bold" xfId="4903"/>
    <cellStyle name="Numbers - Bold - Italic" xfId="4904"/>
    <cellStyle name="Numbers - Bold - Italic 2" xfId="4905"/>
    <cellStyle name="Numbers - Bold - Italic 3" xfId="4906"/>
    <cellStyle name="Numbers - Bold 10" xfId="4907"/>
    <cellStyle name="Numbers - Bold 2" xfId="4908"/>
    <cellStyle name="Numbers - Bold 3" xfId="4909"/>
    <cellStyle name="Numbers - Bold 4" xfId="4910"/>
    <cellStyle name="Numbers - Bold 5" xfId="4911"/>
    <cellStyle name="Numbers - Bold 6" xfId="4912"/>
    <cellStyle name="Numbers - Bold 7" xfId="4913"/>
    <cellStyle name="Numbers - Bold 8" xfId="4914"/>
    <cellStyle name="Numbers - Bold 9" xfId="4915"/>
    <cellStyle name="Numbers - Bold_3Q09 ERF Supplement 9-17-09 revised 10022009" xfId="4916"/>
    <cellStyle name="Numbers - Large" xfId="4917"/>
    <cellStyle name="Numbers 10" xfId="4918"/>
    <cellStyle name="Numbers 2" xfId="4919"/>
    <cellStyle name="Numbers 3" xfId="4920"/>
    <cellStyle name="Numbers 4" xfId="4921"/>
    <cellStyle name="Numbers 5" xfId="4922"/>
    <cellStyle name="Numbers 6" xfId="4923"/>
    <cellStyle name="Numbers 7" xfId="4924"/>
    <cellStyle name="Numbers 8" xfId="4925"/>
    <cellStyle name="Numbers 9" xfId="4926"/>
    <cellStyle name="Numbers_1Q10 ERF Supplement 3-15-10 Check" xfId="4927"/>
    <cellStyle name="NumWhole" xfId="4928"/>
    <cellStyle name="NumWhole 2" xfId="4929"/>
    <cellStyle name="NumWhole 3" xfId="4930"/>
    <cellStyle name="NumWhole 4" xfId="4931"/>
    <cellStyle name="NumWhole 5" xfId="4932"/>
    <cellStyle name="NumWhole 6" xfId="4933"/>
    <cellStyle name="nVision" xfId="4934"/>
    <cellStyle name="NWI%S" xfId="4935"/>
    <cellStyle name="O1" xfId="4936"/>
    <cellStyle name="O2" xfId="4937"/>
    <cellStyle name="Œ…‹æØ‚è [0.00]_!!!GO" xfId="4938"/>
    <cellStyle name="Œ…‹æØ‚è_!!!GO" xfId="4939"/>
    <cellStyle name="One_Decimal_Dollar" xfId="4940"/>
    <cellStyle name="optionalExposure" xfId="4941"/>
    <cellStyle name="OSW_ColumnLabels" xfId="4942"/>
    <cellStyle name="outh America" xfId="4943"/>
    <cellStyle name="Output" xfId="5621" builtinId="21" customBuiltin="1"/>
    <cellStyle name="Output 10" xfId="4944"/>
    <cellStyle name="Output 10 2" xfId="4945"/>
    <cellStyle name="Output 11" xfId="4946"/>
    <cellStyle name="Output 11 2" xfId="4947"/>
    <cellStyle name="Output 12" xfId="4948"/>
    <cellStyle name="Output 12 2" xfId="4949"/>
    <cellStyle name="Output 13" xfId="4950"/>
    <cellStyle name="Output 13 2" xfId="4951"/>
    <cellStyle name="Output 14" xfId="4952"/>
    <cellStyle name="Output 14 2" xfId="4953"/>
    <cellStyle name="Output 15" xfId="4954"/>
    <cellStyle name="Output 15 2" xfId="4955"/>
    <cellStyle name="Output 16" xfId="4956"/>
    <cellStyle name="Output 16 2" xfId="4957"/>
    <cellStyle name="Output 17" xfId="4958"/>
    <cellStyle name="Output 17 2" xfId="4959"/>
    <cellStyle name="Output 18" xfId="4960"/>
    <cellStyle name="Output 18 2" xfId="4961"/>
    <cellStyle name="Output 19" xfId="4962"/>
    <cellStyle name="Output 19 2" xfId="4963"/>
    <cellStyle name="output 2" xfId="4964"/>
    <cellStyle name="Output 2 2" xfId="4965"/>
    <cellStyle name="Output 20" xfId="4966"/>
    <cellStyle name="Output 20 2" xfId="4967"/>
    <cellStyle name="Output 21" xfId="4968"/>
    <cellStyle name="Output 21 2" xfId="4969"/>
    <cellStyle name="Output 22" xfId="4970"/>
    <cellStyle name="Output 23" xfId="4971"/>
    <cellStyle name="Output 24" xfId="4972"/>
    <cellStyle name="Output 25" xfId="4973"/>
    <cellStyle name="Output 26" xfId="4974"/>
    <cellStyle name="Output 27" xfId="4975"/>
    <cellStyle name="Output 28" xfId="4976"/>
    <cellStyle name="Output 29" xfId="4977"/>
    <cellStyle name="output 3" xfId="4978"/>
    <cellStyle name="Output 3 2" xfId="4979"/>
    <cellStyle name="Output 30" xfId="4980"/>
    <cellStyle name="Output 31" xfId="4981"/>
    <cellStyle name="Output 32" xfId="4982"/>
    <cellStyle name="Output 33" xfId="4983"/>
    <cellStyle name="Output 34" xfId="4984"/>
    <cellStyle name="Output 35" xfId="4985"/>
    <cellStyle name="Output 36" xfId="4986"/>
    <cellStyle name="Output 4" xfId="4987"/>
    <cellStyle name="Output 4 2" xfId="4988"/>
    <cellStyle name="Output 5" xfId="4989"/>
    <cellStyle name="Output 5 2" xfId="4990"/>
    <cellStyle name="Output 6" xfId="4991"/>
    <cellStyle name="Output 6 2" xfId="4992"/>
    <cellStyle name="Output 7" xfId="4993"/>
    <cellStyle name="Output 7 2" xfId="4994"/>
    <cellStyle name="Output 8" xfId="4995"/>
    <cellStyle name="Output 8 2" xfId="4996"/>
    <cellStyle name="Output 9" xfId="4997"/>
    <cellStyle name="Output 9 2" xfId="4998"/>
    <cellStyle name="Output Amounts" xfId="4999"/>
    <cellStyle name="Output Column Headings" xfId="5000"/>
    <cellStyle name="Output Line Items" xfId="5001"/>
    <cellStyle name="Output Percent" xfId="5002"/>
    <cellStyle name="Output Percent (0)" xfId="5003"/>
    <cellStyle name="Output Percent_Data" xfId="5004"/>
    <cellStyle name="Output Report Heading" xfId="5005"/>
    <cellStyle name="Output Report Title" xfId="5006"/>
    <cellStyle name="P1" xfId="5007"/>
    <cellStyle name="P2" xfId="5008"/>
    <cellStyle name="Page 1" xfId="5009"/>
    <cellStyle name="Page 2" xfId="5010"/>
    <cellStyle name="Page 3" xfId="5011"/>
    <cellStyle name="Page 4" xfId="5012"/>
    <cellStyle name="Page 5" xfId="5013"/>
    <cellStyle name="Page 6" xfId="5014"/>
    <cellStyle name="Page 7" xfId="5015"/>
    <cellStyle name="Page Heading Large" xfId="5016"/>
    <cellStyle name="Page Heading Small" xfId="5017"/>
    <cellStyle name="Page Number" xfId="5018"/>
    <cellStyle name="Page Title" xfId="5019"/>
    <cellStyle name="Page1" xfId="5020"/>
    <cellStyle name="Page2" xfId="5021"/>
    <cellStyle name="Page3" xfId="5022"/>
    <cellStyle name="Page4" xfId="5023"/>
    <cellStyle name="Page5" xfId="5024"/>
    <cellStyle name="Page6" xfId="5025"/>
    <cellStyle name="pc1" xfId="5026"/>
    <cellStyle name="Pec (2dec,fs)" xfId="5027"/>
    <cellStyle name="per.style" xfId="5028"/>
    <cellStyle name="per.style 2" xfId="5029"/>
    <cellStyle name="per.style 3" xfId="5030"/>
    <cellStyle name="per.style 4" xfId="5031"/>
    <cellStyle name="per.style 5" xfId="5032"/>
    <cellStyle name="Percen - Style1" xfId="5033"/>
    <cellStyle name="Percent" xfId="5611" builtinId="5"/>
    <cellStyle name="Percent %" xfId="5034"/>
    <cellStyle name="Percent % Long Underline" xfId="5035"/>
    <cellStyle name="Percent ()" xfId="5036"/>
    <cellStyle name="Percent (0)" xfId="5037"/>
    <cellStyle name="Percent (0.0)" xfId="5038"/>
    <cellStyle name="Percent (1)" xfId="5039"/>
    <cellStyle name="Percent (2)" xfId="5040"/>
    <cellStyle name="Percent [0]" xfId="5041"/>
    <cellStyle name="Percent [0] 2" xfId="5042"/>
    <cellStyle name="Percent [0] 3" xfId="5043"/>
    <cellStyle name="Percent [00]" xfId="5044"/>
    <cellStyle name="Percent [1]" xfId="5045"/>
    <cellStyle name="Percent [1] --" xfId="5046"/>
    <cellStyle name="Percent [1] 2" xfId="5047"/>
    <cellStyle name="Percent [1]_~6435875" xfId="5048"/>
    <cellStyle name="Percent [2]" xfId="5049"/>
    <cellStyle name="Percent [2] 2" xfId="5050"/>
    <cellStyle name="Percent [2] 3" xfId="5051"/>
    <cellStyle name="Percent [2] 4" xfId="5052"/>
    <cellStyle name="Percent [2] 5" xfId="5053"/>
    <cellStyle name="Percent [4]" xfId="5054"/>
    <cellStyle name="Percent [4] 2" xfId="5055"/>
    <cellStyle name="Percent 0.00" xfId="5056"/>
    <cellStyle name="Percent 0.00 2" xfId="5057"/>
    <cellStyle name="Percent 0.00 3" xfId="5058"/>
    <cellStyle name="Percent 0.00 3 2" xfId="5059"/>
    <cellStyle name="Percent 0.00 3 3" xfId="5060"/>
    <cellStyle name="Percent 0.00 3 4" xfId="5061"/>
    <cellStyle name="Percent 0.00 4" xfId="5062"/>
    <cellStyle name="Percent 0.00 4 2" xfId="5063"/>
    <cellStyle name="Percent 0.00 4 3" xfId="5064"/>
    <cellStyle name="Percent 0.00 4 4" xfId="5065"/>
    <cellStyle name="Percent 0.00 5" xfId="5066"/>
    <cellStyle name="Percent 0.00 6" xfId="5067"/>
    <cellStyle name="Percent 0.00 7" xfId="5068"/>
    <cellStyle name="Percent 10" xfId="5069"/>
    <cellStyle name="Percent 11" xfId="5070"/>
    <cellStyle name="Percent 12" xfId="5071"/>
    <cellStyle name="Percent 13" xfId="5072"/>
    <cellStyle name="Percent 14" xfId="5073"/>
    <cellStyle name="Percent 15" xfId="5074"/>
    <cellStyle name="Percent 16" xfId="5075"/>
    <cellStyle name="Percent 17" xfId="5076"/>
    <cellStyle name="Percent 18" xfId="5077"/>
    <cellStyle name="Percent 19" xfId="5078"/>
    <cellStyle name="Percent 2" xfId="10"/>
    <cellStyle name="Percent 2 12" xfId="5079"/>
    <cellStyle name="Percent 2 2" xfId="5080"/>
    <cellStyle name="Percent 2 2 2" xfId="5081"/>
    <cellStyle name="Percent 2 2 3" xfId="5082"/>
    <cellStyle name="Percent 2 2 4" xfId="5683"/>
    <cellStyle name="Percent 2 3" xfId="5083"/>
    <cellStyle name="Percent 2 3 2" xfId="5084"/>
    <cellStyle name="Percent 2 4" xfId="5085"/>
    <cellStyle name="Percent 2 6" xfId="5086"/>
    <cellStyle name="Percent 20" xfId="5087"/>
    <cellStyle name="Percent 21" xfId="5088"/>
    <cellStyle name="Percent 22" xfId="5089"/>
    <cellStyle name="Percent 23" xfId="5090"/>
    <cellStyle name="Percent 24" xfId="5091"/>
    <cellStyle name="Percent 25" xfId="5092"/>
    <cellStyle name="Percent 26" xfId="5093"/>
    <cellStyle name="Percent 27" xfId="5094"/>
    <cellStyle name="Percent 28" xfId="5095"/>
    <cellStyle name="Percent 29" xfId="5096"/>
    <cellStyle name="Percent 3" xfId="9"/>
    <cellStyle name="Percent 3 2" xfId="5097"/>
    <cellStyle name="Percent 3 2 2" xfId="5098"/>
    <cellStyle name="Percent 3 2 3" xfId="5099"/>
    <cellStyle name="Percent 3 2 4" xfId="5100"/>
    <cellStyle name="Percent 3 2 5" xfId="5684"/>
    <cellStyle name="Percent 3 3" xfId="5101"/>
    <cellStyle name="Percent 3 4" xfId="5102"/>
    <cellStyle name="Percent 3 5" xfId="5103"/>
    <cellStyle name="Percent 30" xfId="5104"/>
    <cellStyle name="Percent 31" xfId="5105"/>
    <cellStyle name="Percent 32" xfId="5106"/>
    <cellStyle name="Percent 33" xfId="5107"/>
    <cellStyle name="Percent 34" xfId="5108"/>
    <cellStyle name="Percent 35" xfId="5109"/>
    <cellStyle name="Percent 36" xfId="5110"/>
    <cellStyle name="Percent 37" xfId="5111"/>
    <cellStyle name="Percent 38" xfId="5112"/>
    <cellStyle name="Percent 39" xfId="5113"/>
    <cellStyle name="Percent 4" xfId="5114"/>
    <cellStyle name="Percent 4 2" xfId="5115"/>
    <cellStyle name="Percent 4 3" xfId="5116"/>
    <cellStyle name="Percent 40" xfId="5117"/>
    <cellStyle name="Percent 41" xfId="5118"/>
    <cellStyle name="Percent 42" xfId="5119"/>
    <cellStyle name="Percent 43" xfId="5120"/>
    <cellStyle name="Percent 44" xfId="5121"/>
    <cellStyle name="Percent 45" xfId="5122"/>
    <cellStyle name="Percent 46" xfId="5123"/>
    <cellStyle name="Percent 47" xfId="5124"/>
    <cellStyle name="Percent 48" xfId="5125"/>
    <cellStyle name="Percent 49" xfId="5126"/>
    <cellStyle name="Percent 5" xfId="5127"/>
    <cellStyle name="Percent 50" xfId="5128"/>
    <cellStyle name="Percent 51" xfId="5129"/>
    <cellStyle name="Percent 52" xfId="5130"/>
    <cellStyle name="Percent 53" xfId="5131"/>
    <cellStyle name="Percent 54" xfId="5132"/>
    <cellStyle name="Percent 55" xfId="5133"/>
    <cellStyle name="Percent 56" xfId="5134"/>
    <cellStyle name="Percent 57" xfId="5135"/>
    <cellStyle name="Percent 58" xfId="5136"/>
    <cellStyle name="Percent 59" xfId="5137"/>
    <cellStyle name="Percent 6" xfId="5138"/>
    <cellStyle name="Percent 60" xfId="5139"/>
    <cellStyle name="Percent 61" xfId="5140"/>
    <cellStyle name="Percent 62" xfId="5141"/>
    <cellStyle name="Percent 63" xfId="5142"/>
    <cellStyle name="Percent 64" xfId="5143"/>
    <cellStyle name="Percent 65" xfId="5144"/>
    <cellStyle name="Percent 66" xfId="5145"/>
    <cellStyle name="Percent 67" xfId="5146"/>
    <cellStyle name="Percent 68" xfId="5147"/>
    <cellStyle name="Percent 7" xfId="5148"/>
    <cellStyle name="Percent 8" xfId="5149"/>
    <cellStyle name="Percent 9" xfId="5150"/>
    <cellStyle name="Percent Hard" xfId="5151"/>
    <cellStyle name="Percent([1])" xfId="5152"/>
    <cellStyle name="Percent([1]) 2" xfId="5153"/>
    <cellStyle name="Percent([1]) 3" xfId="5154"/>
    <cellStyle name="Percent1" xfId="5155"/>
    <cellStyle name="Percent2" xfId="5156"/>
    <cellStyle name="Percent2 2" xfId="5157"/>
    <cellStyle name="Percent2 3" xfId="5158"/>
    <cellStyle name="percentage" xfId="5159"/>
    <cellStyle name="Phyllis" xfId="5160"/>
    <cellStyle name="Population Info" xfId="5161"/>
    <cellStyle name="Pourcentage_pldt" xfId="5162"/>
    <cellStyle name="PrePop Currency (0)" xfId="5163"/>
    <cellStyle name="PrePop Currency (2)" xfId="5164"/>
    <cellStyle name="PrePop Units (0)" xfId="5165"/>
    <cellStyle name="PrePop Units (1)" xfId="5166"/>
    <cellStyle name="PrePop Units (2)" xfId="5167"/>
    <cellStyle name="Prices" xfId="5168"/>
    <cellStyle name="pricing" xfId="5169"/>
    <cellStyle name="prin2" xfId="5170"/>
    <cellStyle name="PrintDate" xfId="5171"/>
    <cellStyle name="Product Header" xfId="5172"/>
    <cellStyle name="Protect" xfId="5173"/>
    <cellStyle name="PSChar" xfId="5174"/>
    <cellStyle name="PSChar 2" xfId="5175"/>
    <cellStyle name="PSChar 3" xfId="5176"/>
    <cellStyle name="PSChar 4" xfId="5177"/>
    <cellStyle name="PSChar 5" xfId="5178"/>
    <cellStyle name="PSDate" xfId="5179"/>
    <cellStyle name="PSDate 2" xfId="5180"/>
    <cellStyle name="PSDate 3" xfId="5181"/>
    <cellStyle name="PSDate 4" xfId="5182"/>
    <cellStyle name="PSDate 5" xfId="5183"/>
    <cellStyle name="PSDec" xfId="5184"/>
    <cellStyle name="PSDec 2" xfId="5185"/>
    <cellStyle name="PSDec 3" xfId="5186"/>
    <cellStyle name="PSDec 4" xfId="5187"/>
    <cellStyle name="PSDec 5" xfId="5188"/>
    <cellStyle name="PSHeading" xfId="5189"/>
    <cellStyle name="PSHeading 2" xfId="5190"/>
    <cellStyle name="PSHeading 3" xfId="5191"/>
    <cellStyle name="PSHeading 4" xfId="5192"/>
    <cellStyle name="PSHeading 5" xfId="5193"/>
    <cellStyle name="PSInt" xfId="5194"/>
    <cellStyle name="PSInt 2" xfId="5195"/>
    <cellStyle name="PSInt 3" xfId="5196"/>
    <cellStyle name="PSInt 4" xfId="5197"/>
    <cellStyle name="PSInt 5" xfId="5198"/>
    <cellStyle name="PSSpacer" xfId="5199"/>
    <cellStyle name="PSSpacer 2" xfId="5200"/>
    <cellStyle name="PSSpacer 3" xfId="5201"/>
    <cellStyle name="PSSpacer 4" xfId="5202"/>
    <cellStyle name="PSSpacer 5" xfId="5203"/>
    <cellStyle name="r" xfId="5204"/>
    <cellStyle name="r_ALLOWANCES" xfId="5205"/>
    <cellStyle name="r_ALLOWANCES 2" xfId="5206"/>
    <cellStyle name="r_CREDIT BY PRODUCT AND LOB" xfId="5207"/>
    <cellStyle name="r_CREDIT BY PRODUCT AND LOB 2" xfId="5208"/>
    <cellStyle name="r_GLOSSARY" xfId="5209"/>
    <cellStyle name="r_GLOSSARY 2" xfId="5210"/>
    <cellStyle name="r_NPAS" xfId="5211"/>
    <cellStyle name="r_NPAS 2" xfId="5212"/>
    <cellStyle name="r_pldt" xfId="5213"/>
    <cellStyle name="r_RETAIL METRICS" xfId="5214"/>
    <cellStyle name="r_RETAIL METRICS 2" xfId="5215"/>
    <cellStyle name="R00A" xfId="5216"/>
    <cellStyle name="R00B" xfId="5217"/>
    <cellStyle name="R00L" xfId="5218"/>
    <cellStyle name="R01A" xfId="5219"/>
    <cellStyle name="R01A 2" xfId="5660"/>
    <cellStyle name="R01B" xfId="5220"/>
    <cellStyle name="R01H" xfId="5221"/>
    <cellStyle name="R01L" xfId="5222"/>
    <cellStyle name="R01L 2" xfId="5661"/>
    <cellStyle name="R02A" xfId="5223"/>
    <cellStyle name="R02A 2" xfId="5662"/>
    <cellStyle name="R02B" xfId="5224"/>
    <cellStyle name="R02H" xfId="5225"/>
    <cellStyle name="R02L" xfId="5226"/>
    <cellStyle name="R03A" xfId="5227"/>
    <cellStyle name="R03B" xfId="5228"/>
    <cellStyle name="R03H" xfId="5229"/>
    <cellStyle name="R03L" xfId="5230"/>
    <cellStyle name="R04A" xfId="5231"/>
    <cellStyle name="R04B" xfId="5232"/>
    <cellStyle name="R04H" xfId="5233"/>
    <cellStyle name="R04L" xfId="5234"/>
    <cellStyle name="R05A" xfId="5235"/>
    <cellStyle name="R05B" xfId="5236"/>
    <cellStyle name="R05H" xfId="5237"/>
    <cellStyle name="R05L" xfId="5238"/>
    <cellStyle name="R06A" xfId="5239"/>
    <cellStyle name="R06B" xfId="5240"/>
    <cellStyle name="R06H" xfId="5241"/>
    <cellStyle name="R06L" xfId="5242"/>
    <cellStyle name="R07A" xfId="5243"/>
    <cellStyle name="R07B" xfId="5244"/>
    <cellStyle name="R07H" xfId="5245"/>
    <cellStyle name="R07L" xfId="5246"/>
    <cellStyle name="RangeName" xfId="5247"/>
    <cellStyle name="Red Font" xfId="5248"/>
    <cellStyle name="regstoresfromspecstores" xfId="5249"/>
    <cellStyle name="ReportFieldNames" xfId="5250"/>
    <cellStyle name="ReportFieldNames 2" xfId="5251"/>
    <cellStyle name="ReportTitlePrompt" xfId="5252"/>
    <cellStyle name="ReportTitleValue" xfId="5253"/>
    <cellStyle name="results" xfId="5254"/>
    <cellStyle name="RevList" xfId="5255"/>
    <cellStyle name="Right" xfId="5256"/>
    <cellStyle name="Rollup" xfId="5257"/>
    <cellStyle name="Rollup 2" xfId="5663"/>
    <cellStyle name="RoundingPrecision" xfId="5258"/>
    <cellStyle name="RowAcctAbovePrompt" xfId="5259"/>
    <cellStyle name="RowAcctSOBAbovePrompt" xfId="5260"/>
    <cellStyle name="RowAcctSOBValue" xfId="5261"/>
    <cellStyle name="RowAcctValue" xfId="5262"/>
    <cellStyle name="RowAttrAbovePrompt" xfId="5263"/>
    <cellStyle name="RowAttrValue" xfId="5264"/>
    <cellStyle name="RowColSetAbovePrompt" xfId="5265"/>
    <cellStyle name="RowColSetLeftPrompt" xfId="5266"/>
    <cellStyle name="RowColSetValue" xfId="5267"/>
    <cellStyle name="RowLeftPrompt" xfId="5268"/>
    <cellStyle name="SampleUsingFormatMask" xfId="5269"/>
    <cellStyle name="SampleWithNoFormatMask" xfId="5270"/>
    <cellStyle name="SecBody2" xfId="5271"/>
    <cellStyle name="SecBody2 2" xfId="5272"/>
    <cellStyle name="SecHead2" xfId="5273"/>
    <cellStyle name="SecHead2 2" xfId="5274"/>
    <cellStyle name="SelectFormat" xfId="5275"/>
    <cellStyle name="SelectFormat 2" xfId="5276"/>
    <cellStyle name="SelectFormat 3" xfId="5277"/>
    <cellStyle name="Shaded" xfId="5278"/>
    <cellStyle name="SHADEDSTORES" xfId="5279"/>
    <cellStyle name="SHADEDSTORES 2" xfId="5664"/>
    <cellStyle name="Shading" xfId="5280"/>
    <cellStyle name="Sheet Title" xfId="5281"/>
    <cellStyle name="SHEET2!Normal" xfId="5282"/>
    <cellStyle name="SHEET2!Normal 2" xfId="5283"/>
    <cellStyle name="SHEET2!Normal 3" xfId="5284"/>
    <cellStyle name="Shell" xfId="5285"/>
    <cellStyle name="Short $" xfId="5286"/>
    <cellStyle name="showExposure" xfId="5287"/>
    <cellStyle name="showExposure 2" xfId="5288"/>
    <cellStyle name="specstores" xfId="5289"/>
    <cellStyle name="src_1" xfId="5290"/>
    <cellStyle name="Standard_AREAS" xfId="5291"/>
    <cellStyle name="StandingData" xfId="5292"/>
    <cellStyle name="Std Date" xfId="5293"/>
    <cellStyle name="STYL1 - Style1" xfId="5294"/>
    <cellStyle name="STYL2 - Style2" xfId="5295"/>
    <cellStyle name="STYL3 - Style3" xfId="5296"/>
    <cellStyle name="Style 1" xfId="5297"/>
    <cellStyle name="Style 1 2" xfId="5298"/>
    <cellStyle name="Style 1 3" xfId="5299"/>
    <cellStyle name="Style 10" xfId="5300"/>
    <cellStyle name="Style 11" xfId="5301"/>
    <cellStyle name="Style 12" xfId="5302"/>
    <cellStyle name="Style 13" xfId="5303"/>
    <cellStyle name="Style 14" xfId="5304"/>
    <cellStyle name="Style 15" xfId="5305"/>
    <cellStyle name="Style 16" xfId="5306"/>
    <cellStyle name="Style 17" xfId="5307"/>
    <cellStyle name="Style 18" xfId="5308"/>
    <cellStyle name="Style 19" xfId="5309"/>
    <cellStyle name="Style 2" xfId="5310"/>
    <cellStyle name="Style 20" xfId="5311"/>
    <cellStyle name="Style 21" xfId="5312"/>
    <cellStyle name="Style 21 2" xfId="5313"/>
    <cellStyle name="Style 22" xfId="5314"/>
    <cellStyle name="Style 22 2" xfId="5315"/>
    <cellStyle name="Style 23" xfId="5316"/>
    <cellStyle name="Style 24" xfId="5317"/>
    <cellStyle name="Style 25" xfId="5318"/>
    <cellStyle name="Style 26" xfId="5319"/>
    <cellStyle name="Style 27" xfId="5320"/>
    <cellStyle name="Style 28" xfId="5321"/>
    <cellStyle name="Style 29" xfId="5322"/>
    <cellStyle name="Style 3" xfId="5323"/>
    <cellStyle name="Style 30" xfId="5324"/>
    <cellStyle name="Style 31" xfId="5325"/>
    <cellStyle name="Style 32" xfId="5326"/>
    <cellStyle name="Style 33" xfId="5327"/>
    <cellStyle name="Style 34" xfId="5328"/>
    <cellStyle name="Style 35" xfId="5329"/>
    <cellStyle name="Style 36" xfId="5330"/>
    <cellStyle name="Style 37" xfId="5331"/>
    <cellStyle name="Style 38" xfId="5332"/>
    <cellStyle name="Style 39" xfId="5333"/>
    <cellStyle name="Style 4" xfId="5334"/>
    <cellStyle name="Style 40" xfId="5335"/>
    <cellStyle name="Style 41" xfId="5336"/>
    <cellStyle name="Style 42" xfId="5337"/>
    <cellStyle name="Style 43" xfId="5338"/>
    <cellStyle name="Style 44" xfId="5339"/>
    <cellStyle name="Style 45" xfId="5340"/>
    <cellStyle name="Style 46" xfId="5341"/>
    <cellStyle name="Style 47" xfId="5342"/>
    <cellStyle name="Style 48" xfId="5343"/>
    <cellStyle name="Style 49" xfId="5344"/>
    <cellStyle name="Style 5" xfId="5345"/>
    <cellStyle name="Style 50" xfId="5346"/>
    <cellStyle name="Style 51" xfId="5347"/>
    <cellStyle name="Style 52" xfId="5348"/>
    <cellStyle name="Style 53" xfId="5349"/>
    <cellStyle name="Style 54" xfId="5350"/>
    <cellStyle name="Style 55" xfId="5351"/>
    <cellStyle name="Style 56" xfId="5352"/>
    <cellStyle name="Style 57" xfId="5353"/>
    <cellStyle name="Style 58" xfId="5354"/>
    <cellStyle name="Style 59" xfId="5355"/>
    <cellStyle name="Style 6" xfId="5356"/>
    <cellStyle name="Style 60" xfId="5357"/>
    <cellStyle name="Style 61" xfId="5358"/>
    <cellStyle name="Style 7" xfId="5359"/>
    <cellStyle name="Style 8" xfId="5360"/>
    <cellStyle name="Style 9" xfId="5361"/>
    <cellStyle name="STYLE_CenterNumber" xfId="5362"/>
    <cellStyle name="STYLE1 - Style1" xfId="5363"/>
    <cellStyle name="STYLE2" xfId="5364"/>
    <cellStyle name="STYLE2 - Style2" xfId="5365"/>
    <cellStyle name="STYLE3 - Style3" xfId="5366"/>
    <cellStyle name="STYLE4 - Style4" xfId="5367"/>
    <cellStyle name="SubHead1" xfId="5368"/>
    <cellStyle name="SubHead1 2" xfId="5369"/>
    <cellStyle name="SubTitle" xfId="5370"/>
    <cellStyle name="SubTotal" xfId="5371"/>
    <cellStyle name="SubTotal 2" xfId="5372"/>
    <cellStyle name="SubTotal 3" xfId="5373"/>
    <cellStyle name="Subtotal1" xfId="5374"/>
    <cellStyle name="Subtotals1" xfId="5375"/>
    <cellStyle name="Subtotals1 2" xfId="5376"/>
    <cellStyle name="Subtotals1 3" xfId="5377"/>
    <cellStyle name="swpBody01" xfId="5378"/>
    <cellStyle name="swpBodyFirstCol" xfId="5379"/>
    <cellStyle name="swpCaption" xfId="5380"/>
    <cellStyle name="swpClear" xfId="5381"/>
    <cellStyle name="swpHBBookTitle" xfId="5382"/>
    <cellStyle name="swpHBChapterTitle" xfId="5383"/>
    <cellStyle name="swpHead01" xfId="5384"/>
    <cellStyle name="swpHead01R" xfId="5385"/>
    <cellStyle name="swpHead02" xfId="5386"/>
    <cellStyle name="swpHead02R" xfId="5387"/>
    <cellStyle name="swpHead03" xfId="5388"/>
    <cellStyle name="swpHead03R" xfId="5389"/>
    <cellStyle name="swpHeadBraL" xfId="5390"/>
    <cellStyle name="swpHeadBraM" xfId="5391"/>
    <cellStyle name="swpHeadBraR" xfId="5392"/>
    <cellStyle name="swpTag" xfId="5393"/>
    <cellStyle name="swpTotals" xfId="5394"/>
    <cellStyle name="swpTotalsNo" xfId="5395"/>
    <cellStyle name="swpTotalsTotal" xfId="5396"/>
    <cellStyle name="T" xfId="5397"/>
    <cellStyle name="Table Col Head" xfId="5398"/>
    <cellStyle name="Table Sub Head" xfId="5399"/>
    <cellStyle name="Table Title" xfId="5400"/>
    <cellStyle name="Table Units" xfId="5401"/>
    <cellStyle name="TableBody" xfId="5402"/>
    <cellStyle name="TableBody 2" xfId="5403"/>
    <cellStyle name="TableBody 3" xfId="5404"/>
    <cellStyle name="Text" xfId="5405"/>
    <cellStyle name="Text Indent A" xfId="5406"/>
    <cellStyle name="Text Indent B" xfId="5407"/>
    <cellStyle name="Text Indent C" xfId="5408"/>
    <cellStyle name="TextEntry" xfId="5409"/>
    <cellStyle name="TextEntry 2" xfId="5410"/>
    <cellStyle name="TextEntry 3" xfId="5411"/>
    <cellStyle name="TextStyle" xfId="5412"/>
    <cellStyle name="TextStyle 2" xfId="5413"/>
    <cellStyle name="TextStyle 3" xfId="5414"/>
    <cellStyle name="þíÌY_x000c_Eý)_x000d_8ýß_x0007_×Üï_x0012__x0007__x0001__x0001_" xfId="5415"/>
    <cellStyle name="Thousands" xfId="5416"/>
    <cellStyle name="Thousands 2" xfId="5417"/>
    <cellStyle name="Thousands 3" xfId="5418"/>
    <cellStyle name="Times" xfId="5419"/>
    <cellStyle name="Title" xfId="5612" builtinId="15" customBuiltin="1"/>
    <cellStyle name="Title - PROJECT" xfId="5420"/>
    <cellStyle name="Title - PROJECT 2" xfId="5421"/>
    <cellStyle name="Title - Underline" xfId="5422"/>
    <cellStyle name="Title 10" xfId="5423"/>
    <cellStyle name="Title 11" xfId="5424"/>
    <cellStyle name="Title 12" xfId="5425"/>
    <cellStyle name="Title 13" xfId="5426"/>
    <cellStyle name="Title 14" xfId="5427"/>
    <cellStyle name="Title 15" xfId="5428"/>
    <cellStyle name="Title 16" xfId="5429"/>
    <cellStyle name="Title 17" xfId="5430"/>
    <cellStyle name="Title 18" xfId="5431"/>
    <cellStyle name="Title 19" xfId="5432"/>
    <cellStyle name="Title 2" xfId="5433"/>
    <cellStyle name="Title 2 2" xfId="5434"/>
    <cellStyle name="Title 20" xfId="5435"/>
    <cellStyle name="Title 21" xfId="5436"/>
    <cellStyle name="Title 22" xfId="5437"/>
    <cellStyle name="Title 23" xfId="5438"/>
    <cellStyle name="Title 24" xfId="5439"/>
    <cellStyle name="Title 25" xfId="5440"/>
    <cellStyle name="Title 3" xfId="5441"/>
    <cellStyle name="Title 3 2" xfId="5442"/>
    <cellStyle name="Title 4" xfId="5443"/>
    <cellStyle name="Title 4 2" xfId="5444"/>
    <cellStyle name="Title 5" xfId="5445"/>
    <cellStyle name="Title 5 2" xfId="5446"/>
    <cellStyle name="Title 6" xfId="5447"/>
    <cellStyle name="Title 7" xfId="5448"/>
    <cellStyle name="Title 8" xfId="5449"/>
    <cellStyle name="Title 9" xfId="5450"/>
    <cellStyle name="Titles" xfId="5451"/>
    <cellStyle name="Titles - Col. Headings" xfId="5452"/>
    <cellStyle name="Titles - Other" xfId="5453"/>
    <cellStyle name="Titles - Other 2" xfId="5454"/>
    <cellStyle name="todate" xfId="5455"/>
    <cellStyle name="Top Line" xfId="5456"/>
    <cellStyle name="Total" xfId="5628" builtinId="25" customBuiltin="1"/>
    <cellStyle name="Total 10" xfId="5457"/>
    <cellStyle name="Total 10 2" xfId="5458"/>
    <cellStyle name="Total 11" xfId="5459"/>
    <cellStyle name="Total 11 2" xfId="5460"/>
    <cellStyle name="Total 12" xfId="5461"/>
    <cellStyle name="Total 12 2" xfId="5462"/>
    <cellStyle name="Total 13" xfId="5463"/>
    <cellStyle name="Total 13 2" xfId="5464"/>
    <cellStyle name="Total 14" xfId="5465"/>
    <cellStyle name="Total 14 2" xfId="5466"/>
    <cellStyle name="Total 15" xfId="5467"/>
    <cellStyle name="Total 15 2" xfId="5468"/>
    <cellStyle name="Total 16" xfId="5469"/>
    <cellStyle name="Total 16 2" xfId="5470"/>
    <cellStyle name="Total 17" xfId="5471"/>
    <cellStyle name="Total 17 2" xfId="5472"/>
    <cellStyle name="Total 18" xfId="5473"/>
    <cellStyle name="Total 18 2" xfId="5474"/>
    <cellStyle name="Total 19" xfId="5475"/>
    <cellStyle name="Total 19 2" xfId="5476"/>
    <cellStyle name="Total 2" xfId="5477"/>
    <cellStyle name="Total 2 2" xfId="5478"/>
    <cellStyle name="Total 2 2 2" xfId="5479"/>
    <cellStyle name="Total 2 2 3" xfId="5480"/>
    <cellStyle name="Total 2 2 4" xfId="5481"/>
    <cellStyle name="Total 2 2 5" xfId="5482"/>
    <cellStyle name="Total 2 3" xfId="5483"/>
    <cellStyle name="Total 2 4" xfId="5484"/>
    <cellStyle name="Total 2 5" xfId="5485"/>
    <cellStyle name="Total 2 6" xfId="5486"/>
    <cellStyle name="Total 20" xfId="5487"/>
    <cellStyle name="Total 20 2" xfId="5488"/>
    <cellStyle name="Total 21" xfId="5489"/>
    <cellStyle name="Total 21 2" xfId="5490"/>
    <cellStyle name="Total 22" xfId="5491"/>
    <cellStyle name="Total 23" xfId="5492"/>
    <cellStyle name="Total 24" xfId="5493"/>
    <cellStyle name="Total 25" xfId="5494"/>
    <cellStyle name="Total 26" xfId="5495"/>
    <cellStyle name="Total 27" xfId="5496"/>
    <cellStyle name="Total 28" xfId="5497"/>
    <cellStyle name="Total 29" xfId="5498"/>
    <cellStyle name="Total 3" xfId="5499"/>
    <cellStyle name="Total 3 2" xfId="5500"/>
    <cellStyle name="Total 3 3" xfId="5501"/>
    <cellStyle name="Total 30" xfId="5502"/>
    <cellStyle name="Total 31" xfId="5503"/>
    <cellStyle name="Total 32" xfId="5504"/>
    <cellStyle name="Total 33" xfId="5505"/>
    <cellStyle name="Total 34" xfId="5506"/>
    <cellStyle name="Total 35" xfId="5507"/>
    <cellStyle name="Total 36" xfId="5508"/>
    <cellStyle name="Total 4" xfId="5509"/>
    <cellStyle name="Total 4 2" xfId="5510"/>
    <cellStyle name="Total 5" xfId="5511"/>
    <cellStyle name="Total 5 2" xfId="5512"/>
    <cellStyle name="Total 5 3" xfId="5513"/>
    <cellStyle name="Total 5 4" xfId="5514"/>
    <cellStyle name="Total 5 5" xfId="5515"/>
    <cellStyle name="Total 6" xfId="5516"/>
    <cellStyle name="Total 6 2" xfId="5517"/>
    <cellStyle name="Total 6 3" xfId="5518"/>
    <cellStyle name="Total 6 4" xfId="5519"/>
    <cellStyle name="Total 6 5" xfId="5520"/>
    <cellStyle name="Total 7" xfId="5521"/>
    <cellStyle name="Total 7 2" xfId="5522"/>
    <cellStyle name="Total 8" xfId="5523"/>
    <cellStyle name="Total 8 2" xfId="5524"/>
    <cellStyle name="Total 9" xfId="5525"/>
    <cellStyle name="Total 9 2" xfId="5526"/>
    <cellStyle name="total line" xfId="5527"/>
    <cellStyle name="TotalNumbers" xfId="5528"/>
    <cellStyle name="TotalNumbers 2" xfId="5529"/>
    <cellStyle name="TotalNumbers 3" xfId="5530"/>
    <cellStyle name="underlineHeading" xfId="5531"/>
    <cellStyle name="Unprot" xfId="5532"/>
    <cellStyle name="Unprot$" xfId="5533"/>
    <cellStyle name="Unprot$ 2" xfId="5534"/>
    <cellStyle name="Unprot_CurrencySKorea" xfId="5535"/>
    <cellStyle name="Unprotect" xfId="5536"/>
    <cellStyle name="UploadThisRowValue" xfId="5537"/>
    <cellStyle name="UserInput" xfId="5538"/>
    <cellStyle name="van_box" xfId="5539"/>
    <cellStyle name="Var%" xfId="5540"/>
    <cellStyle name="Var% 2" xfId="5541"/>
    <cellStyle name="Var% 3" xfId="5542"/>
    <cellStyle name="VerticalText" xfId="5543"/>
    <cellStyle name="Warning Text" xfId="5625" builtinId="11" customBuiltin="1"/>
    <cellStyle name="Warning Text 10" xfId="5544"/>
    <cellStyle name="Warning Text 10 2" xfId="5545"/>
    <cellStyle name="Warning Text 11" xfId="5546"/>
    <cellStyle name="Warning Text 11 2" xfId="5547"/>
    <cellStyle name="Warning Text 12" xfId="5548"/>
    <cellStyle name="Warning Text 12 2" xfId="5549"/>
    <cellStyle name="Warning Text 13" xfId="5550"/>
    <cellStyle name="Warning Text 13 2" xfId="5551"/>
    <cellStyle name="Warning Text 14" xfId="5552"/>
    <cellStyle name="Warning Text 14 2" xfId="5553"/>
    <cellStyle name="Warning Text 15" xfId="5554"/>
    <cellStyle name="Warning Text 15 2" xfId="5555"/>
    <cellStyle name="Warning Text 16" xfId="5556"/>
    <cellStyle name="Warning Text 16 2" xfId="5557"/>
    <cellStyle name="Warning Text 17" xfId="5558"/>
    <cellStyle name="Warning Text 17 2" xfId="5559"/>
    <cellStyle name="Warning Text 18" xfId="5560"/>
    <cellStyle name="Warning Text 18 2" xfId="5561"/>
    <cellStyle name="Warning Text 19" xfId="5562"/>
    <cellStyle name="Warning Text 19 2" xfId="5563"/>
    <cellStyle name="Warning Text 2" xfId="5564"/>
    <cellStyle name="Warning Text 2 2" xfId="5565"/>
    <cellStyle name="Warning Text 20" xfId="5566"/>
    <cellStyle name="Warning Text 20 2" xfId="5567"/>
    <cellStyle name="Warning Text 21" xfId="5568"/>
    <cellStyle name="Warning Text 21 2" xfId="5569"/>
    <cellStyle name="Warning Text 22" xfId="5570"/>
    <cellStyle name="Warning Text 23" xfId="5571"/>
    <cellStyle name="Warning Text 24" xfId="5572"/>
    <cellStyle name="Warning Text 25" xfId="5573"/>
    <cellStyle name="Warning Text 26" xfId="5574"/>
    <cellStyle name="Warning Text 27" xfId="5575"/>
    <cellStyle name="Warning Text 28" xfId="5576"/>
    <cellStyle name="Warning Text 29" xfId="5577"/>
    <cellStyle name="Warning Text 3" xfId="5578"/>
    <cellStyle name="Warning Text 3 2" xfId="5579"/>
    <cellStyle name="Warning Text 30" xfId="5580"/>
    <cellStyle name="Warning Text 31" xfId="5581"/>
    <cellStyle name="Warning Text 32" xfId="5582"/>
    <cellStyle name="Warning Text 33" xfId="5583"/>
    <cellStyle name="Warning Text 34" xfId="5584"/>
    <cellStyle name="Warning Text 35" xfId="5585"/>
    <cellStyle name="Warning Text 36" xfId="5586"/>
    <cellStyle name="Warning Text 4" xfId="5587"/>
    <cellStyle name="Warning Text 4 2" xfId="5588"/>
    <cellStyle name="Warning Text 5" xfId="5589"/>
    <cellStyle name="Warning Text 5 2" xfId="5590"/>
    <cellStyle name="Warning Text 6" xfId="5591"/>
    <cellStyle name="Warning Text 6 2" xfId="5592"/>
    <cellStyle name="Warning Text 7" xfId="5593"/>
    <cellStyle name="Warning Text 7 2" xfId="5594"/>
    <cellStyle name="Warning Text 8" xfId="5595"/>
    <cellStyle name="Warning Text 8 2" xfId="5596"/>
    <cellStyle name="Warning Text 9" xfId="5597"/>
    <cellStyle name="Warning Text 9 2" xfId="5598"/>
    <cellStyle name="Welly" xfId="5599"/>
    <cellStyle name="White" xfId="5600"/>
    <cellStyle name="White 2" xfId="5601"/>
    <cellStyle name="Wrapped" xfId="5602"/>
    <cellStyle name="wu" xfId="5603"/>
    <cellStyle name="Year" xfId="5604"/>
    <cellStyle name="一般_NJA" xfId="5605"/>
    <cellStyle name="桁区切り [0.00]_Asia Securities Balance Sheet 1q2004" xfId="5606"/>
    <cellStyle name="桁区切り_Asia Securities Balance Sheet 1q2004" xfId="5607"/>
    <cellStyle name="標準_~2262088" xfId="5608"/>
    <cellStyle name="通貨 [0.00]_Asia Securities Balance Sheet 1q2004" xfId="5609"/>
    <cellStyle name="通貨_Asia Securities Balance Sheet 1q2004" xfId="56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6"/>
  <sheetViews>
    <sheetView workbookViewId="0">
      <selection activeCell="L20" sqref="L20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3607.7135668614765</v>
      </c>
      <c r="E6" s="54">
        <f t="shared" ca="1" si="0"/>
        <v>3496.3617694559698</v>
      </c>
      <c r="F6" s="54">
        <f t="shared" ca="1" si="0"/>
        <v>3501.0624191037168</v>
      </c>
      <c r="G6" s="54">
        <f t="shared" ca="1" si="0"/>
        <v>3559.7550602193269</v>
      </c>
      <c r="H6" s="54">
        <f t="shared" ca="1" si="0"/>
        <v>3611.5044024079634</v>
      </c>
      <c r="I6" s="54">
        <f t="shared" ca="1" si="0"/>
        <v>3653.6090561896985</v>
      </c>
      <c r="J6" s="54">
        <f t="shared" ca="1" si="0"/>
        <v>3642.4463204874382</v>
      </c>
      <c r="K6" s="54">
        <f t="shared" ca="1" si="0"/>
        <v>3716.8476949481856</v>
      </c>
      <c r="L6" s="54">
        <f t="shared" ca="1" si="0"/>
        <v>3716.1897485777117</v>
      </c>
    </row>
    <row r="7" spans="1:12">
      <c r="A7" s="30">
        <v>43</v>
      </c>
      <c r="B7" s="29" t="s">
        <v>45</v>
      </c>
      <c r="C7" s="55">
        <f>Capital!B14</f>
        <v>505.72800909072498</v>
      </c>
      <c r="D7" s="55">
        <f>Capital!C14</f>
        <v>580.18974485773276</v>
      </c>
      <c r="E7" s="55">
        <f>Capital!D14</f>
        <v>534.8676474050875</v>
      </c>
      <c r="F7" s="55">
        <f>Capital!E14</f>
        <v>510.27255188798864</v>
      </c>
      <c r="G7" s="55">
        <f>Capital!F14</f>
        <v>510.56219174554445</v>
      </c>
      <c r="H7" s="55">
        <f>Capital!G14</f>
        <v>511.33020452912808</v>
      </c>
      <c r="I7" s="55">
        <f>Capital!H14</f>
        <v>469.68559894532132</v>
      </c>
      <c r="J7" s="55">
        <f>Capital!I14</f>
        <v>453.35738555613955</v>
      </c>
      <c r="K7" s="55">
        <f>Capital!J14</f>
        <v>464.48142473052712</v>
      </c>
      <c r="L7" s="55">
        <f>Capital!K14</f>
        <v>456.12297903473757</v>
      </c>
    </row>
    <row r="8" spans="1:12">
      <c r="A8" s="30">
        <v>44</v>
      </c>
      <c r="B8" s="29" t="s">
        <v>44</v>
      </c>
      <c r="C8" s="55">
        <f>Capital!B20</f>
        <v>881.95142406095511</v>
      </c>
      <c r="D8" s="55">
        <f>Capital!C20</f>
        <v>933.97587084233328</v>
      </c>
      <c r="E8" s="55">
        <f>Capital!D20</f>
        <v>881.81790721384095</v>
      </c>
      <c r="F8" s="55">
        <f>Capital!E20</f>
        <v>919.37541091380342</v>
      </c>
      <c r="G8" s="55">
        <f>Capital!F20</f>
        <v>991.50199711802804</v>
      </c>
      <c r="H8" s="55">
        <f>Capital!G20</f>
        <v>1056.3303168410337</v>
      </c>
      <c r="I8" s="55">
        <f>Capital!H20</f>
        <v>1151.7497024175223</v>
      </c>
      <c r="J8" s="55">
        <f>Capital!I20</f>
        <v>1165.3212972300557</v>
      </c>
      <c r="K8" s="55">
        <f>Capital!J20</f>
        <v>1242.0012006174786</v>
      </c>
      <c r="L8" s="55">
        <f>Capital!K20</f>
        <v>1254.8777224318005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2028.6242011614104</v>
      </c>
      <c r="E14" s="54">
        <f t="shared" ca="1" si="1"/>
        <v>2014.7524648370415</v>
      </c>
      <c r="F14" s="54">
        <f t="shared" ca="1" si="1"/>
        <v>2006.490706301925</v>
      </c>
      <c r="G14" s="54">
        <f t="shared" ca="1" si="1"/>
        <v>1992.7671213557546</v>
      </c>
      <c r="H14" s="54">
        <f t="shared" ca="1" si="1"/>
        <v>1978.9201310378016</v>
      </c>
      <c r="I14" s="54">
        <f t="shared" ca="1" si="1"/>
        <v>1967.250004826855</v>
      </c>
      <c r="J14" s="54">
        <f t="shared" ca="1" si="1"/>
        <v>1958.8438877012431</v>
      </c>
      <c r="K14" s="54">
        <f t="shared" ca="1" si="1"/>
        <v>1945.4413196001799</v>
      </c>
      <c r="L14" s="54">
        <f t="shared" ca="1" si="1"/>
        <v>1940.2652971111736</v>
      </c>
    </row>
    <row r="15" spans="1:12">
      <c r="A15" s="30">
        <v>51</v>
      </c>
      <c r="B15" s="31" t="s">
        <v>37</v>
      </c>
      <c r="C15" s="58">
        <f>Capital!B26</f>
        <v>14.742275000000001</v>
      </c>
      <c r="D15" s="58">
        <f ca="1">Capital!C26</f>
        <v>14.638194538500002</v>
      </c>
      <c r="E15" s="58">
        <f ca="1">Capital!D26</f>
        <v>14.463203734250001</v>
      </c>
      <c r="F15" s="58">
        <f ca="1">Capital!E26</f>
        <v>14.336420169249999</v>
      </c>
      <c r="G15" s="58">
        <f ca="1">Capital!F26</f>
        <v>14.157154105250001</v>
      </c>
      <c r="H15" s="58">
        <f ca="1">Capital!G26</f>
        <v>13.974644740750003</v>
      </c>
      <c r="I15" s="58">
        <f ca="1">Capital!H26</f>
        <v>13.81336425225</v>
      </c>
      <c r="J15" s="58">
        <f ca="1">Capital!I26</f>
        <v>13.679651818</v>
      </c>
      <c r="K15" s="58">
        <f ca="1">Capital!J26</f>
        <v>13.498911526500002</v>
      </c>
      <c r="L15" s="58">
        <f ca="1">Capital!K26</f>
        <v>13.392767146500001</v>
      </c>
    </row>
    <row r="16" spans="1:12">
      <c r="A16" s="30">
        <v>52</v>
      </c>
      <c r="B16" s="31" t="s">
        <v>36</v>
      </c>
      <c r="C16" s="58">
        <f>Capital!B32</f>
        <v>498.73362937817132</v>
      </c>
      <c r="D16" s="58">
        <f ca="1">Capital!C32</f>
        <v>495.21256995476142</v>
      </c>
      <c r="E16" s="58">
        <f ca="1">Capital!D32</f>
        <v>489.29260177404251</v>
      </c>
      <c r="F16" s="58">
        <f ca="1">Capital!E32</f>
        <v>485.0034925613902</v>
      </c>
      <c r="G16" s="58">
        <f ca="1">Capital!F32</f>
        <v>478.93889162815168</v>
      </c>
      <c r="H16" s="58">
        <f ca="1">Capital!G32</f>
        <v>472.76456929644996</v>
      </c>
      <c r="I16" s="58">
        <f ca="1">Capital!H32</f>
        <v>467.30842339105277</v>
      </c>
      <c r="J16" s="58">
        <f ca="1">Capital!I32</f>
        <v>462.78490937259267</v>
      </c>
      <c r="K16" s="58">
        <f ca="1">Capital!J32</f>
        <v>456.67043507641631</v>
      </c>
      <c r="L16" s="58">
        <f ca="1">Capital!K32</f>
        <v>453.07955294489352</v>
      </c>
    </row>
    <row r="17" spans="1:12">
      <c r="A17" s="30">
        <v>53</v>
      </c>
      <c r="B17" s="31" t="s">
        <v>35</v>
      </c>
      <c r="C17" s="58">
        <f>Capital!B38</f>
        <v>132.31551864398625</v>
      </c>
      <c r="D17" s="58">
        <f ca="1">Capital!C38</f>
        <v>131.38137108235972</v>
      </c>
      <c r="E17" s="58">
        <f ca="1">Capital!D38</f>
        <v>129.8107858760556</v>
      </c>
      <c r="F17" s="58">
        <f ca="1">Capital!E38</f>
        <v>128.67287241571731</v>
      </c>
      <c r="G17" s="58">
        <f ca="1">Capital!F38</f>
        <v>127.06391570900644</v>
      </c>
      <c r="H17" s="58">
        <f ca="1">Capital!G38</f>
        <v>125.4258495881939</v>
      </c>
      <c r="I17" s="58">
        <f ca="1">Capital!H38</f>
        <v>123.97831781422867</v>
      </c>
      <c r="J17" s="58">
        <f ca="1">Capital!I38</f>
        <v>122.77821606012772</v>
      </c>
      <c r="K17" s="58">
        <f ca="1">Capital!J38</f>
        <v>121.15602780155245</v>
      </c>
      <c r="L17" s="58">
        <f ca="1">Capital!K38</f>
        <v>120.20335606731577</v>
      </c>
    </row>
    <row r="18" spans="1:12">
      <c r="A18" s="30">
        <v>54</v>
      </c>
      <c r="B18" s="31" t="s">
        <v>34</v>
      </c>
      <c r="C18" s="58">
        <f>Capital!B44</f>
        <v>26.02816446159288</v>
      </c>
      <c r="D18" s="58">
        <f ca="1">Capital!C44</f>
        <v>25.84440562049403</v>
      </c>
      <c r="E18" s="58">
        <f ca="1">Capital!D44</f>
        <v>25.535451308334927</v>
      </c>
      <c r="F18" s="58">
        <f ca="1">Capital!E44</f>
        <v>25.311609093965224</v>
      </c>
      <c r="G18" s="58">
        <f ca="1">Capital!F44</f>
        <v>24.99510661411226</v>
      </c>
      <c r="H18" s="58">
        <f ca="1">Capital!G44</f>
        <v>24.67287793807774</v>
      </c>
      <c r="I18" s="58">
        <f ca="1">Capital!H44</f>
        <v>24.38812981886791</v>
      </c>
      <c r="J18" s="58">
        <f ca="1">Capital!I44</f>
        <v>24.152054367201263</v>
      </c>
      <c r="K18" s="58">
        <f ca="1">Capital!J44</f>
        <v>23.832949070902135</v>
      </c>
      <c r="L18" s="58">
        <f ca="1">Capital!K44</f>
        <v>23.645546286778668</v>
      </c>
    </row>
    <row r="19" spans="1:12">
      <c r="A19" s="30">
        <v>55</v>
      </c>
      <c r="B19" s="31" t="s">
        <v>33</v>
      </c>
      <c r="C19" s="58">
        <f>Capital!B50</f>
        <v>929.6831901797425</v>
      </c>
      <c r="D19" s="58">
        <f ca="1">Capital!C50</f>
        <v>923.11962685707351</v>
      </c>
      <c r="E19" s="58">
        <f ca="1">Capital!D50</f>
        <v>912.08428738963994</v>
      </c>
      <c r="F19" s="58">
        <f ca="1">Capital!E50</f>
        <v>904.08901195409419</v>
      </c>
      <c r="G19" s="58">
        <f ca="1">Capital!F50</f>
        <v>892.78406436150863</v>
      </c>
      <c r="H19" s="58">
        <f ca="1">Capital!G50</f>
        <v>881.27458646708328</v>
      </c>
      <c r="I19" s="58">
        <f ca="1">Capital!H50</f>
        <v>871.103852366517</v>
      </c>
      <c r="J19" s="58">
        <f ca="1">Capital!I50</f>
        <v>862.67162583158665</v>
      </c>
      <c r="K19" s="58">
        <f ca="1">Capital!J50</f>
        <v>851.27370991998305</v>
      </c>
      <c r="L19" s="58">
        <f ca="1">Capital!K50</f>
        <v>844.57999095068885</v>
      </c>
    </row>
    <row r="20" spans="1:12">
      <c r="A20" s="30">
        <v>56</v>
      </c>
      <c r="B20" s="31" t="s">
        <v>32</v>
      </c>
      <c r="C20" s="58">
        <f>Capital!B56</f>
        <v>433.66087500000003</v>
      </c>
      <c r="D20" s="58">
        <f ca="1">Capital!C56</f>
        <v>438.42803310822194</v>
      </c>
      <c r="E20" s="58">
        <f ca="1">Capital!D56</f>
        <v>443.56613475471863</v>
      </c>
      <c r="F20" s="58">
        <f ca="1">Capital!E56</f>
        <v>449.07730010750811</v>
      </c>
      <c r="G20" s="58">
        <f ca="1">Capital!F56</f>
        <v>454.82798893772554</v>
      </c>
      <c r="H20" s="58">
        <f ca="1">Capital!G56</f>
        <v>460.80760300724671</v>
      </c>
      <c r="I20" s="58">
        <f ca="1">Capital!H56</f>
        <v>466.65791718393871</v>
      </c>
      <c r="J20" s="58">
        <f ca="1">Capital!I56</f>
        <v>472.77743025173481</v>
      </c>
      <c r="K20" s="58">
        <f ca="1">Capital!J56</f>
        <v>479.00928620482586</v>
      </c>
      <c r="L20" s="58">
        <f ca="1">Capital!K56</f>
        <v>485.3640837149967</v>
      </c>
    </row>
    <row r="21" spans="1:12">
      <c r="A21" s="30">
        <v>57</v>
      </c>
      <c r="B21" s="29" t="s">
        <v>31</v>
      </c>
      <c r="C21" s="58">
        <f>Capital!B62</f>
        <v>64.923749999999998</v>
      </c>
      <c r="D21" s="58">
        <f>Capital!C62</f>
        <v>64.923749999999998</v>
      </c>
      <c r="E21" s="58">
        <f>Capital!D62</f>
        <v>64.923749999999998</v>
      </c>
      <c r="F21" s="58">
        <f>Capital!E62</f>
        <v>64.923749999999998</v>
      </c>
      <c r="G21" s="58">
        <f>Capital!F62</f>
        <v>64.923749999999998</v>
      </c>
      <c r="H21" s="58">
        <f>Capital!G62</f>
        <v>64.923749999999998</v>
      </c>
      <c r="I21" s="58">
        <f>Capital!H62</f>
        <v>64.923749999999998</v>
      </c>
      <c r="J21" s="58">
        <f>Capital!I62</f>
        <v>64.923749999999998</v>
      </c>
      <c r="K21" s="58">
        <f>Capital!J62</f>
        <v>64.923749999999998</v>
      </c>
      <c r="L21" s="58">
        <f>Capital!K62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K23" ca="1" si="2">SUM(D15:D19)</f>
        <v>1590.1961680531886</v>
      </c>
      <c r="E23" s="59">
        <f t="shared" ca="1" si="2"/>
        <v>1571.1863300823229</v>
      </c>
      <c r="F23" s="59">
        <f t="shared" ca="1" si="2"/>
        <v>1557.4134061944169</v>
      </c>
      <c r="G23" s="59">
        <f t="shared" ca="1" si="2"/>
        <v>1537.939132418029</v>
      </c>
      <c r="H23" s="59">
        <f t="shared" ca="1" si="2"/>
        <v>1518.112528030555</v>
      </c>
      <c r="I23" s="59">
        <f t="shared" ca="1" si="2"/>
        <v>1500.5920876429163</v>
      </c>
      <c r="J23" s="59">
        <f t="shared" ca="1" si="2"/>
        <v>1486.0664574495083</v>
      </c>
      <c r="K23" s="59">
        <f t="shared" ca="1" si="2"/>
        <v>1466.432033395354</v>
      </c>
      <c r="L23" s="59">
        <f ca="1">SUM(L15:L19)</f>
        <v>1454.9012133961769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17"/>
  <sheetViews>
    <sheetView workbookViewId="0">
      <selection activeCell="L25" sqref="L25"/>
    </sheetView>
  </sheetViews>
  <sheetFormatPr defaultRowHeight="15"/>
  <cols>
    <col min="1" max="1" width="9.140625" style="1" customWidth="1"/>
    <col min="2" max="2" width="9.140625" style="1"/>
    <col min="3" max="4" width="13.5703125" customWidth="1"/>
    <col min="5" max="5" width="9" bestFit="1" customWidth="1"/>
    <col min="6" max="8" width="12" customWidth="1"/>
    <col min="9" max="9" width="12.42578125" bestFit="1" customWidth="1"/>
    <col min="10" max="10" width="13.140625" customWidth="1"/>
    <col min="11" max="12" width="12.42578125" customWidth="1"/>
    <col min="13" max="13" width="14.140625" customWidth="1"/>
    <col min="14" max="15" width="12.42578125" customWidth="1"/>
    <col min="18" max="18" width="12.140625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60">
      <c r="C3" s="9"/>
      <c r="D3" s="3" t="s">
        <v>11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8" t="str">
        <f>'input data'!B5</f>
        <v>Q4 2014</v>
      </c>
      <c r="D5" s="70">
        <f>'input data'!E5*$D$4/'input data'!$E$4</f>
        <v>-10497.226373860407</v>
      </c>
      <c r="E5" s="11">
        <f t="shared" si="0"/>
        <v>-33195.144455789094</v>
      </c>
      <c r="F5" s="11">
        <f t="shared" si="1"/>
        <v>-99585.433367367281</v>
      </c>
      <c r="G5" s="70">
        <f>'input data'!J5*$G$4/'input data'!$J$4</f>
        <v>-17304.453616564479</v>
      </c>
      <c r="H5" s="11">
        <f t="shared" ref="H5" si="2">SQRT(10)*G5</f>
        <v>-54721.487093081771</v>
      </c>
      <c r="I5" s="11">
        <f t="shared" ref="I5" si="3">MIN(3*H5,F5)</f>
        <v>-164164.46127924533</v>
      </c>
      <c r="J5" s="11">
        <f ca="1">'input data'!E37</f>
        <v>-29054.015284138954</v>
      </c>
      <c r="K5" s="11">
        <f ca="1">'input data'!J37</f>
        <v>-1153.3884207200001</v>
      </c>
      <c r="L5" s="11">
        <f ca="1">'input data'!O37</f>
        <v>-39019.323214934113</v>
      </c>
      <c r="M5" s="11">
        <f ca="1">'input data'!T37</f>
        <v>-10351.942769045823</v>
      </c>
      <c r="N5" s="11">
        <f ca="1">'input data'!Y37</f>
        <v>-2036.3602973487498</v>
      </c>
      <c r="O5" s="11">
        <f ca="1">'input data'!AD37</f>
        <v>-72735.437813454482</v>
      </c>
      <c r="P5" s="11">
        <f t="shared" ref="P5" ca="1" si="4">SUM(K5:O5)</f>
        <v>-125296.45251550317</v>
      </c>
      <c r="Q5" s="11">
        <f t="shared" ref="Q5:Q17" si="5">Q4</f>
        <v>-5193.8999999999996</v>
      </c>
      <c r="R5" s="11">
        <f t="shared" ref="R5" ca="1" si="6">F5+I5+J5+P5+Q5</f>
        <v>-423294.26244625472</v>
      </c>
      <c r="S5" s="16"/>
    </row>
    <row r="6" spans="3:19">
      <c r="C6" s="8" t="str">
        <f>'input data'!B6</f>
        <v>Q1 2015</v>
      </c>
      <c r="D6" s="70">
        <f>'input data'!E6*$D$4/'input data'!$E$4</f>
        <v>-9985.3029901624686</v>
      </c>
      <c r="E6" s="11">
        <f t="shared" ref="E6:E17" si="7">SQRT(10)*D6</f>
        <v>-31576.300575803296</v>
      </c>
      <c r="F6" s="11">
        <f t="shared" ref="F6:F17" si="8">3*E6</f>
        <v>-94728.901727409888</v>
      </c>
      <c r="G6" s="70">
        <f>'input data'!J6*$G$4/'input data'!$J$4</f>
        <v>-16013.793150765472</v>
      </c>
      <c r="H6" s="11">
        <f t="shared" ref="H6:H17" si="9">SQRT(10)*G6</f>
        <v>-50640.060335223061</v>
      </c>
      <c r="I6" s="11">
        <f t="shared" ref="I6:I17" si="10">MIN(3*H6,F6)</f>
        <v>-151920.18100566918</v>
      </c>
      <c r="J6" s="11">
        <f ca="1">'input data'!E38</f>
        <v>-21194.245774251962</v>
      </c>
      <c r="K6" s="11">
        <f ca="1">'input data'!J38</f>
        <v>-1144.28359168</v>
      </c>
      <c r="L6" s="11">
        <f ca="1">'input data'!O38</f>
        <v>-38711.305325430149</v>
      </c>
      <c r="M6" s="11">
        <f ca="1">'input data'!T38</f>
        <v>-10270.224704731298</v>
      </c>
      <c r="N6" s="11">
        <f ca="1">'input data'!Y38</f>
        <v>-2020.2853029772698</v>
      </c>
      <c r="O6" s="11">
        <f ca="1">'input data'!AD38</f>
        <v>-72161.265475199471</v>
      </c>
      <c r="P6" s="11">
        <f t="shared" ref="P6:P17" ca="1" si="11">SUM(K6:O6)</f>
        <v>-124307.36440001818</v>
      </c>
      <c r="Q6" s="11">
        <f t="shared" si="5"/>
        <v>-5193.8999999999996</v>
      </c>
      <c r="R6" s="11">
        <f t="shared" ref="R6:R17" ca="1" si="12">F6+I6+J6+P6+Q6</f>
        <v>-397344.59290734923</v>
      </c>
      <c r="S6" s="16"/>
    </row>
    <row r="7" spans="3:19">
      <c r="C7" s="8" t="str">
        <f>'input data'!B7</f>
        <v>Q2 2015</v>
      </c>
      <c r="D7" s="70">
        <f>'input data'!E7*$D$4/'input data'!$E$4</f>
        <v>-13038.138793429016</v>
      </c>
      <c r="E7" s="11">
        <f t="shared" si="7"/>
        <v>-41230.215036635287</v>
      </c>
      <c r="F7" s="11">
        <f t="shared" si="8"/>
        <v>-123690.64510990586</v>
      </c>
      <c r="G7" s="70">
        <f>'input data'!J7*$G$4/'input data'!$J$4</f>
        <v>-17596.528672583652</v>
      </c>
      <c r="H7" s="11">
        <f t="shared" si="9"/>
        <v>-55645.109517823636</v>
      </c>
      <c r="I7" s="11">
        <f t="shared" si="10"/>
        <v>-166935.3285534709</v>
      </c>
      <c r="J7" s="11">
        <f ca="1">'input data'!E39</f>
        <v>-17279.792286459418</v>
      </c>
      <c r="K7" s="11">
        <f ca="1">'input data'!J39</f>
        <v>-1140.443670131368</v>
      </c>
      <c r="L7" s="11">
        <f ca="1">'input data'!O39</f>
        <v>-38581.40013708733</v>
      </c>
      <c r="M7" s="11">
        <f ca="1">'input data'!T39</f>
        <v>-10235.760471004856</v>
      </c>
      <c r="N7" s="11">
        <f ca="1">'input data'!Y39</f>
        <v>-2013.5057448977057</v>
      </c>
      <c r="O7" s="11">
        <f ca="1">'input data'!AD39</f>
        <v>-71919.110820278685</v>
      </c>
      <c r="P7" s="11">
        <f t="shared" ca="1" si="11"/>
        <v>-123890.22084339993</v>
      </c>
      <c r="Q7" s="11">
        <f t="shared" si="5"/>
        <v>-5193.8999999999996</v>
      </c>
      <c r="R7" s="11">
        <f t="shared" ca="1" si="12"/>
        <v>-436989.88679323613</v>
      </c>
      <c r="S7" s="16"/>
    </row>
    <row r="8" spans="3:19">
      <c r="C8" s="8" t="str">
        <f>'input data'!B8</f>
        <v>Q3 2015</v>
      </c>
      <c r="D8" s="70">
        <f>'input data'!E8*$D$4/'input data'!$E$4</f>
        <v>-13829.132670717945</v>
      </c>
      <c r="E8" s="11">
        <f t="shared" si="7"/>
        <v>-43731.557304116039</v>
      </c>
      <c r="F8" s="11">
        <f t="shared" si="8"/>
        <v>-131194.67191234813</v>
      </c>
      <c r="G8" s="70">
        <f>'input data'!J8*$G$4/'input data'!$J$4</f>
        <v>-17378.631408569348</v>
      </c>
      <c r="H8" s="11">
        <f t="shared" si="9"/>
        <v>-54956.057867619391</v>
      </c>
      <c r="I8" s="11">
        <f t="shared" si="10"/>
        <v>-164868.17360285818</v>
      </c>
      <c r="J8" s="11">
        <f ca="1">'input data'!E40</f>
        <v>-14872.854462264961</v>
      </c>
      <c r="K8" s="11">
        <f ca="1">'input data'!J40</f>
        <v>-1138.460148922926</v>
      </c>
      <c r="L8" s="11">
        <f ca="1">'input data'!O40</f>
        <v>-38514.297282796877</v>
      </c>
      <c r="M8" s="11">
        <f ca="1">'input data'!T40</f>
        <v>-10217.957883721934</v>
      </c>
      <c r="N8" s="11">
        <f ca="1">'input data'!Y40</f>
        <v>-2010.0037469885372</v>
      </c>
      <c r="O8" s="11">
        <f ca="1">'input data'!AD40</f>
        <v>-71794.025219524847</v>
      </c>
      <c r="P8" s="11">
        <f t="shared" ca="1" si="11"/>
        <v>-123674.74428195512</v>
      </c>
      <c r="Q8" s="11">
        <f t="shared" si="5"/>
        <v>-5193.8999999999996</v>
      </c>
      <c r="R8" s="11">
        <f t="shared" ca="1" si="12"/>
        <v>-439804.34425942646</v>
      </c>
      <c r="S8" s="16"/>
    </row>
    <row r="9" spans="3:19">
      <c r="C9" s="8" t="str">
        <f>'input data'!B9</f>
        <v>Q4 2015</v>
      </c>
      <c r="D9" s="70">
        <f>'input data'!E9*$D$4/'input data'!$E$4</f>
        <v>-13102.257248450007</v>
      </c>
      <c r="E9" s="11">
        <f t="shared" si="7"/>
        <v>-41432.975394552675</v>
      </c>
      <c r="F9" s="11">
        <f t="shared" si="8"/>
        <v>-124298.92618365803</v>
      </c>
      <c r="G9" s="70">
        <f>'input data'!J9*$G$4/'input data'!$J$4</f>
        <v>-15601.841484452716</v>
      </c>
      <c r="H9" s="11">
        <f t="shared" si="9"/>
        <v>-49337.354783773095</v>
      </c>
      <c r="I9" s="11">
        <f t="shared" si="10"/>
        <v>-148012.06435131928</v>
      </c>
      <c r="J9" s="11">
        <f ca="1">'input data'!E41</f>
        <v>-14594.074285135022</v>
      </c>
      <c r="K9" s="11">
        <f ca="1">'input data'!J41</f>
        <v>-1143.1620347794601</v>
      </c>
      <c r="L9" s="11">
        <f ca="1">'input data'!O41</f>
        <v>-38673.362867867771</v>
      </c>
      <c r="M9" s="11">
        <f ca="1">'input data'!T41</f>
        <v>-10260.158457630108</v>
      </c>
      <c r="N9" s="11">
        <f ca="1">'input data'!Y41</f>
        <v>-2018.3051426926265</v>
      </c>
      <c r="O9" s="11">
        <f ca="1">'input data'!AD41</f>
        <v>-72090.537409330253</v>
      </c>
      <c r="P9" s="11">
        <f t="shared" ca="1" si="11"/>
        <v>-124185.52591230022</v>
      </c>
      <c r="Q9" s="11">
        <f t="shared" si="5"/>
        <v>-5193.8999999999996</v>
      </c>
      <c r="R9" s="11">
        <f t="shared" ca="1" si="12"/>
        <v>-416284.49073241255</v>
      </c>
      <c r="S9" s="16"/>
    </row>
    <row r="10" spans="3:19">
      <c r="C10" s="8" t="str">
        <f>'input data'!B10</f>
        <v>Q1 2016</v>
      </c>
      <c r="D10" s="70">
        <f>'input data'!E10*$D$4/'input data'!$E$4</f>
        <v>-10022.160465290041</v>
      </c>
      <c r="E10" s="11">
        <f t="shared" si="7"/>
        <v>-31692.854146009427</v>
      </c>
      <c r="F10" s="11">
        <f t="shared" si="8"/>
        <v>-95078.562438028282</v>
      </c>
      <c r="G10" s="70">
        <f>'input data'!J10*$G$4/'input data'!$J$4</f>
        <v>-12874.63204273084</v>
      </c>
      <c r="H10" s="11">
        <f t="shared" si="9"/>
        <v>-40713.161291615725</v>
      </c>
      <c r="I10" s="11">
        <f t="shared" si="10"/>
        <v>-122139.48387484718</v>
      </c>
      <c r="J10" s="11">
        <f ca="1">'input data'!E42</f>
        <v>-15409.726729593573</v>
      </c>
      <c r="K10" s="11">
        <f ca="1">'input data'!J42</f>
        <v>-1148.5255621936681</v>
      </c>
      <c r="L10" s="11">
        <f ca="1">'input data'!O42</f>
        <v>-38854.811897515996</v>
      </c>
      <c r="M10" s="11">
        <f ca="1">'input data'!T42</f>
        <v>-10308.297426111714</v>
      </c>
      <c r="N10" s="11">
        <f ca="1">'input data'!Y42</f>
        <v>-2027.7746969935245</v>
      </c>
      <c r="O10" s="11">
        <f ca="1">'input data'!AD42</f>
        <v>-72428.774301333513</v>
      </c>
      <c r="P10" s="11">
        <f t="shared" ca="1" si="11"/>
        <v>-124768.18388414841</v>
      </c>
      <c r="Q10" s="11">
        <f t="shared" si="5"/>
        <v>-5193.8999999999996</v>
      </c>
      <c r="R10" s="11">
        <f t="shared" ca="1" si="12"/>
        <v>-362589.85692661745</v>
      </c>
      <c r="S10" s="16"/>
    </row>
    <row r="11" spans="3:19">
      <c r="C11" s="8" t="str">
        <f>'input data'!B11</f>
        <v>Q2 2016</v>
      </c>
      <c r="D11" s="70">
        <f>'input data'!E11*$D$4/'input data'!$E$4</f>
        <v>-8090.664887569993</v>
      </c>
      <c r="E11" s="11">
        <f t="shared" si="7"/>
        <v>-25584.928829871304</v>
      </c>
      <c r="F11" s="11">
        <f t="shared" si="8"/>
        <v>-76754.786489613907</v>
      </c>
      <c r="G11" s="70">
        <f>'input data'!J11*$G$4/'input data'!$J$4</f>
        <v>-10753.759820477333</v>
      </c>
      <c r="H11" s="11">
        <f t="shared" si="9"/>
        <v>-34006.374443111796</v>
      </c>
      <c r="I11" s="11">
        <f t="shared" si="10"/>
        <v>-102019.12332933539</v>
      </c>
      <c r="J11" s="11">
        <f ca="1">'input data'!E43</f>
        <v>-16291.34360729133</v>
      </c>
      <c r="K11" s="11">
        <f ca="1">'input data'!J43</f>
        <v>-1156.2897004399999</v>
      </c>
      <c r="L11" s="11">
        <f ca="1">'input data'!O43</f>
        <v>-39117.47399319573</v>
      </c>
      <c r="M11" s="11">
        <f ca="1">'input data'!T43</f>
        <v>-10377.98246311496</v>
      </c>
      <c r="N11" s="11">
        <f ca="1">'input data'!Y43</f>
        <v>-2041.4826401147909</v>
      </c>
      <c r="O11" s="11">
        <f ca="1">'input data'!AD43</f>
        <v>-72918.399465281851</v>
      </c>
      <c r="P11" s="11">
        <f t="shared" ca="1" si="11"/>
        <v>-125611.62826214734</v>
      </c>
      <c r="Q11" s="11">
        <f t="shared" si="5"/>
        <v>-5193.8999999999996</v>
      </c>
      <c r="R11" s="11">
        <f t="shared" ca="1" si="12"/>
        <v>-325870.78168838797</v>
      </c>
      <c r="S11" s="16"/>
    </row>
    <row r="12" spans="3:19">
      <c r="C12" s="8" t="str">
        <f>'input data'!B12</f>
        <v>Q3 2016</v>
      </c>
      <c r="D12" s="70">
        <f>'input data'!E12*$D$4/'input data'!$E$4</f>
        <v>-7118.1254904243824</v>
      </c>
      <c r="E12" s="11">
        <f t="shared" si="7"/>
        <v>-22509.489220644115</v>
      </c>
      <c r="F12" s="11">
        <f t="shared" si="8"/>
        <v>-67528.467661932344</v>
      </c>
      <c r="G12" s="70">
        <f>'input data'!J12*$G$4/'input data'!$J$4</f>
        <v>-9025.0198857352825</v>
      </c>
      <c r="H12" s="11">
        <f t="shared" si="9"/>
        <v>-28539.618767236065</v>
      </c>
      <c r="I12" s="11">
        <f t="shared" si="10"/>
        <v>-85618.856301708191</v>
      </c>
      <c r="J12" s="11">
        <f ca="1">'input data'!E44</f>
        <v>-17772.575258720015</v>
      </c>
      <c r="K12" s="11">
        <f ca="1">'input data'!J44</f>
        <v>-1163.4839306399999</v>
      </c>
      <c r="L12" s="11">
        <f ca="1">'input data'!O44</f>
        <v>-39360.85600433228</v>
      </c>
      <c r="M12" s="11">
        <f ca="1">'input data'!T44</f>
        <v>-10442.552436213226</v>
      </c>
      <c r="N12" s="11">
        <f ca="1">'input data'!Y44</f>
        <v>-2054.1843843720485</v>
      </c>
      <c r="O12" s="11">
        <f ca="1">'input data'!AD44</f>
        <v>-73372.084862089556</v>
      </c>
      <c r="P12" s="11">
        <f t="shared" ca="1" si="11"/>
        <v>-126393.16161764711</v>
      </c>
      <c r="Q12" s="11">
        <f t="shared" si="5"/>
        <v>-5193.8999999999996</v>
      </c>
      <c r="R12" s="11">
        <f t="shared" ca="1" si="12"/>
        <v>-302506.9608400077</v>
      </c>
      <c r="S12" s="16"/>
    </row>
    <row r="13" spans="3:19">
      <c r="C13" s="8" t="str">
        <f>'input data'!B13</f>
        <v>Q4 2016</v>
      </c>
      <c r="D13" s="70">
        <f>'input data'!E13*$D$4/'input data'!$E$4</f>
        <v>-6193.1588668615623</v>
      </c>
      <c r="E13" s="11">
        <f t="shared" si="7"/>
        <v>-19584.487930550033</v>
      </c>
      <c r="F13" s="11">
        <f t="shared" si="8"/>
        <v>-58753.463791650094</v>
      </c>
      <c r="G13" s="70">
        <f>'input data'!J13*$G$4/'input data'!$J$4</f>
        <v>-8016.6820832119502</v>
      </c>
      <c r="H13" s="11">
        <f t="shared" si="9"/>
        <v>-25350.974660413256</v>
      </c>
      <c r="I13" s="11">
        <f t="shared" si="10"/>
        <v>-76052.923981239772</v>
      </c>
      <c r="J13" s="11">
        <f ca="1">'input data'!E45</f>
        <v>-19537.335153466833</v>
      </c>
      <c r="K13" s="11">
        <f ca="1">'input data'!J45</f>
        <v>-1167.38768506</v>
      </c>
      <c r="L13" s="11">
        <f ca="1">'input data'!O45</f>
        <v>-39492.92066939162</v>
      </c>
      <c r="M13" s="11">
        <f ca="1">'input data'!T45</f>
        <v>-10477.589585550153</v>
      </c>
      <c r="N13" s="11">
        <f ca="1">'input data'!Y45</f>
        <v>-2061.0766423214782</v>
      </c>
      <c r="O13" s="11">
        <f ca="1">'input data'!AD45</f>
        <v>-73618.264970849152</v>
      </c>
      <c r="P13" s="11">
        <f t="shared" ca="1" si="11"/>
        <v>-126817.2395531724</v>
      </c>
      <c r="Q13" s="11">
        <f t="shared" si="5"/>
        <v>-5193.8999999999996</v>
      </c>
      <c r="R13" s="11">
        <f t="shared" ca="1" si="12"/>
        <v>-286354.86247952911</v>
      </c>
      <c r="S13" s="16"/>
    </row>
    <row r="14" spans="3:19">
      <c r="C14" s="8" t="str">
        <f>'input data'!B14</f>
        <v>Q1 2017</v>
      </c>
      <c r="D14" s="70">
        <f>'input data'!E14*$D$4/'input data'!$E$4</f>
        <v>-4876.9105139730564</v>
      </c>
      <c r="E14" s="11">
        <f t="shared" si="7"/>
        <v>-15422.145168977286</v>
      </c>
      <c r="F14" s="11">
        <f t="shared" si="8"/>
        <v>-46266.435506931855</v>
      </c>
      <c r="G14" s="70">
        <f>'input data'!J14*$G$4/'input data'!$J$4</f>
        <v>-7311.3638725370802</v>
      </c>
      <c r="H14" s="11">
        <f t="shared" si="9"/>
        <v>-23120.562639486179</v>
      </c>
      <c r="I14" s="11">
        <f t="shared" si="10"/>
        <v>-69361.687918458541</v>
      </c>
      <c r="J14" s="11">
        <f>'input data'!E46</f>
        <v>-34692.870000000003</v>
      </c>
      <c r="K14" s="11">
        <f>'input data'!J46</f>
        <v>-1179.3820000000001</v>
      </c>
      <c r="L14" s="11">
        <f>'input data'!O46</f>
        <v>-39898.690350253702</v>
      </c>
      <c r="M14" s="11">
        <f>'input data'!T46</f>
        <v>-10585.2414915189</v>
      </c>
      <c r="N14" s="11">
        <f>'input data'!Y46</f>
        <v>-2082.2531569274302</v>
      </c>
      <c r="O14" s="11">
        <f>'input data'!AD46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-283635.11563846981</v>
      </c>
      <c r="S14" s="16"/>
    </row>
    <row r="15" spans="3:19">
      <c r="C15" s="8" t="str">
        <f>'input data'!B15</f>
        <v>Q2 2017</v>
      </c>
      <c r="D15" s="70">
        <f>'input data'!E15*$D$4/'input data'!$E$4</f>
        <v>-4506.3345231328913</v>
      </c>
      <c r="E15" s="11">
        <f t="shared" si="7"/>
        <v>-14250.28099174867</v>
      </c>
      <c r="F15" s="11">
        <f t="shared" si="8"/>
        <v>-42750.842975246007</v>
      </c>
      <c r="G15" s="70">
        <f>'input data'!J15*$G$4/'input data'!$J$4</f>
        <v>-6977.8452867437582</v>
      </c>
      <c r="H15" s="11">
        <f t="shared" si="9"/>
        <v>-22065.884266381006</v>
      </c>
      <c r="I15" s="11">
        <f t="shared" si="10"/>
        <v>-66197.652799143019</v>
      </c>
      <c r="J15" s="11">
        <f>'input data'!E47</f>
        <v>-34692.870000000003</v>
      </c>
      <c r="K15" s="11">
        <f>'input data'!J47</f>
        <v>-1179.3820000000001</v>
      </c>
      <c r="L15" s="11">
        <f>'input data'!O47</f>
        <v>-39898.690350253702</v>
      </c>
      <c r="M15" s="11">
        <f>'input data'!T47</f>
        <v>-10585.2414915189</v>
      </c>
      <c r="N15" s="11">
        <f>'input data'!Y47</f>
        <v>-2082.2531569274302</v>
      </c>
      <c r="O15" s="11">
        <f>'input data'!AD47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-276955.48798746848</v>
      </c>
      <c r="S15" s="16"/>
    </row>
    <row r="16" spans="3:19">
      <c r="C16" s="8" t="str">
        <f>'input data'!B16</f>
        <v>Q3 2017</v>
      </c>
      <c r="D16" s="70">
        <f>'input data'!E16*$D$4/'input data'!$E$4</f>
        <v>-4301.955962891494</v>
      </c>
      <c r="E16" s="11">
        <f t="shared" si="7"/>
        <v>-13603.979236479921</v>
      </c>
      <c r="F16" s="11">
        <f t="shared" si="8"/>
        <v>-40811.937709439764</v>
      </c>
      <c r="G16" s="70">
        <f>'input data'!J16*$G$4/'input data'!$J$4</f>
        <v>-6722.991587069886</v>
      </c>
      <c r="H16" s="11">
        <f t="shared" si="9"/>
        <v>-21259.96610529106</v>
      </c>
      <c r="I16" s="11">
        <f t="shared" si="10"/>
        <v>-63779.898315873179</v>
      </c>
      <c r="J16" s="11">
        <f>'input data'!E48</f>
        <v>-34692.870000000003</v>
      </c>
      <c r="K16" s="11">
        <f>'input data'!J48</f>
        <v>-1179.3820000000001</v>
      </c>
      <c r="L16" s="11">
        <f>'input data'!O48</f>
        <v>-39898.690350253702</v>
      </c>
      <c r="M16" s="11">
        <f>'input data'!T48</f>
        <v>-10585.2414915189</v>
      </c>
      <c r="N16" s="11">
        <f>'input data'!Y48</f>
        <v>-2082.2531569274302</v>
      </c>
      <c r="O16" s="11">
        <f>'input data'!AD48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-272598.82823839237</v>
      </c>
      <c r="S16" s="16"/>
    </row>
    <row r="17" spans="3:19">
      <c r="C17" s="8" t="str">
        <f>'input data'!B17</f>
        <v>Q4 2017</v>
      </c>
      <c r="D17" s="70">
        <f>'input data'!E17*$D$4/'input data'!$E$4</f>
        <v>-4011.0986409997663</v>
      </c>
      <c r="E17" s="11">
        <f t="shared" si="7"/>
        <v>-12684.207625165307</v>
      </c>
      <c r="F17" s="11">
        <f t="shared" si="8"/>
        <v>-38052.622875495923</v>
      </c>
      <c r="G17" s="70">
        <f>'input data'!J17*$G$4/'input data'!$J$4</f>
        <v>-6696.0855799252622</v>
      </c>
      <c r="H17" s="11">
        <f t="shared" si="9"/>
        <v>-21174.881839973285</v>
      </c>
      <c r="I17" s="11">
        <f t="shared" si="10"/>
        <v>-63524.645519919854</v>
      </c>
      <c r="J17" s="11">
        <f>'input data'!E49</f>
        <v>-34692.870000000003</v>
      </c>
      <c r="K17" s="11">
        <f>'input data'!J49</f>
        <v>-1179.3820000000001</v>
      </c>
      <c r="L17" s="11">
        <f>'input data'!O49</f>
        <v>-39898.690350253702</v>
      </c>
      <c r="M17" s="11">
        <f>'input data'!T49</f>
        <v>-10585.2414915189</v>
      </c>
      <c r="N17" s="11">
        <f>'input data'!Y49</f>
        <v>-2082.2531569274302</v>
      </c>
      <c r="O17" s="11">
        <f>'input data'!AD49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-269584.26060849521</v>
      </c>
      <c r="S1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26"/>
  <sheetViews>
    <sheetView workbookViewId="0">
      <selection activeCell="O19" sqref="O19"/>
    </sheetView>
  </sheetViews>
  <sheetFormatPr defaultRowHeight="15"/>
  <cols>
    <col min="1" max="2" width="9.140625" style="1"/>
    <col min="3" max="4" width="11" customWidth="1"/>
    <col min="5" max="5" width="9" bestFit="1" customWidth="1"/>
    <col min="6" max="8" width="12.5703125" customWidth="1"/>
    <col min="9" max="9" width="13" customWidth="1"/>
    <col min="10" max="10" width="11.5703125" customWidth="1"/>
    <col min="11" max="12" width="12.42578125" customWidth="1"/>
    <col min="13" max="13" width="14.28515625" customWidth="1"/>
    <col min="14" max="15" width="12.42578125" customWidth="1"/>
    <col min="16" max="16" width="11.28515625" customWidth="1"/>
    <col min="17" max="17" width="11" customWidth="1"/>
    <col min="18" max="18" width="11.28515625" customWidth="1"/>
  </cols>
  <sheetData>
    <row r="1" spans="1:19">
      <c r="E1" s="1"/>
      <c r="I1" s="1"/>
      <c r="R1" s="1"/>
    </row>
    <row r="2" spans="1:19">
      <c r="E2" s="1"/>
      <c r="I2" s="1"/>
      <c r="R2" s="1"/>
    </row>
    <row r="3" spans="1:19" ht="45">
      <c r="C3" s="9"/>
      <c r="D3" s="3" t="s">
        <v>7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1:19">
      <c r="A4" s="17"/>
      <c r="C4" s="10" t="str">
        <f>'input data'!B1</f>
        <v>Q3 2014</v>
      </c>
      <c r="D4" s="12">
        <f>'input data'!P5</f>
        <v>-4264.6730273840813</v>
      </c>
      <c r="E4" s="11">
        <f t="shared" ref="E4:E13" si="0">SQRT(10)*D4</f>
        <v>-13486.080242419332</v>
      </c>
      <c r="F4" s="11">
        <f t="shared" ref="F4:F13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1:19">
      <c r="A5" s="17"/>
      <c r="C5" s="8" t="str">
        <f>'input data'!B5</f>
        <v>Q4 2014</v>
      </c>
      <c r="D5" s="12">
        <f>'input data'!F5*$D$4/'input data'!$F$4</f>
        <v>-7517.9006695550115</v>
      </c>
      <c r="E5" s="11">
        <f t="shared" si="0"/>
        <v>-23773.689338698714</v>
      </c>
      <c r="F5" s="11">
        <f t="shared" si="1"/>
        <v>-71321.068016096135</v>
      </c>
      <c r="G5" s="12">
        <f>'input data'!K5*$G$4/'input data'!$K$4</f>
        <v>-13114.931662232328</v>
      </c>
      <c r="H5" s="11">
        <f t="shared" ref="H5:H13" si="2">SQRT(10)*G5</f>
        <v>-41473.05541011224</v>
      </c>
      <c r="I5" s="11">
        <f t="shared" ref="I5:I13" si="3">MIN(3*H5,F5)</f>
        <v>-124419.16623033672</v>
      </c>
      <c r="J5" s="11">
        <f ca="1">'input data'!F37</f>
        <v>-24075.639056036282</v>
      </c>
      <c r="K5" s="11">
        <f ca="1">'input data'!K37</f>
        <v>-1171.0555630800002</v>
      </c>
      <c r="L5" s="11">
        <f ca="1">'input data'!P37</f>
        <v>-39617.005596380914</v>
      </c>
      <c r="M5" s="11">
        <f ca="1">'input data'!U37</f>
        <v>-10510.509686588777</v>
      </c>
      <c r="N5" s="11">
        <f ca="1">'input data'!Z37</f>
        <v>-2067.5524496395224</v>
      </c>
      <c r="O5" s="11">
        <f ca="1">'input data'!AE37</f>
        <v>-73849.570148565879</v>
      </c>
      <c r="P5" s="11">
        <f t="shared" ref="P5:P13" ca="1" si="4">SUM(K5:O5)</f>
        <v>-127215.6934442551</v>
      </c>
      <c r="Q5" s="11">
        <f t="shared" ref="Q5:Q13" si="5">Q4</f>
        <v>-5193.8999999999996</v>
      </c>
      <c r="R5" s="11">
        <f t="shared" ref="R5:R13" ca="1" si="6">F5+I5+J5+P5+Q5</f>
        <v>-352225.46674672421</v>
      </c>
      <c r="S5" s="16"/>
    </row>
    <row r="6" spans="1:19">
      <c r="A6" s="17"/>
      <c r="C6" s="8" t="str">
        <f>'input data'!B6</f>
        <v>Q1 2015</v>
      </c>
      <c r="D6" s="12">
        <f>'input data'!F6*$D$4/'input data'!$F$4</f>
        <v>-9138.3216784450342</v>
      </c>
      <c r="E6" s="11">
        <f t="shared" si="0"/>
        <v>-28897.910495179141</v>
      </c>
      <c r="F6" s="11">
        <f t="shared" si="1"/>
        <v>-86693.731485537428</v>
      </c>
      <c r="G6" s="12">
        <f>'input data'!K6*$G$4/'input data'!$K$4</f>
        <v>-16867.665635964382</v>
      </c>
      <c r="H6" s="11">
        <f t="shared" si="2"/>
        <v>-53340.242219800028</v>
      </c>
      <c r="I6" s="11">
        <f t="shared" si="3"/>
        <v>-160020.7266594001</v>
      </c>
      <c r="J6" s="11">
        <f ca="1">'input data'!F38</f>
        <v>-20211.937004523599</v>
      </c>
      <c r="K6" s="11">
        <f ca="1">'input data'!K38</f>
        <v>-1157.42190716</v>
      </c>
      <c r="L6" s="11">
        <f ca="1">'input data'!P38</f>
        <v>-39155.776735931977</v>
      </c>
      <c r="M6" s="11">
        <f ca="1">'input data'!U38</f>
        <v>-10388.144294946818</v>
      </c>
      <c r="N6" s="11">
        <f ca="1">'input data'!Z38</f>
        <v>-2043.4816031454416</v>
      </c>
      <c r="O6" s="11">
        <f ca="1">'input data'!AE38</f>
        <v>-72989.799134287648</v>
      </c>
      <c r="P6" s="11">
        <f t="shared" ca="1" si="4"/>
        <v>-125734.62367547188</v>
      </c>
      <c r="Q6" s="11">
        <f t="shared" si="5"/>
        <v>-5193.8999999999996</v>
      </c>
      <c r="R6" s="11">
        <f t="shared" ca="1" si="6"/>
        <v>-397854.918824933</v>
      </c>
      <c r="S6" s="16"/>
    </row>
    <row r="7" spans="1:19">
      <c r="A7" s="17"/>
      <c r="C7" s="8" t="str">
        <f>'input data'!B7</f>
        <v>Q2 2015</v>
      </c>
      <c r="D7" s="12">
        <f>'input data'!F7*$D$4/'input data'!$F$4</f>
        <v>-10829.920633103016</v>
      </c>
      <c r="E7" s="11">
        <f t="shared" si="0"/>
        <v>-34247.21607945826</v>
      </c>
      <c r="F7" s="11">
        <f t="shared" si="1"/>
        <v>-102741.64823837478</v>
      </c>
      <c r="G7" s="12">
        <f>'input data'!K7*$G$4/'input data'!$K$4</f>
        <v>-19619.860409859328</v>
      </c>
      <c r="H7" s="11">
        <f t="shared" si="2"/>
        <v>-62043.446269720182</v>
      </c>
      <c r="I7" s="11">
        <f t="shared" si="3"/>
        <v>-186130.33880916054</v>
      </c>
      <c r="J7" s="11">
        <f ca="1">'input data'!F39</f>
        <v>-17381.308481081222</v>
      </c>
      <c r="K7" s="11">
        <f ca="1">'input data'!K39</f>
        <v>-1154.3673077800001</v>
      </c>
      <c r="L7" s="11">
        <f ca="1">'input data'!P39</f>
        <v>-39052.439127924823</v>
      </c>
      <c r="M7" s="11">
        <f ca="1">'input data'!U39</f>
        <v>-10360.728519483784</v>
      </c>
      <c r="N7" s="11">
        <f ca="1">'input data'!Z39</f>
        <v>-2038.0885674689994</v>
      </c>
      <c r="O7" s="11">
        <f ca="1">'input data'!AE39</f>
        <v>-72797.168777282408</v>
      </c>
      <c r="P7" s="11">
        <f t="shared" ca="1" si="4"/>
        <v>-125402.79229994002</v>
      </c>
      <c r="Q7" s="11">
        <f t="shared" si="5"/>
        <v>-5193.8999999999996</v>
      </c>
      <c r="R7" s="11">
        <f t="shared" ca="1" si="6"/>
        <v>-436849.98782855656</v>
      </c>
      <c r="S7" s="16"/>
    </row>
    <row r="8" spans="1:19">
      <c r="A8" s="17"/>
      <c r="C8" s="8" t="str">
        <f>'input data'!B8</f>
        <v>Q3 2015</v>
      </c>
      <c r="D8" s="12">
        <f>'input data'!F8*$D$4/'input data'!$F$4</f>
        <v>-11848.330962312057</v>
      </c>
      <c r="E8" s="11">
        <f t="shared" si="0"/>
        <v>-37467.712312400734</v>
      </c>
      <c r="F8" s="11">
        <f t="shared" si="1"/>
        <v>-112403.1369372022</v>
      </c>
      <c r="G8" s="12">
        <f>'input data'!K8*$G$4/'input data'!$K$4</f>
        <v>-21834.431767147555</v>
      </c>
      <c r="H8" s="11">
        <f t="shared" si="2"/>
        <v>-69046.535799721503</v>
      </c>
      <c r="I8" s="11">
        <f t="shared" si="3"/>
        <v>-207139.60739916452</v>
      </c>
      <c r="J8" s="11">
        <f ca="1">'input data'!F40</f>
        <v>-15590.819868242221</v>
      </c>
      <c r="K8" s="11">
        <f ca="1">'input data'!K40</f>
        <v>-1150.4281719000001</v>
      </c>
      <c r="L8" s="11">
        <f ca="1">'input data'!P40</f>
        <v>-38919.177502154977</v>
      </c>
      <c r="M8" s="11">
        <f ca="1">'input data'!U40</f>
        <v>-10325.373812902111</v>
      </c>
      <c r="N8" s="11">
        <f ca="1">'input data'!Z40</f>
        <v>-2031.1338419248618</v>
      </c>
      <c r="O8" s="11">
        <f ca="1">'input data'!AE40</f>
        <v>-72548.757428866389</v>
      </c>
      <c r="P8" s="11">
        <f t="shared" ca="1" si="4"/>
        <v>-124974.87075774834</v>
      </c>
      <c r="Q8" s="11">
        <f t="shared" si="5"/>
        <v>-5193.8999999999996</v>
      </c>
      <c r="R8" s="11">
        <f t="shared" ca="1" si="6"/>
        <v>-465302.3349623573</v>
      </c>
      <c r="S8" s="16"/>
    </row>
    <row r="9" spans="1:19">
      <c r="A9" s="17"/>
      <c r="C9" s="8" t="str">
        <f>'input data'!B9</f>
        <v>Q4 2015</v>
      </c>
      <c r="D9" s="12">
        <f>'input data'!F9*$D$4/'input data'!$F$4</f>
        <v>-12235.452634590423</v>
      </c>
      <c r="E9" s="11">
        <f t="shared" si="0"/>
        <v>-38691.898528413636</v>
      </c>
      <c r="F9" s="11">
        <f t="shared" si="1"/>
        <v>-116075.6955852409</v>
      </c>
      <c r="G9" s="12">
        <f>'input data'!K9*$G$4/'input data'!$K$4</f>
        <v>-22233.799700888056</v>
      </c>
      <c r="H9" s="11">
        <f t="shared" si="2"/>
        <v>-70309.448094776701</v>
      </c>
      <c r="I9" s="11">
        <f t="shared" si="3"/>
        <v>-210928.34428433009</v>
      </c>
      <c r="J9" s="11">
        <f ca="1">'input data'!F41</f>
        <v>-14248.726296370829</v>
      </c>
      <c r="K9" s="11">
        <f ca="1">'input data'!K41</f>
        <v>-1147.6094489200002</v>
      </c>
      <c r="L9" s="11">
        <f ca="1">'input data'!P41</f>
        <v>-38823.81963221787</v>
      </c>
      <c r="M9" s="11">
        <f ca="1">'input data'!U41</f>
        <v>-10300.075085737381</v>
      </c>
      <c r="N9" s="11">
        <f ca="1">'input data'!Z41</f>
        <v>-2026.1572568798053</v>
      </c>
      <c r="O9" s="11">
        <f ca="1">'input data'!AE41</f>
        <v>-72371.002002904017</v>
      </c>
      <c r="P9" s="11">
        <f t="shared" ca="1" si="4"/>
        <v>-124668.66342665907</v>
      </c>
      <c r="Q9" s="11">
        <f t="shared" si="5"/>
        <v>-5193.8999999999996</v>
      </c>
      <c r="R9" s="11">
        <f t="shared" ca="1" si="6"/>
        <v>-471115.32959260093</v>
      </c>
      <c r="S9" s="16"/>
    </row>
    <row r="10" spans="1:19">
      <c r="C10" s="8" t="str">
        <f>'input data'!B10</f>
        <v>Q1 2016</v>
      </c>
      <c r="D10" s="12">
        <f>'input data'!F10*$D$4/'input data'!$F$4</f>
        <v>-11401.944234901241</v>
      </c>
      <c r="E10" s="11">
        <f t="shared" si="0"/>
        <v>-36056.11353651384</v>
      </c>
      <c r="F10" s="11">
        <f t="shared" si="1"/>
        <v>-108168.34060954151</v>
      </c>
      <c r="G10" s="12">
        <f>'input data'!K10*$G$4/'input data'!$K$4</f>
        <v>-19883.456492162342</v>
      </c>
      <c r="H10" s="11">
        <f t="shared" si="2"/>
        <v>-62877.010272094907</v>
      </c>
      <c r="I10" s="11">
        <f t="shared" si="3"/>
        <v>-188631.03081628471</v>
      </c>
      <c r="J10" s="11">
        <f ca="1">'input data'!F42</f>
        <v>-13811.91610671084</v>
      </c>
      <c r="K10" s="11">
        <f ca="1">'input data'!K42</f>
        <v>-1149.1308517000002</v>
      </c>
      <c r="L10" s="11">
        <f ca="1">'input data'!P42</f>
        <v>-38875.288942769694</v>
      </c>
      <c r="M10" s="11">
        <f ca="1">'input data'!U42</f>
        <v>-10313.730047261441</v>
      </c>
      <c r="N10" s="11">
        <f ca="1">'input data'!Z42</f>
        <v>-2028.8433634522416</v>
      </c>
      <c r="O10" s="11">
        <f ca="1">'input data'!AE42</f>
        <v>-72466.945308130569</v>
      </c>
      <c r="P10" s="11">
        <f t="shared" ca="1" si="4"/>
        <v>-124833.93851331394</v>
      </c>
      <c r="Q10" s="11">
        <f t="shared" si="5"/>
        <v>-5193.8999999999996</v>
      </c>
      <c r="R10" s="11">
        <f t="shared" ca="1" si="6"/>
        <v>-440639.12604585104</v>
      </c>
      <c r="S10" s="16"/>
    </row>
    <row r="11" spans="1:19">
      <c r="C11" s="8" t="str">
        <f>'input data'!B11</f>
        <v>Q2 2016</v>
      </c>
      <c r="D11" s="12">
        <f>'input data'!F11*$D$4/'input data'!$F$4</f>
        <v>-10511.770815734179</v>
      </c>
      <c r="E11" s="11">
        <f t="shared" si="0"/>
        <v>-33241.138019406135</v>
      </c>
      <c r="F11" s="11">
        <f t="shared" si="1"/>
        <v>-99723.414058218405</v>
      </c>
      <c r="G11" s="12">
        <f>'input data'!K11*$G$4/'input data'!$K$4</f>
        <v>-16981.084804543254</v>
      </c>
      <c r="H11" s="11">
        <f t="shared" si="2"/>
        <v>-53698.905122831864</v>
      </c>
      <c r="I11" s="11">
        <f t="shared" si="3"/>
        <v>-161096.71536849558</v>
      </c>
      <c r="J11" s="11">
        <f ca="1">'input data'!F43</f>
        <v>-14040.82739948085</v>
      </c>
      <c r="K11" s="11">
        <f ca="1">'input data'!K43</f>
        <v>-1152.2915954600001</v>
      </c>
      <c r="L11" s="11">
        <f ca="1">'input data'!P43</f>
        <v>-38982.217432908372</v>
      </c>
      <c r="M11" s="11">
        <f ca="1">'input data'!U43</f>
        <v>-10342.098494458711</v>
      </c>
      <c r="N11" s="11">
        <f ca="1">'input data'!Z43</f>
        <v>-2034.423801912807</v>
      </c>
      <c r="O11" s="11">
        <f ca="1">'input data'!AE43</f>
        <v>-72666.269384105093</v>
      </c>
      <c r="P11" s="11">
        <f t="shared" ca="1" si="4"/>
        <v>-125177.300708845</v>
      </c>
      <c r="Q11" s="11">
        <f t="shared" si="5"/>
        <v>-5193.8999999999996</v>
      </c>
      <c r="R11" s="11">
        <f t="shared" ca="1" si="6"/>
        <v>-405232.15753503982</v>
      </c>
      <c r="S11" s="16"/>
    </row>
    <row r="12" spans="1:19">
      <c r="C12" s="8" t="str">
        <f>'input data'!B12</f>
        <v>Q3 2016</v>
      </c>
      <c r="D12" s="12">
        <f>'input data'!F12*$D$4/'input data'!$F$4</f>
        <v>-9106.5697278755342</v>
      </c>
      <c r="E12" s="11">
        <f t="shared" si="0"/>
        <v>-28797.502011226439</v>
      </c>
      <c r="F12" s="11">
        <f t="shared" si="1"/>
        <v>-86392.506033679325</v>
      </c>
      <c r="G12" s="12">
        <f>'input data'!K12*$G$4/'input data'!$K$4</f>
        <v>-14939.473539952094</v>
      </c>
      <c r="H12" s="11">
        <f t="shared" si="2"/>
        <v>-47242.763430067127</v>
      </c>
      <c r="I12" s="11">
        <f t="shared" si="3"/>
        <v>-141728.29029020137</v>
      </c>
      <c r="J12" s="11">
        <f ca="1">'input data'!F44</f>
        <v>-14413.326340542872</v>
      </c>
      <c r="K12" s="11">
        <f ca="1">'input data'!K44</f>
        <v>-1158.5187324200001</v>
      </c>
      <c r="L12" s="11">
        <f ca="1">'input data'!P44</f>
        <v>-39192.882517957718</v>
      </c>
      <c r="M12" s="11">
        <f ca="1">'input data'!U44</f>
        <v>-10397.988569533931</v>
      </c>
      <c r="N12" s="11">
        <f ca="1">'input data'!Z44</f>
        <v>-2045.4180985813839</v>
      </c>
      <c r="O12" s="11">
        <f ca="1">'input data'!AE44</f>
        <v>-73058.967563637023</v>
      </c>
      <c r="P12" s="11">
        <f t="shared" ca="1" si="4"/>
        <v>-125853.77548213006</v>
      </c>
      <c r="Q12" s="11">
        <f t="shared" si="5"/>
        <v>-5193.8999999999996</v>
      </c>
      <c r="R12" s="11">
        <f t="shared" ca="1" si="6"/>
        <v>-373581.79814655369</v>
      </c>
      <c r="S12" s="16"/>
    </row>
    <row r="13" spans="1:19">
      <c r="C13" s="8" t="str">
        <f>'input data'!B13</f>
        <v>Q4 2016</v>
      </c>
      <c r="D13" s="12">
        <f>'input data'!F13*$D$4/'input data'!$F$4</f>
        <v>-8078.846543685564</v>
      </c>
      <c r="E13" s="11">
        <f t="shared" si="0"/>
        <v>-25547.555945025386</v>
      </c>
      <c r="F13" s="11">
        <f t="shared" si="1"/>
        <v>-76642.667835076165</v>
      </c>
      <c r="G13" s="12">
        <f>'input data'!K13*$G$4/'input data'!$K$4</f>
        <v>-13200.451371095083</v>
      </c>
      <c r="H13" s="11">
        <f t="shared" si="2"/>
        <v>-41743.49247495304</v>
      </c>
      <c r="I13" s="11">
        <f t="shared" si="3"/>
        <v>-125230.47742485913</v>
      </c>
      <c r="J13" s="11">
        <f ca="1">'input data'!F45</f>
        <v>-14927.697298089661</v>
      </c>
      <c r="K13" s="11">
        <f ca="1">'input data'!K45</f>
        <v>-1163.3188171600002</v>
      </c>
      <c r="L13" s="11">
        <f ca="1">'input data'!P45</f>
        <v>-39355.270187683251</v>
      </c>
      <c r="M13" s="11">
        <f ca="1">'input data'!U45</f>
        <v>-10441.070502404413</v>
      </c>
      <c r="N13" s="11">
        <f ca="1">'input data'!Z45</f>
        <v>-2053.8928689300787</v>
      </c>
      <c r="O13" s="11">
        <f ca="1">'input data'!AE45</f>
        <v>-73361.672410359548</v>
      </c>
      <c r="P13" s="11">
        <f t="shared" ca="1" si="4"/>
        <v>-126375.22478653729</v>
      </c>
      <c r="Q13" s="11">
        <f t="shared" si="5"/>
        <v>-5193.8999999999996</v>
      </c>
      <c r="R13" s="11">
        <f t="shared" ca="1" si="6"/>
        <v>-348369.96734456229</v>
      </c>
      <c r="S13" s="16"/>
    </row>
    <row r="14" spans="1:19">
      <c r="K14" s="11"/>
      <c r="L14" s="11"/>
      <c r="M14" s="11"/>
      <c r="N14" s="11"/>
      <c r="O14" s="11"/>
      <c r="P14" s="11"/>
    </row>
    <row r="15" spans="1:19">
      <c r="K15" s="11"/>
      <c r="L15" s="11"/>
      <c r="M15" s="11"/>
      <c r="N15" s="11"/>
      <c r="O15" s="11"/>
      <c r="P15" s="11"/>
    </row>
    <row r="16" spans="1:19">
      <c r="J16" s="2"/>
      <c r="K16" s="11"/>
      <c r="L16" s="11"/>
      <c r="M16" s="11"/>
      <c r="N16" s="11"/>
      <c r="O16" s="11"/>
      <c r="P16" s="11"/>
    </row>
    <row r="17" spans="10:16">
      <c r="J17" s="2"/>
      <c r="K17" s="11"/>
      <c r="L17" s="11"/>
      <c r="M17" s="11"/>
      <c r="N17" s="11"/>
      <c r="O17" s="11"/>
      <c r="P17" s="11"/>
    </row>
    <row r="18" spans="10:16">
      <c r="J18" s="2"/>
    </row>
    <row r="19" spans="10:16">
      <c r="J19" s="2"/>
    </row>
    <row r="20" spans="10:16">
      <c r="J20" s="2"/>
    </row>
    <row r="21" spans="10:16">
      <c r="J21" s="2"/>
    </row>
    <row r="22" spans="10:16">
      <c r="J22" s="2"/>
    </row>
    <row r="23" spans="10:16">
      <c r="J23" s="2"/>
    </row>
    <row r="24" spans="10:16">
      <c r="J24" s="2"/>
    </row>
    <row r="25" spans="10:16">
      <c r="J25" s="2"/>
    </row>
    <row r="26" spans="10:16">
      <c r="J2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C59"/>
  <sheetViews>
    <sheetView zoomScale="85" zoomScaleNormal="85" workbookViewId="0">
      <selection activeCell="L41" sqref="K41:L42"/>
    </sheetView>
  </sheetViews>
  <sheetFormatPr defaultRowHeight="15"/>
  <cols>
    <col min="3" max="3" width="70.7109375" customWidth="1"/>
  </cols>
  <sheetData>
    <row r="2" spans="2:3">
      <c r="B2" s="20" t="s">
        <v>87</v>
      </c>
    </row>
    <row r="3" spans="2:3">
      <c r="B3" s="60" t="s">
        <v>83</v>
      </c>
      <c r="C3" s="60" t="s">
        <v>84</v>
      </c>
    </row>
    <row r="4" spans="2:3">
      <c r="B4" s="61" t="s">
        <v>85</v>
      </c>
      <c r="C4" s="62" t="s">
        <v>86</v>
      </c>
    </row>
    <row r="5" spans="2:3">
      <c r="B5" s="1"/>
      <c r="C5" s="62"/>
    </row>
    <row r="6" spans="2:3">
      <c r="B6" s="1"/>
      <c r="C6" s="62"/>
    </row>
    <row r="7" spans="2:3">
      <c r="B7" s="1"/>
      <c r="C7" s="62"/>
    </row>
    <row r="8" spans="2:3">
      <c r="B8" s="1"/>
      <c r="C8" s="62"/>
    </row>
    <row r="9" spans="2:3">
      <c r="B9" s="1"/>
      <c r="C9" s="62"/>
    </row>
    <row r="10" spans="2:3">
      <c r="B10" s="1"/>
      <c r="C10" s="62"/>
    </row>
    <row r="11" spans="2:3">
      <c r="B11" s="1"/>
      <c r="C11" s="62"/>
    </row>
    <row r="12" spans="2:3">
      <c r="B12" s="1"/>
      <c r="C12" s="62"/>
    </row>
    <row r="13" spans="2:3">
      <c r="B13" s="1"/>
      <c r="C13" s="62"/>
    </row>
    <row r="14" spans="2:3">
      <c r="B14" s="1"/>
      <c r="C14" s="62"/>
    </row>
    <row r="15" spans="2:3">
      <c r="B15" s="1"/>
      <c r="C15" s="62"/>
    </row>
    <row r="16" spans="2:3">
      <c r="B16" s="1"/>
      <c r="C16" s="62"/>
    </row>
    <row r="17" spans="2:3">
      <c r="B17" s="1"/>
      <c r="C17" s="62"/>
    </row>
    <row r="18" spans="2:3">
      <c r="B18" s="1"/>
      <c r="C18" s="62"/>
    </row>
    <row r="19" spans="2:3">
      <c r="B19" s="1"/>
      <c r="C19" s="62"/>
    </row>
    <row r="20" spans="2:3">
      <c r="B20" s="1"/>
      <c r="C20" s="62"/>
    </row>
    <row r="21" spans="2:3">
      <c r="B21" s="1"/>
      <c r="C21" s="62"/>
    </row>
    <row r="22" spans="2:3">
      <c r="B22" s="1"/>
      <c r="C22" s="62"/>
    </row>
    <row r="23" spans="2:3">
      <c r="B23" s="1"/>
      <c r="C23" s="62"/>
    </row>
    <row r="24" spans="2:3">
      <c r="B24" s="1"/>
      <c r="C24" s="62"/>
    </row>
    <row r="25" spans="2:3">
      <c r="B25" s="1"/>
      <c r="C25" s="62"/>
    </row>
    <row r="26" spans="2:3">
      <c r="B26" s="1"/>
      <c r="C26" s="62"/>
    </row>
    <row r="27" spans="2:3">
      <c r="B27" s="1"/>
      <c r="C27" s="62"/>
    </row>
    <row r="28" spans="2:3">
      <c r="B28" s="1"/>
      <c r="C28" s="62"/>
    </row>
    <row r="29" spans="2:3">
      <c r="B29" s="1"/>
      <c r="C29" s="62"/>
    </row>
    <row r="30" spans="2:3">
      <c r="B30" s="1"/>
      <c r="C30" s="62"/>
    </row>
    <row r="31" spans="2:3">
      <c r="B31" s="1"/>
      <c r="C31" s="62"/>
    </row>
    <row r="32" spans="2:3">
      <c r="B32" s="1"/>
      <c r="C32" s="62"/>
    </row>
    <row r="33" spans="2:3">
      <c r="B33" s="1"/>
      <c r="C33" s="62"/>
    </row>
    <row r="34" spans="2:3">
      <c r="B34" s="1"/>
      <c r="C34" s="62"/>
    </row>
    <row r="35" spans="2:3">
      <c r="B35" s="1"/>
      <c r="C35" s="62"/>
    </row>
    <row r="36" spans="2:3">
      <c r="B36" s="1"/>
      <c r="C36" s="62"/>
    </row>
    <row r="37" spans="2:3">
      <c r="B37" s="1"/>
      <c r="C37" s="62"/>
    </row>
    <row r="38" spans="2:3">
      <c r="B38" s="1"/>
      <c r="C38" s="62"/>
    </row>
    <row r="39" spans="2:3">
      <c r="B39" s="1"/>
      <c r="C39" s="62"/>
    </row>
    <row r="40" spans="2:3">
      <c r="B40" s="1"/>
      <c r="C40" s="62"/>
    </row>
    <row r="41" spans="2:3">
      <c r="B41" s="1"/>
      <c r="C41" s="62"/>
    </row>
    <row r="42" spans="2:3">
      <c r="B42" s="1"/>
      <c r="C42" s="62"/>
    </row>
    <row r="43" spans="2:3">
      <c r="B43" s="1"/>
      <c r="C43" s="62"/>
    </row>
    <row r="44" spans="2:3">
      <c r="B44" s="1"/>
      <c r="C44" s="62"/>
    </row>
    <row r="45" spans="2:3">
      <c r="B45" s="1"/>
      <c r="C45" s="62"/>
    </row>
    <row r="46" spans="2:3">
      <c r="B46" s="1"/>
      <c r="C46" s="62"/>
    </row>
    <row r="47" spans="2:3">
      <c r="B47" s="1"/>
      <c r="C47" s="62"/>
    </row>
    <row r="48" spans="2:3">
      <c r="B48" s="1"/>
      <c r="C48" s="62"/>
    </row>
    <row r="49" spans="2:3">
      <c r="B49" s="1"/>
      <c r="C49" s="62"/>
    </row>
    <row r="50" spans="2:3">
      <c r="B50" s="1"/>
      <c r="C50" s="62"/>
    </row>
    <row r="51" spans="2:3">
      <c r="B51" s="1"/>
      <c r="C51" s="62"/>
    </row>
    <row r="52" spans="2:3">
      <c r="B52" s="1"/>
      <c r="C52" s="62"/>
    </row>
    <row r="53" spans="2:3">
      <c r="B53" s="1"/>
      <c r="C53" s="62"/>
    </row>
    <row r="54" spans="2:3">
      <c r="B54" s="1"/>
      <c r="C54" s="62"/>
    </row>
    <row r="55" spans="2:3">
      <c r="B55" s="1"/>
      <c r="C55" s="62"/>
    </row>
    <row r="56" spans="2:3">
      <c r="B56" s="1"/>
      <c r="C56" s="62"/>
    </row>
    <row r="57" spans="2:3">
      <c r="B57" s="1"/>
      <c r="C57" s="62"/>
    </row>
    <row r="58" spans="2:3">
      <c r="B58" s="1"/>
      <c r="C58" s="62"/>
    </row>
    <row r="59" spans="2:3">
      <c r="B59" s="1"/>
      <c r="C59" s="6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C38" sqref="C38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3961.4103667136824</v>
      </c>
      <c r="E6" s="54">
        <f t="shared" ca="1" si="0"/>
        <v>4227.8206551309986</v>
      </c>
      <c r="F6" s="54">
        <f t="shared" ca="1" si="0"/>
        <v>4375.2254890349359</v>
      </c>
      <c r="G6" s="54">
        <f t="shared" ca="1" si="0"/>
        <v>4389.3291103961546</v>
      </c>
      <c r="H6" s="54">
        <f t="shared" ca="1" si="0"/>
        <v>4420.3239856841701</v>
      </c>
      <c r="I6" s="54">
        <f t="shared" ca="1" si="0"/>
        <v>4449.7698397246422</v>
      </c>
      <c r="J6" s="54">
        <f t="shared" ca="1" si="0"/>
        <v>4358.6616164956504</v>
      </c>
      <c r="K6" s="54">
        <f t="shared" ca="1" si="0"/>
        <v>4293.7196475639657</v>
      </c>
      <c r="L6" s="54">
        <f t="shared" ca="1" si="0"/>
        <v>4286.0286239190564</v>
      </c>
    </row>
    <row r="7" spans="1:12">
      <c r="A7" s="30">
        <v>43</v>
      </c>
      <c r="B7" s="29" t="s">
        <v>45</v>
      </c>
      <c r="C7" s="55">
        <f>Capital!B16</f>
        <v>505.72800909072498</v>
      </c>
      <c r="D7" s="55">
        <f>Capital!C16</f>
        <v>680.42382201448584</v>
      </c>
      <c r="E7" s="55">
        <f>Capital!D16</f>
        <v>801.72686300312523</v>
      </c>
      <c r="F7" s="55">
        <f>Capital!E16</f>
        <v>834.89342965963556</v>
      </c>
      <c r="G7" s="55">
        <f>Capital!F16</f>
        <v>861.57953808386355</v>
      </c>
      <c r="H7" s="55">
        <f>Capital!G16</f>
        <v>822.73416157501606</v>
      </c>
      <c r="I7" s="55">
        <f>Capital!H16</f>
        <v>856.40339353270394</v>
      </c>
      <c r="J7" s="55">
        <f>Capital!I16</f>
        <v>848.42801990658484</v>
      </c>
      <c r="K7" s="55">
        <f>Capital!J16</f>
        <v>823.24990738588974</v>
      </c>
      <c r="L7" s="55">
        <f>Capital!K16</f>
        <v>817.38049582083829</v>
      </c>
    </row>
    <row r="8" spans="1:12">
      <c r="A8" s="30">
        <v>44</v>
      </c>
      <c r="B8" s="29" t="s">
        <v>44</v>
      </c>
      <c r="C8" s="55">
        <f>Capital!B22</f>
        <v>881.95142406095511</v>
      </c>
      <c r="D8" s="55">
        <f>Capital!C22</f>
        <v>1270.6798339843569</v>
      </c>
      <c r="E8" s="55">
        <f>Capital!D22</f>
        <v>1486.1897696077447</v>
      </c>
      <c r="F8" s="55">
        <f>Capital!E22</f>
        <v>1648.883974782299</v>
      </c>
      <c r="G8" s="55">
        <f>Capital!F22</f>
        <v>1683.7161640146981</v>
      </c>
      <c r="H8" s="55">
        <f>Capital!G22</f>
        <v>1799.6460934875581</v>
      </c>
      <c r="I8" s="55">
        <f>Capital!H22</f>
        <v>1830.0938250786978</v>
      </c>
      <c r="J8" s="55">
        <f>Capital!I22</f>
        <v>1777.4803333835812</v>
      </c>
      <c r="K8" s="55">
        <f>Capital!J22</f>
        <v>1762.893617836372</v>
      </c>
      <c r="L8" s="55">
        <f>Capital!K22</f>
        <v>1786.5084284281454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1945.3829607148396</v>
      </c>
      <c r="E14" s="54">
        <f t="shared" ca="1" si="1"/>
        <v>1874.9802725201287</v>
      </c>
      <c r="F14" s="54">
        <f t="shared" ca="1" si="1"/>
        <v>1826.5243345930014</v>
      </c>
      <c r="G14" s="54">
        <f t="shared" ca="1" si="1"/>
        <v>1779.1096582975938</v>
      </c>
      <c r="H14" s="54">
        <f t="shared" ca="1" si="1"/>
        <v>1733.0199806215956</v>
      </c>
      <c r="I14" s="54">
        <f t="shared" ca="1" si="1"/>
        <v>1698.3488711132402</v>
      </c>
      <c r="J14" s="54">
        <f t="shared" ca="1" si="1"/>
        <v>1667.829513205485</v>
      </c>
      <c r="K14" s="54">
        <f t="shared" ca="1" si="1"/>
        <v>1642.652372341704</v>
      </c>
      <c r="L14" s="54">
        <f t="shared" ca="1" si="1"/>
        <v>1617.2159496700729</v>
      </c>
    </row>
    <row r="15" spans="1:12">
      <c r="A15" s="30">
        <v>51</v>
      </c>
      <c r="B15" s="31" t="s">
        <v>37</v>
      </c>
      <c r="C15" s="58">
        <f>Capital!B28</f>
        <v>14.742275000000001</v>
      </c>
      <c r="D15" s="58">
        <f ca="1">Capital!C28</f>
        <v>14.118824190250002</v>
      </c>
      <c r="E15" s="58">
        <f ca="1">Capital!D28</f>
        <v>13.648250772250002</v>
      </c>
      <c r="F15" s="58">
        <f ca="1">Capital!E28</f>
        <v>13.362103214500003</v>
      </c>
      <c r="G15" s="58">
        <f ca="1">Capital!F28</f>
        <v>13.06327730025</v>
      </c>
      <c r="H15" s="58">
        <f ca="1">Capital!G28</f>
        <v>12.780667888500002</v>
      </c>
      <c r="I15" s="58">
        <f ca="1">Capital!H28</f>
        <v>12.563071909500001</v>
      </c>
      <c r="J15" s="58">
        <f ca="1">Capital!I28</f>
        <v>12.341937784500002</v>
      </c>
      <c r="K15" s="58">
        <f ca="1">Capital!J28</f>
        <v>12.157511924250002</v>
      </c>
      <c r="L15" s="58">
        <f ca="1">Capital!K28</f>
        <v>11.9615870895</v>
      </c>
    </row>
    <row r="16" spans="1:12">
      <c r="A16" s="30">
        <v>52</v>
      </c>
      <c r="B16" s="31" t="s">
        <v>36</v>
      </c>
      <c r="C16" s="58">
        <f>Capital!B34</f>
        <v>498.73362937817132</v>
      </c>
      <c r="D16" s="58">
        <f ca="1">Capital!C34</f>
        <v>477.64218419176842</v>
      </c>
      <c r="E16" s="58">
        <f ca="1">Capital!D34</f>
        <v>461.72260674201721</v>
      </c>
      <c r="F16" s="58">
        <f ca="1">Capital!E34</f>
        <v>452.04218699578689</v>
      </c>
      <c r="G16" s="58">
        <f ca="1">Capital!F34</f>
        <v>441.93285632829134</v>
      </c>
      <c r="H16" s="58">
        <f ca="1">Capital!G34</f>
        <v>432.37213265311186</v>
      </c>
      <c r="I16" s="58">
        <f ca="1">Capital!H34</f>
        <v>425.01082428349002</v>
      </c>
      <c r="J16" s="58">
        <f ca="1">Capital!I34</f>
        <v>417.52981984281746</v>
      </c>
      <c r="K16" s="58">
        <f ca="1">Capital!J34</f>
        <v>411.29066213929656</v>
      </c>
      <c r="L16" s="58">
        <f ca="1">Capital!K34</f>
        <v>404.66249220486065</v>
      </c>
    </row>
    <row r="17" spans="1:12">
      <c r="A17" s="30">
        <v>53</v>
      </c>
      <c r="B17" s="31" t="s">
        <v>35</v>
      </c>
      <c r="C17" s="58">
        <f>Capital!B40</f>
        <v>132.31551864398625</v>
      </c>
      <c r="D17" s="58">
        <f ca="1">Capital!C40</f>
        <v>126.71989536053206</v>
      </c>
      <c r="E17" s="58">
        <f ca="1">Capital!D40</f>
        <v>122.49638400541603</v>
      </c>
      <c r="F17" s="58">
        <f ca="1">Capital!E40</f>
        <v>119.92813978853627</v>
      </c>
      <c r="G17" s="58">
        <f ca="1">Capital!F40</f>
        <v>117.24610422562267</v>
      </c>
      <c r="H17" s="58">
        <f ca="1">Capital!G40</f>
        <v>114.70961573321745</v>
      </c>
      <c r="I17" s="58">
        <f ca="1">Capital!H40</f>
        <v>112.75663867803219</v>
      </c>
      <c r="J17" s="58">
        <f ca="1">Capital!I40</f>
        <v>110.77190589837242</v>
      </c>
      <c r="K17" s="58">
        <f ca="1">Capital!J40</f>
        <v>109.11663876013615</v>
      </c>
      <c r="L17" s="58">
        <f ca="1">Capital!K40</f>
        <v>107.35816551735758</v>
      </c>
    </row>
    <row r="18" spans="1:12">
      <c r="A18" s="30">
        <v>54</v>
      </c>
      <c r="B18" s="31" t="s">
        <v>34</v>
      </c>
      <c r="C18" s="58">
        <f>Capital!B46</f>
        <v>26.02816446159288</v>
      </c>
      <c r="D18" s="58">
        <f ca="1">Capital!C46</f>
        <v>24.927433386512114</v>
      </c>
      <c r="E18" s="58">
        <f ca="1">Capital!D46</f>
        <v>24.096614376898071</v>
      </c>
      <c r="F18" s="58">
        <f ca="1">Capital!E46</f>
        <v>23.591407704698554</v>
      </c>
      <c r="G18" s="58">
        <f ca="1">Capital!F46</f>
        <v>23.063816811062065</v>
      </c>
      <c r="H18" s="58">
        <f ca="1">Capital!G46</f>
        <v>22.564856898333332</v>
      </c>
      <c r="I18" s="58">
        <f ca="1">Capital!H46</f>
        <v>22.180681190880218</v>
      </c>
      <c r="J18" s="58">
        <f ca="1">Capital!I46</f>
        <v>21.790258723956327</v>
      </c>
      <c r="K18" s="58">
        <f ca="1">Capital!J46</f>
        <v>21.464646386541801</v>
      </c>
      <c r="L18" s="58">
        <f ca="1">Capital!K46</f>
        <v>21.118732080847231</v>
      </c>
    </row>
    <row r="19" spans="1:12">
      <c r="A19" s="30">
        <v>55</v>
      </c>
      <c r="B19" s="31" t="s">
        <v>33</v>
      </c>
      <c r="C19" s="58">
        <f>Capital!B52</f>
        <v>929.6831901797425</v>
      </c>
      <c r="D19" s="58">
        <f ca="1">Capital!C52</f>
        <v>890.36688806704115</v>
      </c>
      <c r="E19" s="58">
        <f ca="1">Capital!D52</f>
        <v>860.69140063650377</v>
      </c>
      <c r="F19" s="58">
        <f ca="1">Capital!E52</f>
        <v>842.64624991511505</v>
      </c>
      <c r="G19" s="58">
        <f ca="1">Capital!F52</f>
        <v>823.80157165017158</v>
      </c>
      <c r="H19" s="58">
        <f ca="1">Capital!G52</f>
        <v>805.979544894426</v>
      </c>
      <c r="I19" s="58">
        <f ca="1">Capital!H52</f>
        <v>792.25742100737295</v>
      </c>
      <c r="J19" s="58">
        <f ca="1">Capital!I52</f>
        <v>778.31217315467688</v>
      </c>
      <c r="K19" s="58">
        <f ca="1">Capital!J52</f>
        <v>766.68183644552823</v>
      </c>
      <c r="L19" s="58">
        <f ca="1">Capital!K52</f>
        <v>754.32634684803952</v>
      </c>
    </row>
    <row r="20" spans="1:12">
      <c r="A20" s="30">
        <v>56</v>
      </c>
      <c r="B20" s="31" t="s">
        <v>32</v>
      </c>
      <c r="C20" s="58">
        <f>Capital!B58</f>
        <v>433.66087500000003</v>
      </c>
      <c r="D20" s="58">
        <f ca="1">Capital!C58</f>
        <v>411.60773551873581</v>
      </c>
      <c r="E20" s="58">
        <f ca="1">Capital!D58</f>
        <v>392.32501598704357</v>
      </c>
      <c r="F20" s="58">
        <f ca="1">Capital!E58</f>
        <v>374.95424697436465</v>
      </c>
      <c r="G20" s="58">
        <f ca="1">Capital!F58</f>
        <v>360.00203198219594</v>
      </c>
      <c r="H20" s="58">
        <f ca="1">Capital!G58</f>
        <v>344.61316255400703</v>
      </c>
      <c r="I20" s="58">
        <f ca="1">Capital!H58</f>
        <v>333.58023404396477</v>
      </c>
      <c r="J20" s="58">
        <f ca="1">Capital!I58</f>
        <v>327.08341780116189</v>
      </c>
      <c r="K20" s="58">
        <f ca="1">Capital!J58</f>
        <v>321.9410766859512</v>
      </c>
      <c r="L20" s="58">
        <f ca="1">Capital!K58</f>
        <v>317.7886259294678</v>
      </c>
    </row>
    <row r="21" spans="1:12">
      <c r="A21" s="30">
        <v>57</v>
      </c>
      <c r="B21" s="29" t="s">
        <v>31</v>
      </c>
      <c r="C21" s="58">
        <f>Capital!B64</f>
        <v>64.923749999999998</v>
      </c>
      <c r="D21" s="58">
        <f>Capital!C64</f>
        <v>64.923749999999998</v>
      </c>
      <c r="E21" s="58">
        <f>Capital!D64</f>
        <v>64.923749999999998</v>
      </c>
      <c r="F21" s="58">
        <f>Capital!E64</f>
        <v>64.923749999999998</v>
      </c>
      <c r="G21" s="58">
        <f>Capital!F64</f>
        <v>64.923749999999998</v>
      </c>
      <c r="H21" s="58">
        <f>Capital!G64</f>
        <v>64.923749999999998</v>
      </c>
      <c r="I21" s="58">
        <f>Capital!H64</f>
        <v>64.923749999999998</v>
      </c>
      <c r="J21" s="58">
        <f>Capital!I64</f>
        <v>64.923749999999998</v>
      </c>
      <c r="K21" s="58">
        <f>Capital!J64</f>
        <v>64.923749999999998</v>
      </c>
      <c r="L21" s="58">
        <f>Capital!K64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ca="1" si="2">SUM(D15:D19)</f>
        <v>1533.7752251961037</v>
      </c>
      <c r="E23" s="59">
        <f t="shared" ca="1" si="2"/>
        <v>1482.6552565330851</v>
      </c>
      <c r="F23" s="59">
        <f t="shared" ca="1" si="2"/>
        <v>1451.5700876186368</v>
      </c>
      <c r="G23" s="59">
        <f t="shared" ca="1" si="2"/>
        <v>1419.1076263153977</v>
      </c>
      <c r="H23" s="59">
        <f t="shared" ca="1" si="2"/>
        <v>1388.4068180675886</v>
      </c>
      <c r="I23" s="59">
        <f t="shared" ca="1" si="2"/>
        <v>1364.7686370692754</v>
      </c>
      <c r="J23" s="59">
        <f t="shared" ca="1" si="2"/>
        <v>1340.7460954043231</v>
      </c>
      <c r="K23" s="59">
        <f t="shared" ca="1" si="2"/>
        <v>1320.7112956557528</v>
      </c>
      <c r="L23" s="59">
        <f t="shared" ca="1" si="2"/>
        <v>1299.4273237406051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6"/>
  <sheetViews>
    <sheetView workbookViewId="0">
      <selection activeCell="D31" sqref="D31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si="0">D7+D8+D9+D10+D14+D21</f>
        <v>5396.9610857461503</v>
      </c>
      <c r="E6" s="54">
        <f t="shared" ca="1" si="0"/>
        <v>4966.8074113418652</v>
      </c>
      <c r="F6" s="54">
        <f t="shared" ca="1" si="0"/>
        <v>5462.3735849154518</v>
      </c>
      <c r="G6" s="54">
        <f t="shared" ca="1" si="0"/>
        <v>5497.5543032428304</v>
      </c>
      <c r="H6" s="54">
        <f t="shared" ca="1" si="0"/>
        <v>5203.5561341551565</v>
      </c>
      <c r="I6" s="54">
        <f t="shared" ca="1" si="0"/>
        <v>4532.3732115827188</v>
      </c>
      <c r="J6" s="54">
        <f t="shared" ca="1" si="0"/>
        <v>4073.3847711048502</v>
      </c>
      <c r="K6" s="54">
        <f t="shared" ca="1" si="0"/>
        <v>3781.3370105000959</v>
      </c>
      <c r="L6" s="54">
        <f t="shared" ca="1" si="0"/>
        <v>3579.4357809941139</v>
      </c>
    </row>
    <row r="7" spans="1:12">
      <c r="A7" s="30">
        <v>43</v>
      </c>
      <c r="B7" s="29" t="s">
        <v>45</v>
      </c>
      <c r="C7" s="55">
        <f>Capital!B17</f>
        <v>505.72800909072498</v>
      </c>
      <c r="D7" s="55">
        <f>Capital!C17</f>
        <v>1244.8179170920912</v>
      </c>
      <c r="E7" s="55">
        <f>Capital!D17</f>
        <v>1184.1112715926236</v>
      </c>
      <c r="F7" s="55">
        <f>Capital!E17</f>
        <v>1546.1330638738234</v>
      </c>
      <c r="G7" s="55">
        <f>Capital!F17</f>
        <v>1639.9333989043516</v>
      </c>
      <c r="H7" s="55">
        <f>Capital!G17</f>
        <v>1553.7365772957255</v>
      </c>
      <c r="I7" s="55">
        <f>Capital!H17</f>
        <v>1188.4820304753537</v>
      </c>
      <c r="J7" s="55">
        <f>Capital!I17</f>
        <v>959.43483112017384</v>
      </c>
      <c r="K7" s="55">
        <f>Capital!J17</f>
        <v>844.10584577415432</v>
      </c>
      <c r="L7" s="55">
        <f>Capital!K17</f>
        <v>734.41829739562627</v>
      </c>
    </row>
    <row r="8" spans="1:12">
      <c r="A8" s="30">
        <v>44</v>
      </c>
      <c r="B8" s="29" t="s">
        <v>44</v>
      </c>
      <c r="C8" s="55">
        <f>Capital!B23</f>
        <v>881.95142406095511</v>
      </c>
      <c r="D8" s="55">
        <f>Capital!C23</f>
        <v>2052.0557659905667</v>
      </c>
      <c r="E8" s="55">
        <f>Capital!D23</f>
        <v>1899.0022625708648</v>
      </c>
      <c r="F8" s="55">
        <f>Capital!E23</f>
        <v>2086.6916069183862</v>
      </c>
      <c r="G8" s="55">
        <f>Capital!F23</f>
        <v>2060.8521700357273</v>
      </c>
      <c r="H8" s="55">
        <f>Capital!G23</f>
        <v>1850.150804391491</v>
      </c>
      <c r="I8" s="55">
        <f>Capital!H23</f>
        <v>1526.7435484355899</v>
      </c>
      <c r="J8" s="55">
        <f>Capital!I23</f>
        <v>1275.2390416166925</v>
      </c>
      <c r="K8" s="55">
        <f>Capital!J23</f>
        <v>1070.2357037713525</v>
      </c>
      <c r="L8" s="55">
        <f>Capital!K23</f>
        <v>950.66154976549717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K14" si="1">SUM(C15:C20)</f>
        <v>2035.1636526634929</v>
      </c>
      <c r="D14" s="54">
        <f t="shared" si="1"/>
        <v>2035.1636526634929</v>
      </c>
      <c r="E14" s="54">
        <f t="shared" ca="1" si="1"/>
        <v>1818.7701271783769</v>
      </c>
      <c r="F14" s="54">
        <f t="shared" ca="1" si="1"/>
        <v>1764.625164123242</v>
      </c>
      <c r="G14" s="54">
        <f t="shared" ca="1" si="1"/>
        <v>1731.8449843027513</v>
      </c>
      <c r="H14" s="54">
        <f t="shared" ca="1" si="1"/>
        <v>1734.7450024679406</v>
      </c>
      <c r="I14" s="54">
        <f t="shared" ca="1" si="1"/>
        <v>1752.2238826717748</v>
      </c>
      <c r="J14" s="54">
        <f t="shared" ca="1" si="1"/>
        <v>1773.7871483679835</v>
      </c>
      <c r="K14" s="54">
        <f t="shared" ca="1" si="1"/>
        <v>1802.071710954589</v>
      </c>
      <c r="L14" s="54">
        <f ca="1">SUM(L15:L20)</f>
        <v>1829.4321838329904</v>
      </c>
    </row>
    <row r="15" spans="1:12">
      <c r="A15" s="30">
        <v>51</v>
      </c>
      <c r="B15" s="31" t="s">
        <v>37</v>
      </c>
      <c r="C15" s="58">
        <f>Capital!B29</f>
        <v>14.742275000000001</v>
      </c>
      <c r="D15" s="58">
        <f>Capital!C29</f>
        <v>14.742275000000001</v>
      </c>
      <c r="E15" s="58">
        <f ca="1">Capital!D29</f>
        <v>14.303544896</v>
      </c>
      <c r="F15" s="58">
        <f ca="1">Capital!E29</f>
        <v>14.255545876642101</v>
      </c>
      <c r="G15" s="58">
        <f ca="1">Capital!F29</f>
        <v>14.230751861536575</v>
      </c>
      <c r="H15" s="58">
        <f ca="1">Capital!G29</f>
        <v>14.289525434743252</v>
      </c>
      <c r="I15" s="58">
        <f ca="1">Capital!H29</f>
        <v>14.356569527420852</v>
      </c>
      <c r="J15" s="58">
        <f ca="1">Capital!I29</f>
        <v>14.4536212555</v>
      </c>
      <c r="K15" s="58">
        <f ca="1">Capital!J29</f>
        <v>14.543549132999999</v>
      </c>
      <c r="L15" s="58">
        <f ca="1">Capital!K29</f>
        <v>14.59234606325</v>
      </c>
    </row>
    <row r="16" spans="1:12">
      <c r="A16" s="30">
        <v>52</v>
      </c>
      <c r="B16" s="31" t="s">
        <v>36</v>
      </c>
      <c r="C16" s="58">
        <f>Capital!B35</f>
        <v>498.73362937817132</v>
      </c>
      <c r="D16" s="58">
        <f>Capital!C35</f>
        <v>498.73362937817132</v>
      </c>
      <c r="E16" s="58">
        <f ca="1">Capital!D35</f>
        <v>483.89131656787686</v>
      </c>
      <c r="F16" s="58">
        <f ca="1">Capital!E35</f>
        <v>482.26750171359163</v>
      </c>
      <c r="G16" s="58">
        <f ca="1">Capital!F35</f>
        <v>481.42871603496098</v>
      </c>
      <c r="H16" s="58">
        <f ca="1">Capital!G35</f>
        <v>483.41703584834715</v>
      </c>
      <c r="I16" s="58">
        <f ca="1">Capital!H35</f>
        <v>485.68514871894996</v>
      </c>
      <c r="J16" s="58">
        <f ca="1">Capital!I35</f>
        <v>488.96842491494664</v>
      </c>
      <c r="K16" s="58">
        <f ca="1">Capital!J35</f>
        <v>492.01070005415352</v>
      </c>
      <c r="L16" s="58">
        <f ca="1">Capital!K35</f>
        <v>493.6615083673953</v>
      </c>
    </row>
    <row r="17" spans="1:12">
      <c r="A17" s="30">
        <v>53</v>
      </c>
      <c r="B17" s="31" t="s">
        <v>35</v>
      </c>
      <c r="C17" s="58">
        <f>Capital!B41</f>
        <v>132.31551864398625</v>
      </c>
      <c r="D17" s="58">
        <f>Capital!C41</f>
        <v>132.31551864398625</v>
      </c>
      <c r="E17" s="58">
        <f ca="1">Capital!D41</f>
        <v>128.37780880914121</v>
      </c>
      <c r="F17" s="58">
        <f ca="1">Capital!E41</f>
        <v>127.94700588756071</v>
      </c>
      <c r="G17" s="58">
        <f ca="1">Capital!F41</f>
        <v>127.72447354652418</v>
      </c>
      <c r="H17" s="58">
        <f ca="1">Capital!G41</f>
        <v>128.25198072037637</v>
      </c>
      <c r="I17" s="58">
        <f ca="1">Capital!H41</f>
        <v>128.85371782639643</v>
      </c>
      <c r="J17" s="58">
        <f ca="1">Capital!I41</f>
        <v>129.72478078893701</v>
      </c>
      <c r="K17" s="58">
        <f ca="1">Capital!J41</f>
        <v>130.53190545266531</v>
      </c>
      <c r="L17" s="58">
        <f ca="1">Capital!K41</f>
        <v>130.96986981937692</v>
      </c>
    </row>
    <row r="18" spans="1:12">
      <c r="A18" s="30">
        <v>54</v>
      </c>
      <c r="B18" s="31" t="s">
        <v>34</v>
      </c>
      <c r="C18" s="58">
        <f>Capital!B47</f>
        <v>26.02816446159288</v>
      </c>
      <c r="D18" s="58">
        <f>Capital!C47</f>
        <v>26.02816446159288</v>
      </c>
      <c r="E18" s="58">
        <f ca="1">Capital!D47</f>
        <v>25.253566287215875</v>
      </c>
      <c r="F18" s="58">
        <f ca="1">Capital!E47</f>
        <v>25.168821811221321</v>
      </c>
      <c r="G18" s="58">
        <f ca="1">Capital!F47</f>
        <v>25.125046837356717</v>
      </c>
      <c r="H18" s="58">
        <f ca="1">Capital!G47</f>
        <v>25.228814283657833</v>
      </c>
      <c r="I18" s="58">
        <f ca="1">Capital!H47</f>
        <v>25.347183712419056</v>
      </c>
      <c r="J18" s="58">
        <f ca="1">Capital!I47</f>
        <v>25.518533001434889</v>
      </c>
      <c r="K18" s="58">
        <f ca="1">Capital!J47</f>
        <v>25.677304804650607</v>
      </c>
      <c r="L18" s="58">
        <f ca="1">Capital!K47</f>
        <v>25.76345802901848</v>
      </c>
    </row>
    <row r="19" spans="1:12">
      <c r="A19" s="30">
        <v>55</v>
      </c>
      <c r="B19" s="31" t="s">
        <v>33</v>
      </c>
      <c r="C19" s="58">
        <f>Capital!B53</f>
        <v>929.6831901797425</v>
      </c>
      <c r="D19" s="58">
        <f>Capital!C53</f>
        <v>929.6831901797425</v>
      </c>
      <c r="E19" s="58">
        <f ca="1">Capital!D53</f>
        <v>902.01581843999338</v>
      </c>
      <c r="F19" s="58">
        <f ca="1">Capital!E53</f>
        <v>898.98888525348366</v>
      </c>
      <c r="G19" s="58">
        <f ca="1">Capital!F53</f>
        <v>897.42531524406058</v>
      </c>
      <c r="H19" s="58">
        <f ca="1">Capital!G53</f>
        <v>901.13171761662818</v>
      </c>
      <c r="I19" s="58">
        <f ca="1">Capital!H53</f>
        <v>905.35967876666894</v>
      </c>
      <c r="J19" s="58">
        <f ca="1">Capital!I53</f>
        <v>911.47999331602318</v>
      </c>
      <c r="K19" s="58">
        <f ca="1">Capital!J53</f>
        <v>917.15106077611949</v>
      </c>
      <c r="L19" s="58">
        <f ca="1">Capital!K53</f>
        <v>920.22831213561449</v>
      </c>
    </row>
    <row r="20" spans="1:12">
      <c r="A20" s="30">
        <v>56</v>
      </c>
      <c r="B20" s="31" t="s">
        <v>32</v>
      </c>
      <c r="C20" s="58">
        <f>Capital!B59</f>
        <v>433.66087500000003</v>
      </c>
      <c r="D20" s="58">
        <f>Capital!C59</f>
        <v>433.66087500000003</v>
      </c>
      <c r="E20" s="58">
        <f ca="1">Capital!D59</f>
        <v>264.92807217814953</v>
      </c>
      <c r="F20" s="58">
        <f ca="1">Capital!E59</f>
        <v>215.99740358074274</v>
      </c>
      <c r="G20" s="58">
        <f ca="1">Capital!F59</f>
        <v>185.91068077831201</v>
      </c>
      <c r="H20" s="58">
        <f ca="1">Capital!G59</f>
        <v>182.42592856418779</v>
      </c>
      <c r="I20" s="58">
        <f ca="1">Capital!H59</f>
        <v>192.62158411991967</v>
      </c>
      <c r="J20" s="58">
        <f ca="1">Capital!I59</f>
        <v>203.64179509114163</v>
      </c>
      <c r="K20" s="58">
        <f ca="1">Capital!J59</f>
        <v>222.15719073400021</v>
      </c>
      <c r="L20" s="58">
        <f ca="1">Capital!K59</f>
        <v>244.21668941833542</v>
      </c>
    </row>
    <row r="21" spans="1:12">
      <c r="A21" s="30">
        <v>57</v>
      </c>
      <c r="B21" s="29" t="s">
        <v>31</v>
      </c>
      <c r="C21" s="58">
        <f>Capital!B65</f>
        <v>64.923749999999998</v>
      </c>
      <c r="D21" s="58">
        <f>Capital!C65</f>
        <v>64.923749999999998</v>
      </c>
      <c r="E21" s="58">
        <f>Capital!D65</f>
        <v>64.923749999999998</v>
      </c>
      <c r="F21" s="58">
        <f>Capital!E65</f>
        <v>64.923749999999998</v>
      </c>
      <c r="G21" s="58">
        <f>Capital!F65</f>
        <v>64.923749999999998</v>
      </c>
      <c r="H21" s="58">
        <f>Capital!G65</f>
        <v>64.923749999999998</v>
      </c>
      <c r="I21" s="58">
        <f>Capital!H65</f>
        <v>64.923749999999998</v>
      </c>
      <c r="J21" s="58">
        <f>Capital!I65</f>
        <v>64.923749999999998</v>
      </c>
      <c r="K21" s="58">
        <f>Capital!J65</f>
        <v>64.923749999999998</v>
      </c>
      <c r="L21" s="58">
        <f>Capital!K65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si="2">SUM(D15:D19)</f>
        <v>1601.5027776634929</v>
      </c>
      <c r="E23" s="59">
        <f t="shared" ca="1" si="2"/>
        <v>1553.8420550002274</v>
      </c>
      <c r="F23" s="59">
        <f t="shared" ca="1" si="2"/>
        <v>1548.6277605424993</v>
      </c>
      <c r="G23" s="59">
        <f t="shared" ca="1" si="2"/>
        <v>1545.9343035244392</v>
      </c>
      <c r="H23" s="59">
        <f t="shared" ca="1" si="2"/>
        <v>1552.3190739037527</v>
      </c>
      <c r="I23" s="59">
        <f t="shared" ca="1" si="2"/>
        <v>1559.6022985518553</v>
      </c>
      <c r="J23" s="59">
        <f t="shared" ca="1" si="2"/>
        <v>1570.1453532768419</v>
      </c>
      <c r="K23" s="59">
        <f t="shared" ca="1" si="2"/>
        <v>1579.9145202205889</v>
      </c>
      <c r="L23" s="59">
        <f t="shared" ca="1" si="2"/>
        <v>1585.215494414655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6"/>
  <sheetViews>
    <sheetView workbookViewId="0">
      <selection activeCell="F33" sqref="F33:F34"/>
    </sheetView>
  </sheetViews>
  <sheetFormatPr defaultColWidth="160" defaultRowHeight="15"/>
  <cols>
    <col min="1" max="1" width="13.85546875" customWidth="1"/>
    <col min="2" max="2" width="72.85546875" customWidth="1"/>
    <col min="3" max="3" width="18.140625" bestFit="1" customWidth="1"/>
    <col min="4" max="4" width="19" bestFit="1" customWidth="1"/>
    <col min="5" max="5" width="16.85546875" bestFit="1" customWidth="1"/>
    <col min="6" max="12" width="12" bestFit="1" customWidth="1"/>
  </cols>
  <sheetData>
    <row r="1" spans="1:12" ht="15.75">
      <c r="A1" s="43" t="s">
        <v>97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3" spans="1:12">
      <c r="A3" s="42"/>
      <c r="B3" s="42"/>
      <c r="C3" s="41" t="s">
        <v>59</v>
      </c>
      <c r="D3" s="75" t="s">
        <v>58</v>
      </c>
      <c r="E3" s="75"/>
      <c r="F3" s="75"/>
      <c r="G3" s="75"/>
      <c r="H3" s="75"/>
      <c r="I3" s="75"/>
      <c r="J3" s="75"/>
      <c r="K3" s="75"/>
      <c r="L3" s="75"/>
    </row>
    <row r="4" spans="1:12" ht="15.75" thickBot="1">
      <c r="A4" s="40"/>
      <c r="B4" s="40"/>
      <c r="C4" s="39" t="s">
        <v>57</v>
      </c>
      <c r="D4" s="39" t="s">
        <v>56</v>
      </c>
      <c r="E4" s="39" t="s">
        <v>55</v>
      </c>
      <c r="F4" s="39" t="s">
        <v>54</v>
      </c>
      <c r="G4" s="39" t="s">
        <v>53</v>
      </c>
      <c r="H4" s="39" t="s">
        <v>52</v>
      </c>
      <c r="I4" s="39" t="s">
        <v>51</v>
      </c>
      <c r="J4" s="39" t="s">
        <v>50</v>
      </c>
      <c r="K4" s="39" t="s">
        <v>49</v>
      </c>
      <c r="L4" s="39" t="s">
        <v>48</v>
      </c>
    </row>
    <row r="5" spans="1:12" ht="15.75" thickTop="1">
      <c r="A5" s="38" t="s">
        <v>47</v>
      </c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</row>
    <row r="6" spans="1:12">
      <c r="A6" s="30">
        <v>42</v>
      </c>
      <c r="B6" s="35" t="s">
        <v>46</v>
      </c>
      <c r="C6" s="54">
        <f>C7+C8+C9+C10+C14+C21</f>
        <v>3487.7668358151732</v>
      </c>
      <c r="D6" s="54">
        <f t="shared" ref="D6:L6" ca="1" si="0">D7+D8+D9+D10+D14+D21</f>
        <v>4402.8183343340534</v>
      </c>
      <c r="E6" s="54">
        <f t="shared" ca="1" si="0"/>
        <v>4973.1864853116622</v>
      </c>
      <c r="F6" s="54">
        <f t="shared" ca="1" si="0"/>
        <v>5460.6248478569578</v>
      </c>
      <c r="G6" s="54">
        <f t="shared" ca="1" si="0"/>
        <v>5816.2791870294659</v>
      </c>
      <c r="H6" s="54">
        <f t="shared" ca="1" si="0"/>
        <v>5888.9416199075113</v>
      </c>
      <c r="I6" s="54">
        <f t="shared" ca="1" si="0"/>
        <v>5507.9890755731376</v>
      </c>
      <c r="J6" s="54">
        <f t="shared" ca="1" si="0"/>
        <v>5065.4019691879976</v>
      </c>
      <c r="K6" s="54">
        <f t="shared" ca="1" si="0"/>
        <v>4669.7724768319204</v>
      </c>
      <c r="L6" s="54">
        <f t="shared" ca="1" si="0"/>
        <v>4354.6245918070281</v>
      </c>
    </row>
    <row r="7" spans="1:12">
      <c r="A7" s="30">
        <v>43</v>
      </c>
      <c r="B7" s="29" t="s">
        <v>45</v>
      </c>
      <c r="C7" s="55">
        <f>Capital!B15</f>
        <v>505.72800909072498</v>
      </c>
      <c r="D7" s="55">
        <f>Capital!C15</f>
        <v>891.51335020120177</v>
      </c>
      <c r="E7" s="55">
        <f>Capital!D15</f>
        <v>1083.6716435692178</v>
      </c>
      <c r="F7" s="55">
        <f>Capital!E15</f>
        <v>1284.2706029796848</v>
      </c>
      <c r="G7" s="55">
        <f>Capital!F15</f>
        <v>1405.0392117150277</v>
      </c>
      <c r="H7" s="55">
        <f>Capital!G15</f>
        <v>1450.9461948155113</v>
      </c>
      <c r="I7" s="55">
        <f>Capital!H15</f>
        <v>1352.104257619269</v>
      </c>
      <c r="J7" s="55">
        <f>Capital!I15</f>
        <v>1246.5426757277301</v>
      </c>
      <c r="K7" s="55">
        <f>Capital!J15</f>
        <v>1079.9063254209916</v>
      </c>
      <c r="L7" s="55">
        <f>Capital!K15</f>
        <v>958.03334793845215</v>
      </c>
    </row>
    <row r="8" spans="1:12">
      <c r="A8" s="30">
        <v>44</v>
      </c>
      <c r="B8" s="29" t="s">
        <v>44</v>
      </c>
      <c r="C8" s="55">
        <f>Capital!B21</f>
        <v>881.95142406095511</v>
      </c>
      <c r="D8" s="55">
        <f>Capital!C21</f>
        <v>1555.239577879209</v>
      </c>
      <c r="E8" s="55">
        <f>Capital!D21</f>
        <v>2000.2590832425012</v>
      </c>
      <c r="F8" s="55">
        <f>Capital!E21</f>
        <v>2326.6292351145071</v>
      </c>
      <c r="G8" s="55">
        <f>Capital!F21</f>
        <v>2589.2450924895566</v>
      </c>
      <c r="H8" s="55">
        <f>Capital!G21</f>
        <v>2636.6043035541261</v>
      </c>
      <c r="I8" s="55">
        <f>Capital!H21</f>
        <v>2357.8878852035591</v>
      </c>
      <c r="J8" s="55">
        <f>Capital!I21</f>
        <v>2013.7089421061949</v>
      </c>
      <c r="K8" s="55">
        <f>Capital!J21</f>
        <v>1771.6036286275173</v>
      </c>
      <c r="L8" s="55">
        <f>Capital!K21</f>
        <v>1565.3809678107391</v>
      </c>
    </row>
    <row r="9" spans="1:12" s="27" customFormat="1">
      <c r="A9" s="34">
        <v>45</v>
      </c>
      <c r="B9" s="33" t="s">
        <v>43</v>
      </c>
      <c r="C9" s="56">
        <v>0</v>
      </c>
      <c r="D9" s="56"/>
      <c r="E9" s="56"/>
      <c r="F9" s="56"/>
      <c r="G9" s="56"/>
      <c r="H9" s="56"/>
      <c r="I9" s="56"/>
      <c r="J9" s="56"/>
      <c r="K9" s="56"/>
      <c r="L9" s="56"/>
    </row>
    <row r="10" spans="1:12" s="27" customFormat="1">
      <c r="A10" s="34">
        <v>46</v>
      </c>
      <c r="B10" s="33" t="s">
        <v>42</v>
      </c>
      <c r="C10" s="56">
        <v>0</v>
      </c>
      <c r="D10" s="56"/>
      <c r="E10" s="56"/>
      <c r="F10" s="56"/>
      <c r="G10" s="56"/>
      <c r="H10" s="56"/>
      <c r="I10" s="56"/>
      <c r="J10" s="56"/>
      <c r="K10" s="56"/>
      <c r="L10" s="56"/>
    </row>
    <row r="11" spans="1:12">
      <c r="A11" s="30">
        <v>47</v>
      </c>
      <c r="B11" s="32" t="s">
        <v>41</v>
      </c>
      <c r="C11" s="57">
        <v>0</v>
      </c>
      <c r="D11" s="57"/>
      <c r="E11" s="57"/>
      <c r="F11" s="57"/>
      <c r="G11" s="57"/>
      <c r="H11" s="57"/>
      <c r="I11" s="57"/>
      <c r="J11" s="57"/>
      <c r="K11" s="57"/>
      <c r="L11" s="57"/>
    </row>
    <row r="12" spans="1:12">
      <c r="A12" s="30">
        <v>48</v>
      </c>
      <c r="B12" s="31" t="s">
        <v>40</v>
      </c>
      <c r="C12" s="58">
        <v>0</v>
      </c>
      <c r="D12" s="58"/>
      <c r="E12" s="58"/>
      <c r="F12" s="58"/>
      <c r="G12" s="58"/>
      <c r="H12" s="58"/>
      <c r="I12" s="58"/>
      <c r="J12" s="58"/>
      <c r="K12" s="58"/>
      <c r="L12" s="58"/>
    </row>
    <row r="13" spans="1:12">
      <c r="A13" s="30">
        <v>49</v>
      </c>
      <c r="B13" s="31" t="s">
        <v>39</v>
      </c>
      <c r="C13" s="58">
        <v>0</v>
      </c>
      <c r="D13" s="58"/>
      <c r="E13" s="58"/>
      <c r="F13" s="58"/>
      <c r="G13" s="58"/>
      <c r="H13" s="58"/>
      <c r="I13" s="58"/>
      <c r="J13" s="58"/>
      <c r="K13" s="58"/>
      <c r="L13" s="58"/>
    </row>
    <row r="14" spans="1:12">
      <c r="A14" s="30">
        <v>50</v>
      </c>
      <c r="B14" s="29" t="s">
        <v>38</v>
      </c>
      <c r="C14" s="54">
        <f t="shared" ref="C14:L14" si="1">SUM(C15:C20)</f>
        <v>2035.1636526634929</v>
      </c>
      <c r="D14" s="54">
        <f t="shared" ca="1" si="1"/>
        <v>1891.1416562536422</v>
      </c>
      <c r="E14" s="54">
        <f t="shared" ca="1" si="1"/>
        <v>1824.3320084999436</v>
      </c>
      <c r="F14" s="54">
        <f t="shared" ca="1" si="1"/>
        <v>1784.8012597627658</v>
      </c>
      <c r="G14" s="54">
        <f t="shared" ca="1" si="1"/>
        <v>1757.0711328248822</v>
      </c>
      <c r="H14" s="54">
        <f t="shared" ca="1" si="1"/>
        <v>1736.4673715378738</v>
      </c>
      <c r="I14" s="54">
        <f t="shared" ca="1" si="1"/>
        <v>1733.07318275031</v>
      </c>
      <c r="J14" s="54">
        <f t="shared" ca="1" si="1"/>
        <v>1740.226601354073</v>
      </c>
      <c r="K14" s="54">
        <f t="shared" ca="1" si="1"/>
        <v>1753.3387727834115</v>
      </c>
      <c r="L14" s="54">
        <f t="shared" ca="1" si="1"/>
        <v>1766.2865260578369</v>
      </c>
    </row>
    <row r="15" spans="1:12">
      <c r="A15" s="30">
        <v>51</v>
      </c>
      <c r="B15" s="31" t="s">
        <v>37</v>
      </c>
      <c r="C15" s="58">
        <f>Capital!B27</f>
        <v>14.742275000000001</v>
      </c>
      <c r="D15" s="58">
        <f ca="1">Capital!C27</f>
        <v>14.638194538500002</v>
      </c>
      <c r="E15" s="58">
        <f ca="1">Capital!D27</f>
        <v>14.467773839500001</v>
      </c>
      <c r="F15" s="58">
        <f ca="1">Capital!E27</f>
        <v>14.429591347250003</v>
      </c>
      <c r="G15" s="58">
        <f ca="1">Capital!F27</f>
        <v>14.380352148750001</v>
      </c>
      <c r="H15" s="58">
        <f ca="1">Capital!G27</f>
        <v>14.345118111500003</v>
      </c>
      <c r="I15" s="58">
        <f ca="1">Capital!H27</f>
        <v>14.364135646250004</v>
      </c>
      <c r="J15" s="58">
        <f ca="1">Capital!I27</f>
        <v>14.403644943250001</v>
      </c>
      <c r="K15" s="58">
        <f ca="1">Capital!J27</f>
        <v>14.481484155250001</v>
      </c>
      <c r="L15" s="58">
        <f ca="1">Capital!K27</f>
        <v>14.541485214500003</v>
      </c>
    </row>
    <row r="16" spans="1:12">
      <c r="A16" s="30">
        <v>52</v>
      </c>
      <c r="B16" s="31" t="s">
        <v>36</v>
      </c>
      <c r="C16" s="58">
        <f>Capital!B33</f>
        <v>498.73362937817132</v>
      </c>
      <c r="D16" s="58">
        <f ca="1">Capital!C33</f>
        <v>495.21256995476142</v>
      </c>
      <c r="E16" s="58">
        <f ca="1">Capital!D33</f>
        <v>489.44720919914971</v>
      </c>
      <c r="F16" s="58">
        <f ca="1">Capital!E33</f>
        <v>488.15548909906033</v>
      </c>
      <c r="G16" s="58">
        <f ca="1">Capital!F33</f>
        <v>486.48971877693725</v>
      </c>
      <c r="H16" s="58">
        <f ca="1">Capital!G33</f>
        <v>485.29774540272342</v>
      </c>
      <c r="I16" s="58">
        <f ca="1">Capital!H33</f>
        <v>485.94111178462117</v>
      </c>
      <c r="J16" s="58">
        <f ca="1">Capital!I33</f>
        <v>487.27771791135467</v>
      </c>
      <c r="K16" s="58">
        <f ca="1">Capital!J33</f>
        <v>489.91103147447149</v>
      </c>
      <c r="L16" s="58">
        <f ca="1">Capital!K33</f>
        <v>491.94087734604068</v>
      </c>
    </row>
    <row r="17" spans="1:12">
      <c r="A17" s="30">
        <v>53</v>
      </c>
      <c r="B17" s="31" t="s">
        <v>35</v>
      </c>
      <c r="C17" s="58">
        <f>Capital!B39</f>
        <v>132.31551864398625</v>
      </c>
      <c r="D17" s="58">
        <f ca="1">Capital!C39</f>
        <v>131.38137108235972</v>
      </c>
      <c r="E17" s="58">
        <f ca="1">Capital!D39</f>
        <v>129.85180368683524</v>
      </c>
      <c r="F17" s="58">
        <f ca="1">Capital!E39</f>
        <v>129.50910649354731</v>
      </c>
      <c r="G17" s="58">
        <f ca="1">Capital!F39</f>
        <v>129.0671726612764</v>
      </c>
      <c r="H17" s="58">
        <f ca="1">Capital!G39</f>
        <v>128.75093857171726</v>
      </c>
      <c r="I17" s="58">
        <f ca="1">Capital!H39</f>
        <v>128.921625590768</v>
      </c>
      <c r="J17" s="58">
        <f ca="1">Capital!I39</f>
        <v>129.2762311807339</v>
      </c>
      <c r="K17" s="58">
        <f ca="1">Capital!J39</f>
        <v>129.97485711917415</v>
      </c>
      <c r="L17" s="58">
        <f ca="1">Capital!K39</f>
        <v>130.51338128005517</v>
      </c>
    </row>
    <row r="18" spans="1:12">
      <c r="A18" s="30">
        <v>54</v>
      </c>
      <c r="B18" s="31" t="s">
        <v>34</v>
      </c>
      <c r="C18" s="58">
        <f>Capital!B45</f>
        <v>26.02816446159288</v>
      </c>
      <c r="D18" s="58">
        <f ca="1">Capital!C45</f>
        <v>25.84440562049403</v>
      </c>
      <c r="E18" s="58">
        <f ca="1">Capital!D45</f>
        <v>25.543520039318022</v>
      </c>
      <c r="F18" s="58">
        <f ca="1">Capital!E45</f>
        <v>25.476107093362494</v>
      </c>
      <c r="G18" s="58">
        <f ca="1">Capital!F45</f>
        <v>25.389173024060774</v>
      </c>
      <c r="H18" s="58">
        <f ca="1">Capital!G45</f>
        <v>25.32696571099757</v>
      </c>
      <c r="I18" s="58">
        <f ca="1">Capital!H45</f>
        <v>25.360542043153021</v>
      </c>
      <c r="J18" s="58">
        <f ca="1">Capital!I45</f>
        <v>25.430297523910088</v>
      </c>
      <c r="K18" s="58">
        <f ca="1">Capital!J45</f>
        <v>25.567726232267301</v>
      </c>
      <c r="L18" s="58">
        <f ca="1">Capital!K45</f>
        <v>25.673660861625986</v>
      </c>
    </row>
    <row r="19" spans="1:12">
      <c r="A19" s="30">
        <v>55</v>
      </c>
      <c r="B19" s="31" t="s">
        <v>33</v>
      </c>
      <c r="C19" s="58">
        <f>Capital!B51</f>
        <v>929.6831901797425</v>
      </c>
      <c r="D19" s="58">
        <f ca="1">Capital!C51</f>
        <v>923.11962685707351</v>
      </c>
      <c r="E19" s="58">
        <f ca="1">Capital!D51</f>
        <v>912.37248917859563</v>
      </c>
      <c r="F19" s="58">
        <f ca="1">Capital!E51</f>
        <v>909.96460971603017</v>
      </c>
      <c r="G19" s="58">
        <f ca="1">Capital!F51</f>
        <v>906.85946786082991</v>
      </c>
      <c r="H19" s="58">
        <f ca="1">Capital!G51</f>
        <v>904.6375250363003</v>
      </c>
      <c r="I19" s="58">
        <f ca="1">Capital!H51</f>
        <v>905.83681635163214</v>
      </c>
      <c r="J19" s="58">
        <f ca="1">Capital!I51</f>
        <v>908.32836730131373</v>
      </c>
      <c r="K19" s="58">
        <f ca="1">Capital!J51</f>
        <v>913.23709454546281</v>
      </c>
      <c r="L19" s="58">
        <f ca="1">Capital!K51</f>
        <v>917.02090512949439</v>
      </c>
    </row>
    <row r="20" spans="1:12">
      <c r="A20" s="30">
        <v>56</v>
      </c>
      <c r="B20" s="31" t="s">
        <v>32</v>
      </c>
      <c r="C20" s="58">
        <f>Capital!B57</f>
        <v>433.66087500000003</v>
      </c>
      <c r="D20" s="58">
        <f ca="1">Capital!C57</f>
        <v>300.94548820045355</v>
      </c>
      <c r="E20" s="58">
        <f ca="1">Capital!D57</f>
        <v>252.649212556545</v>
      </c>
      <c r="F20" s="58">
        <f ca="1">Capital!E57</f>
        <v>217.26635601351529</v>
      </c>
      <c r="G20" s="58">
        <f ca="1">Capital!F57</f>
        <v>194.88524835302778</v>
      </c>
      <c r="H20" s="58">
        <f ca="1">Capital!G57</f>
        <v>178.10907870463538</v>
      </c>
      <c r="I20" s="58">
        <f ca="1">Capital!H57</f>
        <v>172.64895133388552</v>
      </c>
      <c r="J20" s="58">
        <f ca="1">Capital!I57</f>
        <v>175.51034249351062</v>
      </c>
      <c r="K20" s="58">
        <f ca="1">Capital!J57</f>
        <v>180.16657925678589</v>
      </c>
      <c r="L20" s="58">
        <f ca="1">Capital!K57</f>
        <v>186.59621622612076</v>
      </c>
    </row>
    <row r="21" spans="1:12">
      <c r="A21" s="30">
        <v>57</v>
      </c>
      <c r="B21" s="29" t="s">
        <v>31</v>
      </c>
      <c r="C21" s="58">
        <f>Capital!B63</f>
        <v>64.923749999999998</v>
      </c>
      <c r="D21" s="58">
        <f>Capital!C63</f>
        <v>64.923749999999998</v>
      </c>
      <c r="E21" s="58">
        <f>Capital!D63</f>
        <v>64.923749999999998</v>
      </c>
      <c r="F21" s="58">
        <f>Capital!E63</f>
        <v>64.923749999999998</v>
      </c>
      <c r="G21" s="58">
        <f>Capital!F63</f>
        <v>64.923749999999998</v>
      </c>
      <c r="H21" s="58">
        <f>Capital!G63</f>
        <v>64.923749999999998</v>
      </c>
      <c r="I21" s="58">
        <f>Capital!H63</f>
        <v>64.923749999999998</v>
      </c>
      <c r="J21" s="58">
        <f>Capital!I63</f>
        <v>64.923749999999998</v>
      </c>
      <c r="K21" s="58">
        <f>Capital!J63</f>
        <v>64.923749999999998</v>
      </c>
      <c r="L21" s="58">
        <f>Capital!K63</f>
        <v>64.923749999999998</v>
      </c>
    </row>
    <row r="22" spans="1:12"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s="27" customFormat="1">
      <c r="A23" s="27" t="s">
        <v>30</v>
      </c>
      <c r="B23" s="28" t="s">
        <v>29</v>
      </c>
      <c r="C23" s="59">
        <f>SUM(C15:C19)</f>
        <v>1601.5027776634929</v>
      </c>
      <c r="D23" s="59">
        <f t="shared" ref="D23:L23" ca="1" si="2">SUM(D15:D19)</f>
        <v>1590.1961680531886</v>
      </c>
      <c r="E23" s="59">
        <f t="shared" ca="1" si="2"/>
        <v>1571.6827959433986</v>
      </c>
      <c r="F23" s="59">
        <f t="shared" ca="1" si="2"/>
        <v>1567.5349037492504</v>
      </c>
      <c r="G23" s="59">
        <f t="shared" ca="1" si="2"/>
        <v>1562.1858844718545</v>
      </c>
      <c r="H23" s="59">
        <f t="shared" ca="1" si="2"/>
        <v>1558.3582928332385</v>
      </c>
      <c r="I23" s="59">
        <f t="shared" ca="1" si="2"/>
        <v>1560.4242314164244</v>
      </c>
      <c r="J23" s="59">
        <f t="shared" ca="1" si="2"/>
        <v>1564.7162588605624</v>
      </c>
      <c r="K23" s="59">
        <f t="shared" ca="1" si="2"/>
        <v>1573.1721935266257</v>
      </c>
      <c r="L23" s="59">
        <f t="shared" ca="1" si="2"/>
        <v>1579.6903098317161</v>
      </c>
    </row>
    <row r="24" spans="1:12"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B29" s="13"/>
      <c r="C29" s="13"/>
    </row>
    <row r="30" spans="1:12">
      <c r="B30" s="13"/>
      <c r="C30" s="13"/>
    </row>
    <row r="31" spans="1:12">
      <c r="B31" s="13"/>
      <c r="C31" s="13"/>
      <c r="D31" s="26"/>
    </row>
    <row r="32" spans="1:12">
      <c r="B32" s="13"/>
      <c r="C32" s="13"/>
      <c r="D32" s="26"/>
    </row>
    <row r="33" spans="2:5">
      <c r="B33" s="13"/>
      <c r="C33" s="14"/>
      <c r="D33" s="26"/>
    </row>
    <row r="34" spans="2:5">
      <c r="B34" s="13"/>
      <c r="C34" s="14"/>
      <c r="D34" s="26"/>
    </row>
    <row r="35" spans="2:5">
      <c r="B35" s="13"/>
      <c r="C35" s="25"/>
      <c r="D35" s="24"/>
    </row>
    <row r="36" spans="2:5">
      <c r="C36" s="23"/>
      <c r="D36" s="22"/>
      <c r="E36" s="15"/>
    </row>
  </sheetData>
  <mergeCells count="1">
    <mergeCell ref="D3:L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tabSelected="1" workbookViewId="0">
      <selection activeCell="M26" sqref="M26"/>
    </sheetView>
  </sheetViews>
  <sheetFormatPr defaultRowHeight="15"/>
  <cols>
    <col min="1" max="1" width="23.85546875" customWidth="1"/>
  </cols>
  <sheetData>
    <row r="2" spans="1:10">
      <c r="A2" t="s">
        <v>102</v>
      </c>
    </row>
    <row r="3" spans="1:10">
      <c r="A3" t="s">
        <v>98</v>
      </c>
      <c r="B3" s="73">
        <v>-2.2040000000000001E-2</v>
      </c>
      <c r="C3" s="73">
        <v>-2.9760000000000002E-2</v>
      </c>
      <c r="D3" s="73">
        <v>-3.3015876E-2</v>
      </c>
      <c r="E3" s="73">
        <v>-3.4697707000000001E-2</v>
      </c>
      <c r="F3" s="73">
        <v>-3.0710970000000001E-2</v>
      </c>
      <c r="G3" s="73">
        <v>-2.6163226000000001E-2</v>
      </c>
      <c r="H3" s="73">
        <v>-1.958E-2</v>
      </c>
      <c r="I3" s="73">
        <v>-1.3480000000000001E-2</v>
      </c>
      <c r="J3" s="73">
        <v>-1.017E-2</v>
      </c>
    </row>
    <row r="4" spans="1:10">
      <c r="A4" t="s">
        <v>99</v>
      </c>
      <c r="B4" s="73">
        <v>-4.2290000000000001E-2</v>
      </c>
      <c r="C4" s="73">
        <v>-7.4209999999999998E-2</v>
      </c>
      <c r="D4" s="73">
        <v>-9.3619999999999995E-2</v>
      </c>
      <c r="E4" s="73">
        <v>-0.11389000000000001</v>
      </c>
      <c r="F4" s="73">
        <v>-0.13306000000000001</v>
      </c>
      <c r="G4" s="73">
        <v>-0.14782000000000001</v>
      </c>
      <c r="H4" s="73">
        <v>-0.16281999999999999</v>
      </c>
      <c r="I4" s="73">
        <v>-0.17533000000000001</v>
      </c>
      <c r="J4" s="73">
        <v>-0.18862000000000001</v>
      </c>
    </row>
    <row r="5" spans="1:10">
      <c r="A5" t="s">
        <v>100</v>
      </c>
      <c r="B5" s="73">
        <v>-7.0600000000000003E-3</v>
      </c>
      <c r="C5" s="73">
        <v>-1.8929999999999999E-2</v>
      </c>
      <c r="D5" s="73">
        <v>-2.7529999999999999E-2</v>
      </c>
      <c r="E5" s="73">
        <v>-3.9690000000000003E-2</v>
      </c>
      <c r="F5" s="73">
        <v>-5.2069999999999998E-2</v>
      </c>
      <c r="G5" s="73">
        <v>-6.3009999999999997E-2</v>
      </c>
      <c r="H5" s="73">
        <v>-7.2080000000000005E-2</v>
      </c>
      <c r="I5" s="73">
        <v>-8.4339999999999998E-2</v>
      </c>
      <c r="J5" s="73">
        <v>-9.1539999999999996E-2</v>
      </c>
    </row>
    <row r="6" spans="1:10">
      <c r="A6" t="s">
        <v>101</v>
      </c>
      <c r="B6" s="73">
        <v>-7.0600000000000003E-3</v>
      </c>
      <c r="C6" s="73">
        <v>-1.8620000000000001E-2</v>
      </c>
      <c r="D6" s="73">
        <v>-2.121E-2</v>
      </c>
      <c r="E6" s="73">
        <v>-2.4549999999999999E-2</v>
      </c>
      <c r="F6" s="73">
        <v>-2.6939999999999999E-2</v>
      </c>
      <c r="G6" s="73">
        <v>-2.5649999999999999E-2</v>
      </c>
      <c r="H6" s="73">
        <v>-2.2970000000000001E-2</v>
      </c>
      <c r="I6" s="73">
        <v>-1.7690000000000001E-2</v>
      </c>
      <c r="J6" s="73">
        <v>-1.362E-2</v>
      </c>
    </row>
    <row r="8" spans="1:10">
      <c r="A8" t="s">
        <v>32</v>
      </c>
    </row>
    <row r="9" spans="1:10">
      <c r="A9" t="s">
        <v>98</v>
      </c>
      <c r="B9" s="73">
        <v>-0.16253641499999999</v>
      </c>
      <c r="C9" s="73">
        <v>-0.38908929199999998</v>
      </c>
      <c r="D9" s="73">
        <v>-0.50192093400000004</v>
      </c>
      <c r="E9" s="73">
        <v>-0.57129939200000002</v>
      </c>
      <c r="F9" s="73">
        <v>-0.57933505399999996</v>
      </c>
      <c r="G9" s="73">
        <v>-0.55582438899999997</v>
      </c>
      <c r="H9" s="73">
        <v>-0.53041234100000001</v>
      </c>
      <c r="I9" s="73">
        <v>-0.48771677699999999</v>
      </c>
      <c r="J9" s="73">
        <v>-0.43684869100000001</v>
      </c>
    </row>
    <row r="10" spans="1:10">
      <c r="A10" t="s">
        <v>99</v>
      </c>
      <c r="B10" s="73">
        <v>-5.0853422000000002E-2</v>
      </c>
      <c r="C10" s="73">
        <v>-9.5318396E-2</v>
      </c>
      <c r="D10" s="73">
        <v>-0.135374509</v>
      </c>
      <c r="E10" s="73">
        <v>-0.16985355899999999</v>
      </c>
      <c r="F10" s="73">
        <v>-0.205339512</v>
      </c>
      <c r="G10" s="73">
        <v>-0.23078088599999999</v>
      </c>
      <c r="H10" s="73">
        <v>-0.24576221500000001</v>
      </c>
      <c r="I10" s="73">
        <v>-0.257620193</v>
      </c>
      <c r="J10" s="73">
        <v>-0.26719553400000001</v>
      </c>
    </row>
    <row r="11" spans="1:10">
      <c r="A11" t="s">
        <v>100</v>
      </c>
      <c r="B11" s="73">
        <v>1.0992824999999999E-2</v>
      </c>
      <c r="C11" s="73">
        <v>2.2841027E-2</v>
      </c>
      <c r="D11" s="73">
        <v>3.5549495E-2</v>
      </c>
      <c r="E11" s="73">
        <v>4.8810291999999998E-2</v>
      </c>
      <c r="F11" s="73">
        <v>6.2598978999999999E-2</v>
      </c>
      <c r="G11" s="73">
        <v>7.6089507000000001E-2</v>
      </c>
      <c r="H11" s="73">
        <v>9.0200794000000001E-2</v>
      </c>
      <c r="I11" s="73">
        <v>0.10457113799999999</v>
      </c>
      <c r="J11" s="73">
        <v>0.11922497899999999</v>
      </c>
    </row>
    <row r="12" spans="1:10">
      <c r="A12" t="s">
        <v>101</v>
      </c>
      <c r="B12" s="73">
        <v>-0.30603495600000002</v>
      </c>
      <c r="C12" s="73">
        <v>-0.41740371999999998</v>
      </c>
      <c r="D12" s="73">
        <v>-0.49899479400000002</v>
      </c>
      <c r="E12" s="73">
        <v>-0.550604494</v>
      </c>
      <c r="F12" s="73">
        <v>-0.58928949100000005</v>
      </c>
      <c r="G12" s="73">
        <v>-0.60188026800000005</v>
      </c>
      <c r="H12" s="73">
        <v>-0.59528204500000004</v>
      </c>
      <c r="I12" s="73">
        <v>-0.58454499900000001</v>
      </c>
      <c r="J12" s="73">
        <v>-0.56971858200000003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49"/>
  <sheetViews>
    <sheetView topLeftCell="E1" workbookViewId="0">
      <selection activeCell="W8" sqref="W8"/>
    </sheetView>
  </sheetViews>
  <sheetFormatPr defaultRowHeight="15"/>
  <cols>
    <col min="1" max="1" width="9.140625" style="1"/>
    <col min="3" max="3" width="13.5703125" bestFit="1" customWidth="1"/>
    <col min="4" max="6" width="12.7109375" bestFit="1" customWidth="1"/>
    <col min="8" max="8" width="14.5703125" bestFit="1" customWidth="1"/>
    <col min="9" max="11" width="12.7109375" bestFit="1" customWidth="1"/>
    <col min="13" max="15" width="12.7109375" bestFit="1" customWidth="1"/>
    <col min="16" max="16" width="14.7109375" customWidth="1"/>
    <col min="17" max="17" width="17.5703125" customWidth="1"/>
    <col min="18" max="18" width="16.42578125" customWidth="1"/>
    <col min="19" max="21" width="13.28515625" bestFit="1" customWidth="1"/>
    <col min="23" max="23" width="12.28515625" customWidth="1"/>
    <col min="24" max="26" width="12.7109375" bestFit="1" customWidth="1"/>
    <col min="28" max="28" width="12.85546875" customWidth="1"/>
    <col min="29" max="30" width="12.5703125" bestFit="1" customWidth="1"/>
    <col min="31" max="31" width="12.42578125" customWidth="1"/>
  </cols>
  <sheetData>
    <row r="1" spans="1:22" ht="16.5" thickBot="1">
      <c r="B1" s="47" t="str">
        <f>"Q"&amp;C1&amp;" "&amp;D1</f>
        <v>Q3 2014</v>
      </c>
      <c r="C1" s="48">
        <v>3</v>
      </c>
      <c r="D1" s="48">
        <v>2014</v>
      </c>
    </row>
    <row r="2" spans="1:22">
      <c r="C2" t="s">
        <v>60</v>
      </c>
      <c r="H2" t="s">
        <v>61</v>
      </c>
    </row>
    <row r="3" spans="1:22">
      <c r="B3" t="s">
        <v>14</v>
      </c>
      <c r="C3" t="s">
        <v>15</v>
      </c>
      <c r="D3" t="s">
        <v>16</v>
      </c>
      <c r="E3" t="s">
        <v>17</v>
      </c>
      <c r="F3" t="s">
        <v>18</v>
      </c>
      <c r="H3" t="s">
        <v>15</v>
      </c>
      <c r="I3" t="s">
        <v>16</v>
      </c>
      <c r="J3" t="s">
        <v>17</v>
      </c>
      <c r="K3" t="s">
        <v>18</v>
      </c>
      <c r="N3" t="s">
        <v>94</v>
      </c>
    </row>
    <row r="4" spans="1:22" ht="16.5" thickBot="1">
      <c r="A4" s="1">
        <v>0</v>
      </c>
      <c r="B4" s="18" t="str">
        <f>"Q"&amp;(MOD(A4+$C$1-1,4)+1)&amp;" "&amp;$D$1+TRUNC(($C$1+A4-1) / 4)</f>
        <v>Q3 2014</v>
      </c>
      <c r="C4" s="64">
        <v>-2706390</v>
      </c>
      <c r="D4" s="64">
        <v>-2706390</v>
      </c>
      <c r="E4" s="64">
        <v>-2706390</v>
      </c>
      <c r="F4" s="64">
        <v>-2706390</v>
      </c>
      <c r="H4" s="74">
        <v>-4491770</v>
      </c>
      <c r="I4" s="74">
        <v>-4491770</v>
      </c>
      <c r="J4" s="74">
        <v>-4491770</v>
      </c>
      <c r="K4" s="74">
        <v>-4491770</v>
      </c>
      <c r="P4" s="69" t="str">
        <f>CONCATENATE("As Of ",B4)</f>
        <v>As Of Q3 2014</v>
      </c>
    </row>
    <row r="5" spans="1:22" ht="16.5" thickBot="1">
      <c r="A5" s="1">
        <f>A4+1</f>
        <v>1</v>
      </c>
      <c r="B5" s="18" t="str">
        <f>"Q"&amp;(MOD(A5+$C$1-1,4)+1)&amp;" "&amp;$D$1+TRUNC(($C$1+A5-1) / 4)</f>
        <v>Q4 2014</v>
      </c>
      <c r="C5" s="64">
        <v>-3104870</v>
      </c>
      <c r="D5" s="64">
        <v>-3641270</v>
      </c>
      <c r="E5" s="64">
        <v>-6661610</v>
      </c>
      <c r="F5" s="64">
        <v>-4770910</v>
      </c>
      <c r="H5" s="74">
        <v>-4756730</v>
      </c>
      <c r="I5" s="74">
        <v>-6471560</v>
      </c>
      <c r="J5" s="74">
        <v>-10451100</v>
      </c>
      <c r="K5" s="74">
        <v>-7920820</v>
      </c>
      <c r="M5" t="s">
        <v>19</v>
      </c>
      <c r="N5" s="66">
        <f>40458240.727258/1000</f>
        <v>40458.240727257995</v>
      </c>
      <c r="O5" s="19"/>
      <c r="P5" s="65">
        <f>-N5/(3*SQRT(10))</f>
        <v>-4264.6730273840813</v>
      </c>
    </row>
    <row r="6" spans="1:22" ht="16.5" thickBot="1">
      <c r="A6" s="1">
        <f>A5+1</f>
        <v>2</v>
      </c>
      <c r="B6" s="18" t="str">
        <f t="shared" ref="B6:B17" si="0">"Q"&amp;(MOD(A6+$C$1-1,4)+1)&amp;" "&amp;$D$1+TRUNC(($C$1+A6-1) / 4)</f>
        <v>Q1 2015</v>
      </c>
      <c r="C6" s="64">
        <v>-2862330</v>
      </c>
      <c r="D6" s="64">
        <v>-4290420</v>
      </c>
      <c r="E6" s="64">
        <v>-6336740</v>
      </c>
      <c r="F6" s="64">
        <v>-5799240</v>
      </c>
      <c r="H6" s="74">
        <v>-4491090</v>
      </c>
      <c r="I6" s="74">
        <v>-7569150</v>
      </c>
      <c r="J6" s="74">
        <v>-9671600</v>
      </c>
      <c r="K6" s="74">
        <v>-10187300</v>
      </c>
      <c r="M6" t="s">
        <v>20</v>
      </c>
      <c r="N6" s="66">
        <f>70556113.9248764/1000</f>
        <v>70556.113924876408</v>
      </c>
      <c r="O6" s="19"/>
      <c r="P6" s="65">
        <f>-N6/(3*SQRT(10))</f>
        <v>-7437.2674284310588</v>
      </c>
    </row>
    <row r="7" spans="1:22" ht="16.5" thickBot="1">
      <c r="A7" s="1">
        <f t="shared" ref="A7:A17" si="1">A6+1</f>
        <v>3</v>
      </c>
      <c r="B7" s="18" t="str">
        <f t="shared" si="0"/>
        <v>Q2 2015</v>
      </c>
      <c r="C7" s="64">
        <v>-2730710</v>
      </c>
      <c r="D7" s="64">
        <v>-4467910</v>
      </c>
      <c r="E7" s="64">
        <v>-8274090</v>
      </c>
      <c r="F7" s="64">
        <v>-6872740</v>
      </c>
      <c r="H7" s="74">
        <v>-4682370</v>
      </c>
      <c r="I7" s="74">
        <v>-8397750</v>
      </c>
      <c r="J7" s="74">
        <v>-10627500</v>
      </c>
      <c r="K7" s="74">
        <v>-11849500</v>
      </c>
      <c r="P7" s="63"/>
    </row>
    <row r="8" spans="1:22" ht="64.5" customHeight="1" thickBot="1">
      <c r="A8" s="1">
        <f t="shared" si="1"/>
        <v>4</v>
      </c>
      <c r="B8" s="18" t="str">
        <f t="shared" si="0"/>
        <v>Q3 2015</v>
      </c>
      <c r="C8" s="64">
        <v>-2732260</v>
      </c>
      <c r="D8" s="64">
        <v>-4610720</v>
      </c>
      <c r="E8" s="64">
        <v>-8776060</v>
      </c>
      <c r="F8" s="64">
        <v>-7519030</v>
      </c>
      <c r="H8" s="74">
        <v>-5049710</v>
      </c>
      <c r="I8" s="74">
        <v>-8575150</v>
      </c>
      <c r="J8" s="74">
        <v>-10495900</v>
      </c>
      <c r="K8" s="74">
        <v>-13187000</v>
      </c>
      <c r="N8" s="49" t="s">
        <v>75</v>
      </c>
      <c r="P8" s="71" t="s">
        <v>89</v>
      </c>
      <c r="Q8" s="72" t="s">
        <v>90</v>
      </c>
      <c r="R8" s="72" t="s">
        <v>91</v>
      </c>
    </row>
    <row r="9" spans="1:22" ht="16.5" thickBot="1">
      <c r="A9" s="1">
        <f t="shared" si="1"/>
        <v>5</v>
      </c>
      <c r="B9" s="18" t="str">
        <f t="shared" si="0"/>
        <v>Q4 2015</v>
      </c>
      <c r="C9" s="64">
        <v>-2736370</v>
      </c>
      <c r="D9" s="64">
        <v>-4402840</v>
      </c>
      <c r="E9" s="64">
        <v>-8314780</v>
      </c>
      <c r="F9" s="64">
        <v>-7764700</v>
      </c>
      <c r="H9" s="74">
        <v>-5379880</v>
      </c>
      <c r="I9" s="74">
        <v>-9165580</v>
      </c>
      <c r="J9" s="74">
        <v>-9422800</v>
      </c>
      <c r="K9" s="74">
        <v>-13428200</v>
      </c>
      <c r="M9" t="s">
        <v>21</v>
      </c>
      <c r="N9" s="67">
        <v>-34692.870000000003</v>
      </c>
      <c r="O9" s="19"/>
      <c r="P9" s="65"/>
      <c r="V9" s="52"/>
    </row>
    <row r="10" spans="1:22" ht="16.5" thickBot="1">
      <c r="A10" s="1">
        <f t="shared" si="1"/>
        <v>6</v>
      </c>
      <c r="B10" s="18" t="str">
        <f t="shared" si="0"/>
        <v>Q1 2016</v>
      </c>
      <c r="C10" s="64">
        <v>-2513510</v>
      </c>
      <c r="D10" s="64">
        <v>-4583020</v>
      </c>
      <c r="E10" s="64">
        <v>-6360130</v>
      </c>
      <c r="F10" s="64">
        <v>-7235750</v>
      </c>
      <c r="H10" s="74">
        <v>-5865850</v>
      </c>
      <c r="I10" s="74">
        <v>-9320650</v>
      </c>
      <c r="J10" s="74">
        <v>-7775690</v>
      </c>
      <c r="K10" s="74">
        <v>-12008700</v>
      </c>
      <c r="M10" t="s">
        <v>88</v>
      </c>
      <c r="N10" s="68">
        <f>SUM(P10:R10)</f>
        <v>-1179.3820000000001</v>
      </c>
      <c r="O10" s="19"/>
      <c r="P10" s="64">
        <v>0</v>
      </c>
      <c r="Q10" s="64">
        <f>-1179382/1000</f>
        <v>-1179.3820000000001</v>
      </c>
      <c r="R10" s="64"/>
      <c r="V10" s="53"/>
    </row>
    <row r="11" spans="1:22" ht="16.5" thickBot="1">
      <c r="A11" s="1">
        <f t="shared" si="1"/>
        <v>7</v>
      </c>
      <c r="B11" s="18" t="str">
        <f t="shared" si="0"/>
        <v>Q2 2016</v>
      </c>
      <c r="C11" s="64">
        <v>-2426130</v>
      </c>
      <c r="D11" s="64">
        <v>-4540340</v>
      </c>
      <c r="E11" s="64">
        <v>-5134390</v>
      </c>
      <c r="F11" s="64">
        <v>-6670840</v>
      </c>
      <c r="H11" s="74">
        <v>-5934970</v>
      </c>
      <c r="I11" s="74">
        <v>-9052690</v>
      </c>
      <c r="J11" s="74">
        <v>-6494780</v>
      </c>
      <c r="K11" s="74">
        <v>-10255800</v>
      </c>
      <c r="M11" t="s">
        <v>73</v>
      </c>
      <c r="N11" s="68">
        <f t="shared" ref="N11:N14" si="2">SUM(P11:R11)</f>
        <v>-39898.690350253702</v>
      </c>
      <c r="O11" s="19"/>
      <c r="P11" s="64">
        <v>-8266.2099999999991</v>
      </c>
      <c r="Q11" s="64">
        <f>-31632480.3502537/1000</f>
        <v>-31632.4803502537</v>
      </c>
      <c r="R11" s="64"/>
      <c r="V11" s="53"/>
    </row>
    <row r="12" spans="1:22" ht="16.5" thickBot="1">
      <c r="A12" s="1">
        <f t="shared" si="1"/>
        <v>8</v>
      </c>
      <c r="B12" s="18" t="str">
        <f t="shared" si="0"/>
        <v>Q3 2016</v>
      </c>
      <c r="C12" s="64">
        <v>-2485660</v>
      </c>
      <c r="D12" s="64">
        <v>-4405600</v>
      </c>
      <c r="E12" s="64">
        <v>-4517210</v>
      </c>
      <c r="F12" s="64">
        <v>-5779090</v>
      </c>
      <c r="H12" s="74">
        <v>-6325500</v>
      </c>
      <c r="I12" s="74">
        <v>-8978400</v>
      </c>
      <c r="J12" s="74">
        <v>-5450700</v>
      </c>
      <c r="K12" s="74">
        <v>-9022760</v>
      </c>
      <c r="M12" t="s">
        <v>92</v>
      </c>
      <c r="N12" s="68">
        <f t="shared" si="2"/>
        <v>-10585.2414915189</v>
      </c>
      <c r="O12" s="19"/>
      <c r="P12" s="64">
        <v>0</v>
      </c>
      <c r="Q12" s="64">
        <f>-10567458.0478189/1000</f>
        <v>-10567.4580478189</v>
      </c>
      <c r="R12" s="64">
        <f>-17783.4437000001/1000</f>
        <v>-17.783443700000102</v>
      </c>
      <c r="V12" s="53"/>
    </row>
    <row r="13" spans="1:22" ht="16.5" thickBot="1">
      <c r="A13" s="1">
        <f t="shared" si="1"/>
        <v>9</v>
      </c>
      <c r="B13" s="18" t="str">
        <f t="shared" si="0"/>
        <v>Q4 2016</v>
      </c>
      <c r="C13" s="64">
        <v>-2440930</v>
      </c>
      <c r="D13" s="64">
        <v>-4374190</v>
      </c>
      <c r="E13" s="64">
        <v>-3930220</v>
      </c>
      <c r="F13" s="64">
        <v>-5126890</v>
      </c>
      <c r="H13" s="74">
        <v>-6391080</v>
      </c>
      <c r="I13" s="74">
        <v>-9098670</v>
      </c>
      <c r="J13" s="74">
        <v>-4841710</v>
      </c>
      <c r="K13" s="74">
        <v>-7972470</v>
      </c>
      <c r="M13" t="s">
        <v>93</v>
      </c>
      <c r="N13" s="68">
        <f t="shared" si="2"/>
        <v>-2082.2531569274302</v>
      </c>
      <c r="O13" s="19"/>
      <c r="P13" s="64">
        <v>0</v>
      </c>
      <c r="Q13" s="64">
        <f>-2082253.15692743/1000</f>
        <v>-2082.2531569274302</v>
      </c>
      <c r="R13" s="64"/>
      <c r="V13" s="53"/>
    </row>
    <row r="14" spans="1:22" ht="16.5" thickBot="1">
      <c r="A14" s="1">
        <f t="shared" si="1"/>
        <v>10</v>
      </c>
      <c r="B14" s="18" t="str">
        <f t="shared" si="0"/>
        <v>Q1 2017</v>
      </c>
      <c r="C14" s="64">
        <v>-2435510</v>
      </c>
      <c r="D14" s="64">
        <v>-4062360</v>
      </c>
      <c r="E14" s="64">
        <v>-3094920</v>
      </c>
      <c r="F14" s="64"/>
      <c r="H14" s="74">
        <v>-6647330</v>
      </c>
      <c r="I14" s="74">
        <v>-9099080</v>
      </c>
      <c r="J14" s="74">
        <v>-4415730</v>
      </c>
      <c r="K14" s="74"/>
      <c r="M14" t="s">
        <v>74</v>
      </c>
      <c r="N14" s="68">
        <f t="shared" si="2"/>
        <v>-74374.655214379396</v>
      </c>
      <c r="O14" s="19"/>
      <c r="P14" s="64">
        <v>0</v>
      </c>
      <c r="Q14" s="64">
        <f>-74374655.2143794/1000</f>
        <v>-74374.655214379396</v>
      </c>
      <c r="R14" s="64"/>
      <c r="V14" s="53"/>
    </row>
    <row r="15" spans="1:22" ht="16.5" thickBot="1">
      <c r="A15" s="1">
        <f t="shared" si="1"/>
        <v>11</v>
      </c>
      <c r="B15" s="18" t="str">
        <f t="shared" si="0"/>
        <v>Q2 2017</v>
      </c>
      <c r="C15" s="64">
        <v>-2469750</v>
      </c>
      <c r="D15" s="64">
        <v>-4257190</v>
      </c>
      <c r="E15" s="64">
        <v>-2859750</v>
      </c>
      <c r="F15" s="64"/>
      <c r="H15" s="74">
        <v>-6824410</v>
      </c>
      <c r="I15" s="74">
        <v>-9286990</v>
      </c>
      <c r="J15" s="74">
        <v>-4214300</v>
      </c>
      <c r="K15" s="74"/>
      <c r="M15" t="s">
        <v>23</v>
      </c>
      <c r="N15" s="67">
        <f t="shared" ref="N15" si="3">SUM(P15:R15)</f>
        <v>0</v>
      </c>
      <c r="O15" s="19"/>
      <c r="P15" s="65">
        <v>0</v>
      </c>
      <c r="V15" s="53"/>
    </row>
    <row r="16" spans="1:22" ht="16.5" thickBot="1">
      <c r="A16" s="1">
        <f t="shared" si="1"/>
        <v>12</v>
      </c>
      <c r="B16" s="18" t="str">
        <f t="shared" si="0"/>
        <v>Q3 2017</v>
      </c>
      <c r="C16" s="64">
        <v>-2632780</v>
      </c>
      <c r="D16" s="64">
        <v>-4078290</v>
      </c>
      <c r="E16" s="64">
        <v>-2730050</v>
      </c>
      <c r="F16" s="64"/>
      <c r="H16" s="74">
        <v>-7276040</v>
      </c>
      <c r="I16" s="74">
        <v>-9362290</v>
      </c>
      <c r="J16" s="74">
        <v>-4060380</v>
      </c>
      <c r="K16" s="74"/>
      <c r="M16" t="s">
        <v>24</v>
      </c>
      <c r="N16" s="67">
        <f>-5193.9</f>
        <v>-5193.8999999999996</v>
      </c>
      <c r="O16" s="19"/>
      <c r="P16" s="65">
        <v>0</v>
      </c>
      <c r="V16" s="53"/>
    </row>
    <row r="17" spans="1:31" ht="16.5" thickBot="1">
      <c r="A17" s="1">
        <f t="shared" si="1"/>
        <v>13</v>
      </c>
      <c r="B17" s="18" t="str">
        <f t="shared" si="0"/>
        <v>Q4 2017</v>
      </c>
      <c r="C17" s="64">
        <v>-2682180</v>
      </c>
      <c r="D17" s="64">
        <v>-4017210</v>
      </c>
      <c r="E17" s="64">
        <v>-2545470</v>
      </c>
      <c r="F17" s="64"/>
      <c r="H17" s="74">
        <v>-7461550</v>
      </c>
      <c r="I17" s="74">
        <v>-9365620</v>
      </c>
      <c r="J17" s="74">
        <v>-4044130</v>
      </c>
      <c r="K17" s="74"/>
      <c r="M17" t="s">
        <v>22</v>
      </c>
      <c r="N17" s="14">
        <f>SUM(N10:N14)</f>
        <v>-128120.22221307943</v>
      </c>
      <c r="O17" s="19"/>
      <c r="P17" s="63">
        <v>0</v>
      </c>
      <c r="V17" s="53"/>
    </row>
    <row r="18" spans="1:31">
      <c r="V18" s="53"/>
    </row>
    <row r="20" spans="1:31">
      <c r="C20" t="s">
        <v>77</v>
      </c>
      <c r="H20" t="s">
        <v>78</v>
      </c>
      <c r="M20" t="s">
        <v>79</v>
      </c>
      <c r="N20" s="46"/>
      <c r="P20" s="14"/>
      <c r="R20" t="s">
        <v>80</v>
      </c>
      <c r="W20" t="s">
        <v>81</v>
      </c>
      <c r="AB20" t="s">
        <v>82</v>
      </c>
    </row>
    <row r="21" spans="1:31">
      <c r="B21" t="s">
        <v>14</v>
      </c>
      <c r="C21" t="s">
        <v>15</v>
      </c>
      <c r="D21" t="s">
        <v>16</v>
      </c>
      <c r="E21" t="s">
        <v>17</v>
      </c>
      <c r="F21" t="s">
        <v>18</v>
      </c>
      <c r="H21" t="s">
        <v>15</v>
      </c>
      <c r="I21" t="s">
        <v>16</v>
      </c>
      <c r="J21" t="s">
        <v>17</v>
      </c>
      <c r="K21" t="s">
        <v>18</v>
      </c>
      <c r="M21" t="s">
        <v>15</v>
      </c>
      <c r="N21" t="s">
        <v>16</v>
      </c>
      <c r="O21" t="s">
        <v>17</v>
      </c>
      <c r="P21" t="s">
        <v>18</v>
      </c>
      <c r="R21" t="s">
        <v>15</v>
      </c>
      <c r="S21" t="s">
        <v>16</v>
      </c>
      <c r="T21" t="s">
        <v>17</v>
      </c>
      <c r="U21" t="s">
        <v>18</v>
      </c>
      <c r="W21" t="s">
        <v>15</v>
      </c>
      <c r="X21" t="s">
        <v>16</v>
      </c>
      <c r="Y21" t="s">
        <v>17</v>
      </c>
      <c r="Z21" t="s">
        <v>18</v>
      </c>
      <c r="AB21" t="s">
        <v>15</v>
      </c>
      <c r="AC21" t="s">
        <v>16</v>
      </c>
      <c r="AD21" t="s">
        <v>17</v>
      </c>
      <c r="AE21" t="s">
        <v>18</v>
      </c>
    </row>
    <row r="22" spans="1:31" ht="16.5" thickBot="1">
      <c r="A22" s="1">
        <v>1</v>
      </c>
      <c r="B22" s="18" t="str">
        <f>"Q"&amp;(MOD(A22+$C$1-1,4)+1)&amp;" "&amp;$D$1+TRUNC(($C$1+A22-1) / 4)</f>
        <v>Q4 2014</v>
      </c>
      <c r="C22" s="50">
        <f ca="1">OFFSET('std charges scalers'!$A$11,0,$A22)</f>
        <v>1.0992824999999999E-2</v>
      </c>
      <c r="D22" s="50">
        <f ca="1">OFFSET('std charges scalers'!$A$10,0,$A22)</f>
        <v>-5.0853422000000002E-2</v>
      </c>
      <c r="E22" s="50">
        <f ca="1">OFFSET('std charges scalers'!$A$9,0,$A22)</f>
        <v>-0.16253641499999999</v>
      </c>
      <c r="F22" s="50">
        <f ca="1">OFFSET('std charges scalers'!$A$12,0,$A22)</f>
        <v>-0.30603495600000002</v>
      </c>
      <c r="G22" s="51"/>
      <c r="H22" s="50">
        <f ca="1">OFFSET('std charges scalers'!$A$5,0,$A22)</f>
        <v>-7.0600000000000003E-3</v>
      </c>
      <c r="I22" s="50">
        <f ca="1">OFFSET('std charges scalers'!$A$4,0,$A22)</f>
        <v>-4.2290000000000001E-2</v>
      </c>
      <c r="J22" s="50">
        <f ca="1">OFFSET('std charges scalers'!$A$3,0,$A22)</f>
        <v>-2.2040000000000001E-2</v>
      </c>
      <c r="K22" s="50">
        <f ca="1">OFFSET('std charges scalers'!$A$6,0,$A22)</f>
        <v>-7.0600000000000003E-3</v>
      </c>
      <c r="L22" s="51"/>
      <c r="M22" s="50">
        <f ca="1">OFFSET('std charges scalers'!$A$5,0,$A22)</f>
        <v>-7.0600000000000003E-3</v>
      </c>
      <c r="N22" s="50">
        <f ca="1">OFFSET('std charges scalers'!$A$4,0,$A22)</f>
        <v>-4.2290000000000001E-2</v>
      </c>
      <c r="O22" s="50">
        <f ca="1">OFFSET('std charges scalers'!$A$3,0,$A22)</f>
        <v>-2.2040000000000001E-2</v>
      </c>
      <c r="P22" s="50">
        <f ca="1">OFFSET('std charges scalers'!$A$6,0,$A22)</f>
        <v>-7.0600000000000003E-3</v>
      </c>
      <c r="Q22" s="51"/>
      <c r="R22" s="50">
        <f ca="1">OFFSET('std charges scalers'!$A$5,0,$A22)</f>
        <v>-7.0600000000000003E-3</v>
      </c>
      <c r="S22" s="50">
        <f ca="1">OFFSET('std charges scalers'!$A$4,0,$A22)</f>
        <v>-4.2290000000000001E-2</v>
      </c>
      <c r="T22" s="50">
        <f ca="1">OFFSET('std charges scalers'!$A$3,0,$A22)</f>
        <v>-2.2040000000000001E-2</v>
      </c>
      <c r="U22" s="50">
        <f ca="1">OFFSET('std charges scalers'!$A$6,0,$A22)</f>
        <v>-7.0600000000000003E-3</v>
      </c>
      <c r="V22" s="51"/>
      <c r="W22" s="50">
        <f ca="1">OFFSET('std charges scalers'!$A$5,0,$A22)</f>
        <v>-7.0600000000000003E-3</v>
      </c>
      <c r="X22" s="50">
        <f ca="1">OFFSET('std charges scalers'!$A$4,0,$A22)</f>
        <v>-4.2290000000000001E-2</v>
      </c>
      <c r="Y22" s="50">
        <f ca="1">OFFSET('std charges scalers'!$A$3,0,$A22)</f>
        <v>-2.2040000000000001E-2</v>
      </c>
      <c r="Z22" s="50">
        <f ca="1">OFFSET('std charges scalers'!$A$6,0,$A22)</f>
        <v>-7.0600000000000003E-3</v>
      </c>
      <c r="AA22" s="51"/>
      <c r="AB22" s="50">
        <f ca="1">OFFSET('std charges scalers'!$A$5,0,$A22)</f>
        <v>-7.0600000000000003E-3</v>
      </c>
      <c r="AC22" s="50">
        <f ca="1">OFFSET('std charges scalers'!$A$4,0,$A22)</f>
        <v>-4.2290000000000001E-2</v>
      </c>
      <c r="AD22" s="50">
        <f ca="1">OFFSET('std charges scalers'!$A$3,0,$A22)</f>
        <v>-2.2040000000000001E-2</v>
      </c>
      <c r="AE22" s="50">
        <f ca="1">OFFSET('std charges scalers'!$A$6,0,$A22)</f>
        <v>-7.0600000000000003E-3</v>
      </c>
    </row>
    <row r="23" spans="1:31" ht="16.5" thickBot="1">
      <c r="A23" s="1">
        <f>A22+1</f>
        <v>2</v>
      </c>
      <c r="B23" s="18" t="str">
        <f t="shared" ref="B23:B30" si="4">"Q"&amp;(MOD(A23+$C$1-1,4)+1)&amp;" "&amp;$D$1+TRUNC(($C$1+A23-1) / 4)</f>
        <v>Q1 2015</v>
      </c>
      <c r="C23" s="50">
        <f ca="1">OFFSET('std charges scalers'!$A$11,0,$A23)</f>
        <v>2.2841027E-2</v>
      </c>
      <c r="D23" s="50">
        <f ca="1">OFFSET('std charges scalers'!$A$10,0,$A23)</f>
        <v>-9.5318396E-2</v>
      </c>
      <c r="E23" s="50">
        <f ca="1">OFFSET('std charges scalers'!$A$9,0,$A23)</f>
        <v>-0.38908929199999998</v>
      </c>
      <c r="F23" s="50">
        <f ca="1">OFFSET('std charges scalers'!$A$12,0,$A23)</f>
        <v>-0.41740371999999998</v>
      </c>
      <c r="G23" s="51"/>
      <c r="H23" s="50">
        <f ca="1">OFFSET('std charges scalers'!$A$5,0,$A23)</f>
        <v>-1.8929999999999999E-2</v>
      </c>
      <c r="I23" s="50">
        <f ca="1">OFFSET('std charges scalers'!$A$4,0,$A23)</f>
        <v>-7.4209999999999998E-2</v>
      </c>
      <c r="J23" s="50">
        <f ca="1">OFFSET('std charges scalers'!$A$3,0,$A23)</f>
        <v>-2.9760000000000002E-2</v>
      </c>
      <c r="K23" s="50">
        <f ca="1">OFFSET('std charges scalers'!$A$6,0,$A23)</f>
        <v>-1.8620000000000001E-2</v>
      </c>
      <c r="L23" s="51"/>
      <c r="M23" s="50">
        <f ca="1">OFFSET('std charges scalers'!$A$5,0,$A23)</f>
        <v>-1.8929999999999999E-2</v>
      </c>
      <c r="N23" s="50">
        <f ca="1">OFFSET('std charges scalers'!$A$4,0,$A23)</f>
        <v>-7.4209999999999998E-2</v>
      </c>
      <c r="O23" s="50">
        <f ca="1">OFFSET('std charges scalers'!$A$3,0,$A23)</f>
        <v>-2.9760000000000002E-2</v>
      </c>
      <c r="P23" s="50">
        <f ca="1">OFFSET('std charges scalers'!$A$6,0,$A23)</f>
        <v>-1.8620000000000001E-2</v>
      </c>
      <c r="Q23" s="51"/>
      <c r="R23" s="50">
        <f ca="1">OFFSET('std charges scalers'!$A$5,0,$A23)</f>
        <v>-1.8929999999999999E-2</v>
      </c>
      <c r="S23" s="50">
        <f ca="1">OFFSET('std charges scalers'!$A$4,0,$A23)</f>
        <v>-7.4209999999999998E-2</v>
      </c>
      <c r="T23" s="50">
        <f ca="1">OFFSET('std charges scalers'!$A$3,0,$A23)</f>
        <v>-2.9760000000000002E-2</v>
      </c>
      <c r="U23" s="50">
        <f ca="1">OFFSET('std charges scalers'!$A$6,0,$A23)</f>
        <v>-1.8620000000000001E-2</v>
      </c>
      <c r="V23" s="51"/>
      <c r="W23" s="50">
        <f ca="1">OFFSET('std charges scalers'!$A$5,0,$A23)</f>
        <v>-1.8929999999999999E-2</v>
      </c>
      <c r="X23" s="50">
        <f ca="1">OFFSET('std charges scalers'!$A$4,0,$A23)</f>
        <v>-7.4209999999999998E-2</v>
      </c>
      <c r="Y23" s="50">
        <f ca="1">OFFSET('std charges scalers'!$A$3,0,$A23)</f>
        <v>-2.9760000000000002E-2</v>
      </c>
      <c r="Z23" s="50">
        <f ca="1">OFFSET('std charges scalers'!$A$6,0,$A23)</f>
        <v>-1.8620000000000001E-2</v>
      </c>
      <c r="AA23" s="51"/>
      <c r="AB23" s="50">
        <f ca="1">OFFSET('std charges scalers'!$A$5,0,$A23)</f>
        <v>-1.8929999999999999E-2</v>
      </c>
      <c r="AC23" s="50">
        <f ca="1">OFFSET('std charges scalers'!$A$4,0,$A23)</f>
        <v>-7.4209999999999998E-2</v>
      </c>
      <c r="AD23" s="50">
        <f ca="1">OFFSET('std charges scalers'!$A$3,0,$A23)</f>
        <v>-2.9760000000000002E-2</v>
      </c>
      <c r="AE23" s="50">
        <f ca="1">OFFSET('std charges scalers'!$A$6,0,$A23)</f>
        <v>-1.8620000000000001E-2</v>
      </c>
    </row>
    <row r="24" spans="1:31" ht="16.5" thickBot="1">
      <c r="A24" s="1">
        <f t="shared" ref="A24:A30" si="5">A23+1</f>
        <v>3</v>
      </c>
      <c r="B24" s="18" t="str">
        <f t="shared" si="4"/>
        <v>Q2 2015</v>
      </c>
      <c r="C24" s="50">
        <f ca="1">OFFSET('std charges scalers'!$A$11,0,$A24)</f>
        <v>3.5549495E-2</v>
      </c>
      <c r="D24" s="50">
        <f ca="1">OFFSET('std charges scalers'!$A$10,0,$A24)</f>
        <v>-0.135374509</v>
      </c>
      <c r="E24" s="50">
        <f ca="1">OFFSET('std charges scalers'!$A$9,0,$A24)</f>
        <v>-0.50192093400000004</v>
      </c>
      <c r="F24" s="50">
        <f ca="1">OFFSET('std charges scalers'!$A$12,0,$A24)</f>
        <v>-0.49899479400000002</v>
      </c>
      <c r="G24" s="51"/>
      <c r="H24" s="50">
        <f ca="1">OFFSET('std charges scalers'!$A$5,0,$A24)</f>
        <v>-2.7529999999999999E-2</v>
      </c>
      <c r="I24" s="50">
        <f ca="1">OFFSET('std charges scalers'!$A$4,0,$A24)</f>
        <v>-9.3619999999999995E-2</v>
      </c>
      <c r="J24" s="50">
        <f ca="1">OFFSET('std charges scalers'!$A$3,0,$A24)</f>
        <v>-3.3015876E-2</v>
      </c>
      <c r="K24" s="50">
        <f ca="1">OFFSET('std charges scalers'!$A$6,0,$A24)</f>
        <v>-2.121E-2</v>
      </c>
      <c r="L24" s="51"/>
      <c r="M24" s="50">
        <f ca="1">OFFSET('std charges scalers'!$A$5,0,$A24)</f>
        <v>-2.7529999999999999E-2</v>
      </c>
      <c r="N24" s="50">
        <f ca="1">OFFSET('std charges scalers'!$A$4,0,$A24)</f>
        <v>-9.3619999999999995E-2</v>
      </c>
      <c r="O24" s="50">
        <f ca="1">OFFSET('std charges scalers'!$A$3,0,$A24)</f>
        <v>-3.3015876E-2</v>
      </c>
      <c r="P24" s="50">
        <f ca="1">OFFSET('std charges scalers'!$A$6,0,$A24)</f>
        <v>-2.121E-2</v>
      </c>
      <c r="Q24" s="51"/>
      <c r="R24" s="50">
        <f ca="1">OFFSET('std charges scalers'!$A$5,0,$A24)</f>
        <v>-2.7529999999999999E-2</v>
      </c>
      <c r="S24" s="50">
        <f ca="1">OFFSET('std charges scalers'!$A$4,0,$A24)</f>
        <v>-9.3619999999999995E-2</v>
      </c>
      <c r="T24" s="50">
        <f ca="1">OFFSET('std charges scalers'!$A$3,0,$A24)</f>
        <v>-3.3015876E-2</v>
      </c>
      <c r="U24" s="50">
        <f ca="1">OFFSET('std charges scalers'!$A$6,0,$A24)</f>
        <v>-2.121E-2</v>
      </c>
      <c r="V24" s="51"/>
      <c r="W24" s="50">
        <f ca="1">OFFSET('std charges scalers'!$A$5,0,$A24)</f>
        <v>-2.7529999999999999E-2</v>
      </c>
      <c r="X24" s="50">
        <f ca="1">OFFSET('std charges scalers'!$A$4,0,$A24)</f>
        <v>-9.3619999999999995E-2</v>
      </c>
      <c r="Y24" s="50">
        <f ca="1">OFFSET('std charges scalers'!$A$3,0,$A24)</f>
        <v>-3.3015876E-2</v>
      </c>
      <c r="Z24" s="50">
        <f ca="1">OFFSET('std charges scalers'!$A$6,0,$A24)</f>
        <v>-2.121E-2</v>
      </c>
      <c r="AA24" s="51"/>
      <c r="AB24" s="50">
        <f ca="1">OFFSET('std charges scalers'!$A$5,0,$A24)</f>
        <v>-2.7529999999999999E-2</v>
      </c>
      <c r="AC24" s="50">
        <f ca="1">OFFSET('std charges scalers'!$A$4,0,$A24)</f>
        <v>-9.3619999999999995E-2</v>
      </c>
      <c r="AD24" s="50">
        <f ca="1">OFFSET('std charges scalers'!$A$3,0,$A24)</f>
        <v>-3.3015876E-2</v>
      </c>
      <c r="AE24" s="50">
        <f ca="1">OFFSET('std charges scalers'!$A$6,0,$A24)</f>
        <v>-2.121E-2</v>
      </c>
    </row>
    <row r="25" spans="1:31" ht="16.5" thickBot="1">
      <c r="A25" s="1">
        <f t="shared" si="5"/>
        <v>4</v>
      </c>
      <c r="B25" s="18" t="str">
        <f t="shared" si="4"/>
        <v>Q3 2015</v>
      </c>
      <c r="C25" s="50">
        <f ca="1">OFFSET('std charges scalers'!$A$11,0,$A25)</f>
        <v>4.8810291999999998E-2</v>
      </c>
      <c r="D25" s="50">
        <f ca="1">OFFSET('std charges scalers'!$A$10,0,$A25)</f>
        <v>-0.16985355899999999</v>
      </c>
      <c r="E25" s="50">
        <f ca="1">OFFSET('std charges scalers'!$A$9,0,$A25)</f>
        <v>-0.57129939200000002</v>
      </c>
      <c r="F25" s="50">
        <f ca="1">OFFSET('std charges scalers'!$A$12,0,$A25)</f>
        <v>-0.550604494</v>
      </c>
      <c r="G25" s="51"/>
      <c r="H25" s="50">
        <f ca="1">OFFSET('std charges scalers'!$A$5,0,$A25)</f>
        <v>-3.9690000000000003E-2</v>
      </c>
      <c r="I25" s="50">
        <f ca="1">OFFSET('std charges scalers'!$A$4,0,$A25)</f>
        <v>-0.11389000000000001</v>
      </c>
      <c r="J25" s="50">
        <f ca="1">OFFSET('std charges scalers'!$A$3,0,$A25)</f>
        <v>-3.4697707000000001E-2</v>
      </c>
      <c r="K25" s="50">
        <f ca="1">OFFSET('std charges scalers'!$A$6,0,$A25)</f>
        <v>-2.4549999999999999E-2</v>
      </c>
      <c r="L25" s="51"/>
      <c r="M25" s="50">
        <f ca="1">OFFSET('std charges scalers'!$A$5,0,$A25)</f>
        <v>-3.9690000000000003E-2</v>
      </c>
      <c r="N25" s="50">
        <f ca="1">OFFSET('std charges scalers'!$A$4,0,$A25)</f>
        <v>-0.11389000000000001</v>
      </c>
      <c r="O25" s="50">
        <f ca="1">OFFSET('std charges scalers'!$A$3,0,$A25)</f>
        <v>-3.4697707000000001E-2</v>
      </c>
      <c r="P25" s="50">
        <f ca="1">OFFSET('std charges scalers'!$A$6,0,$A25)</f>
        <v>-2.4549999999999999E-2</v>
      </c>
      <c r="Q25" s="51"/>
      <c r="R25" s="50">
        <f ca="1">OFFSET('std charges scalers'!$A$5,0,$A25)</f>
        <v>-3.9690000000000003E-2</v>
      </c>
      <c r="S25" s="50">
        <f ca="1">OFFSET('std charges scalers'!$A$4,0,$A25)</f>
        <v>-0.11389000000000001</v>
      </c>
      <c r="T25" s="50">
        <f ca="1">OFFSET('std charges scalers'!$A$3,0,$A25)</f>
        <v>-3.4697707000000001E-2</v>
      </c>
      <c r="U25" s="50">
        <f ca="1">OFFSET('std charges scalers'!$A$6,0,$A25)</f>
        <v>-2.4549999999999999E-2</v>
      </c>
      <c r="V25" s="51"/>
      <c r="W25" s="50">
        <f ca="1">OFFSET('std charges scalers'!$A$5,0,$A25)</f>
        <v>-3.9690000000000003E-2</v>
      </c>
      <c r="X25" s="50">
        <f ca="1">OFFSET('std charges scalers'!$A$4,0,$A25)</f>
        <v>-0.11389000000000001</v>
      </c>
      <c r="Y25" s="50">
        <f ca="1">OFFSET('std charges scalers'!$A$3,0,$A25)</f>
        <v>-3.4697707000000001E-2</v>
      </c>
      <c r="Z25" s="50">
        <f ca="1">OFFSET('std charges scalers'!$A$6,0,$A25)</f>
        <v>-2.4549999999999999E-2</v>
      </c>
      <c r="AA25" s="51"/>
      <c r="AB25" s="50">
        <f ca="1">OFFSET('std charges scalers'!$A$5,0,$A25)</f>
        <v>-3.9690000000000003E-2</v>
      </c>
      <c r="AC25" s="50">
        <f ca="1">OFFSET('std charges scalers'!$A$4,0,$A25)</f>
        <v>-0.11389000000000001</v>
      </c>
      <c r="AD25" s="50">
        <f ca="1">OFFSET('std charges scalers'!$A$3,0,$A25)</f>
        <v>-3.4697707000000001E-2</v>
      </c>
      <c r="AE25" s="50">
        <f ca="1">OFFSET('std charges scalers'!$A$6,0,$A25)</f>
        <v>-2.4549999999999999E-2</v>
      </c>
    </row>
    <row r="26" spans="1:31" ht="16.5" thickBot="1">
      <c r="A26" s="1">
        <f t="shared" si="5"/>
        <v>5</v>
      </c>
      <c r="B26" s="18" t="str">
        <f t="shared" si="4"/>
        <v>Q4 2015</v>
      </c>
      <c r="C26" s="50">
        <f ca="1">OFFSET('std charges scalers'!$A$11,0,$A26)</f>
        <v>6.2598978999999999E-2</v>
      </c>
      <c r="D26" s="50">
        <f ca="1">OFFSET('std charges scalers'!$A$10,0,$A26)</f>
        <v>-0.205339512</v>
      </c>
      <c r="E26" s="50">
        <f ca="1">OFFSET('std charges scalers'!$A$9,0,$A26)</f>
        <v>-0.57933505399999996</v>
      </c>
      <c r="F26" s="50">
        <f ca="1">OFFSET('std charges scalers'!$A$12,0,$A26)</f>
        <v>-0.58928949100000005</v>
      </c>
      <c r="G26" s="51"/>
      <c r="H26" s="50">
        <f ca="1">OFFSET('std charges scalers'!$A$5,0,$A26)</f>
        <v>-5.2069999999999998E-2</v>
      </c>
      <c r="I26" s="50">
        <f ca="1">OFFSET('std charges scalers'!$A$4,0,$A26)</f>
        <v>-0.13306000000000001</v>
      </c>
      <c r="J26" s="50">
        <f ca="1">OFFSET('std charges scalers'!$A$3,0,$A26)</f>
        <v>-3.0710970000000001E-2</v>
      </c>
      <c r="K26" s="50">
        <f ca="1">OFFSET('std charges scalers'!$A$6,0,$A26)</f>
        <v>-2.6939999999999999E-2</v>
      </c>
      <c r="L26" s="51"/>
      <c r="M26" s="50">
        <f ca="1">OFFSET('std charges scalers'!$A$5,0,$A26)</f>
        <v>-5.2069999999999998E-2</v>
      </c>
      <c r="N26" s="50">
        <f ca="1">OFFSET('std charges scalers'!$A$4,0,$A26)</f>
        <v>-0.13306000000000001</v>
      </c>
      <c r="O26" s="50">
        <f ca="1">OFFSET('std charges scalers'!$A$3,0,$A26)</f>
        <v>-3.0710970000000001E-2</v>
      </c>
      <c r="P26" s="50">
        <f ca="1">OFFSET('std charges scalers'!$A$6,0,$A26)</f>
        <v>-2.6939999999999999E-2</v>
      </c>
      <c r="Q26" s="51"/>
      <c r="R26" s="50">
        <f ca="1">OFFSET('std charges scalers'!$A$5,0,$A26)</f>
        <v>-5.2069999999999998E-2</v>
      </c>
      <c r="S26" s="50">
        <f ca="1">OFFSET('std charges scalers'!$A$4,0,$A26)</f>
        <v>-0.13306000000000001</v>
      </c>
      <c r="T26" s="50">
        <f ca="1">OFFSET('std charges scalers'!$A$3,0,$A26)</f>
        <v>-3.0710970000000001E-2</v>
      </c>
      <c r="U26" s="50">
        <f ca="1">OFFSET('std charges scalers'!$A$6,0,$A26)</f>
        <v>-2.6939999999999999E-2</v>
      </c>
      <c r="V26" s="51"/>
      <c r="W26" s="50">
        <f ca="1">OFFSET('std charges scalers'!$A$5,0,$A26)</f>
        <v>-5.2069999999999998E-2</v>
      </c>
      <c r="X26" s="50">
        <f ca="1">OFFSET('std charges scalers'!$A$4,0,$A26)</f>
        <v>-0.13306000000000001</v>
      </c>
      <c r="Y26" s="50">
        <f ca="1">OFFSET('std charges scalers'!$A$3,0,$A26)</f>
        <v>-3.0710970000000001E-2</v>
      </c>
      <c r="Z26" s="50">
        <f ca="1">OFFSET('std charges scalers'!$A$6,0,$A26)</f>
        <v>-2.6939999999999999E-2</v>
      </c>
      <c r="AA26" s="51"/>
      <c r="AB26" s="50">
        <f ca="1">OFFSET('std charges scalers'!$A$5,0,$A26)</f>
        <v>-5.2069999999999998E-2</v>
      </c>
      <c r="AC26" s="50">
        <f ca="1">OFFSET('std charges scalers'!$A$4,0,$A26)</f>
        <v>-0.13306000000000001</v>
      </c>
      <c r="AD26" s="50">
        <f ca="1">OFFSET('std charges scalers'!$A$3,0,$A26)</f>
        <v>-3.0710970000000001E-2</v>
      </c>
      <c r="AE26" s="50">
        <f ca="1">OFFSET('std charges scalers'!$A$6,0,$A26)</f>
        <v>-2.6939999999999999E-2</v>
      </c>
    </row>
    <row r="27" spans="1:31" ht="16.5" thickBot="1">
      <c r="A27" s="1">
        <f t="shared" si="5"/>
        <v>6</v>
      </c>
      <c r="B27" s="18" t="str">
        <f t="shared" si="4"/>
        <v>Q1 2016</v>
      </c>
      <c r="C27" s="50">
        <f ca="1">OFFSET('std charges scalers'!$A$11,0,$A27)</f>
        <v>7.6089507000000001E-2</v>
      </c>
      <c r="D27" s="50">
        <f ca="1">OFFSET('std charges scalers'!$A$10,0,$A27)</f>
        <v>-0.23078088599999999</v>
      </c>
      <c r="E27" s="50">
        <f ca="1">OFFSET('std charges scalers'!$A$9,0,$A27)</f>
        <v>-0.55582438899999997</v>
      </c>
      <c r="F27" s="50">
        <f ca="1">OFFSET('std charges scalers'!$A$12,0,$A27)</f>
        <v>-0.60188026800000005</v>
      </c>
      <c r="G27" s="51"/>
      <c r="H27" s="50">
        <f ca="1">OFFSET('std charges scalers'!$A$5,0,$A27)</f>
        <v>-6.3009999999999997E-2</v>
      </c>
      <c r="I27" s="50">
        <f ca="1">OFFSET('std charges scalers'!$A$4,0,$A27)</f>
        <v>-0.14782000000000001</v>
      </c>
      <c r="J27" s="50">
        <f ca="1">OFFSET('std charges scalers'!$A$3,0,$A27)</f>
        <v>-2.6163226000000001E-2</v>
      </c>
      <c r="K27" s="50">
        <f ca="1">OFFSET('std charges scalers'!$A$6,0,$A27)</f>
        <v>-2.5649999999999999E-2</v>
      </c>
      <c r="L27" s="51"/>
      <c r="M27" s="50">
        <f ca="1">OFFSET('std charges scalers'!$A$5,0,$A27)</f>
        <v>-6.3009999999999997E-2</v>
      </c>
      <c r="N27" s="50">
        <f ca="1">OFFSET('std charges scalers'!$A$4,0,$A27)</f>
        <v>-0.14782000000000001</v>
      </c>
      <c r="O27" s="50">
        <f ca="1">OFFSET('std charges scalers'!$A$3,0,$A27)</f>
        <v>-2.6163226000000001E-2</v>
      </c>
      <c r="P27" s="50">
        <f ca="1">OFFSET('std charges scalers'!$A$6,0,$A27)</f>
        <v>-2.5649999999999999E-2</v>
      </c>
      <c r="Q27" s="51"/>
      <c r="R27" s="50">
        <f ca="1">OFFSET('std charges scalers'!$A$5,0,$A27)</f>
        <v>-6.3009999999999997E-2</v>
      </c>
      <c r="S27" s="50">
        <f ca="1">OFFSET('std charges scalers'!$A$4,0,$A27)</f>
        <v>-0.14782000000000001</v>
      </c>
      <c r="T27" s="50">
        <f ca="1">OFFSET('std charges scalers'!$A$3,0,$A27)</f>
        <v>-2.6163226000000001E-2</v>
      </c>
      <c r="U27" s="50">
        <f ca="1">OFFSET('std charges scalers'!$A$6,0,$A27)</f>
        <v>-2.5649999999999999E-2</v>
      </c>
      <c r="V27" s="51"/>
      <c r="W27" s="50">
        <f ca="1">OFFSET('std charges scalers'!$A$5,0,$A27)</f>
        <v>-6.3009999999999997E-2</v>
      </c>
      <c r="X27" s="50">
        <f ca="1">OFFSET('std charges scalers'!$A$4,0,$A27)</f>
        <v>-0.14782000000000001</v>
      </c>
      <c r="Y27" s="50">
        <f ca="1">OFFSET('std charges scalers'!$A$3,0,$A27)</f>
        <v>-2.6163226000000001E-2</v>
      </c>
      <c r="Z27" s="50">
        <f ca="1">OFFSET('std charges scalers'!$A$6,0,$A27)</f>
        <v>-2.5649999999999999E-2</v>
      </c>
      <c r="AA27" s="51"/>
      <c r="AB27" s="50">
        <f ca="1">OFFSET('std charges scalers'!$A$5,0,$A27)</f>
        <v>-6.3009999999999997E-2</v>
      </c>
      <c r="AC27" s="50">
        <f ca="1">OFFSET('std charges scalers'!$A$4,0,$A27)</f>
        <v>-0.14782000000000001</v>
      </c>
      <c r="AD27" s="50">
        <f ca="1">OFFSET('std charges scalers'!$A$3,0,$A27)</f>
        <v>-2.6163226000000001E-2</v>
      </c>
      <c r="AE27" s="50">
        <f ca="1">OFFSET('std charges scalers'!$A$6,0,$A27)</f>
        <v>-2.5649999999999999E-2</v>
      </c>
    </row>
    <row r="28" spans="1:31" ht="16.5" thickBot="1">
      <c r="A28" s="1">
        <f t="shared" si="5"/>
        <v>7</v>
      </c>
      <c r="B28" s="18" t="str">
        <f t="shared" si="4"/>
        <v>Q2 2016</v>
      </c>
      <c r="C28" s="50">
        <f ca="1">OFFSET('std charges scalers'!$A$11,0,$A28)</f>
        <v>9.0200794000000001E-2</v>
      </c>
      <c r="D28" s="50">
        <f ca="1">OFFSET('std charges scalers'!$A$10,0,$A28)</f>
        <v>-0.24576221500000001</v>
      </c>
      <c r="E28" s="50">
        <f ca="1">OFFSET('std charges scalers'!$A$9,0,$A28)</f>
        <v>-0.53041234100000001</v>
      </c>
      <c r="F28" s="50">
        <f ca="1">OFFSET('std charges scalers'!$A$12,0,$A28)</f>
        <v>-0.59528204500000004</v>
      </c>
      <c r="G28" s="51"/>
      <c r="H28" s="50">
        <f ca="1">OFFSET('std charges scalers'!$A$5,0,$A28)</f>
        <v>-7.2080000000000005E-2</v>
      </c>
      <c r="I28" s="50">
        <f ca="1">OFFSET('std charges scalers'!$A$4,0,$A28)</f>
        <v>-0.16281999999999999</v>
      </c>
      <c r="J28" s="50">
        <f ca="1">OFFSET('std charges scalers'!$A$3,0,$A28)</f>
        <v>-1.958E-2</v>
      </c>
      <c r="K28" s="50">
        <f ca="1">OFFSET('std charges scalers'!$A$6,0,$A28)</f>
        <v>-2.2970000000000001E-2</v>
      </c>
      <c r="L28" s="51"/>
      <c r="M28" s="50">
        <f ca="1">OFFSET('std charges scalers'!$A$5,0,$A28)</f>
        <v>-7.2080000000000005E-2</v>
      </c>
      <c r="N28" s="50">
        <f ca="1">OFFSET('std charges scalers'!$A$4,0,$A28)</f>
        <v>-0.16281999999999999</v>
      </c>
      <c r="O28" s="50">
        <f ca="1">OFFSET('std charges scalers'!$A$3,0,$A28)</f>
        <v>-1.958E-2</v>
      </c>
      <c r="P28" s="50">
        <f ca="1">OFFSET('std charges scalers'!$A$6,0,$A28)</f>
        <v>-2.2970000000000001E-2</v>
      </c>
      <c r="Q28" s="51"/>
      <c r="R28" s="50">
        <f ca="1">OFFSET('std charges scalers'!$A$5,0,$A28)</f>
        <v>-7.2080000000000005E-2</v>
      </c>
      <c r="S28" s="50">
        <f ca="1">OFFSET('std charges scalers'!$A$4,0,$A28)</f>
        <v>-0.16281999999999999</v>
      </c>
      <c r="T28" s="50">
        <f ca="1">OFFSET('std charges scalers'!$A$3,0,$A28)</f>
        <v>-1.958E-2</v>
      </c>
      <c r="U28" s="50">
        <f ca="1">OFFSET('std charges scalers'!$A$6,0,$A28)</f>
        <v>-2.2970000000000001E-2</v>
      </c>
      <c r="V28" s="51"/>
      <c r="W28" s="50">
        <f ca="1">OFFSET('std charges scalers'!$A$5,0,$A28)</f>
        <v>-7.2080000000000005E-2</v>
      </c>
      <c r="X28" s="50">
        <f ca="1">OFFSET('std charges scalers'!$A$4,0,$A28)</f>
        <v>-0.16281999999999999</v>
      </c>
      <c r="Y28" s="50">
        <f ca="1">OFFSET('std charges scalers'!$A$3,0,$A28)</f>
        <v>-1.958E-2</v>
      </c>
      <c r="Z28" s="50">
        <f ca="1">OFFSET('std charges scalers'!$A$6,0,$A28)</f>
        <v>-2.2970000000000001E-2</v>
      </c>
      <c r="AA28" s="51"/>
      <c r="AB28" s="50">
        <f ca="1">OFFSET('std charges scalers'!$A$5,0,$A28)</f>
        <v>-7.2080000000000005E-2</v>
      </c>
      <c r="AC28" s="50">
        <f ca="1">OFFSET('std charges scalers'!$A$4,0,$A28)</f>
        <v>-0.16281999999999999</v>
      </c>
      <c r="AD28" s="50">
        <f ca="1">OFFSET('std charges scalers'!$A$3,0,$A28)</f>
        <v>-1.958E-2</v>
      </c>
      <c r="AE28" s="50">
        <f ca="1">OFFSET('std charges scalers'!$A$6,0,$A28)</f>
        <v>-2.2970000000000001E-2</v>
      </c>
    </row>
    <row r="29" spans="1:31" ht="16.5" thickBot="1">
      <c r="A29" s="1">
        <f t="shared" si="5"/>
        <v>8</v>
      </c>
      <c r="B29" s="18" t="str">
        <f t="shared" si="4"/>
        <v>Q3 2016</v>
      </c>
      <c r="C29" s="50">
        <f ca="1">OFFSET('std charges scalers'!$A$11,0,$A29)</f>
        <v>0.10457113799999999</v>
      </c>
      <c r="D29" s="50">
        <f ca="1">OFFSET('std charges scalers'!$A$10,0,$A29)</f>
        <v>-0.257620193</v>
      </c>
      <c r="E29" s="50">
        <f ca="1">OFFSET('std charges scalers'!$A$9,0,$A29)</f>
        <v>-0.48771677699999999</v>
      </c>
      <c r="F29" s="50">
        <f ca="1">OFFSET('std charges scalers'!$A$12,0,$A29)</f>
        <v>-0.58454499900000001</v>
      </c>
      <c r="G29" s="51"/>
      <c r="H29" s="50">
        <f ca="1">OFFSET('std charges scalers'!$A$5,0,$A29)</f>
        <v>-8.4339999999999998E-2</v>
      </c>
      <c r="I29" s="50">
        <f ca="1">OFFSET('std charges scalers'!$A$4,0,$A29)</f>
        <v>-0.17533000000000001</v>
      </c>
      <c r="J29" s="50">
        <f ca="1">OFFSET('std charges scalers'!$A$3,0,$A29)</f>
        <v>-1.3480000000000001E-2</v>
      </c>
      <c r="K29" s="50">
        <f ca="1">OFFSET('std charges scalers'!$A$6,0,$A29)</f>
        <v>-1.7690000000000001E-2</v>
      </c>
      <c r="L29" s="51"/>
      <c r="M29" s="50">
        <f ca="1">OFFSET('std charges scalers'!$A$5,0,$A29)</f>
        <v>-8.4339999999999998E-2</v>
      </c>
      <c r="N29" s="50">
        <f ca="1">OFFSET('std charges scalers'!$A$4,0,$A29)</f>
        <v>-0.17533000000000001</v>
      </c>
      <c r="O29" s="50">
        <f ca="1">OFFSET('std charges scalers'!$A$3,0,$A29)</f>
        <v>-1.3480000000000001E-2</v>
      </c>
      <c r="P29" s="50">
        <f ca="1">OFFSET('std charges scalers'!$A$6,0,$A29)</f>
        <v>-1.7690000000000001E-2</v>
      </c>
      <c r="Q29" s="51"/>
      <c r="R29" s="50">
        <f ca="1">OFFSET('std charges scalers'!$A$5,0,$A29)</f>
        <v>-8.4339999999999998E-2</v>
      </c>
      <c r="S29" s="50">
        <f ca="1">OFFSET('std charges scalers'!$A$4,0,$A29)</f>
        <v>-0.17533000000000001</v>
      </c>
      <c r="T29" s="50">
        <f ca="1">OFFSET('std charges scalers'!$A$3,0,$A29)</f>
        <v>-1.3480000000000001E-2</v>
      </c>
      <c r="U29" s="50">
        <f ca="1">OFFSET('std charges scalers'!$A$6,0,$A29)</f>
        <v>-1.7690000000000001E-2</v>
      </c>
      <c r="V29" s="51"/>
      <c r="W29" s="50">
        <f ca="1">OFFSET('std charges scalers'!$A$5,0,$A29)</f>
        <v>-8.4339999999999998E-2</v>
      </c>
      <c r="X29" s="50">
        <f ca="1">OFFSET('std charges scalers'!$A$4,0,$A29)</f>
        <v>-0.17533000000000001</v>
      </c>
      <c r="Y29" s="50">
        <f ca="1">OFFSET('std charges scalers'!$A$3,0,$A29)</f>
        <v>-1.3480000000000001E-2</v>
      </c>
      <c r="Z29" s="50">
        <f ca="1">OFFSET('std charges scalers'!$A$6,0,$A29)</f>
        <v>-1.7690000000000001E-2</v>
      </c>
      <c r="AA29" s="51"/>
      <c r="AB29" s="50">
        <f ca="1">OFFSET('std charges scalers'!$A$5,0,$A29)</f>
        <v>-8.4339999999999998E-2</v>
      </c>
      <c r="AC29" s="50">
        <f ca="1">OFFSET('std charges scalers'!$A$4,0,$A29)</f>
        <v>-0.17533000000000001</v>
      </c>
      <c r="AD29" s="50">
        <f ca="1">OFFSET('std charges scalers'!$A$3,0,$A29)</f>
        <v>-1.3480000000000001E-2</v>
      </c>
      <c r="AE29" s="50">
        <f ca="1">OFFSET('std charges scalers'!$A$6,0,$A29)</f>
        <v>-1.7690000000000001E-2</v>
      </c>
    </row>
    <row r="30" spans="1:31" ht="16.5" thickBot="1">
      <c r="A30" s="1">
        <f t="shared" si="5"/>
        <v>9</v>
      </c>
      <c r="B30" s="18" t="str">
        <f t="shared" si="4"/>
        <v>Q4 2016</v>
      </c>
      <c r="C30" s="50">
        <f ca="1">OFFSET('std charges scalers'!$A$11,0,$A30)</f>
        <v>0.11922497899999999</v>
      </c>
      <c r="D30" s="50">
        <f ca="1">OFFSET('std charges scalers'!$A$10,0,$A30)</f>
        <v>-0.26719553400000001</v>
      </c>
      <c r="E30" s="50">
        <f ca="1">OFFSET('std charges scalers'!$A$9,0,$A30)</f>
        <v>-0.43684869100000001</v>
      </c>
      <c r="F30" s="50">
        <f ca="1">OFFSET('std charges scalers'!$A$12,0,$A30)</f>
        <v>-0.56971858200000003</v>
      </c>
      <c r="G30" s="51"/>
      <c r="H30" s="50">
        <f ca="1">OFFSET('std charges scalers'!$A$5,0,$A30)</f>
        <v>-9.1539999999999996E-2</v>
      </c>
      <c r="I30" s="50">
        <f ca="1">OFFSET('std charges scalers'!$A$4,0,$A30)</f>
        <v>-0.18862000000000001</v>
      </c>
      <c r="J30" s="50">
        <f ca="1">OFFSET('std charges scalers'!$A$3,0,$A30)</f>
        <v>-1.017E-2</v>
      </c>
      <c r="K30" s="50">
        <f ca="1">OFFSET('std charges scalers'!$A$6,0,$A30)</f>
        <v>-1.362E-2</v>
      </c>
      <c r="L30" s="51"/>
      <c r="M30" s="50">
        <f ca="1">OFFSET('std charges scalers'!$A$5,0,$A30)</f>
        <v>-9.1539999999999996E-2</v>
      </c>
      <c r="N30" s="50">
        <f ca="1">OFFSET('std charges scalers'!$A$4,0,$A30)</f>
        <v>-0.18862000000000001</v>
      </c>
      <c r="O30" s="50">
        <f ca="1">OFFSET('std charges scalers'!$A$3,0,$A30)</f>
        <v>-1.017E-2</v>
      </c>
      <c r="P30" s="50">
        <f ca="1">OFFSET('std charges scalers'!$A$6,0,$A30)</f>
        <v>-1.362E-2</v>
      </c>
      <c r="Q30" s="51"/>
      <c r="R30" s="50">
        <f ca="1">OFFSET('std charges scalers'!$A$5,0,$A30)</f>
        <v>-9.1539999999999996E-2</v>
      </c>
      <c r="S30" s="50">
        <f ca="1">OFFSET('std charges scalers'!$A$4,0,$A30)</f>
        <v>-0.18862000000000001</v>
      </c>
      <c r="T30" s="50">
        <f ca="1">OFFSET('std charges scalers'!$A$3,0,$A30)</f>
        <v>-1.017E-2</v>
      </c>
      <c r="U30" s="50">
        <f ca="1">OFFSET('std charges scalers'!$A$6,0,$A30)</f>
        <v>-1.362E-2</v>
      </c>
      <c r="V30" s="51"/>
      <c r="W30" s="50">
        <f ca="1">OFFSET('std charges scalers'!$A$5,0,$A30)</f>
        <v>-9.1539999999999996E-2</v>
      </c>
      <c r="X30" s="50">
        <f ca="1">OFFSET('std charges scalers'!$A$4,0,$A30)</f>
        <v>-0.18862000000000001</v>
      </c>
      <c r="Y30" s="50">
        <f ca="1">OFFSET('std charges scalers'!$A$3,0,$A30)</f>
        <v>-1.017E-2</v>
      </c>
      <c r="Z30" s="50">
        <f ca="1">OFFSET('std charges scalers'!$A$6,0,$A30)</f>
        <v>-1.362E-2</v>
      </c>
      <c r="AA30" s="51"/>
      <c r="AB30" s="50">
        <f ca="1">OFFSET('std charges scalers'!$A$5,0,$A30)</f>
        <v>-9.1539999999999996E-2</v>
      </c>
      <c r="AC30" s="50">
        <f ca="1">OFFSET('std charges scalers'!$A$4,0,$A30)</f>
        <v>-0.18862000000000001</v>
      </c>
      <c r="AD30" s="50">
        <f ca="1">OFFSET('std charges scalers'!$A$3,0,$A30)</f>
        <v>-1.017E-2</v>
      </c>
      <c r="AE30" s="50">
        <f ca="1">OFFSET('std charges scalers'!$A$6,0,$A30)</f>
        <v>-1.362E-2</v>
      </c>
    </row>
    <row r="31" spans="1:31" ht="16.5" thickBot="1">
      <c r="B31" s="18"/>
      <c r="C31" s="50"/>
      <c r="D31" s="50"/>
      <c r="E31" s="50"/>
      <c r="F31" s="50"/>
      <c r="G31" s="51"/>
      <c r="H31" s="50"/>
      <c r="I31" s="50"/>
      <c r="J31" s="50"/>
      <c r="K31" s="50"/>
      <c r="L31" s="51"/>
      <c r="M31" s="50"/>
      <c r="N31" s="50"/>
      <c r="O31" s="50"/>
      <c r="P31" s="50"/>
      <c r="Q31" s="51"/>
      <c r="R31" s="50"/>
      <c r="S31" s="50"/>
      <c r="T31" s="50"/>
      <c r="U31" s="50"/>
      <c r="V31" s="51"/>
      <c r="W31" s="50"/>
      <c r="X31" s="50"/>
      <c r="Y31" s="50"/>
      <c r="Z31" s="50"/>
      <c r="AA31" s="51"/>
      <c r="AB31" s="50"/>
      <c r="AC31" s="50"/>
      <c r="AD31" s="50"/>
      <c r="AE31" s="50"/>
    </row>
    <row r="32" spans="1:31" ht="16.5" thickBot="1">
      <c r="B32" s="18"/>
      <c r="C32" s="50"/>
      <c r="D32" s="50"/>
      <c r="E32" s="50"/>
      <c r="F32" s="50"/>
      <c r="G32" s="51"/>
      <c r="H32" s="50"/>
      <c r="I32" s="50"/>
      <c r="J32" s="50"/>
      <c r="K32" s="50"/>
      <c r="L32" s="51"/>
      <c r="M32" s="50"/>
      <c r="N32" s="50"/>
      <c r="O32" s="50"/>
      <c r="P32" s="50"/>
      <c r="Q32" s="51"/>
      <c r="R32" s="50"/>
      <c r="S32" s="50"/>
      <c r="T32" s="50"/>
      <c r="U32" s="50"/>
      <c r="V32" s="51"/>
      <c r="W32" s="50"/>
      <c r="X32" s="50"/>
      <c r="Y32" s="50"/>
      <c r="Z32" s="50"/>
      <c r="AA32" s="51"/>
      <c r="AB32" s="50"/>
      <c r="AC32" s="50"/>
      <c r="AD32" s="50"/>
      <c r="AE32" s="50"/>
    </row>
    <row r="33" spans="1:31" ht="16.5" thickBot="1">
      <c r="B33" s="18"/>
      <c r="C33" s="50"/>
      <c r="D33" s="50"/>
      <c r="E33" s="50"/>
      <c r="F33" s="50"/>
      <c r="G33" s="51"/>
      <c r="H33" s="50"/>
      <c r="I33" s="50"/>
      <c r="J33" s="50"/>
      <c r="K33" s="50"/>
      <c r="L33" s="51"/>
      <c r="M33" s="50"/>
      <c r="N33" s="50"/>
      <c r="O33" s="50"/>
      <c r="P33" s="50"/>
      <c r="Q33" s="51"/>
      <c r="R33" s="50"/>
      <c r="S33" s="50"/>
      <c r="T33" s="50"/>
      <c r="U33" s="50"/>
      <c r="V33" s="51"/>
      <c r="W33" s="50"/>
      <c r="X33" s="50"/>
      <c r="Y33" s="50"/>
      <c r="Z33" s="50"/>
      <c r="AA33" s="51"/>
      <c r="AB33" s="50"/>
      <c r="AC33" s="50"/>
      <c r="AD33" s="50"/>
      <c r="AE33" s="50"/>
    </row>
    <row r="34" spans="1:31" ht="16.5" thickBot="1">
      <c r="B34" s="18"/>
      <c r="C34" s="50"/>
      <c r="D34" s="50"/>
      <c r="E34" s="50"/>
      <c r="F34" s="50"/>
      <c r="G34" s="51"/>
      <c r="H34" s="50"/>
      <c r="I34" s="50"/>
      <c r="J34" s="50"/>
      <c r="K34" s="50"/>
      <c r="L34" s="51"/>
      <c r="M34" s="50"/>
      <c r="N34" s="50"/>
      <c r="O34" s="50"/>
      <c r="P34" s="50"/>
      <c r="Q34" s="51"/>
      <c r="R34" s="50"/>
      <c r="S34" s="50"/>
      <c r="T34" s="50"/>
      <c r="U34" s="50"/>
      <c r="V34" s="51"/>
      <c r="W34" s="50"/>
      <c r="X34" s="50"/>
      <c r="Y34" s="50"/>
      <c r="Z34" s="50"/>
      <c r="AA34" s="51"/>
      <c r="AB34" s="50"/>
      <c r="AC34" s="50"/>
      <c r="AD34" s="50"/>
      <c r="AE34" s="50"/>
    </row>
    <row r="37" spans="1:31" ht="16.5" thickBot="1">
      <c r="A37" s="1">
        <v>1</v>
      </c>
      <c r="B37" s="18" t="str">
        <f>"Q"&amp;(MOD(A37+$C$1-1,4)+1)&amp;" "&amp;$D$1+TRUNC(($C$1+A37-1) / 4)</f>
        <v>Q4 2014</v>
      </c>
      <c r="C37" s="14">
        <f ca="1">$N$9*(1+C22)</f>
        <v>-35074.242648657753</v>
      </c>
      <c r="D37" s="14">
        <f t="shared" ref="D37:F37" ca="1" si="6">$N$9*(1+D22)</f>
        <v>-32928.618841498865</v>
      </c>
      <c r="E37" s="14">
        <f t="shared" ca="1" si="6"/>
        <v>-29054.015284138954</v>
      </c>
      <c r="F37" s="14">
        <f t="shared" ca="1" si="6"/>
        <v>-24075.639056036282</v>
      </c>
      <c r="H37" s="14">
        <f ca="1">$N$10*(1+H22)</f>
        <v>-1171.0555630800002</v>
      </c>
      <c r="I37" s="14">
        <f t="shared" ref="I37:K37" ca="1" si="7">$N$10*(1+I22)</f>
        <v>-1129.5059352200001</v>
      </c>
      <c r="J37" s="14">
        <f t="shared" ca="1" si="7"/>
        <v>-1153.3884207200001</v>
      </c>
      <c r="K37" s="14">
        <f t="shared" ca="1" si="7"/>
        <v>-1171.0555630800002</v>
      </c>
      <c r="M37" s="14">
        <f ca="1">$N$11*(1+M22)</f>
        <v>-39617.005596380914</v>
      </c>
      <c r="N37" s="14">
        <f t="shared" ref="N37:P37" ca="1" si="8">$N$11*(1+N22)</f>
        <v>-38211.374735341473</v>
      </c>
      <c r="O37" s="14">
        <f t="shared" ca="1" si="8"/>
        <v>-39019.323214934113</v>
      </c>
      <c r="P37" s="14">
        <f t="shared" ca="1" si="8"/>
        <v>-39617.005596380914</v>
      </c>
      <c r="R37" s="14">
        <f ca="1">$N$12*(1+R22)</f>
        <v>-10510.509686588777</v>
      </c>
      <c r="S37" s="14">
        <f t="shared" ref="S37:U37" ca="1" si="9">$N$12*(1+S22)</f>
        <v>-10137.591628842565</v>
      </c>
      <c r="T37" s="14">
        <f t="shared" ca="1" si="9"/>
        <v>-10351.942769045823</v>
      </c>
      <c r="U37" s="14">
        <f t="shared" ca="1" si="9"/>
        <v>-10510.509686588777</v>
      </c>
      <c r="W37" s="14">
        <f ca="1">$N$13*(1+W22)</f>
        <v>-2067.5524496395224</v>
      </c>
      <c r="X37" s="14">
        <f t="shared" ref="X37:Z37" ca="1" si="10">$N$13*(1+X22)</f>
        <v>-1994.194670920969</v>
      </c>
      <c r="Y37" s="14">
        <f t="shared" ca="1" si="10"/>
        <v>-2036.3602973487498</v>
      </c>
      <c r="Z37" s="14">
        <f t="shared" ca="1" si="10"/>
        <v>-2067.5524496395224</v>
      </c>
      <c r="AB37" s="14">
        <f ca="1">$N$14*(1+AB22)</f>
        <v>-73849.570148565879</v>
      </c>
      <c r="AC37" s="14">
        <f t="shared" ref="AC37:AE37" ca="1" si="11">$N$14*(1+AC22)</f>
        <v>-71229.351045363292</v>
      </c>
      <c r="AD37" s="14">
        <f t="shared" ca="1" si="11"/>
        <v>-72735.437813454482</v>
      </c>
      <c r="AE37" s="14">
        <f t="shared" ca="1" si="11"/>
        <v>-73849.570148565879</v>
      </c>
    </row>
    <row r="38" spans="1:31" ht="16.5" thickBot="1">
      <c r="A38" s="1">
        <f>A37+1</f>
        <v>2</v>
      </c>
      <c r="B38" s="18" t="str">
        <f t="shared" ref="B38:B49" si="12">"Q"&amp;(MOD(A38+$C$1-1,4)+1)&amp;" "&amp;$D$1+TRUNC(($C$1+A38-1) / 4)</f>
        <v>Q1 2015</v>
      </c>
      <c r="C38" s="14">
        <f t="shared" ref="C38:F38" ca="1" si="13">$N$9*(1+C23)</f>
        <v>-35485.290780377487</v>
      </c>
      <c r="D38" s="14">
        <f t="shared" ca="1" si="13"/>
        <v>-31386.001278963482</v>
      </c>
      <c r="E38" s="14">
        <f t="shared" ca="1" si="13"/>
        <v>-21194.245774251962</v>
      </c>
      <c r="F38" s="14">
        <f t="shared" ca="1" si="13"/>
        <v>-20211.937004523599</v>
      </c>
      <c r="H38" s="14">
        <f t="shared" ref="H38:K38" ca="1" si="14">$N$10*(1+H23)</f>
        <v>-1157.0562987400001</v>
      </c>
      <c r="I38" s="14">
        <f t="shared" ca="1" si="14"/>
        <v>-1091.86006178</v>
      </c>
      <c r="J38" s="14">
        <f t="shared" ca="1" si="14"/>
        <v>-1144.28359168</v>
      </c>
      <c r="K38" s="14">
        <f t="shared" ca="1" si="14"/>
        <v>-1157.42190716</v>
      </c>
      <c r="M38" s="14">
        <f t="shared" ref="M38:P38" ca="1" si="15">$N$11*(1+M23)</f>
        <v>-39143.408141923399</v>
      </c>
      <c r="N38" s="14">
        <f t="shared" ca="1" si="15"/>
        <v>-36937.808539361373</v>
      </c>
      <c r="O38" s="14">
        <f t="shared" ca="1" si="15"/>
        <v>-38711.305325430149</v>
      </c>
      <c r="P38" s="14">
        <f t="shared" ca="1" si="15"/>
        <v>-39155.776735931977</v>
      </c>
      <c r="R38" s="14">
        <f t="shared" ref="R38:U38" ca="1" si="16">$N$12*(1+R23)</f>
        <v>-10384.862870084447</v>
      </c>
      <c r="S38" s="14">
        <f t="shared" ca="1" si="16"/>
        <v>-9799.7107204332824</v>
      </c>
      <c r="T38" s="14">
        <f t="shared" ca="1" si="16"/>
        <v>-10270.224704731298</v>
      </c>
      <c r="U38" s="14">
        <f t="shared" ca="1" si="16"/>
        <v>-10388.144294946818</v>
      </c>
      <c r="W38" s="14">
        <f t="shared" ref="W38:Z38" ca="1" si="17">$N$13*(1+W23)</f>
        <v>-2042.836104666794</v>
      </c>
      <c r="X38" s="14">
        <f t="shared" ca="1" si="17"/>
        <v>-1927.7291501518455</v>
      </c>
      <c r="Y38" s="14">
        <f t="shared" ca="1" si="17"/>
        <v>-2020.2853029772698</v>
      </c>
      <c r="Z38" s="14">
        <f t="shared" ca="1" si="17"/>
        <v>-2043.4816031454416</v>
      </c>
      <c r="AB38" s="14">
        <f t="shared" ref="AB38:AE38" ca="1" si="18">$N$14*(1+AB23)</f>
        <v>-72966.742991171195</v>
      </c>
      <c r="AC38" s="14">
        <f t="shared" ca="1" si="18"/>
        <v>-68855.3120509203</v>
      </c>
      <c r="AD38" s="14">
        <f t="shared" ca="1" si="18"/>
        <v>-72161.265475199471</v>
      </c>
      <c r="AE38" s="14">
        <f t="shared" ca="1" si="18"/>
        <v>-72989.799134287648</v>
      </c>
    </row>
    <row r="39" spans="1:31" ht="16.5" thickBot="1">
      <c r="A39" s="1">
        <f t="shared" ref="A39:A49" si="19">A38+1</f>
        <v>3</v>
      </c>
      <c r="B39" s="18" t="str">
        <f t="shared" si="12"/>
        <v>Q2 2015</v>
      </c>
      <c r="C39" s="14">
        <f t="shared" ref="C39:F39" ca="1" si="20">$N$9*(1+C24)</f>
        <v>-35926.184008600649</v>
      </c>
      <c r="D39" s="14">
        <f t="shared" ca="1" si="20"/>
        <v>-29996.339757949172</v>
      </c>
      <c r="E39" s="14">
        <f t="shared" ca="1" si="20"/>
        <v>-17279.792286459418</v>
      </c>
      <c r="F39" s="14">
        <f t="shared" ca="1" si="20"/>
        <v>-17381.308481081222</v>
      </c>
      <c r="H39" s="14">
        <f t="shared" ref="H39:K39" ca="1" si="21">$N$10*(1+H24)</f>
        <v>-1146.9136135399999</v>
      </c>
      <c r="I39" s="14">
        <f t="shared" ca="1" si="21"/>
        <v>-1068.9682571600001</v>
      </c>
      <c r="J39" s="14">
        <f t="shared" ca="1" si="21"/>
        <v>-1140.443670131368</v>
      </c>
      <c r="K39" s="14">
        <f t="shared" ca="1" si="21"/>
        <v>-1154.3673077800001</v>
      </c>
      <c r="M39" s="14">
        <f t="shared" ref="M39:P39" ca="1" si="22">$N$11*(1+M24)</f>
        <v>-38800.279404911213</v>
      </c>
      <c r="N39" s="14">
        <f t="shared" ca="1" si="22"/>
        <v>-36163.37495966295</v>
      </c>
      <c r="O39" s="14">
        <f t="shared" ca="1" si="22"/>
        <v>-38581.40013708733</v>
      </c>
      <c r="P39" s="14">
        <f t="shared" ca="1" si="22"/>
        <v>-39052.439127924823</v>
      </c>
      <c r="R39" s="14">
        <f t="shared" ref="R39:U39" ca="1" si="23">$N$12*(1+R24)</f>
        <v>-10293.829793257384</v>
      </c>
      <c r="S39" s="14">
        <f t="shared" ca="1" si="23"/>
        <v>-9594.2511830829008</v>
      </c>
      <c r="T39" s="14">
        <f t="shared" ca="1" si="23"/>
        <v>-10235.760471004856</v>
      </c>
      <c r="U39" s="14">
        <f t="shared" ca="1" si="23"/>
        <v>-10360.728519483784</v>
      </c>
      <c r="W39" s="14">
        <f t="shared" ref="W39:Z39" ca="1" si="24">$N$13*(1+W24)</f>
        <v>-2024.9287275172178</v>
      </c>
      <c r="X39" s="14">
        <f t="shared" ca="1" si="24"/>
        <v>-1887.3126163758841</v>
      </c>
      <c r="Y39" s="14">
        <f t="shared" ca="1" si="24"/>
        <v>-2013.5057448977057</v>
      </c>
      <c r="Z39" s="14">
        <f t="shared" ca="1" si="24"/>
        <v>-2038.0885674689994</v>
      </c>
      <c r="AB39" s="14">
        <f t="shared" ref="AB39:AE39" ca="1" si="25">$N$14*(1+AB24)</f>
        <v>-72327.120956327533</v>
      </c>
      <c r="AC39" s="14">
        <f t="shared" ca="1" si="25"/>
        <v>-67411.6999932092</v>
      </c>
      <c r="AD39" s="14">
        <f t="shared" ca="1" si="25"/>
        <v>-71919.110820278685</v>
      </c>
      <c r="AE39" s="14">
        <f t="shared" ca="1" si="25"/>
        <v>-72797.168777282408</v>
      </c>
    </row>
    <row r="40" spans="1:31" ht="16.5" thickBot="1">
      <c r="A40" s="1">
        <f t="shared" si="19"/>
        <v>4</v>
      </c>
      <c r="B40" s="18" t="str">
        <f t="shared" si="12"/>
        <v>Q3 2015</v>
      </c>
      <c r="C40" s="14">
        <f t="shared" ref="C40:F40" ca="1" si="26">$N$9*(1+C25)</f>
        <v>-36386.239115018041</v>
      </c>
      <c r="D40" s="14">
        <f t="shared" ca="1" si="26"/>
        <v>-28800.162558575674</v>
      </c>
      <c r="E40" s="14">
        <f t="shared" ca="1" si="26"/>
        <v>-14872.854462264961</v>
      </c>
      <c r="F40" s="14">
        <f t="shared" ca="1" si="26"/>
        <v>-15590.819868242221</v>
      </c>
      <c r="H40" s="14">
        <f t="shared" ref="H40:K40" ca="1" si="27">$N$10*(1+H25)</f>
        <v>-1132.5723284200001</v>
      </c>
      <c r="I40" s="14">
        <f t="shared" ca="1" si="27"/>
        <v>-1045.0621840199999</v>
      </c>
      <c r="J40" s="14">
        <f t="shared" ca="1" si="27"/>
        <v>-1138.460148922926</v>
      </c>
      <c r="K40" s="14">
        <f t="shared" ca="1" si="27"/>
        <v>-1150.4281719000001</v>
      </c>
      <c r="M40" s="14">
        <f t="shared" ref="M40:P40" ca="1" si="28">$N$11*(1+M25)</f>
        <v>-38315.111330252133</v>
      </c>
      <c r="N40" s="14">
        <f t="shared" ca="1" si="28"/>
        <v>-35354.628506263303</v>
      </c>
      <c r="O40" s="14">
        <f t="shared" ca="1" si="28"/>
        <v>-38514.297282796877</v>
      </c>
      <c r="P40" s="14">
        <f t="shared" ca="1" si="28"/>
        <v>-38919.177502154977</v>
      </c>
      <c r="R40" s="14">
        <f t="shared" ref="R40:U40" ca="1" si="29">$N$12*(1+R25)</f>
        <v>-10165.113256720515</v>
      </c>
      <c r="S40" s="14">
        <f t="shared" ca="1" si="29"/>
        <v>-9379.688338049813</v>
      </c>
      <c r="T40" s="14">
        <f t="shared" ca="1" si="29"/>
        <v>-10217.957883721934</v>
      </c>
      <c r="U40" s="14">
        <f t="shared" ca="1" si="29"/>
        <v>-10325.373812902111</v>
      </c>
      <c r="W40" s="14">
        <f t="shared" ref="W40:Z40" ca="1" si="30">$N$13*(1+W25)</f>
        <v>-1999.6085291289805</v>
      </c>
      <c r="X40" s="14">
        <f t="shared" ca="1" si="30"/>
        <v>-1845.105344884965</v>
      </c>
      <c r="Y40" s="14">
        <f t="shared" ca="1" si="30"/>
        <v>-2010.0037469885372</v>
      </c>
      <c r="Z40" s="14">
        <f t="shared" ca="1" si="30"/>
        <v>-2031.1338419248618</v>
      </c>
      <c r="AB40" s="14">
        <f t="shared" ref="AB40:AE40" ca="1" si="31">$N$14*(1+AB25)</f>
        <v>-71422.725148920683</v>
      </c>
      <c r="AC40" s="14">
        <f t="shared" ca="1" si="31"/>
        <v>-65904.125732013723</v>
      </c>
      <c r="AD40" s="14">
        <f t="shared" ca="1" si="31"/>
        <v>-71794.025219524847</v>
      </c>
      <c r="AE40" s="14">
        <f t="shared" ca="1" si="31"/>
        <v>-72548.757428866389</v>
      </c>
    </row>
    <row r="41" spans="1:31" ht="16.5" thickBot="1">
      <c r="A41" s="1">
        <f t="shared" si="19"/>
        <v>5</v>
      </c>
      <c r="B41" s="18" t="str">
        <f t="shared" si="12"/>
        <v>Q4 2015</v>
      </c>
      <c r="C41" s="14">
        <f t="shared" ref="C41:F41" ca="1" si="32">$N$9*(1+C26)</f>
        <v>-36864.608240579735</v>
      </c>
      <c r="D41" s="14">
        <f t="shared" ca="1" si="32"/>
        <v>-27569.053004320562</v>
      </c>
      <c r="E41" s="14">
        <f t="shared" ca="1" si="32"/>
        <v>-14594.074285135022</v>
      </c>
      <c r="F41" s="14">
        <f t="shared" ca="1" si="32"/>
        <v>-14248.726296370829</v>
      </c>
      <c r="H41" s="14">
        <f t="shared" ref="H41:K41" ca="1" si="33">$N$10*(1+H26)</f>
        <v>-1117.9715792600002</v>
      </c>
      <c r="I41" s="14">
        <f t="shared" ca="1" si="33"/>
        <v>-1022.4534310800001</v>
      </c>
      <c r="J41" s="14">
        <f t="shared" ca="1" si="33"/>
        <v>-1143.1620347794601</v>
      </c>
      <c r="K41" s="14">
        <f t="shared" ca="1" si="33"/>
        <v>-1147.6094489200002</v>
      </c>
      <c r="M41" s="14">
        <f t="shared" ref="M41:P41" ca="1" si="34">$N$11*(1+M26)</f>
        <v>-37821.165543715993</v>
      </c>
      <c r="N41" s="14">
        <f t="shared" ca="1" si="34"/>
        <v>-34589.770612248947</v>
      </c>
      <c r="O41" s="14">
        <f t="shared" ca="1" si="34"/>
        <v>-38673.362867867771</v>
      </c>
      <c r="P41" s="14">
        <f t="shared" ca="1" si="34"/>
        <v>-38823.81963221787</v>
      </c>
      <c r="R41" s="14">
        <f t="shared" ref="R41:U41" ca="1" si="35">$N$12*(1+R26)</f>
        <v>-10034.067967055511</v>
      </c>
      <c r="S41" s="14">
        <f t="shared" ca="1" si="35"/>
        <v>-9176.7692586573958</v>
      </c>
      <c r="T41" s="14">
        <f t="shared" ca="1" si="35"/>
        <v>-10260.158457630108</v>
      </c>
      <c r="U41" s="14">
        <f t="shared" ca="1" si="35"/>
        <v>-10300.075085737381</v>
      </c>
      <c r="W41" s="14">
        <f t="shared" ref="W41:Z41" ca="1" si="36">$N$13*(1+W26)</f>
        <v>-1973.8302350462191</v>
      </c>
      <c r="X41" s="14">
        <f t="shared" ca="1" si="36"/>
        <v>-1805.1885518666663</v>
      </c>
      <c r="Y41" s="14">
        <f t="shared" ca="1" si="36"/>
        <v>-2018.3051426926265</v>
      </c>
      <c r="Z41" s="14">
        <f t="shared" ca="1" si="36"/>
        <v>-2026.1572568798053</v>
      </c>
      <c r="AB41" s="14">
        <f t="shared" ref="AB41:AE41" ca="1" si="37">$N$14*(1+AB26)</f>
        <v>-70501.966917366663</v>
      </c>
      <c r="AC41" s="14">
        <f t="shared" ca="1" si="37"/>
        <v>-64478.36359155408</v>
      </c>
      <c r="AD41" s="14">
        <f t="shared" ca="1" si="37"/>
        <v>-72090.537409330253</v>
      </c>
      <c r="AE41" s="14">
        <f t="shared" ca="1" si="37"/>
        <v>-72371.002002904017</v>
      </c>
    </row>
    <row r="42" spans="1:31" ht="16.5" thickBot="1">
      <c r="A42" s="1">
        <f t="shared" si="19"/>
        <v>6</v>
      </c>
      <c r="B42" s="18" t="str">
        <f t="shared" si="12"/>
        <v>Q1 2016</v>
      </c>
      <c r="C42" s="14">
        <f t="shared" ref="C42:F42" ca="1" si="38">$N$9*(1+C27)</f>
        <v>-37332.633374715093</v>
      </c>
      <c r="D42" s="14">
        <f t="shared" ca="1" si="38"/>
        <v>-26686.418723517181</v>
      </c>
      <c r="E42" s="14">
        <f t="shared" ca="1" si="38"/>
        <v>-15409.726729593573</v>
      </c>
      <c r="F42" s="14">
        <f t="shared" ca="1" si="38"/>
        <v>-13811.91610671084</v>
      </c>
      <c r="H42" s="14">
        <f t="shared" ref="H42:K42" ca="1" si="39">$N$10*(1+H27)</f>
        <v>-1105.06914018</v>
      </c>
      <c r="I42" s="14">
        <f t="shared" ca="1" si="39"/>
        <v>-1005.04575276</v>
      </c>
      <c r="J42" s="14">
        <f t="shared" ca="1" si="39"/>
        <v>-1148.5255621936681</v>
      </c>
      <c r="K42" s="14">
        <f t="shared" ca="1" si="39"/>
        <v>-1149.1308517000002</v>
      </c>
      <c r="M42" s="14">
        <f t="shared" ref="M42:P42" ca="1" si="40">$N$11*(1+M27)</f>
        <v>-37384.67387128422</v>
      </c>
      <c r="N42" s="14">
        <f t="shared" ca="1" si="40"/>
        <v>-34000.8659426792</v>
      </c>
      <c r="O42" s="14">
        <f t="shared" ca="1" si="40"/>
        <v>-38854.811897515996</v>
      </c>
      <c r="P42" s="14">
        <f t="shared" ca="1" si="40"/>
        <v>-38875.288942769694</v>
      </c>
      <c r="R42" s="14">
        <f t="shared" ref="R42:U42" ca="1" si="41">$N$12*(1+R27)</f>
        <v>-9918.2654251382937</v>
      </c>
      <c r="S42" s="14">
        <f t="shared" ca="1" si="41"/>
        <v>-9020.5310942425749</v>
      </c>
      <c r="T42" s="14">
        <f t="shared" ca="1" si="41"/>
        <v>-10308.297426111714</v>
      </c>
      <c r="U42" s="14">
        <f t="shared" ca="1" si="41"/>
        <v>-10313.730047261441</v>
      </c>
      <c r="W42" s="14">
        <f t="shared" ref="W42:Z42" ca="1" si="42">$N$13*(1+W27)</f>
        <v>-1951.0503855094328</v>
      </c>
      <c r="X42" s="14">
        <f t="shared" ca="1" si="42"/>
        <v>-1774.4544952704173</v>
      </c>
      <c r="Y42" s="14">
        <f t="shared" ca="1" si="42"/>
        <v>-2027.7746969935245</v>
      </c>
      <c r="Z42" s="14">
        <f t="shared" ca="1" si="42"/>
        <v>-2028.8433634522416</v>
      </c>
      <c r="AB42" s="14">
        <f t="shared" ref="AB42:AE42" ca="1" si="43">$N$14*(1+AB27)</f>
        <v>-69688.308189321353</v>
      </c>
      <c r="AC42" s="14">
        <f t="shared" ca="1" si="43"/>
        <v>-63380.593680589831</v>
      </c>
      <c r="AD42" s="14">
        <f t="shared" ca="1" si="43"/>
        <v>-72428.774301333513</v>
      </c>
      <c r="AE42" s="14">
        <f t="shared" ca="1" si="43"/>
        <v>-72466.945308130569</v>
      </c>
    </row>
    <row r="43" spans="1:31" ht="16.5" thickBot="1">
      <c r="A43" s="1">
        <f t="shared" si="19"/>
        <v>7</v>
      </c>
      <c r="B43" s="18" t="str">
        <f t="shared" si="12"/>
        <v>Q2 2016</v>
      </c>
      <c r="C43" s="14">
        <f t="shared" ref="C43:F43" ca="1" si="44">$N$9*(1+C28)</f>
        <v>-37822.194420138781</v>
      </c>
      <c r="D43" s="14">
        <f t="shared" ca="1" si="44"/>
        <v>-26166.673424092951</v>
      </c>
      <c r="E43" s="14">
        <f t="shared" ca="1" si="44"/>
        <v>-16291.34360729133</v>
      </c>
      <c r="F43" s="14">
        <f t="shared" ca="1" si="44"/>
        <v>-14040.82739948085</v>
      </c>
      <c r="H43" s="14">
        <f t="shared" ref="H43:K43" ca="1" si="45">$N$10*(1+H28)</f>
        <v>-1094.3721454399999</v>
      </c>
      <c r="I43" s="14">
        <f t="shared" ca="1" si="45"/>
        <v>-987.35502276000011</v>
      </c>
      <c r="J43" s="14">
        <f t="shared" ca="1" si="45"/>
        <v>-1156.2897004399999</v>
      </c>
      <c r="K43" s="14">
        <f t="shared" ca="1" si="45"/>
        <v>-1152.2915954600001</v>
      </c>
      <c r="M43" s="14">
        <f t="shared" ref="M43:P43" ca="1" si="46">$N$11*(1+M28)</f>
        <v>-37022.792749807413</v>
      </c>
      <c r="N43" s="14">
        <f t="shared" ca="1" si="46"/>
        <v>-33402.385587425393</v>
      </c>
      <c r="O43" s="14">
        <f t="shared" ca="1" si="46"/>
        <v>-39117.47399319573</v>
      </c>
      <c r="P43" s="14">
        <f t="shared" ca="1" si="46"/>
        <v>-38982.217432908372</v>
      </c>
      <c r="R43" s="14">
        <f t="shared" ref="R43:U43" ca="1" si="47">$N$12*(1+R28)</f>
        <v>-9822.2572848102172</v>
      </c>
      <c r="S43" s="14">
        <f t="shared" ca="1" si="47"/>
        <v>-8861.7524718697932</v>
      </c>
      <c r="T43" s="14">
        <f t="shared" ca="1" si="47"/>
        <v>-10377.98246311496</v>
      </c>
      <c r="U43" s="14">
        <f t="shared" ca="1" si="47"/>
        <v>-10342.098494458711</v>
      </c>
      <c r="W43" s="14">
        <f t="shared" ref="W43:Z43" ca="1" si="48">$N$13*(1+W28)</f>
        <v>-1932.164349376101</v>
      </c>
      <c r="X43" s="14">
        <f t="shared" ca="1" si="48"/>
        <v>-1743.220697916506</v>
      </c>
      <c r="Y43" s="14">
        <f t="shared" ca="1" si="48"/>
        <v>-2041.4826401147909</v>
      </c>
      <c r="Z43" s="14">
        <f t="shared" ca="1" si="48"/>
        <v>-2034.423801912807</v>
      </c>
      <c r="AB43" s="14">
        <f t="shared" ref="AB43:AE43" ca="1" si="49">$N$14*(1+AB28)</f>
        <v>-69013.730066526929</v>
      </c>
      <c r="AC43" s="14">
        <f t="shared" ca="1" si="49"/>
        <v>-62264.973852374147</v>
      </c>
      <c r="AD43" s="14">
        <f t="shared" ca="1" si="49"/>
        <v>-72918.399465281851</v>
      </c>
      <c r="AE43" s="14">
        <f t="shared" ca="1" si="49"/>
        <v>-72666.269384105093</v>
      </c>
    </row>
    <row r="44" spans="1:31" ht="16.5" thickBot="1">
      <c r="A44" s="1">
        <f t="shared" si="19"/>
        <v>8</v>
      </c>
      <c r="B44" s="18" t="str">
        <f t="shared" si="12"/>
        <v>Q3 2016</v>
      </c>
      <c r="C44" s="14">
        <f t="shared" ref="C44:F44" ca="1" si="50">$N$9*(1+C29)</f>
        <v>-38320.742896386066</v>
      </c>
      <c r="D44" s="14">
        <f t="shared" ca="1" si="50"/>
        <v>-25755.286134876093</v>
      </c>
      <c r="E44" s="14">
        <f t="shared" ca="1" si="50"/>
        <v>-17772.575258720015</v>
      </c>
      <c r="F44" s="14">
        <f t="shared" ca="1" si="50"/>
        <v>-14413.326340542872</v>
      </c>
      <c r="H44" s="14">
        <f t="shared" ref="H44:K44" ca="1" si="51">$N$10*(1+H29)</f>
        <v>-1079.9129221200001</v>
      </c>
      <c r="I44" s="14">
        <f t="shared" ca="1" si="51"/>
        <v>-972.60095394000007</v>
      </c>
      <c r="J44" s="14">
        <f t="shared" ca="1" si="51"/>
        <v>-1163.4839306399999</v>
      </c>
      <c r="K44" s="14">
        <f t="shared" ca="1" si="51"/>
        <v>-1158.5187324200001</v>
      </c>
      <c r="M44" s="14">
        <f t="shared" ref="M44:P44" ca="1" si="52">$N$11*(1+M29)</f>
        <v>-36533.634806113303</v>
      </c>
      <c r="N44" s="14">
        <f t="shared" ca="1" si="52"/>
        <v>-32903.252971143724</v>
      </c>
      <c r="O44" s="14">
        <f t="shared" ca="1" si="52"/>
        <v>-39360.85600433228</v>
      </c>
      <c r="P44" s="14">
        <f t="shared" ca="1" si="52"/>
        <v>-39192.882517957718</v>
      </c>
      <c r="R44" s="14">
        <f t="shared" ref="R44:U44" ca="1" si="53">$N$12*(1+R29)</f>
        <v>-9692.4822241241964</v>
      </c>
      <c r="S44" s="14">
        <f t="shared" ca="1" si="53"/>
        <v>-8729.3311008108922</v>
      </c>
      <c r="T44" s="14">
        <f t="shared" ca="1" si="53"/>
        <v>-10442.552436213226</v>
      </c>
      <c r="U44" s="14">
        <f t="shared" ca="1" si="53"/>
        <v>-10397.988569533931</v>
      </c>
      <c r="W44" s="14">
        <f t="shared" ref="W44:Z44" ca="1" si="54">$N$13*(1+W29)</f>
        <v>-1906.6359256721707</v>
      </c>
      <c r="X44" s="14">
        <f t="shared" ca="1" si="54"/>
        <v>-1717.1717109233439</v>
      </c>
      <c r="Y44" s="14">
        <f t="shared" ca="1" si="54"/>
        <v>-2054.1843843720485</v>
      </c>
      <c r="Z44" s="14">
        <f t="shared" ca="1" si="54"/>
        <v>-2045.4180985813839</v>
      </c>
      <c r="AB44" s="14">
        <f t="shared" ref="AB44:AE44" ca="1" si="55">$N$14*(1+AB29)</f>
        <v>-68101.896793598644</v>
      </c>
      <c r="AC44" s="14">
        <f t="shared" ca="1" si="55"/>
        <v>-61334.546915642255</v>
      </c>
      <c r="AD44" s="14">
        <f t="shared" ca="1" si="55"/>
        <v>-73372.084862089556</v>
      </c>
      <c r="AE44" s="14">
        <f t="shared" ca="1" si="55"/>
        <v>-73058.967563637023</v>
      </c>
    </row>
    <row r="45" spans="1:31" ht="16.5" thickBot="1">
      <c r="A45" s="1">
        <f t="shared" si="19"/>
        <v>9</v>
      </c>
      <c r="B45" s="18" t="str">
        <f t="shared" si="12"/>
        <v>Q4 2016</v>
      </c>
      <c r="C45" s="14">
        <f t="shared" ref="C45:F45" ca="1" si="56">$N$9*(1+C30)</f>
        <v>-38829.126697199732</v>
      </c>
      <c r="D45" s="14">
        <f t="shared" ca="1" si="56"/>
        <v>-25423.09007435742</v>
      </c>
      <c r="E45" s="14">
        <f t="shared" ca="1" si="56"/>
        <v>-19537.335153466833</v>
      </c>
      <c r="F45" s="14">
        <f t="shared" ca="1" si="56"/>
        <v>-14927.697298089661</v>
      </c>
      <c r="H45" s="14">
        <f t="shared" ref="H45:K45" ca="1" si="57">$N$10*(1+H30)</f>
        <v>-1071.42137172</v>
      </c>
      <c r="I45" s="14">
        <f t="shared" ca="1" si="57"/>
        <v>-956.92696716</v>
      </c>
      <c r="J45" s="14">
        <f t="shared" ca="1" si="57"/>
        <v>-1167.38768506</v>
      </c>
      <c r="K45" s="14">
        <f t="shared" ca="1" si="57"/>
        <v>-1163.3188171600002</v>
      </c>
      <c r="M45" s="14">
        <f t="shared" ref="M45:P45" ca="1" si="58">$N$11*(1+M30)</f>
        <v>-36246.364235591478</v>
      </c>
      <c r="N45" s="14">
        <f t="shared" ca="1" si="58"/>
        <v>-32372.999376388849</v>
      </c>
      <c r="O45" s="14">
        <f t="shared" ca="1" si="58"/>
        <v>-39492.92066939162</v>
      </c>
      <c r="P45" s="14">
        <f t="shared" ca="1" si="58"/>
        <v>-39355.270187683251</v>
      </c>
      <c r="R45" s="14">
        <f t="shared" ref="R45:U45" ca="1" si="59">$N$12*(1+R30)</f>
        <v>-9616.2684853852606</v>
      </c>
      <c r="S45" s="14">
        <f t="shared" ca="1" si="59"/>
        <v>-8588.6532413886052</v>
      </c>
      <c r="T45" s="14">
        <f t="shared" ca="1" si="59"/>
        <v>-10477.589585550153</v>
      </c>
      <c r="U45" s="14">
        <f t="shared" ca="1" si="59"/>
        <v>-10441.070502404413</v>
      </c>
      <c r="W45" s="14">
        <f t="shared" ref="W45:Z45" ca="1" si="60">$N$13*(1+W30)</f>
        <v>-1891.6437029422932</v>
      </c>
      <c r="X45" s="14">
        <f t="shared" ca="1" si="60"/>
        <v>-1689.4985664677783</v>
      </c>
      <c r="Y45" s="14">
        <f t="shared" ca="1" si="60"/>
        <v>-2061.0766423214782</v>
      </c>
      <c r="Z45" s="14">
        <f t="shared" ca="1" si="60"/>
        <v>-2053.8928689300787</v>
      </c>
      <c r="AB45" s="14">
        <f t="shared" ref="AB45:AE45" ca="1" si="61">$N$14*(1+AB30)</f>
        <v>-67566.399276055105</v>
      </c>
      <c r="AC45" s="14">
        <f t="shared" ca="1" si="61"/>
        <v>-60346.107747843154</v>
      </c>
      <c r="AD45" s="14">
        <f t="shared" ca="1" si="61"/>
        <v>-73618.264970849152</v>
      </c>
      <c r="AE45" s="14">
        <f t="shared" ca="1" si="61"/>
        <v>-73361.672410359548</v>
      </c>
    </row>
    <row r="46" spans="1:31" ht="16.5" thickBot="1">
      <c r="A46" s="1">
        <f t="shared" si="19"/>
        <v>10</v>
      </c>
      <c r="B46" s="18" t="str">
        <f t="shared" si="12"/>
        <v>Q1 2017</v>
      </c>
      <c r="C46" s="14">
        <f t="shared" ref="C46:F46" si="62">$N$9*(1+C31)</f>
        <v>-34692.870000000003</v>
      </c>
      <c r="D46" s="14">
        <f t="shared" si="62"/>
        <v>-34692.870000000003</v>
      </c>
      <c r="E46" s="14">
        <f t="shared" si="62"/>
        <v>-34692.870000000003</v>
      </c>
      <c r="F46" s="14">
        <f t="shared" si="62"/>
        <v>-34692.870000000003</v>
      </c>
      <c r="H46" s="14">
        <f t="shared" ref="H46:K46" si="63">$N$10*(1+H31)</f>
        <v>-1179.3820000000001</v>
      </c>
      <c r="I46" s="14">
        <f t="shared" si="63"/>
        <v>-1179.3820000000001</v>
      </c>
      <c r="J46" s="14">
        <f t="shared" si="63"/>
        <v>-1179.3820000000001</v>
      </c>
      <c r="K46" s="14">
        <f t="shared" si="63"/>
        <v>-1179.3820000000001</v>
      </c>
      <c r="M46" s="14">
        <f t="shared" ref="M46:P46" si="64">$N$11*(1+M31)</f>
        <v>-39898.690350253702</v>
      </c>
      <c r="N46" s="14">
        <f t="shared" si="64"/>
        <v>-39898.690350253702</v>
      </c>
      <c r="O46" s="14">
        <f t="shared" si="64"/>
        <v>-39898.690350253702</v>
      </c>
      <c r="P46" s="14">
        <f t="shared" si="64"/>
        <v>-39898.690350253702</v>
      </c>
      <c r="R46" s="14">
        <f t="shared" ref="R46:U46" si="65">$N$12*(1+R31)</f>
        <v>-10585.2414915189</v>
      </c>
      <c r="S46" s="14">
        <f t="shared" si="65"/>
        <v>-10585.2414915189</v>
      </c>
      <c r="T46" s="14">
        <f t="shared" si="65"/>
        <v>-10585.2414915189</v>
      </c>
      <c r="U46" s="14">
        <f t="shared" si="65"/>
        <v>-10585.2414915189</v>
      </c>
      <c r="W46" s="14">
        <f t="shared" ref="W46:Z46" si="66">$N$13*(1+W31)</f>
        <v>-2082.2531569274302</v>
      </c>
      <c r="X46" s="14">
        <f t="shared" si="66"/>
        <v>-2082.2531569274302</v>
      </c>
      <c r="Y46" s="14">
        <f t="shared" si="66"/>
        <v>-2082.2531569274302</v>
      </c>
      <c r="Z46" s="14">
        <f t="shared" si="66"/>
        <v>-2082.2531569274302</v>
      </c>
      <c r="AB46" s="14">
        <f t="shared" ref="AB46:AE46" si="67">$N$14*(1+AB31)</f>
        <v>-74374.655214379396</v>
      </c>
      <c r="AC46" s="14">
        <f t="shared" si="67"/>
        <v>-74374.655214379396</v>
      </c>
      <c r="AD46" s="14">
        <f t="shared" si="67"/>
        <v>-74374.655214379396</v>
      </c>
      <c r="AE46" s="14">
        <f t="shared" si="67"/>
        <v>-74374.655214379396</v>
      </c>
    </row>
    <row r="47" spans="1:31" ht="16.5" thickBot="1">
      <c r="A47" s="1">
        <f t="shared" si="19"/>
        <v>11</v>
      </c>
      <c r="B47" s="18" t="str">
        <f t="shared" si="12"/>
        <v>Q2 2017</v>
      </c>
      <c r="C47" s="14">
        <f t="shared" ref="C47:F47" si="68">$N$9*(1+C32)</f>
        <v>-34692.870000000003</v>
      </c>
      <c r="D47" s="14">
        <f t="shared" si="68"/>
        <v>-34692.870000000003</v>
      </c>
      <c r="E47" s="14">
        <f t="shared" si="68"/>
        <v>-34692.870000000003</v>
      </c>
      <c r="F47" s="14">
        <f t="shared" si="68"/>
        <v>-34692.870000000003</v>
      </c>
      <c r="H47" s="14">
        <f t="shared" ref="H47:K47" si="69">$N$10*(1+H32)</f>
        <v>-1179.3820000000001</v>
      </c>
      <c r="I47" s="14">
        <f t="shared" si="69"/>
        <v>-1179.3820000000001</v>
      </c>
      <c r="J47" s="14">
        <f t="shared" si="69"/>
        <v>-1179.3820000000001</v>
      </c>
      <c r="K47" s="14">
        <f t="shared" si="69"/>
        <v>-1179.3820000000001</v>
      </c>
      <c r="M47" s="14">
        <f t="shared" ref="M47:P47" si="70">$N$11*(1+M32)</f>
        <v>-39898.690350253702</v>
      </c>
      <c r="N47" s="14">
        <f t="shared" si="70"/>
        <v>-39898.690350253702</v>
      </c>
      <c r="O47" s="14">
        <f t="shared" si="70"/>
        <v>-39898.690350253702</v>
      </c>
      <c r="P47" s="14">
        <f t="shared" si="70"/>
        <v>-39898.690350253702</v>
      </c>
      <c r="R47" s="14">
        <f t="shared" ref="R47:U47" si="71">$N$12*(1+R32)</f>
        <v>-10585.2414915189</v>
      </c>
      <c r="S47" s="14">
        <f t="shared" si="71"/>
        <v>-10585.2414915189</v>
      </c>
      <c r="T47" s="14">
        <f t="shared" si="71"/>
        <v>-10585.2414915189</v>
      </c>
      <c r="U47" s="14">
        <f t="shared" si="71"/>
        <v>-10585.2414915189</v>
      </c>
      <c r="W47" s="14">
        <f t="shared" ref="W47:Z47" si="72">$N$13*(1+W32)</f>
        <v>-2082.2531569274302</v>
      </c>
      <c r="X47" s="14">
        <f t="shared" si="72"/>
        <v>-2082.2531569274302</v>
      </c>
      <c r="Y47" s="14">
        <f t="shared" si="72"/>
        <v>-2082.2531569274302</v>
      </c>
      <c r="Z47" s="14">
        <f t="shared" si="72"/>
        <v>-2082.2531569274302</v>
      </c>
      <c r="AB47" s="14">
        <f t="shared" ref="AB47:AE47" si="73">$N$14*(1+AB32)</f>
        <v>-74374.655214379396</v>
      </c>
      <c r="AC47" s="14">
        <f t="shared" si="73"/>
        <v>-74374.655214379396</v>
      </c>
      <c r="AD47" s="14">
        <f t="shared" si="73"/>
        <v>-74374.655214379396</v>
      </c>
      <c r="AE47" s="14">
        <f t="shared" si="73"/>
        <v>-74374.655214379396</v>
      </c>
    </row>
    <row r="48" spans="1:31" ht="16.5" thickBot="1">
      <c r="A48" s="1">
        <f t="shared" si="19"/>
        <v>12</v>
      </c>
      <c r="B48" s="18" t="str">
        <f t="shared" si="12"/>
        <v>Q3 2017</v>
      </c>
      <c r="C48" s="14">
        <f t="shared" ref="C48:F48" si="74">$N$9*(1+C33)</f>
        <v>-34692.870000000003</v>
      </c>
      <c r="D48" s="14">
        <f t="shared" si="74"/>
        <v>-34692.870000000003</v>
      </c>
      <c r="E48" s="14">
        <f t="shared" si="74"/>
        <v>-34692.870000000003</v>
      </c>
      <c r="F48" s="14">
        <f t="shared" si="74"/>
        <v>-34692.870000000003</v>
      </c>
      <c r="H48" s="14">
        <f t="shared" ref="H48:K48" si="75">$N$10*(1+H33)</f>
        <v>-1179.3820000000001</v>
      </c>
      <c r="I48" s="14">
        <f t="shared" si="75"/>
        <v>-1179.3820000000001</v>
      </c>
      <c r="J48" s="14">
        <f t="shared" si="75"/>
        <v>-1179.3820000000001</v>
      </c>
      <c r="K48" s="14">
        <f t="shared" si="75"/>
        <v>-1179.3820000000001</v>
      </c>
      <c r="M48" s="14">
        <f t="shared" ref="M48:P48" si="76">$N$11*(1+M33)</f>
        <v>-39898.690350253702</v>
      </c>
      <c r="N48" s="14">
        <f t="shared" si="76"/>
        <v>-39898.690350253702</v>
      </c>
      <c r="O48" s="14">
        <f t="shared" si="76"/>
        <v>-39898.690350253702</v>
      </c>
      <c r="P48" s="14">
        <f t="shared" si="76"/>
        <v>-39898.690350253702</v>
      </c>
      <c r="R48" s="14">
        <f t="shared" ref="R48:U48" si="77">$N$12*(1+R33)</f>
        <v>-10585.2414915189</v>
      </c>
      <c r="S48" s="14">
        <f t="shared" si="77"/>
        <v>-10585.2414915189</v>
      </c>
      <c r="T48" s="14">
        <f t="shared" si="77"/>
        <v>-10585.2414915189</v>
      </c>
      <c r="U48" s="14">
        <f t="shared" si="77"/>
        <v>-10585.2414915189</v>
      </c>
      <c r="W48" s="14">
        <f t="shared" ref="W48:Z48" si="78">$N$13*(1+W33)</f>
        <v>-2082.2531569274302</v>
      </c>
      <c r="X48" s="14">
        <f t="shared" si="78"/>
        <v>-2082.2531569274302</v>
      </c>
      <c r="Y48" s="14">
        <f t="shared" si="78"/>
        <v>-2082.2531569274302</v>
      </c>
      <c r="Z48" s="14">
        <f t="shared" si="78"/>
        <v>-2082.2531569274302</v>
      </c>
      <c r="AB48" s="14">
        <f t="shared" ref="AB48:AE48" si="79">$N$14*(1+AB33)</f>
        <v>-74374.655214379396</v>
      </c>
      <c r="AC48" s="14">
        <f t="shared" si="79"/>
        <v>-74374.655214379396</v>
      </c>
      <c r="AD48" s="14">
        <f t="shared" si="79"/>
        <v>-74374.655214379396</v>
      </c>
      <c r="AE48" s="14">
        <f t="shared" si="79"/>
        <v>-74374.655214379396</v>
      </c>
    </row>
    <row r="49" spans="1:31" ht="16.5" thickBot="1">
      <c r="A49" s="1">
        <f t="shared" si="19"/>
        <v>13</v>
      </c>
      <c r="B49" s="18" t="str">
        <f t="shared" si="12"/>
        <v>Q4 2017</v>
      </c>
      <c r="C49" s="14">
        <f t="shared" ref="C49:F49" si="80">$N$9*(1+C34)</f>
        <v>-34692.870000000003</v>
      </c>
      <c r="D49" s="14">
        <f t="shared" si="80"/>
        <v>-34692.870000000003</v>
      </c>
      <c r="E49" s="14">
        <f t="shared" si="80"/>
        <v>-34692.870000000003</v>
      </c>
      <c r="F49" s="14">
        <f t="shared" si="80"/>
        <v>-34692.870000000003</v>
      </c>
      <c r="H49" s="14">
        <f t="shared" ref="H49:K49" si="81">$N$10*(1+H34)</f>
        <v>-1179.3820000000001</v>
      </c>
      <c r="I49" s="14">
        <f t="shared" si="81"/>
        <v>-1179.3820000000001</v>
      </c>
      <c r="J49" s="14">
        <f t="shared" si="81"/>
        <v>-1179.3820000000001</v>
      </c>
      <c r="K49" s="14">
        <f t="shared" si="81"/>
        <v>-1179.3820000000001</v>
      </c>
      <c r="M49" s="14">
        <f t="shared" ref="M49:P49" si="82">$N$11*(1+M34)</f>
        <v>-39898.690350253702</v>
      </c>
      <c r="N49" s="14">
        <f t="shared" si="82"/>
        <v>-39898.690350253702</v>
      </c>
      <c r="O49" s="14">
        <f t="shared" si="82"/>
        <v>-39898.690350253702</v>
      </c>
      <c r="P49" s="14">
        <f t="shared" si="82"/>
        <v>-39898.690350253702</v>
      </c>
      <c r="R49" s="14">
        <f t="shared" ref="R49:U49" si="83">$N$12*(1+R34)</f>
        <v>-10585.2414915189</v>
      </c>
      <c r="S49" s="14">
        <f t="shared" si="83"/>
        <v>-10585.2414915189</v>
      </c>
      <c r="T49" s="14">
        <f t="shared" si="83"/>
        <v>-10585.2414915189</v>
      </c>
      <c r="U49" s="14">
        <f t="shared" si="83"/>
        <v>-10585.2414915189</v>
      </c>
      <c r="W49" s="14">
        <f t="shared" ref="W49:Z49" si="84">$N$13*(1+W34)</f>
        <v>-2082.2531569274302</v>
      </c>
      <c r="X49" s="14">
        <f t="shared" si="84"/>
        <v>-2082.2531569274302</v>
      </c>
      <c r="Y49" s="14">
        <f t="shared" si="84"/>
        <v>-2082.2531569274302</v>
      </c>
      <c r="Z49" s="14">
        <f t="shared" si="84"/>
        <v>-2082.2531569274302</v>
      </c>
      <c r="AB49" s="14">
        <f t="shared" ref="AB49:AE49" si="85">$N$14*(1+AB34)</f>
        <v>-74374.655214379396</v>
      </c>
      <c r="AC49" s="14">
        <f t="shared" si="85"/>
        <v>-74374.655214379396</v>
      </c>
      <c r="AD49" s="14">
        <f t="shared" si="85"/>
        <v>-74374.655214379396</v>
      </c>
      <c r="AE49" s="14">
        <f t="shared" si="85"/>
        <v>-74374.655214379396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65"/>
  <sheetViews>
    <sheetView topLeftCell="A14" workbookViewId="0">
      <selection activeCell="K50" sqref="K50"/>
    </sheetView>
  </sheetViews>
  <sheetFormatPr defaultRowHeight="15"/>
  <cols>
    <col min="1" max="1" width="21.140625" customWidth="1"/>
    <col min="2" max="2" width="13" customWidth="1"/>
    <col min="3" max="11" width="12.28515625" bestFit="1" customWidth="1"/>
  </cols>
  <sheetData>
    <row r="1" spans="1:14">
      <c r="A1" s="20" t="s">
        <v>25</v>
      </c>
      <c r="B1" s="21" t="str">
        <f>'Fed Baseline'!$C4</f>
        <v>Q3 2014</v>
      </c>
      <c r="C1" t="str">
        <f>'Fed Baseline'!$C5</f>
        <v>Q4 2014</v>
      </c>
      <c r="D1" t="str">
        <f>'Fed Baseline'!$C6</f>
        <v>Q1 2015</v>
      </c>
      <c r="E1" t="str">
        <f>'Fed Baseline'!$C7</f>
        <v>Q2 2015</v>
      </c>
      <c r="F1" t="str">
        <f>'Fed Baseline'!$C8</f>
        <v>Q3 2015</v>
      </c>
      <c r="G1" t="str">
        <f>'Fed Baseline'!$C9</f>
        <v>Q4 2015</v>
      </c>
      <c r="H1" t="str">
        <f>'Fed Baseline'!$C10</f>
        <v>Q1 2016</v>
      </c>
      <c r="I1" t="str">
        <f>'Fed Baseline'!$C11</f>
        <v>Q2 2016</v>
      </c>
      <c r="J1" t="str">
        <f>'Fed Baseline'!$C12</f>
        <v>Q3 2016</v>
      </c>
      <c r="K1" t="str">
        <f>'Fed Baseline'!$C13</f>
        <v>Q4 2016</v>
      </c>
    </row>
    <row r="2" spans="1:14">
      <c r="A2" t="s">
        <v>9</v>
      </c>
      <c r="B2" s="13">
        <f>-0.001*'Fed Baseline'!R4</f>
        <v>279.02134686521384</v>
      </c>
      <c r="C2" s="15">
        <f ca="1">-0.001*'Fed Baseline'!R5</f>
        <v>288.61708534891818</v>
      </c>
      <c r="D2" s="15">
        <f ca="1">-0.001*'Fed Baseline'!R6</f>
        <v>279.70894155647761</v>
      </c>
      <c r="E2" s="15">
        <f ca="1">-0.001*'Fed Baseline'!R7</f>
        <v>280.08499352829739</v>
      </c>
      <c r="F2" s="15">
        <f ca="1">-0.001*'Fed Baseline'!R8</f>
        <v>284.78040481754613</v>
      </c>
      <c r="G2" s="15">
        <f ca="1">-0.001*'Fed Baseline'!R9</f>
        <v>288.9203521926371</v>
      </c>
      <c r="H2" s="15">
        <f ca="1">-0.001*'Fed Baseline'!R10</f>
        <v>292.28872449517587</v>
      </c>
      <c r="I2" s="15">
        <f ca="1">-0.001*'Fed Baseline'!R11</f>
        <v>291.39570563899503</v>
      </c>
      <c r="J2" s="15">
        <f ca="1">-0.001*'Fed Baseline'!R12</f>
        <v>297.34781559585491</v>
      </c>
      <c r="K2" s="15">
        <f ca="1">-0.001*'Fed Baseline'!R13</f>
        <v>297.295179886217</v>
      </c>
    </row>
    <row r="3" spans="1:14">
      <c r="A3" t="s">
        <v>8</v>
      </c>
      <c r="B3" s="13">
        <f>-0.001*'BHC Stress'!R4</f>
        <v>279.02134686521384</v>
      </c>
      <c r="C3" s="13">
        <f ca="1">-0.001*'BHC Stress'!R5</f>
        <v>352.22546674672424</v>
      </c>
      <c r="D3" s="13">
        <f ca="1">-0.001*'BHC Stress'!R6</f>
        <v>397.85491882493301</v>
      </c>
      <c r="E3" s="13">
        <f ca="1">-0.001*'BHC Stress'!R7</f>
        <v>436.84998782855655</v>
      </c>
      <c r="F3" s="13">
        <f ca="1">-0.001*'BHC Stress'!R8</f>
        <v>465.30233496235729</v>
      </c>
      <c r="G3" s="13">
        <f ca="1">-0.001*'BHC Stress'!R9</f>
        <v>471.11532959260092</v>
      </c>
      <c r="H3" s="13">
        <f ca="1">-0.001*'BHC Stress'!R10</f>
        <v>440.63912604585107</v>
      </c>
      <c r="I3" s="13">
        <f ca="1">-0.001*'BHC Stress'!R11</f>
        <v>405.23215753503985</v>
      </c>
      <c r="J3" s="13">
        <f ca="1">-0.001*'BHC Stress'!R12</f>
        <v>373.58179814655369</v>
      </c>
      <c r="K3" s="13">
        <f ca="1">-0.001*'BHC Stress'!R13</f>
        <v>348.36996734456227</v>
      </c>
    </row>
    <row r="4" spans="1:14">
      <c r="A4" t="s">
        <v>12</v>
      </c>
      <c r="B4" s="13">
        <f>-0.001*'Fed Adverse'!R4</f>
        <v>279.02134686521384</v>
      </c>
      <c r="C4" s="13">
        <f ca="1">-0.001*'Fed Adverse'!R5</f>
        <v>316.91282933709459</v>
      </c>
      <c r="D4" s="13">
        <f ca="1">-0.001*'Fed Adverse'!R6</f>
        <v>338.22565241047994</v>
      </c>
      <c r="E4" s="13">
        <f ca="1">-0.001*'Fed Adverse'!R7</f>
        <v>350.0180391227949</v>
      </c>
      <c r="F4" s="13">
        <f ca="1">-0.001*'Fed Adverse'!R8</f>
        <v>351.14632883169247</v>
      </c>
      <c r="G4" s="13">
        <f ca="1">-0.001*'Fed Adverse'!R9</f>
        <v>353.62591885473358</v>
      </c>
      <c r="H4" s="13">
        <f ca="1">-0.001*'Fed Adverse'!R10</f>
        <v>355.98158717797139</v>
      </c>
      <c r="I4" s="13">
        <f ca="1">-0.001*'Fed Adverse'!R11</f>
        <v>348.69292931965208</v>
      </c>
      <c r="J4" s="13">
        <f ca="1">-0.001*'Fed Adverse'!R12</f>
        <v>343.49757180511727</v>
      </c>
      <c r="K4" s="13">
        <f ca="1">-0.001*'Fed Adverse'!R13</f>
        <v>342.88228991352452</v>
      </c>
    </row>
    <row r="5" spans="1:14">
      <c r="A5" t="s">
        <v>13</v>
      </c>
      <c r="B5" s="13">
        <f>-0.001*'Fed Severely Adverse'!R4</f>
        <v>279.02134686521384</v>
      </c>
      <c r="C5" s="13">
        <f ca="1">-0.001*'Fed Severely Adverse'!R5</f>
        <v>423.29426244625472</v>
      </c>
      <c r="D5" s="13">
        <f ca="1">-0.001*'Fed Severely Adverse'!R6</f>
        <v>397.34459290734924</v>
      </c>
      <c r="E5" s="13">
        <f ca="1">-0.001*'Fed Severely Adverse'!R7</f>
        <v>436.98988679323617</v>
      </c>
      <c r="F5" s="13">
        <f ca="1">-0.001*'Fed Severely Adverse'!R8</f>
        <v>439.8043442594265</v>
      </c>
      <c r="G5" s="13">
        <f ca="1">-0.001*'Fed Severely Adverse'!R9</f>
        <v>416.28449073241256</v>
      </c>
      <c r="H5" s="13">
        <f ca="1">-0.001*'Fed Severely Adverse'!R10</f>
        <v>362.58985692661747</v>
      </c>
      <c r="I5" s="13">
        <f ca="1">-0.001*'Fed Severely Adverse'!R11</f>
        <v>325.87078168838798</v>
      </c>
      <c r="J5" s="13">
        <f ca="1">-0.001*'Fed Severely Adverse'!R12</f>
        <v>302.50696084000771</v>
      </c>
      <c r="K5" s="13">
        <f ca="1">-0.001*'Fed Severely Adverse'!R13</f>
        <v>286.35486247952912</v>
      </c>
    </row>
    <row r="7" spans="1:14">
      <c r="A7" t="s">
        <v>26</v>
      </c>
      <c r="B7" t="str">
        <f>B1</f>
        <v>Q3 2014</v>
      </c>
      <c r="C7" s="15" t="str">
        <f>C1</f>
        <v>Q4 2014</v>
      </c>
      <c r="D7" s="15" t="str">
        <f t="shared" ref="D7:K7" si="0">D1</f>
        <v>Q1 2015</v>
      </c>
      <c r="E7" s="15" t="str">
        <f t="shared" si="0"/>
        <v>Q2 2015</v>
      </c>
      <c r="F7" s="15" t="str">
        <f t="shared" si="0"/>
        <v>Q3 2015</v>
      </c>
      <c r="G7" s="15" t="str">
        <f t="shared" si="0"/>
        <v>Q4 2015</v>
      </c>
      <c r="H7" s="15" t="str">
        <f t="shared" si="0"/>
        <v>Q1 2016</v>
      </c>
      <c r="I7" s="15" t="str">
        <f t="shared" si="0"/>
        <v>Q2 2016</v>
      </c>
      <c r="J7" s="15" t="str">
        <f t="shared" si="0"/>
        <v>Q3 2016</v>
      </c>
      <c r="K7" s="15" t="str">
        <f t="shared" si="0"/>
        <v>Q4 2016</v>
      </c>
    </row>
    <row r="8" spans="1:14">
      <c r="A8" t="str">
        <f>A$2</f>
        <v>FED Baseline Capital</v>
      </c>
      <c r="B8" s="15">
        <f>12.5*B2</f>
        <v>3487.7668358151732</v>
      </c>
      <c r="C8" s="15">
        <f ca="1">12.5*C2</f>
        <v>3607.7135668614774</v>
      </c>
      <c r="D8" s="15">
        <f t="shared" ref="D8:K8" ca="1" si="1">12.5*D2</f>
        <v>3496.3617694559703</v>
      </c>
      <c r="E8" s="15">
        <f t="shared" ca="1" si="1"/>
        <v>3501.0624191037173</v>
      </c>
      <c r="F8" s="15">
        <f t="shared" ca="1" si="1"/>
        <v>3559.7550602193264</v>
      </c>
      <c r="G8" s="15">
        <f t="shared" ca="1" si="1"/>
        <v>3611.5044024079639</v>
      </c>
      <c r="H8" s="15">
        <f t="shared" ca="1" si="1"/>
        <v>3653.6090561896985</v>
      </c>
      <c r="I8" s="15">
        <f t="shared" ca="1" si="1"/>
        <v>3642.4463204874378</v>
      </c>
      <c r="J8" s="15">
        <f t="shared" ca="1" si="1"/>
        <v>3716.8476949481865</v>
      </c>
      <c r="K8" s="15">
        <f t="shared" ca="1" si="1"/>
        <v>3716.1897485777126</v>
      </c>
    </row>
    <row r="9" spans="1:14">
      <c r="A9" t="str">
        <f>A$3</f>
        <v>BHC Stress Capital</v>
      </c>
      <c r="B9" s="15">
        <f t="shared" ref="B9:B11" si="2">12.5*B3</f>
        <v>3487.7668358151732</v>
      </c>
      <c r="C9" s="15">
        <f t="shared" ref="C9:K9" ca="1" si="3">12.5*C3</f>
        <v>4402.8183343340534</v>
      </c>
      <c r="D9" s="15">
        <f t="shared" ca="1" si="3"/>
        <v>4973.1864853116622</v>
      </c>
      <c r="E9" s="15">
        <f t="shared" ca="1" si="3"/>
        <v>5460.6248478569569</v>
      </c>
      <c r="F9" s="15">
        <f t="shared" ca="1" si="3"/>
        <v>5816.2791870294659</v>
      </c>
      <c r="G9" s="15">
        <f t="shared" ca="1" si="3"/>
        <v>5888.9416199075113</v>
      </c>
      <c r="H9" s="15">
        <f t="shared" ca="1" si="3"/>
        <v>5507.9890755731385</v>
      </c>
      <c r="I9" s="15">
        <f t="shared" ca="1" si="3"/>
        <v>5065.4019691879985</v>
      </c>
      <c r="J9" s="15">
        <f t="shared" ca="1" si="3"/>
        <v>4669.7724768319213</v>
      </c>
      <c r="K9" s="15">
        <f t="shared" ca="1" si="3"/>
        <v>4354.6245918070281</v>
      </c>
    </row>
    <row r="10" spans="1:14">
      <c r="A10" t="str">
        <f>A$4</f>
        <v>FED Adverse</v>
      </c>
      <c r="B10" s="15">
        <f t="shared" si="2"/>
        <v>3487.7668358151732</v>
      </c>
      <c r="C10" s="15">
        <f t="shared" ref="C10:K10" ca="1" si="4">12.5*C4</f>
        <v>3961.4103667136824</v>
      </c>
      <c r="D10" s="15">
        <f t="shared" ca="1" si="4"/>
        <v>4227.8206551309995</v>
      </c>
      <c r="E10" s="15">
        <f t="shared" ca="1" si="4"/>
        <v>4375.2254890349359</v>
      </c>
      <c r="F10" s="15">
        <f t="shared" ca="1" si="4"/>
        <v>4389.3291103961556</v>
      </c>
      <c r="G10" s="15">
        <f t="shared" ca="1" si="4"/>
        <v>4420.3239856841701</v>
      </c>
      <c r="H10" s="15">
        <f t="shared" ca="1" si="4"/>
        <v>4449.7698397246422</v>
      </c>
      <c r="I10" s="15">
        <f t="shared" ca="1" si="4"/>
        <v>4358.6616164956513</v>
      </c>
      <c r="J10" s="15">
        <f t="shared" ca="1" si="4"/>
        <v>4293.7196475639657</v>
      </c>
      <c r="K10" s="15">
        <f t="shared" ca="1" si="4"/>
        <v>4286.0286239190564</v>
      </c>
      <c r="M10" s="13"/>
    </row>
    <row r="11" spans="1:14">
      <c r="A11" t="str">
        <f>A$5</f>
        <v>FED Severely Adverse</v>
      </c>
      <c r="B11" s="15">
        <f t="shared" si="2"/>
        <v>3487.7668358151732</v>
      </c>
      <c r="C11" s="15">
        <f t="shared" ref="C11:K11" ca="1" si="5">12.5*C5</f>
        <v>5291.1782805781841</v>
      </c>
      <c r="D11" s="15">
        <f t="shared" ca="1" si="5"/>
        <v>4966.8074113418652</v>
      </c>
      <c r="E11" s="15">
        <f t="shared" ca="1" si="5"/>
        <v>5462.3735849154518</v>
      </c>
      <c r="F11" s="15">
        <f t="shared" ca="1" si="5"/>
        <v>5497.5543032428313</v>
      </c>
      <c r="G11" s="15">
        <f t="shared" ca="1" si="5"/>
        <v>5203.5561341551575</v>
      </c>
      <c r="H11" s="15">
        <f t="shared" ca="1" si="5"/>
        <v>4532.3732115827188</v>
      </c>
      <c r="I11" s="15">
        <f t="shared" ca="1" si="5"/>
        <v>4073.3847711048497</v>
      </c>
      <c r="J11" s="15">
        <f t="shared" ca="1" si="5"/>
        <v>3781.3370105000963</v>
      </c>
      <c r="K11" s="15">
        <f t="shared" ca="1" si="5"/>
        <v>3579.4357809941139</v>
      </c>
      <c r="M11" s="13"/>
    </row>
    <row r="12" spans="1:14">
      <c r="M12" s="13"/>
    </row>
    <row r="13" spans="1:14">
      <c r="A13" t="s">
        <v>27</v>
      </c>
      <c r="B13" t="str">
        <f>B1</f>
        <v>Q3 2014</v>
      </c>
      <c r="C13" t="str">
        <f>C1</f>
        <v>Q4 2014</v>
      </c>
      <c r="D13" t="str">
        <f t="shared" ref="D13:K13" si="6">D1</f>
        <v>Q1 2015</v>
      </c>
      <c r="E13" t="str">
        <f t="shared" si="6"/>
        <v>Q2 2015</v>
      </c>
      <c r="F13" t="str">
        <f t="shared" si="6"/>
        <v>Q3 2015</v>
      </c>
      <c r="G13" t="str">
        <f t="shared" si="6"/>
        <v>Q4 2015</v>
      </c>
      <c r="H13" t="str">
        <f t="shared" si="6"/>
        <v>Q1 2016</v>
      </c>
      <c r="I13" t="str">
        <f t="shared" si="6"/>
        <v>Q2 2016</v>
      </c>
      <c r="J13" t="str">
        <f t="shared" si="6"/>
        <v>Q3 2016</v>
      </c>
      <c r="K13" t="str">
        <f t="shared" si="6"/>
        <v>Q4 2016</v>
      </c>
      <c r="M13" s="13"/>
    </row>
    <row r="14" spans="1:14">
      <c r="A14" t="str">
        <f>A$2</f>
        <v>FED Baseline Capital</v>
      </c>
      <c r="B14" s="13">
        <f>-0.0125*'Fed Baseline'!F4</f>
        <v>505.72800909072498</v>
      </c>
      <c r="C14" s="13">
        <f>-0.0125*'Fed Baseline'!F5</f>
        <v>580.18974485773276</v>
      </c>
      <c r="D14" s="13">
        <f>-0.0125*'Fed Baseline'!F6</f>
        <v>534.8676474050875</v>
      </c>
      <c r="E14" s="13">
        <f>-0.0125*'Fed Baseline'!F7</f>
        <v>510.27255188798864</v>
      </c>
      <c r="F14" s="13">
        <f>-0.0125*'Fed Baseline'!F8</f>
        <v>510.56219174554445</v>
      </c>
      <c r="G14" s="13">
        <f>-0.0125*'Fed Baseline'!F9</f>
        <v>511.33020452912808</v>
      </c>
      <c r="H14" s="13">
        <f>-0.0125*'Fed Baseline'!F10</f>
        <v>469.68559894532132</v>
      </c>
      <c r="I14" s="13">
        <f>-0.0125*'Fed Baseline'!F11</f>
        <v>453.35738555613955</v>
      </c>
      <c r="J14" s="13">
        <f>-0.0125*'Fed Baseline'!F12</f>
        <v>464.48142473052712</v>
      </c>
      <c r="K14" s="13">
        <f>-0.0125*'Fed Baseline'!F13</f>
        <v>456.12297903473757</v>
      </c>
      <c r="L14" s="13"/>
      <c r="M14" s="13"/>
      <c r="N14" s="13"/>
    </row>
    <row r="15" spans="1:14">
      <c r="A15" t="str">
        <f>A$3</f>
        <v>BHC Stress Capital</v>
      </c>
      <c r="B15" s="13">
        <f>-0.0125*'BHC Stress'!F4</f>
        <v>505.72800909072498</v>
      </c>
      <c r="C15" s="13">
        <f>-0.0125*'BHC Stress'!F5</f>
        <v>891.51335020120177</v>
      </c>
      <c r="D15" s="13">
        <f>-0.0125*'BHC Stress'!F6</f>
        <v>1083.6716435692178</v>
      </c>
      <c r="E15" s="13">
        <f>-0.0125*'BHC Stress'!F7</f>
        <v>1284.2706029796848</v>
      </c>
      <c r="F15" s="13">
        <f>-0.0125*'BHC Stress'!F8</f>
        <v>1405.0392117150277</v>
      </c>
      <c r="G15" s="13">
        <f>-0.0125*'BHC Stress'!F9</f>
        <v>1450.9461948155113</v>
      </c>
      <c r="H15" s="13">
        <f>-0.0125*'BHC Stress'!F10</f>
        <v>1352.104257619269</v>
      </c>
      <c r="I15" s="13">
        <f>-0.0125*'BHC Stress'!F11</f>
        <v>1246.5426757277301</v>
      </c>
      <c r="J15" s="13">
        <f>-0.0125*'BHC Stress'!F12</f>
        <v>1079.9063254209916</v>
      </c>
      <c r="K15" s="13">
        <f>-0.0125*'BHC Stress'!F13</f>
        <v>958.03334793845215</v>
      </c>
      <c r="L15" s="13"/>
      <c r="M15" s="13"/>
    </row>
    <row r="16" spans="1:14">
      <c r="A16" t="str">
        <f>A$4</f>
        <v>FED Adverse</v>
      </c>
      <c r="B16" s="13">
        <f>-0.0125*'Fed Adverse'!F4</f>
        <v>505.72800909072498</v>
      </c>
      <c r="C16" s="13">
        <f>-0.0125*'Fed Adverse'!F5</f>
        <v>680.42382201448584</v>
      </c>
      <c r="D16" s="13">
        <f>-0.0125*'Fed Adverse'!F6</f>
        <v>801.72686300312523</v>
      </c>
      <c r="E16" s="13">
        <f>-0.0125*'Fed Adverse'!F7</f>
        <v>834.89342965963556</v>
      </c>
      <c r="F16" s="13">
        <f>-0.0125*'Fed Adverse'!F8</f>
        <v>861.57953808386355</v>
      </c>
      <c r="G16" s="13">
        <f>-0.0125*'Fed Adverse'!F9</f>
        <v>822.73416157501606</v>
      </c>
      <c r="H16" s="13">
        <f>-0.0125*'Fed Adverse'!F10</f>
        <v>856.40339353270394</v>
      </c>
      <c r="I16" s="13">
        <f>-0.0125*'Fed Adverse'!F11</f>
        <v>848.42801990658484</v>
      </c>
      <c r="J16" s="13">
        <f>-0.0125*'Fed Adverse'!F12</f>
        <v>823.24990738588974</v>
      </c>
      <c r="K16" s="13">
        <f>-0.0125*'Fed Adverse'!F13</f>
        <v>817.38049582083829</v>
      </c>
      <c r="L16" s="13"/>
      <c r="M16" s="13"/>
    </row>
    <row r="17" spans="1:13">
      <c r="A17" t="str">
        <f>A$5</f>
        <v>FED Severely Adverse</v>
      </c>
      <c r="B17" s="13">
        <f>-0.0125*'Fed Severely Adverse'!F4</f>
        <v>505.72800909072498</v>
      </c>
      <c r="C17" s="13">
        <f>-0.0125*'Fed Severely Adverse'!F5</f>
        <v>1244.8179170920912</v>
      </c>
      <c r="D17" s="13">
        <f>-0.0125*'Fed Severely Adverse'!F6</f>
        <v>1184.1112715926236</v>
      </c>
      <c r="E17" s="13">
        <f>-0.0125*'Fed Severely Adverse'!F7</f>
        <v>1546.1330638738234</v>
      </c>
      <c r="F17" s="13">
        <f>-0.0125*'Fed Severely Adverse'!F8</f>
        <v>1639.9333989043516</v>
      </c>
      <c r="G17" s="13">
        <f>-0.0125*'Fed Severely Adverse'!F9</f>
        <v>1553.7365772957255</v>
      </c>
      <c r="H17" s="13">
        <f>-0.0125*'Fed Severely Adverse'!F10</f>
        <v>1188.4820304753537</v>
      </c>
      <c r="I17" s="13">
        <f>-0.0125*'Fed Severely Adverse'!F11</f>
        <v>959.43483112017384</v>
      </c>
      <c r="J17" s="13">
        <f>-0.0125*'Fed Severely Adverse'!F12</f>
        <v>844.10584577415432</v>
      </c>
      <c r="K17" s="13">
        <f>-0.0125*'Fed Severely Adverse'!F13</f>
        <v>734.41829739562627</v>
      </c>
      <c r="L17" s="13"/>
      <c r="M17" s="13"/>
    </row>
    <row r="18" spans="1:13">
      <c r="L18" s="13"/>
    </row>
    <row r="19" spans="1:13">
      <c r="A19" t="s">
        <v>28</v>
      </c>
      <c r="B19" t="str">
        <f>B1</f>
        <v>Q3 2014</v>
      </c>
      <c r="C19" t="str">
        <f>C1</f>
        <v>Q4 2014</v>
      </c>
      <c r="D19" t="str">
        <f t="shared" ref="D19:K19" si="7">D1</f>
        <v>Q1 2015</v>
      </c>
      <c r="E19" t="str">
        <f t="shared" si="7"/>
        <v>Q2 2015</v>
      </c>
      <c r="F19" t="str">
        <f t="shared" si="7"/>
        <v>Q3 2015</v>
      </c>
      <c r="G19" t="str">
        <f t="shared" si="7"/>
        <v>Q4 2015</v>
      </c>
      <c r="H19" t="str">
        <f t="shared" si="7"/>
        <v>Q1 2016</v>
      </c>
      <c r="I19" t="str">
        <f t="shared" si="7"/>
        <v>Q2 2016</v>
      </c>
      <c r="J19" t="str">
        <f t="shared" si="7"/>
        <v>Q3 2016</v>
      </c>
      <c r="K19" t="str">
        <f t="shared" si="7"/>
        <v>Q4 2016</v>
      </c>
      <c r="L19" s="13"/>
    </row>
    <row r="20" spans="1:13">
      <c r="A20" t="str">
        <f>A$2</f>
        <v>FED Baseline Capital</v>
      </c>
      <c r="B20" s="13">
        <f>-0.0125*'Fed Baseline'!I4</f>
        <v>881.95142406095511</v>
      </c>
      <c r="C20" s="13">
        <f>-0.0125*'Fed Baseline'!I5</f>
        <v>933.97587084233328</v>
      </c>
      <c r="D20" s="13">
        <f>-0.0125*'Fed Baseline'!I6</f>
        <v>881.81790721384095</v>
      </c>
      <c r="E20" s="13">
        <f>-0.0125*'Fed Baseline'!I7</f>
        <v>919.37541091380342</v>
      </c>
      <c r="F20" s="13">
        <f>-0.0125*'Fed Baseline'!I8</f>
        <v>991.50199711802804</v>
      </c>
      <c r="G20" s="13">
        <f>-0.0125*'Fed Baseline'!I9</f>
        <v>1056.3303168410337</v>
      </c>
      <c r="H20" s="13">
        <f>-0.0125*'Fed Baseline'!I10</f>
        <v>1151.7497024175223</v>
      </c>
      <c r="I20" s="13">
        <f>-0.0125*'Fed Baseline'!I11</f>
        <v>1165.3212972300557</v>
      </c>
      <c r="J20" s="13">
        <f>-0.0125*'Fed Baseline'!I12</f>
        <v>1242.0012006174786</v>
      </c>
      <c r="K20" s="13">
        <f>-0.0125*'Fed Baseline'!I13</f>
        <v>1254.8777224318005</v>
      </c>
      <c r="L20" s="13"/>
      <c r="M20" s="13"/>
    </row>
    <row r="21" spans="1:13">
      <c r="A21" t="str">
        <f>A$3</f>
        <v>BHC Stress Capital</v>
      </c>
      <c r="B21" s="13">
        <f>-0.0125*'BHC Stress'!I4</f>
        <v>881.95142406095511</v>
      </c>
      <c r="C21" s="13">
        <f>-0.0125*'BHC Stress'!I5</f>
        <v>1555.239577879209</v>
      </c>
      <c r="D21" s="13">
        <f>-0.0125*'BHC Stress'!I6</f>
        <v>2000.2590832425012</v>
      </c>
      <c r="E21" s="13">
        <f>-0.0125*'BHC Stress'!I7</f>
        <v>2326.6292351145071</v>
      </c>
      <c r="F21" s="13">
        <f>-0.0125*'BHC Stress'!I8</f>
        <v>2589.2450924895566</v>
      </c>
      <c r="G21" s="13">
        <f>-0.0125*'BHC Stress'!I9</f>
        <v>2636.6043035541261</v>
      </c>
      <c r="H21" s="13">
        <f>-0.0125*'BHC Stress'!I10</f>
        <v>2357.8878852035591</v>
      </c>
      <c r="I21" s="13">
        <f>-0.0125*'BHC Stress'!I11</f>
        <v>2013.7089421061949</v>
      </c>
      <c r="J21" s="13">
        <f>-0.0125*'BHC Stress'!I12</f>
        <v>1771.6036286275173</v>
      </c>
      <c r="K21" s="13">
        <f>-0.0125*'BHC Stress'!I13</f>
        <v>1565.3809678107391</v>
      </c>
      <c r="L21" s="13"/>
      <c r="M21" s="13"/>
    </row>
    <row r="22" spans="1:13">
      <c r="A22" t="str">
        <f>A$4</f>
        <v>FED Adverse</v>
      </c>
      <c r="B22" s="13">
        <f>-0.0125*'Fed Adverse'!I4</f>
        <v>881.95142406095511</v>
      </c>
      <c r="C22" s="13">
        <f>-0.0125*'Fed Adverse'!I5</f>
        <v>1270.6798339843569</v>
      </c>
      <c r="D22" s="13">
        <f>-0.0125*'Fed Adverse'!I6</f>
        <v>1486.1897696077447</v>
      </c>
      <c r="E22" s="13">
        <f>-0.0125*'Fed Adverse'!I7</f>
        <v>1648.883974782299</v>
      </c>
      <c r="F22" s="13">
        <f>-0.0125*'Fed Adverse'!I8</f>
        <v>1683.7161640146981</v>
      </c>
      <c r="G22" s="13">
        <f>-0.0125*'Fed Adverse'!I9</f>
        <v>1799.6460934875581</v>
      </c>
      <c r="H22" s="13">
        <f>-0.0125*'Fed Adverse'!I10</f>
        <v>1830.0938250786978</v>
      </c>
      <c r="I22" s="13">
        <f>-0.0125*'Fed Adverse'!I11</f>
        <v>1777.4803333835812</v>
      </c>
      <c r="J22" s="13">
        <f>-0.0125*'Fed Adverse'!I12</f>
        <v>1762.893617836372</v>
      </c>
      <c r="K22" s="13">
        <f>-0.0125*'Fed Adverse'!I13</f>
        <v>1786.5084284281454</v>
      </c>
      <c r="L22" s="13"/>
    </row>
    <row r="23" spans="1:13">
      <c r="A23" t="str">
        <f>A$5</f>
        <v>FED Severely Adverse</v>
      </c>
      <c r="B23" s="13">
        <f>-0.0125*'Fed Severely Adverse'!I4</f>
        <v>881.95142406095511</v>
      </c>
      <c r="C23" s="13">
        <f>-0.0125*'Fed Severely Adverse'!I5</f>
        <v>2052.0557659905667</v>
      </c>
      <c r="D23" s="13">
        <f>-0.0125*'Fed Severely Adverse'!I6</f>
        <v>1899.0022625708648</v>
      </c>
      <c r="E23" s="13">
        <f>-0.0125*'Fed Severely Adverse'!I7</f>
        <v>2086.6916069183862</v>
      </c>
      <c r="F23" s="13">
        <f>-0.0125*'Fed Severely Adverse'!I8</f>
        <v>2060.8521700357273</v>
      </c>
      <c r="G23" s="13">
        <f>-0.0125*'Fed Severely Adverse'!I9</f>
        <v>1850.150804391491</v>
      </c>
      <c r="H23" s="13">
        <f>-0.0125*'Fed Severely Adverse'!I10</f>
        <v>1526.7435484355899</v>
      </c>
      <c r="I23" s="13">
        <f>-0.0125*'Fed Severely Adverse'!I11</f>
        <v>1275.2390416166925</v>
      </c>
      <c r="J23" s="13">
        <f>-0.0125*'Fed Severely Adverse'!I12</f>
        <v>1070.2357037713525</v>
      </c>
      <c r="K23" s="13">
        <f>-0.0125*'Fed Severely Adverse'!I13</f>
        <v>950.66154976549717</v>
      </c>
      <c r="L23" s="13"/>
    </row>
    <row r="25" spans="1:13">
      <c r="A25" t="s">
        <v>69</v>
      </c>
      <c r="B25" t="str">
        <f>B7</f>
        <v>Q3 2014</v>
      </c>
      <c r="C25" t="str">
        <f>C7</f>
        <v>Q4 2014</v>
      </c>
      <c r="D25" t="str">
        <f t="shared" ref="D25:K25" si="8">D7</f>
        <v>Q1 2015</v>
      </c>
      <c r="E25" t="str">
        <f t="shared" si="8"/>
        <v>Q2 2015</v>
      </c>
      <c r="F25" t="str">
        <f t="shared" si="8"/>
        <v>Q3 2015</v>
      </c>
      <c r="G25" t="str">
        <f t="shared" si="8"/>
        <v>Q4 2015</v>
      </c>
      <c r="H25" t="str">
        <f t="shared" si="8"/>
        <v>Q1 2016</v>
      </c>
      <c r="I25" t="str">
        <f t="shared" si="8"/>
        <v>Q2 2016</v>
      </c>
      <c r="J25" t="str">
        <f t="shared" si="8"/>
        <v>Q3 2016</v>
      </c>
      <c r="K25" t="str">
        <f t="shared" si="8"/>
        <v>Q4 2016</v>
      </c>
    </row>
    <row r="26" spans="1:13">
      <c r="A26" t="str">
        <f>A$2</f>
        <v>FED Baseline Capital</v>
      </c>
      <c r="B26" s="44">
        <f>-0.0125*'Fed Baseline'!K4</f>
        <v>14.742275000000001</v>
      </c>
      <c r="C26" s="44">
        <f ca="1">-0.0125*'Fed Baseline'!K5</f>
        <v>14.638194538500002</v>
      </c>
      <c r="D26" s="44">
        <f ca="1">-0.0125*'Fed Baseline'!K6</f>
        <v>14.463203734250001</v>
      </c>
      <c r="E26" s="44">
        <f ca="1">-0.0125*'Fed Baseline'!K7</f>
        <v>14.336420169249999</v>
      </c>
      <c r="F26" s="44">
        <f ca="1">-0.0125*'Fed Baseline'!K8</f>
        <v>14.157154105250001</v>
      </c>
      <c r="G26" s="44">
        <f ca="1">-0.0125*'Fed Baseline'!K9</f>
        <v>13.974644740750003</v>
      </c>
      <c r="H26" s="44">
        <f ca="1">-0.0125*'Fed Baseline'!K10</f>
        <v>13.81336425225</v>
      </c>
      <c r="I26" s="44">
        <f ca="1">-0.0125*'Fed Baseline'!K11</f>
        <v>13.679651818</v>
      </c>
      <c r="J26" s="44">
        <f ca="1">-0.0125*'Fed Baseline'!K12</f>
        <v>13.498911526500002</v>
      </c>
      <c r="K26" s="44">
        <f ca="1">-0.0125*'Fed Baseline'!K13</f>
        <v>13.392767146500001</v>
      </c>
    </row>
    <row r="27" spans="1:13">
      <c r="A27" t="str">
        <f>A$3</f>
        <v>BHC Stress Capital</v>
      </c>
      <c r="B27" s="44">
        <f>-0.0125*'BHC Stress'!K4</f>
        <v>14.742275000000001</v>
      </c>
      <c r="C27" s="44">
        <f ca="1">-0.0125*'BHC Stress'!K5</f>
        <v>14.638194538500002</v>
      </c>
      <c r="D27" s="44">
        <f ca="1">-0.0125*'BHC Stress'!K6</f>
        <v>14.467773839500001</v>
      </c>
      <c r="E27" s="44">
        <f ca="1">-0.0125*'BHC Stress'!K7</f>
        <v>14.429591347250003</v>
      </c>
      <c r="F27" s="44">
        <f ca="1">-0.0125*'BHC Stress'!K8</f>
        <v>14.380352148750001</v>
      </c>
      <c r="G27" s="44">
        <f ca="1">-0.0125*'BHC Stress'!K9</f>
        <v>14.345118111500003</v>
      </c>
      <c r="H27" s="44">
        <f ca="1">-0.0125*'BHC Stress'!K10</f>
        <v>14.364135646250004</v>
      </c>
      <c r="I27" s="44">
        <f ca="1">-0.0125*'BHC Stress'!K11</f>
        <v>14.403644943250001</v>
      </c>
      <c r="J27" s="44">
        <f ca="1">-0.0125*'BHC Stress'!K12</f>
        <v>14.481484155250001</v>
      </c>
      <c r="K27" s="44">
        <f ca="1">-0.0125*'BHC Stress'!K13</f>
        <v>14.541485214500003</v>
      </c>
    </row>
    <row r="28" spans="1:13">
      <c r="A28" t="str">
        <f>A$4</f>
        <v>FED Adverse</v>
      </c>
      <c r="B28" s="44">
        <f>-0.0125*'Fed Adverse'!K4</f>
        <v>14.742275000000001</v>
      </c>
      <c r="C28" s="44">
        <f ca="1">-0.0125*'Fed Adverse'!K5</f>
        <v>14.118824190250002</v>
      </c>
      <c r="D28" s="44">
        <f ca="1">-0.0125*'Fed Adverse'!K6</f>
        <v>13.648250772250002</v>
      </c>
      <c r="E28" s="44">
        <f ca="1">-0.0125*'Fed Adverse'!K7</f>
        <v>13.362103214500003</v>
      </c>
      <c r="F28" s="44">
        <f ca="1">-0.0125*'Fed Adverse'!K8</f>
        <v>13.06327730025</v>
      </c>
      <c r="G28" s="44">
        <f ca="1">-0.0125*'Fed Adverse'!K9</f>
        <v>12.780667888500002</v>
      </c>
      <c r="H28" s="44">
        <f ca="1">-0.0125*'Fed Adverse'!K10</f>
        <v>12.563071909500001</v>
      </c>
      <c r="I28" s="44">
        <f ca="1">-0.0125*'Fed Adverse'!K11</f>
        <v>12.341937784500002</v>
      </c>
      <c r="J28" s="44">
        <f ca="1">-0.0125*'Fed Adverse'!K12</f>
        <v>12.157511924250002</v>
      </c>
      <c r="K28" s="44">
        <f ca="1">-0.0125*'Fed Adverse'!K13</f>
        <v>11.9615870895</v>
      </c>
    </row>
    <row r="29" spans="1:13">
      <c r="A29" t="str">
        <f>A$5</f>
        <v>FED Severely Adverse</v>
      </c>
      <c r="B29" s="44">
        <f>-0.0125*'Fed Severely Adverse'!K4</f>
        <v>14.742275000000001</v>
      </c>
      <c r="C29" s="44">
        <f>-0.0125*'Fed Severely Adverse'!K4</f>
        <v>14.742275000000001</v>
      </c>
      <c r="D29" s="45">
        <f ca="1">-0.0125*'Fed Severely Adverse'!K6</f>
        <v>14.303544896</v>
      </c>
      <c r="E29" s="44">
        <f ca="1">-0.0125*'Fed Severely Adverse'!K7</f>
        <v>14.255545876642101</v>
      </c>
      <c r="F29" s="44">
        <f ca="1">-0.0125*'Fed Severely Adverse'!K8</f>
        <v>14.230751861536575</v>
      </c>
      <c r="G29" s="44">
        <f ca="1">-0.0125*'Fed Severely Adverse'!K9</f>
        <v>14.289525434743252</v>
      </c>
      <c r="H29" s="44">
        <f ca="1">-0.0125*'Fed Severely Adverse'!K10</f>
        <v>14.356569527420852</v>
      </c>
      <c r="I29" s="44">
        <f ca="1">-0.0125*'Fed Severely Adverse'!K11</f>
        <v>14.4536212555</v>
      </c>
      <c r="J29" s="44">
        <f ca="1">-0.0125*'Fed Severely Adverse'!K12</f>
        <v>14.543549132999999</v>
      </c>
      <c r="K29" s="44">
        <f ca="1">-0.0125*'Fed Severely Adverse'!K13</f>
        <v>14.59234606325</v>
      </c>
    </row>
    <row r="31" spans="1:13">
      <c r="A31" t="s">
        <v>65</v>
      </c>
      <c r="B31" t="str">
        <f>B13</f>
        <v>Q3 2014</v>
      </c>
      <c r="C31" t="str">
        <f>C13</f>
        <v>Q4 2014</v>
      </c>
      <c r="D31" t="str">
        <f t="shared" ref="D31:K31" si="9">D13</f>
        <v>Q1 2015</v>
      </c>
      <c r="E31" t="str">
        <f t="shared" si="9"/>
        <v>Q2 2015</v>
      </c>
      <c r="F31" t="str">
        <f t="shared" si="9"/>
        <v>Q3 2015</v>
      </c>
      <c r="G31" t="str">
        <f t="shared" si="9"/>
        <v>Q4 2015</v>
      </c>
      <c r="H31" t="str">
        <f t="shared" si="9"/>
        <v>Q1 2016</v>
      </c>
      <c r="I31" t="str">
        <f t="shared" si="9"/>
        <v>Q2 2016</v>
      </c>
      <c r="J31" t="str">
        <f t="shared" si="9"/>
        <v>Q3 2016</v>
      </c>
      <c r="K31" t="str">
        <f t="shared" si="9"/>
        <v>Q4 2016</v>
      </c>
    </row>
    <row r="32" spans="1:13">
      <c r="A32" t="str">
        <f>A$2</f>
        <v>FED Baseline Capital</v>
      </c>
      <c r="B32" s="44">
        <f>-0.0125*'Fed Baseline'!L4</f>
        <v>498.73362937817132</v>
      </c>
      <c r="C32" s="44">
        <f ca="1">-0.0125*'Fed Baseline'!L5</f>
        <v>495.21256995476142</v>
      </c>
      <c r="D32" s="44">
        <f ca="1">-0.0125*'Fed Baseline'!L6</f>
        <v>489.29260177404251</v>
      </c>
      <c r="E32" s="44">
        <f ca="1">-0.0125*'Fed Baseline'!L7</f>
        <v>485.0034925613902</v>
      </c>
      <c r="F32" s="44">
        <f ca="1">-0.0125*'Fed Baseline'!L8</f>
        <v>478.93889162815168</v>
      </c>
      <c r="G32" s="44">
        <f ca="1">-0.0125*'Fed Baseline'!L9</f>
        <v>472.76456929644996</v>
      </c>
      <c r="H32" s="44">
        <f ca="1">-0.0125*'Fed Baseline'!L10</f>
        <v>467.30842339105277</v>
      </c>
      <c r="I32" s="44">
        <f ca="1">-0.0125*'Fed Baseline'!L11</f>
        <v>462.78490937259267</v>
      </c>
      <c r="J32" s="44">
        <f ca="1">-0.0125*'Fed Baseline'!L12</f>
        <v>456.67043507641631</v>
      </c>
      <c r="K32" s="44">
        <f ca="1">-0.0125*'Fed Baseline'!L13</f>
        <v>453.07955294489352</v>
      </c>
    </row>
    <row r="33" spans="1:11">
      <c r="A33" t="str">
        <f>A$3</f>
        <v>BHC Stress Capital</v>
      </c>
      <c r="B33" s="44">
        <f>-0.0125*'BHC Stress'!L4</f>
        <v>498.73362937817132</v>
      </c>
      <c r="C33" s="44">
        <f ca="1">-0.0125*'BHC Stress'!L5</f>
        <v>495.21256995476142</v>
      </c>
      <c r="D33" s="44">
        <f ca="1">-0.0125*'BHC Stress'!L6</f>
        <v>489.44720919914971</v>
      </c>
      <c r="E33" s="44">
        <f ca="1">-0.0125*'BHC Stress'!L7</f>
        <v>488.15548909906033</v>
      </c>
      <c r="F33" s="44">
        <f ca="1">-0.0125*'BHC Stress'!L8</f>
        <v>486.48971877693725</v>
      </c>
      <c r="G33" s="44">
        <f ca="1">-0.0125*'BHC Stress'!L9</f>
        <v>485.29774540272342</v>
      </c>
      <c r="H33" s="44">
        <f ca="1">-0.0125*'BHC Stress'!L10</f>
        <v>485.94111178462117</v>
      </c>
      <c r="I33" s="44">
        <f ca="1">-0.0125*'BHC Stress'!L11</f>
        <v>487.27771791135467</v>
      </c>
      <c r="J33" s="44">
        <f ca="1">-0.0125*'BHC Stress'!L12</f>
        <v>489.91103147447149</v>
      </c>
      <c r="K33" s="44">
        <f ca="1">-0.0125*'BHC Stress'!L13</f>
        <v>491.94087734604068</v>
      </c>
    </row>
    <row r="34" spans="1:11">
      <c r="A34" t="str">
        <f>A$4</f>
        <v>FED Adverse</v>
      </c>
      <c r="B34" s="44">
        <f>-0.0125*'Fed Adverse'!L4</f>
        <v>498.73362937817132</v>
      </c>
      <c r="C34" s="44">
        <f ca="1">-0.0125*'Fed Adverse'!L5</f>
        <v>477.64218419176842</v>
      </c>
      <c r="D34" s="44">
        <f ca="1">-0.0125*'Fed Adverse'!L6</f>
        <v>461.72260674201721</v>
      </c>
      <c r="E34" s="44">
        <f ca="1">-0.0125*'Fed Adverse'!L7</f>
        <v>452.04218699578689</v>
      </c>
      <c r="F34" s="44">
        <f ca="1">-0.0125*'Fed Adverse'!L8</f>
        <v>441.93285632829134</v>
      </c>
      <c r="G34" s="44">
        <f ca="1">-0.0125*'Fed Adverse'!L9</f>
        <v>432.37213265311186</v>
      </c>
      <c r="H34" s="44">
        <f ca="1">-0.0125*'Fed Adverse'!L10</f>
        <v>425.01082428349002</v>
      </c>
      <c r="I34" s="44">
        <f ca="1">-0.0125*'Fed Adverse'!L11</f>
        <v>417.52981984281746</v>
      </c>
      <c r="J34" s="44">
        <f ca="1">-0.0125*'Fed Adverse'!L12</f>
        <v>411.29066213929656</v>
      </c>
      <c r="K34" s="44">
        <f ca="1">-0.0125*'Fed Adverse'!L13</f>
        <v>404.66249220486065</v>
      </c>
    </row>
    <row r="35" spans="1:11">
      <c r="A35" t="str">
        <f>A$5</f>
        <v>FED Severely Adverse</v>
      </c>
      <c r="B35" s="44">
        <f>-0.0125*'Fed Severely Adverse'!L4</f>
        <v>498.73362937817132</v>
      </c>
      <c r="C35" s="44">
        <f>-0.0125*'Fed Severely Adverse'!L4</f>
        <v>498.73362937817132</v>
      </c>
      <c r="D35" s="45">
        <f ca="1">-0.0125*'Fed Severely Adverse'!L6</f>
        <v>483.89131656787686</v>
      </c>
      <c r="E35" s="44">
        <f ca="1">-0.0125*'Fed Severely Adverse'!L7</f>
        <v>482.26750171359163</v>
      </c>
      <c r="F35" s="44">
        <f ca="1">-0.0125*'Fed Severely Adverse'!L8</f>
        <v>481.42871603496098</v>
      </c>
      <c r="G35" s="44">
        <f ca="1">-0.0125*'Fed Severely Adverse'!L9</f>
        <v>483.41703584834715</v>
      </c>
      <c r="H35" s="44">
        <f ca="1">-0.0125*'Fed Severely Adverse'!L10</f>
        <v>485.68514871894996</v>
      </c>
      <c r="I35" s="44">
        <f ca="1">-0.0125*'Fed Severely Adverse'!L11</f>
        <v>488.96842491494664</v>
      </c>
      <c r="J35" s="44">
        <f ca="1">-0.0125*'Fed Severely Adverse'!L12</f>
        <v>492.01070005415352</v>
      </c>
      <c r="K35" s="44">
        <f ca="1">-0.0125*'Fed Severely Adverse'!L13</f>
        <v>493.6615083673953</v>
      </c>
    </row>
    <row r="37" spans="1:11">
      <c r="A37" t="s">
        <v>70</v>
      </c>
      <c r="B37" t="str">
        <f>B19</f>
        <v>Q3 2014</v>
      </c>
      <c r="C37" t="str">
        <f>C19</f>
        <v>Q4 2014</v>
      </c>
      <c r="D37" t="str">
        <f t="shared" ref="D37:K37" si="10">D19</f>
        <v>Q1 2015</v>
      </c>
      <c r="E37" t="str">
        <f t="shared" si="10"/>
        <v>Q2 2015</v>
      </c>
      <c r="F37" t="str">
        <f t="shared" si="10"/>
        <v>Q3 2015</v>
      </c>
      <c r="G37" t="str">
        <f t="shared" si="10"/>
        <v>Q4 2015</v>
      </c>
      <c r="H37" t="str">
        <f t="shared" si="10"/>
        <v>Q1 2016</v>
      </c>
      <c r="I37" t="str">
        <f t="shared" si="10"/>
        <v>Q2 2016</v>
      </c>
      <c r="J37" t="str">
        <f t="shared" si="10"/>
        <v>Q3 2016</v>
      </c>
      <c r="K37" t="str">
        <f t="shared" si="10"/>
        <v>Q4 2016</v>
      </c>
    </row>
    <row r="38" spans="1:11">
      <c r="A38" t="str">
        <f>A$2</f>
        <v>FED Baseline Capital</v>
      </c>
      <c r="B38" s="44">
        <f>-0.0125*'Fed Baseline'!M4</f>
        <v>132.31551864398625</v>
      </c>
      <c r="C38" s="44">
        <f ca="1">-0.0125*'Fed Baseline'!M5</f>
        <v>131.38137108235972</v>
      </c>
      <c r="D38" s="44">
        <f ca="1">-0.0125*'Fed Baseline'!M6</f>
        <v>129.8107858760556</v>
      </c>
      <c r="E38" s="44">
        <f ca="1">-0.0125*'Fed Baseline'!M7</f>
        <v>128.67287241571731</v>
      </c>
      <c r="F38" s="44">
        <f ca="1">-0.0125*'Fed Baseline'!M8</f>
        <v>127.06391570900644</v>
      </c>
      <c r="G38" s="44">
        <f ca="1">-0.0125*'Fed Baseline'!M9</f>
        <v>125.4258495881939</v>
      </c>
      <c r="H38" s="44">
        <f ca="1">-0.0125*'Fed Baseline'!M10</f>
        <v>123.97831781422867</v>
      </c>
      <c r="I38" s="44">
        <f ca="1">-0.0125*'Fed Baseline'!M11</f>
        <v>122.77821606012772</v>
      </c>
      <c r="J38" s="44">
        <f ca="1">-0.0125*'Fed Baseline'!M12</f>
        <v>121.15602780155245</v>
      </c>
      <c r="K38" s="44">
        <f ca="1">-0.0125*'Fed Baseline'!M13</f>
        <v>120.20335606731577</v>
      </c>
    </row>
    <row r="39" spans="1:11">
      <c r="A39" t="str">
        <f>A$3</f>
        <v>BHC Stress Capital</v>
      </c>
      <c r="B39" s="44">
        <f>-0.0125*'BHC Stress'!M4</f>
        <v>132.31551864398625</v>
      </c>
      <c r="C39" s="44">
        <f ca="1">-0.0125*'BHC Stress'!M5</f>
        <v>131.38137108235972</v>
      </c>
      <c r="D39" s="44">
        <f ca="1">-0.0125*'BHC Stress'!M6</f>
        <v>129.85180368683524</v>
      </c>
      <c r="E39" s="44">
        <f ca="1">-0.0125*'BHC Stress'!M7</f>
        <v>129.50910649354731</v>
      </c>
      <c r="F39" s="44">
        <f ca="1">-0.0125*'BHC Stress'!M8</f>
        <v>129.0671726612764</v>
      </c>
      <c r="G39" s="44">
        <f ca="1">-0.0125*'BHC Stress'!M9</f>
        <v>128.75093857171726</v>
      </c>
      <c r="H39" s="44">
        <f ca="1">-0.0125*'BHC Stress'!M10</f>
        <v>128.921625590768</v>
      </c>
      <c r="I39" s="44">
        <f ca="1">-0.0125*'BHC Stress'!M11</f>
        <v>129.2762311807339</v>
      </c>
      <c r="J39" s="44">
        <f ca="1">-0.0125*'BHC Stress'!M12</f>
        <v>129.97485711917415</v>
      </c>
      <c r="K39" s="44">
        <f ca="1">-0.0125*'BHC Stress'!M13</f>
        <v>130.51338128005517</v>
      </c>
    </row>
    <row r="40" spans="1:11">
      <c r="A40" t="str">
        <f>A$4</f>
        <v>FED Adverse</v>
      </c>
      <c r="B40" s="44">
        <f>-0.0125*'Fed Adverse'!M4</f>
        <v>132.31551864398625</v>
      </c>
      <c r="C40" s="44">
        <f ca="1">-0.0125*'Fed Adverse'!M5</f>
        <v>126.71989536053206</v>
      </c>
      <c r="D40" s="44">
        <f ca="1">-0.0125*'Fed Adverse'!M6</f>
        <v>122.49638400541603</v>
      </c>
      <c r="E40" s="44">
        <f ca="1">-0.0125*'Fed Adverse'!M7</f>
        <v>119.92813978853627</v>
      </c>
      <c r="F40" s="44">
        <f ca="1">-0.0125*'Fed Adverse'!M8</f>
        <v>117.24610422562267</v>
      </c>
      <c r="G40" s="44">
        <f ca="1">-0.0125*'Fed Adverse'!M9</f>
        <v>114.70961573321745</v>
      </c>
      <c r="H40" s="44">
        <f ca="1">-0.0125*'Fed Adverse'!M10</f>
        <v>112.75663867803219</v>
      </c>
      <c r="I40" s="44">
        <f ca="1">-0.0125*'Fed Adverse'!M11</f>
        <v>110.77190589837242</v>
      </c>
      <c r="J40" s="44">
        <f ca="1">-0.0125*'Fed Adverse'!M12</f>
        <v>109.11663876013615</v>
      </c>
      <c r="K40" s="44">
        <f ca="1">-0.0125*'Fed Adverse'!M13</f>
        <v>107.35816551735758</v>
      </c>
    </row>
    <row r="41" spans="1:11">
      <c r="A41" t="str">
        <f>A$5</f>
        <v>FED Severely Adverse</v>
      </c>
      <c r="B41" s="44">
        <f>-0.0125*'Fed Severely Adverse'!M4</f>
        <v>132.31551864398625</v>
      </c>
      <c r="C41" s="44">
        <f>-0.0125*'Fed Severely Adverse'!M4</f>
        <v>132.31551864398625</v>
      </c>
      <c r="D41" s="45">
        <f ca="1">-0.0125*'Fed Severely Adverse'!M6</f>
        <v>128.37780880914121</v>
      </c>
      <c r="E41" s="44">
        <f ca="1">-0.0125*'Fed Severely Adverse'!M7</f>
        <v>127.94700588756071</v>
      </c>
      <c r="F41" s="44">
        <f ca="1">-0.0125*'Fed Severely Adverse'!M8</f>
        <v>127.72447354652418</v>
      </c>
      <c r="G41" s="44">
        <f ca="1">-0.0125*'Fed Severely Adverse'!M9</f>
        <v>128.25198072037637</v>
      </c>
      <c r="H41" s="44">
        <f ca="1">-0.0125*'Fed Severely Adverse'!M10</f>
        <v>128.85371782639643</v>
      </c>
      <c r="I41" s="44">
        <f ca="1">-0.0125*'Fed Severely Adverse'!M11</f>
        <v>129.72478078893701</v>
      </c>
      <c r="J41" s="44">
        <f ca="1">-0.0125*'Fed Severely Adverse'!M12</f>
        <v>130.53190545266531</v>
      </c>
      <c r="K41" s="44">
        <f ca="1">-0.0125*'Fed Severely Adverse'!M13</f>
        <v>130.96986981937692</v>
      </c>
    </row>
    <row r="43" spans="1:11">
      <c r="A43" t="s">
        <v>67</v>
      </c>
      <c r="B43" t="str">
        <f>B25</f>
        <v>Q3 2014</v>
      </c>
      <c r="C43" t="str">
        <f>C25</f>
        <v>Q4 2014</v>
      </c>
      <c r="D43" t="str">
        <f t="shared" ref="D43:K43" si="11">D25</f>
        <v>Q1 2015</v>
      </c>
      <c r="E43" t="str">
        <f t="shared" si="11"/>
        <v>Q2 2015</v>
      </c>
      <c r="F43" t="str">
        <f t="shared" si="11"/>
        <v>Q3 2015</v>
      </c>
      <c r="G43" t="str">
        <f t="shared" si="11"/>
        <v>Q4 2015</v>
      </c>
      <c r="H43" t="str">
        <f t="shared" si="11"/>
        <v>Q1 2016</v>
      </c>
      <c r="I43" t="str">
        <f t="shared" si="11"/>
        <v>Q2 2016</v>
      </c>
      <c r="J43" t="str">
        <f t="shared" si="11"/>
        <v>Q3 2016</v>
      </c>
      <c r="K43" t="str">
        <f t="shared" si="11"/>
        <v>Q4 2016</v>
      </c>
    </row>
    <row r="44" spans="1:11">
      <c r="A44" t="str">
        <f>A$2</f>
        <v>FED Baseline Capital</v>
      </c>
      <c r="B44" s="44">
        <f>-0.0125*'Fed Baseline'!N4</f>
        <v>26.02816446159288</v>
      </c>
      <c r="C44" s="44">
        <f ca="1">-0.0125*'Fed Baseline'!N5</f>
        <v>25.84440562049403</v>
      </c>
      <c r="D44" s="44">
        <f ca="1">-0.0125*'Fed Baseline'!N6</f>
        <v>25.535451308334927</v>
      </c>
      <c r="E44" s="44">
        <f ca="1">-0.0125*'Fed Baseline'!N7</f>
        <v>25.311609093965224</v>
      </c>
      <c r="F44" s="44">
        <f ca="1">-0.0125*'Fed Baseline'!N8</f>
        <v>24.99510661411226</v>
      </c>
      <c r="G44" s="44">
        <f ca="1">-0.0125*'Fed Baseline'!N9</f>
        <v>24.67287793807774</v>
      </c>
      <c r="H44" s="44">
        <f ca="1">-0.0125*'Fed Baseline'!N10</f>
        <v>24.38812981886791</v>
      </c>
      <c r="I44" s="44">
        <f ca="1">-0.0125*'Fed Baseline'!N11</f>
        <v>24.152054367201263</v>
      </c>
      <c r="J44" s="44">
        <f ca="1">-0.0125*'Fed Baseline'!N12</f>
        <v>23.832949070902135</v>
      </c>
      <c r="K44" s="44">
        <f ca="1">-0.0125*'Fed Baseline'!N13</f>
        <v>23.645546286778668</v>
      </c>
    </row>
    <row r="45" spans="1:11">
      <c r="A45" t="str">
        <f>A$3</f>
        <v>BHC Stress Capital</v>
      </c>
      <c r="B45" s="44">
        <f>-0.0125*'BHC Stress'!N4</f>
        <v>26.02816446159288</v>
      </c>
      <c r="C45" s="44">
        <f ca="1">-0.0125*'BHC Stress'!N5</f>
        <v>25.84440562049403</v>
      </c>
      <c r="D45" s="44">
        <f ca="1">-0.0125*'BHC Stress'!N6</f>
        <v>25.543520039318022</v>
      </c>
      <c r="E45" s="44">
        <f ca="1">-0.0125*'BHC Stress'!N7</f>
        <v>25.476107093362494</v>
      </c>
      <c r="F45" s="44">
        <f ca="1">-0.0125*'BHC Stress'!N8</f>
        <v>25.389173024060774</v>
      </c>
      <c r="G45" s="44">
        <f ca="1">-0.0125*'BHC Stress'!N9</f>
        <v>25.32696571099757</v>
      </c>
      <c r="H45" s="44">
        <f ca="1">-0.0125*'BHC Stress'!N10</f>
        <v>25.360542043153021</v>
      </c>
      <c r="I45" s="44">
        <f ca="1">-0.0125*'BHC Stress'!N11</f>
        <v>25.430297523910088</v>
      </c>
      <c r="J45" s="44">
        <f ca="1">-0.0125*'BHC Stress'!N12</f>
        <v>25.567726232267301</v>
      </c>
      <c r="K45" s="44">
        <f ca="1">-0.0125*'BHC Stress'!N13</f>
        <v>25.673660861625986</v>
      </c>
    </row>
    <row r="46" spans="1:11">
      <c r="A46" t="str">
        <f>A$4</f>
        <v>FED Adverse</v>
      </c>
      <c r="B46" s="44">
        <f>-0.0125*'Fed Adverse'!N4</f>
        <v>26.02816446159288</v>
      </c>
      <c r="C46" s="44">
        <f ca="1">-0.0125*'Fed Adverse'!N5</f>
        <v>24.927433386512114</v>
      </c>
      <c r="D46" s="44">
        <f ca="1">-0.0125*'Fed Adverse'!N6</f>
        <v>24.096614376898071</v>
      </c>
      <c r="E46" s="44">
        <f ca="1">-0.0125*'Fed Adverse'!N7</f>
        <v>23.591407704698554</v>
      </c>
      <c r="F46" s="44">
        <f ca="1">-0.0125*'Fed Adverse'!N8</f>
        <v>23.063816811062065</v>
      </c>
      <c r="G46" s="44">
        <f ca="1">-0.0125*'Fed Adverse'!N9</f>
        <v>22.564856898333332</v>
      </c>
      <c r="H46" s="44">
        <f ca="1">-0.0125*'Fed Adverse'!N10</f>
        <v>22.180681190880218</v>
      </c>
      <c r="I46" s="44">
        <f ca="1">-0.0125*'Fed Adverse'!N11</f>
        <v>21.790258723956327</v>
      </c>
      <c r="J46" s="44">
        <f ca="1">-0.0125*'Fed Adverse'!N12</f>
        <v>21.464646386541801</v>
      </c>
      <c r="K46" s="44">
        <f ca="1">-0.0125*'Fed Adverse'!N13</f>
        <v>21.118732080847231</v>
      </c>
    </row>
    <row r="47" spans="1:11">
      <c r="A47" t="str">
        <f>A$5</f>
        <v>FED Severely Adverse</v>
      </c>
      <c r="B47" s="44">
        <f>-0.0125*'Fed Severely Adverse'!N4</f>
        <v>26.02816446159288</v>
      </c>
      <c r="C47" s="44">
        <f>-0.0125*'Fed Severely Adverse'!N4</f>
        <v>26.02816446159288</v>
      </c>
      <c r="D47" s="45">
        <f ca="1">-0.0125*'Fed Severely Adverse'!N6</f>
        <v>25.253566287215875</v>
      </c>
      <c r="E47" s="44">
        <f ca="1">-0.0125*'Fed Severely Adverse'!N7</f>
        <v>25.168821811221321</v>
      </c>
      <c r="F47" s="44">
        <f ca="1">-0.0125*'Fed Severely Adverse'!N8</f>
        <v>25.125046837356717</v>
      </c>
      <c r="G47" s="44">
        <f ca="1">-0.0125*'Fed Severely Adverse'!N9</f>
        <v>25.228814283657833</v>
      </c>
      <c r="H47" s="44">
        <f ca="1">-0.0125*'Fed Severely Adverse'!N10</f>
        <v>25.347183712419056</v>
      </c>
      <c r="I47" s="44">
        <f ca="1">-0.0125*'Fed Severely Adverse'!N11</f>
        <v>25.518533001434889</v>
      </c>
      <c r="J47" s="44">
        <f ca="1">-0.0125*'Fed Severely Adverse'!N12</f>
        <v>25.677304804650607</v>
      </c>
      <c r="K47" s="44">
        <f ca="1">-0.0125*'Fed Severely Adverse'!N13</f>
        <v>25.76345802901848</v>
      </c>
    </row>
    <row r="49" spans="1:11">
      <c r="A49" t="s">
        <v>71</v>
      </c>
      <c r="B49" t="str">
        <f>B31</f>
        <v>Q3 2014</v>
      </c>
      <c r="C49" t="str">
        <f>C31</f>
        <v>Q4 2014</v>
      </c>
      <c r="D49" t="str">
        <f t="shared" ref="D49:K49" si="12">D31</f>
        <v>Q1 2015</v>
      </c>
      <c r="E49" t="str">
        <f t="shared" si="12"/>
        <v>Q2 2015</v>
      </c>
      <c r="F49" t="str">
        <f t="shared" si="12"/>
        <v>Q3 2015</v>
      </c>
      <c r="G49" t="str">
        <f t="shared" si="12"/>
        <v>Q4 2015</v>
      </c>
      <c r="H49" t="str">
        <f t="shared" si="12"/>
        <v>Q1 2016</v>
      </c>
      <c r="I49" t="str">
        <f t="shared" si="12"/>
        <v>Q2 2016</v>
      </c>
      <c r="J49" t="str">
        <f t="shared" si="12"/>
        <v>Q3 2016</v>
      </c>
      <c r="K49" t="str">
        <f t="shared" si="12"/>
        <v>Q4 2016</v>
      </c>
    </row>
    <row r="50" spans="1:11">
      <c r="A50" t="str">
        <f>A$2</f>
        <v>FED Baseline Capital</v>
      </c>
      <c r="B50" s="44">
        <f>-0.0125*'Fed Baseline'!O4</f>
        <v>929.6831901797425</v>
      </c>
      <c r="C50" s="44">
        <f ca="1">-0.0125*'Fed Baseline'!O5</f>
        <v>923.11962685707351</v>
      </c>
      <c r="D50" s="44">
        <f ca="1">-0.0125*'Fed Baseline'!O6</f>
        <v>912.08428738963994</v>
      </c>
      <c r="E50" s="44">
        <f ca="1">-0.0125*'Fed Baseline'!O7</f>
        <v>904.08901195409419</v>
      </c>
      <c r="F50" s="44">
        <f ca="1">-0.0125*'Fed Baseline'!O8</f>
        <v>892.78406436150863</v>
      </c>
      <c r="G50" s="44">
        <f ca="1">-0.0125*'Fed Baseline'!O9</f>
        <v>881.27458646708328</v>
      </c>
      <c r="H50" s="44">
        <f ca="1">-0.0125*'Fed Baseline'!O10</f>
        <v>871.103852366517</v>
      </c>
      <c r="I50" s="44">
        <f ca="1">-0.0125*'Fed Baseline'!O11</f>
        <v>862.67162583158665</v>
      </c>
      <c r="J50" s="44">
        <f ca="1">-0.0125*'Fed Baseline'!O12</f>
        <v>851.27370991998305</v>
      </c>
      <c r="K50" s="44">
        <f ca="1">-0.0125*'Fed Baseline'!O13</f>
        <v>844.57999095068885</v>
      </c>
    </row>
    <row r="51" spans="1:11">
      <c r="A51" t="str">
        <f>A$3</f>
        <v>BHC Stress Capital</v>
      </c>
      <c r="B51" s="44">
        <f>-0.0125*'BHC Stress'!O4</f>
        <v>929.6831901797425</v>
      </c>
      <c r="C51" s="44">
        <f ca="1">-0.0125*'BHC Stress'!O5</f>
        <v>923.11962685707351</v>
      </c>
      <c r="D51" s="44">
        <f ca="1">-0.0125*'BHC Stress'!O6</f>
        <v>912.37248917859563</v>
      </c>
      <c r="E51" s="44">
        <f ca="1">-0.0125*'BHC Stress'!O7</f>
        <v>909.96460971603017</v>
      </c>
      <c r="F51" s="44">
        <f ca="1">-0.0125*'BHC Stress'!O8</f>
        <v>906.85946786082991</v>
      </c>
      <c r="G51" s="44">
        <f ca="1">-0.0125*'BHC Stress'!O9</f>
        <v>904.6375250363003</v>
      </c>
      <c r="H51" s="44">
        <f ca="1">-0.0125*'BHC Stress'!O10</f>
        <v>905.83681635163214</v>
      </c>
      <c r="I51" s="44">
        <f ca="1">-0.0125*'BHC Stress'!O11</f>
        <v>908.32836730131373</v>
      </c>
      <c r="J51" s="44">
        <f ca="1">-0.0125*'BHC Stress'!O12</f>
        <v>913.23709454546281</v>
      </c>
      <c r="K51" s="44">
        <f ca="1">-0.0125*'BHC Stress'!O13</f>
        <v>917.02090512949439</v>
      </c>
    </row>
    <row r="52" spans="1:11">
      <c r="A52" t="str">
        <f>A$4</f>
        <v>FED Adverse</v>
      </c>
      <c r="B52" s="44">
        <f>-0.0125*'Fed Adverse'!O4</f>
        <v>929.6831901797425</v>
      </c>
      <c r="C52" s="44">
        <f ca="1">-0.0125*'Fed Adverse'!O5</f>
        <v>890.36688806704115</v>
      </c>
      <c r="D52" s="44">
        <f ca="1">-0.0125*'Fed Adverse'!O6</f>
        <v>860.69140063650377</v>
      </c>
      <c r="E52" s="44">
        <f ca="1">-0.0125*'Fed Adverse'!O7</f>
        <v>842.64624991511505</v>
      </c>
      <c r="F52" s="44">
        <f ca="1">-0.0125*'Fed Adverse'!O8</f>
        <v>823.80157165017158</v>
      </c>
      <c r="G52" s="44">
        <f ca="1">-0.0125*'Fed Adverse'!O9</f>
        <v>805.979544894426</v>
      </c>
      <c r="H52" s="44">
        <f ca="1">-0.0125*'Fed Adverse'!O10</f>
        <v>792.25742100737295</v>
      </c>
      <c r="I52" s="44">
        <f ca="1">-0.0125*'Fed Adverse'!O11</f>
        <v>778.31217315467688</v>
      </c>
      <c r="J52" s="44">
        <f ca="1">-0.0125*'Fed Adverse'!O12</f>
        <v>766.68183644552823</v>
      </c>
      <c r="K52" s="44">
        <f ca="1">-0.0125*'Fed Adverse'!O13</f>
        <v>754.32634684803952</v>
      </c>
    </row>
    <row r="53" spans="1:11">
      <c r="A53" t="str">
        <f>A$5</f>
        <v>FED Severely Adverse</v>
      </c>
      <c r="B53" s="44">
        <f>-0.0125*'Fed Severely Adverse'!O4</f>
        <v>929.6831901797425</v>
      </c>
      <c r="C53" s="44">
        <f>-0.0125*'Fed Severely Adverse'!O4</f>
        <v>929.6831901797425</v>
      </c>
      <c r="D53" s="45">
        <f ca="1">-0.0125*'Fed Severely Adverse'!O6</f>
        <v>902.01581843999338</v>
      </c>
      <c r="E53" s="44">
        <f ca="1">-0.0125*'Fed Severely Adverse'!O7</f>
        <v>898.98888525348366</v>
      </c>
      <c r="F53" s="44">
        <f ca="1">-0.0125*'Fed Severely Adverse'!O8</f>
        <v>897.42531524406058</v>
      </c>
      <c r="G53" s="44">
        <f ca="1">-0.0125*'Fed Severely Adverse'!O9</f>
        <v>901.13171761662818</v>
      </c>
      <c r="H53" s="44">
        <f ca="1">-0.0125*'Fed Severely Adverse'!O10</f>
        <v>905.35967876666894</v>
      </c>
      <c r="I53" s="44">
        <f ca="1">-0.0125*'Fed Severely Adverse'!O11</f>
        <v>911.47999331602318</v>
      </c>
      <c r="J53" s="44">
        <f ca="1">-0.0125*'Fed Severely Adverse'!O12</f>
        <v>917.15106077611949</v>
      </c>
      <c r="K53" s="44">
        <f ca="1">-0.0125*'Fed Severely Adverse'!O13</f>
        <v>920.22831213561449</v>
      </c>
    </row>
    <row r="55" spans="1:11">
      <c r="A55" t="s">
        <v>32</v>
      </c>
      <c r="B55" t="str">
        <f>B37</f>
        <v>Q3 2014</v>
      </c>
      <c r="C55" t="str">
        <f>C37</f>
        <v>Q4 2014</v>
      </c>
      <c r="D55" t="str">
        <f t="shared" ref="D55:K55" si="13">D37</f>
        <v>Q1 2015</v>
      </c>
      <c r="E55" t="str">
        <f t="shared" si="13"/>
        <v>Q2 2015</v>
      </c>
      <c r="F55" t="str">
        <f t="shared" si="13"/>
        <v>Q3 2015</v>
      </c>
      <c r="G55" t="str">
        <f t="shared" si="13"/>
        <v>Q4 2015</v>
      </c>
      <c r="H55" t="str">
        <f t="shared" si="13"/>
        <v>Q1 2016</v>
      </c>
      <c r="I55" t="str">
        <f t="shared" si="13"/>
        <v>Q2 2016</v>
      </c>
      <c r="J55" t="str">
        <f t="shared" si="13"/>
        <v>Q3 2016</v>
      </c>
      <c r="K55" t="str">
        <f t="shared" si="13"/>
        <v>Q4 2016</v>
      </c>
    </row>
    <row r="56" spans="1:11">
      <c r="A56" t="str">
        <f>A$2</f>
        <v>FED Baseline Capital</v>
      </c>
      <c r="B56" s="44">
        <f>-0.0125*'Fed Baseline'!J4</f>
        <v>433.66087500000003</v>
      </c>
      <c r="C56" s="44">
        <f ca="1">-0.0125*'Fed Baseline'!J5</f>
        <v>438.42803310822194</v>
      </c>
      <c r="D56" s="44">
        <f ca="1">-0.0125*'Fed Baseline'!J6</f>
        <v>443.56613475471863</v>
      </c>
      <c r="E56" s="44">
        <f ca="1">-0.0125*'Fed Baseline'!J7</f>
        <v>449.07730010750811</v>
      </c>
      <c r="F56" s="44">
        <f ca="1">-0.0125*'Fed Baseline'!J8</f>
        <v>454.82798893772554</v>
      </c>
      <c r="G56" s="44">
        <f ca="1">-0.0125*'Fed Baseline'!J9</f>
        <v>460.80760300724671</v>
      </c>
      <c r="H56" s="44">
        <f ca="1">-0.0125*'Fed Baseline'!J10</f>
        <v>466.65791718393871</v>
      </c>
      <c r="I56" s="44">
        <f ca="1">-0.0125*'Fed Baseline'!J11</f>
        <v>472.77743025173481</v>
      </c>
      <c r="J56" s="44">
        <f ca="1">-0.0125*'Fed Baseline'!J12</f>
        <v>479.00928620482586</v>
      </c>
      <c r="K56" s="44">
        <f ca="1">-0.0125*'Fed Baseline'!J13</f>
        <v>485.3640837149967</v>
      </c>
    </row>
    <row r="57" spans="1:11">
      <c r="A57" t="str">
        <f>A$3</f>
        <v>BHC Stress Capital</v>
      </c>
      <c r="B57" s="44">
        <f>-0.0125*'BHC Stress'!J4</f>
        <v>433.66087500000003</v>
      </c>
      <c r="C57" s="44">
        <f ca="1">-0.0125*'BHC Stress'!J5</f>
        <v>300.94548820045355</v>
      </c>
      <c r="D57" s="44">
        <f ca="1">-0.0125*'BHC Stress'!J6</f>
        <v>252.649212556545</v>
      </c>
      <c r="E57" s="44">
        <f ca="1">-0.0125*'BHC Stress'!J7</f>
        <v>217.26635601351529</v>
      </c>
      <c r="F57" s="44">
        <f ca="1">-0.0125*'BHC Stress'!J8</f>
        <v>194.88524835302778</v>
      </c>
      <c r="G57" s="44">
        <f ca="1">-0.0125*'BHC Stress'!J9</f>
        <v>178.10907870463538</v>
      </c>
      <c r="H57" s="44">
        <f ca="1">-0.0125*'BHC Stress'!J10</f>
        <v>172.64895133388552</v>
      </c>
      <c r="I57" s="44">
        <f ca="1">-0.0125*'BHC Stress'!J11</f>
        <v>175.51034249351062</v>
      </c>
      <c r="J57" s="44">
        <f ca="1">-0.0125*'BHC Stress'!J12</f>
        <v>180.16657925678589</v>
      </c>
      <c r="K57" s="44">
        <f ca="1">-0.0125*'BHC Stress'!J13</f>
        <v>186.59621622612076</v>
      </c>
    </row>
    <row r="58" spans="1:11">
      <c r="A58" t="str">
        <f>A$4</f>
        <v>FED Adverse</v>
      </c>
      <c r="B58" s="44">
        <f>-0.0125*'Fed Adverse'!J4</f>
        <v>433.66087500000003</v>
      </c>
      <c r="C58" s="44">
        <f ca="1">-0.0125*'Fed Adverse'!J5</f>
        <v>411.60773551873581</v>
      </c>
      <c r="D58" s="44">
        <f ca="1">-0.0125*'Fed Adverse'!J6</f>
        <v>392.32501598704357</v>
      </c>
      <c r="E58" s="44">
        <f ca="1">-0.0125*'Fed Adverse'!J7</f>
        <v>374.95424697436465</v>
      </c>
      <c r="F58" s="44">
        <f ca="1">-0.0125*'Fed Adverse'!J8</f>
        <v>360.00203198219594</v>
      </c>
      <c r="G58" s="44">
        <f ca="1">-0.0125*'Fed Adverse'!J9</f>
        <v>344.61316255400703</v>
      </c>
      <c r="H58" s="44">
        <f ca="1">-0.0125*'Fed Adverse'!J10</f>
        <v>333.58023404396477</v>
      </c>
      <c r="I58" s="44">
        <f ca="1">-0.0125*'Fed Adverse'!J11</f>
        <v>327.08341780116189</v>
      </c>
      <c r="J58" s="44">
        <f ca="1">-0.0125*'Fed Adverse'!J12</f>
        <v>321.9410766859512</v>
      </c>
      <c r="K58" s="44">
        <f ca="1">-0.0125*'Fed Adverse'!J13</f>
        <v>317.7886259294678</v>
      </c>
    </row>
    <row r="59" spans="1:11">
      <c r="A59" t="str">
        <f>A$5</f>
        <v>FED Severely Adverse</v>
      </c>
      <c r="B59" s="44">
        <f>-0.0125*'Fed Severely Adverse'!J4</f>
        <v>433.66087500000003</v>
      </c>
      <c r="C59" s="44">
        <f>-0.0125*'Fed Severely Adverse'!J4</f>
        <v>433.66087500000003</v>
      </c>
      <c r="D59" s="45">
        <f ca="1">-0.0125*'Fed Severely Adverse'!J6</f>
        <v>264.92807217814953</v>
      </c>
      <c r="E59" s="44">
        <f ca="1">-0.0125*'Fed Severely Adverse'!J7</f>
        <v>215.99740358074274</v>
      </c>
      <c r="F59" s="44">
        <f ca="1">-0.0125*'Fed Severely Adverse'!J8</f>
        <v>185.91068077831201</v>
      </c>
      <c r="G59" s="44">
        <f ca="1">-0.0125*'Fed Severely Adverse'!J9</f>
        <v>182.42592856418779</v>
      </c>
      <c r="H59" s="44">
        <f ca="1">-0.0125*'Fed Severely Adverse'!J10</f>
        <v>192.62158411991967</v>
      </c>
      <c r="I59" s="44">
        <f ca="1">-0.0125*'Fed Severely Adverse'!J11</f>
        <v>203.64179509114163</v>
      </c>
      <c r="J59" s="44">
        <f ca="1">-0.0125*'Fed Severely Adverse'!J12</f>
        <v>222.15719073400021</v>
      </c>
      <c r="K59" s="44">
        <f ca="1">-0.0125*'Fed Severely Adverse'!J13</f>
        <v>244.21668941833542</v>
      </c>
    </row>
    <row r="61" spans="1:11">
      <c r="A61" t="s">
        <v>72</v>
      </c>
      <c r="B61" t="str">
        <f>B43</f>
        <v>Q3 2014</v>
      </c>
      <c r="C61" t="str">
        <f>C43</f>
        <v>Q4 2014</v>
      </c>
      <c r="D61" t="str">
        <f t="shared" ref="D61:K61" si="14">D43</f>
        <v>Q1 2015</v>
      </c>
      <c r="E61" t="str">
        <f t="shared" si="14"/>
        <v>Q2 2015</v>
      </c>
      <c r="F61" t="str">
        <f t="shared" si="14"/>
        <v>Q3 2015</v>
      </c>
      <c r="G61" t="str">
        <f t="shared" si="14"/>
        <v>Q4 2015</v>
      </c>
      <c r="H61" t="str">
        <f t="shared" si="14"/>
        <v>Q1 2016</v>
      </c>
      <c r="I61" t="str">
        <f t="shared" si="14"/>
        <v>Q2 2016</v>
      </c>
      <c r="J61" t="str">
        <f t="shared" si="14"/>
        <v>Q3 2016</v>
      </c>
      <c r="K61" t="str">
        <f t="shared" si="14"/>
        <v>Q4 2016</v>
      </c>
    </row>
    <row r="62" spans="1:11">
      <c r="A62" t="str">
        <f>A$2</f>
        <v>FED Baseline Capital</v>
      </c>
      <c r="B62" s="44">
        <f>-0.0125*'Fed Baseline'!Q4</f>
        <v>64.923749999999998</v>
      </c>
      <c r="C62" s="44">
        <f>-0.0125*'Fed Baseline'!Q5</f>
        <v>64.923749999999998</v>
      </c>
      <c r="D62" s="44">
        <f>-0.0125*'Fed Baseline'!Q6</f>
        <v>64.923749999999998</v>
      </c>
      <c r="E62" s="44">
        <f>-0.0125*'Fed Baseline'!Q7</f>
        <v>64.923749999999998</v>
      </c>
      <c r="F62" s="44">
        <f>-0.0125*'Fed Baseline'!Q8</f>
        <v>64.923749999999998</v>
      </c>
      <c r="G62" s="44">
        <f>-0.0125*'Fed Baseline'!Q9</f>
        <v>64.923749999999998</v>
      </c>
      <c r="H62" s="44">
        <f>-0.0125*'Fed Baseline'!Q10</f>
        <v>64.923749999999998</v>
      </c>
      <c r="I62" s="44">
        <f>-0.0125*'Fed Baseline'!Q11</f>
        <v>64.923749999999998</v>
      </c>
      <c r="J62" s="44">
        <f>-0.0125*'Fed Baseline'!Q12</f>
        <v>64.923749999999998</v>
      </c>
      <c r="K62" s="44">
        <f>-0.0125*'Fed Baseline'!Q13</f>
        <v>64.923749999999998</v>
      </c>
    </row>
    <row r="63" spans="1:11">
      <c r="A63" t="str">
        <f>A$3</f>
        <v>BHC Stress Capital</v>
      </c>
      <c r="B63" s="44">
        <f>-0.0125*'BHC Stress'!Q4</f>
        <v>64.923749999999998</v>
      </c>
      <c r="C63" s="44">
        <f>-0.0125*'BHC Stress'!Q5</f>
        <v>64.923749999999998</v>
      </c>
      <c r="D63" s="44">
        <f>-0.0125*'BHC Stress'!Q6</f>
        <v>64.923749999999998</v>
      </c>
      <c r="E63" s="44">
        <f>-0.0125*'BHC Stress'!Q7</f>
        <v>64.923749999999998</v>
      </c>
      <c r="F63" s="44">
        <f>-0.0125*'BHC Stress'!Q8</f>
        <v>64.923749999999998</v>
      </c>
      <c r="G63" s="44">
        <f>-0.0125*'BHC Stress'!Q9</f>
        <v>64.923749999999998</v>
      </c>
      <c r="H63" s="44">
        <f>-0.0125*'BHC Stress'!Q10</f>
        <v>64.923749999999998</v>
      </c>
      <c r="I63" s="44">
        <f>-0.0125*'BHC Stress'!Q11</f>
        <v>64.923749999999998</v>
      </c>
      <c r="J63" s="44">
        <f>-0.0125*'BHC Stress'!Q12</f>
        <v>64.923749999999998</v>
      </c>
      <c r="K63" s="44">
        <f>-0.0125*'BHC Stress'!Q13</f>
        <v>64.923749999999998</v>
      </c>
    </row>
    <row r="64" spans="1:11">
      <c r="A64" t="str">
        <f>A$4</f>
        <v>FED Adverse</v>
      </c>
      <c r="B64" s="44">
        <f>-0.0125*'Fed Adverse'!Q4</f>
        <v>64.923749999999998</v>
      </c>
      <c r="C64" s="44">
        <f>-0.0125*'Fed Adverse'!Q5</f>
        <v>64.923749999999998</v>
      </c>
      <c r="D64" s="44">
        <f>-0.0125*'Fed Adverse'!Q6</f>
        <v>64.923749999999998</v>
      </c>
      <c r="E64" s="44">
        <f>-0.0125*'Fed Adverse'!Q7</f>
        <v>64.923749999999998</v>
      </c>
      <c r="F64" s="44">
        <f>-0.0125*'Fed Adverse'!Q8</f>
        <v>64.923749999999998</v>
      </c>
      <c r="G64" s="44">
        <f>-0.0125*'Fed Adverse'!Q9</f>
        <v>64.923749999999998</v>
      </c>
      <c r="H64" s="44">
        <f>-0.0125*'Fed Adverse'!Q10</f>
        <v>64.923749999999998</v>
      </c>
      <c r="I64" s="44">
        <f>-0.0125*'Fed Adverse'!Q11</f>
        <v>64.923749999999998</v>
      </c>
      <c r="J64" s="44">
        <f>-0.0125*'Fed Adverse'!Q12</f>
        <v>64.923749999999998</v>
      </c>
      <c r="K64" s="44">
        <f>-0.0125*'Fed Adverse'!Q13</f>
        <v>64.923749999999998</v>
      </c>
    </row>
    <row r="65" spans="1:11">
      <c r="A65" t="str">
        <f>A$5</f>
        <v>FED Severely Adverse</v>
      </c>
      <c r="B65" s="44">
        <f>-0.0125*'Fed Severely Adverse'!Q4</f>
        <v>64.923749999999998</v>
      </c>
      <c r="C65" s="44">
        <f>-0.0125*'Fed Severely Adverse'!Q5</f>
        <v>64.923749999999998</v>
      </c>
      <c r="D65" s="44">
        <f>-0.0125*'Fed Severely Adverse'!Q6</f>
        <v>64.923749999999998</v>
      </c>
      <c r="E65" s="44">
        <f>-0.0125*'Fed Severely Adverse'!Q7</f>
        <v>64.923749999999998</v>
      </c>
      <c r="F65" s="44">
        <f>-0.0125*'Fed Severely Adverse'!Q8</f>
        <v>64.923749999999998</v>
      </c>
      <c r="G65" s="44">
        <f>-0.0125*'Fed Severely Adverse'!Q9</f>
        <v>64.923749999999998</v>
      </c>
      <c r="H65" s="44">
        <f>-0.0125*'Fed Severely Adverse'!Q10</f>
        <v>64.923749999999998</v>
      </c>
      <c r="I65" s="44">
        <f>-0.0125*'Fed Severely Adverse'!Q11</f>
        <v>64.923749999999998</v>
      </c>
      <c r="J65" s="44">
        <f>-0.0125*'Fed Severely Adverse'!Q12</f>
        <v>64.923749999999998</v>
      </c>
      <c r="K65" s="44">
        <f>-0.0125*'Fed Severely Adverse'!Q13</f>
        <v>64.923749999999998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S20"/>
  <sheetViews>
    <sheetView workbookViewId="0">
      <selection activeCell="J5" sqref="J5"/>
    </sheetView>
  </sheetViews>
  <sheetFormatPr defaultRowHeight="15"/>
  <cols>
    <col min="1" max="2" width="9.140625" style="1"/>
    <col min="3" max="4" width="14" customWidth="1"/>
    <col min="5" max="5" width="10.7109375" style="1" bestFit="1" customWidth="1"/>
    <col min="6" max="6" width="12.42578125" bestFit="1" customWidth="1"/>
    <col min="7" max="8" width="12.42578125" customWidth="1"/>
    <col min="9" max="9" width="13.7109375" style="1" customWidth="1"/>
    <col min="10" max="12" width="12.42578125" customWidth="1"/>
    <col min="13" max="13" width="14" customWidth="1"/>
    <col min="14" max="16" width="12.42578125" customWidth="1"/>
    <col min="17" max="17" width="11.42578125" customWidth="1"/>
    <col min="18" max="18" width="13.42578125" style="1" customWidth="1"/>
  </cols>
  <sheetData>
    <row r="3" spans="3:19" ht="40.5" customHeight="1">
      <c r="C3" s="5"/>
      <c r="D3" s="3" t="s">
        <v>5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6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7" t="str">
        <f>'input data'!B5</f>
        <v>Q4 2014</v>
      </c>
      <c r="D5" s="70">
        <f>'input data'!C5*$D$4/'input data'!$C$4</f>
        <v>-4892.5895168597326</v>
      </c>
      <c r="E5" s="11">
        <f t="shared" si="0"/>
        <v>-15471.726529539537</v>
      </c>
      <c r="F5" s="11">
        <f t="shared" si="1"/>
        <v>-46415.179588618616</v>
      </c>
      <c r="G5" s="70">
        <f>'input data'!H5*$G$4/'input data'!$H$4</f>
        <v>-7875.9760840027147</v>
      </c>
      <c r="H5" s="11">
        <f t="shared" ref="H5" si="2">SQRT(10)*G5</f>
        <v>-24906.02322246222</v>
      </c>
      <c r="I5" s="11">
        <f t="shared" ref="I5" si="3">MIN(3*H5,F5)</f>
        <v>-74718.069667386662</v>
      </c>
      <c r="J5" s="11">
        <f ca="1">'input data'!C37</f>
        <v>-35074.242648657753</v>
      </c>
      <c r="K5" s="11">
        <f ca="1">'input data'!H37</f>
        <v>-1171.0555630800002</v>
      </c>
      <c r="L5" s="11">
        <f ca="1">'input data'!M37</f>
        <v>-39617.005596380914</v>
      </c>
      <c r="M5" s="11">
        <f ca="1">'input data'!R37</f>
        <v>-10510.509686588777</v>
      </c>
      <c r="N5" s="11">
        <f ca="1">'input data'!W37</f>
        <v>-2067.5524496395224</v>
      </c>
      <c r="O5" s="11">
        <f ca="1">'input data'!AB37</f>
        <v>-73849.570148565879</v>
      </c>
      <c r="P5" s="11">
        <f t="shared" ref="P5" ca="1" si="4">SUM(K5:O5)</f>
        <v>-127215.6934442551</v>
      </c>
      <c r="Q5" s="11">
        <f t="shared" ref="Q5:Q17" si="5">Q4</f>
        <v>-5193.8999999999996</v>
      </c>
      <c r="R5" s="11">
        <f t="shared" ref="R5" ca="1" si="6">F5+I5+J5+P5+Q5</f>
        <v>-288617.08534891816</v>
      </c>
      <c r="S5" s="16"/>
    </row>
    <row r="6" spans="3:19">
      <c r="C6" s="8" t="str">
        <f>'input data'!B6</f>
        <v>Q1 2015</v>
      </c>
      <c r="D6" s="70">
        <f>'input data'!C6*$D$4/'input data'!$C$4</f>
        <v>-4510.400033429135</v>
      </c>
      <c r="E6" s="11">
        <f t="shared" ref="E6:E17" si="7">SQRT(10)*D6</f>
        <v>-14263.137264135667</v>
      </c>
      <c r="F6" s="11">
        <f t="shared" ref="F6:F17" si="8">3*E6</f>
        <v>-42789.411792407001</v>
      </c>
      <c r="G6" s="70">
        <f>'input data'!H6*$G$4/'input data'!$H$4</f>
        <v>-7436.1415155166987</v>
      </c>
      <c r="H6" s="11">
        <f t="shared" ref="H6:H17" si="9">SQRT(10)*G6</f>
        <v>-23515.144192369095</v>
      </c>
      <c r="I6" s="11">
        <f t="shared" ref="I6:I17" si="10">MIN(3*H6,F6)</f>
        <v>-70545.432577107276</v>
      </c>
      <c r="J6" s="11">
        <f ca="1">'input data'!C38</f>
        <v>-35485.290780377487</v>
      </c>
      <c r="K6" s="11">
        <f ca="1">'input data'!H38</f>
        <v>-1157.0562987400001</v>
      </c>
      <c r="L6" s="11">
        <f ca="1">'input data'!M38</f>
        <v>-39143.408141923399</v>
      </c>
      <c r="M6" s="11">
        <f ca="1">'input data'!R38</f>
        <v>-10384.862870084447</v>
      </c>
      <c r="N6" s="11">
        <f ca="1">'input data'!W38</f>
        <v>-2042.836104666794</v>
      </c>
      <c r="O6" s="11">
        <f ca="1">'input data'!AB38</f>
        <v>-72966.742991171195</v>
      </c>
      <c r="P6" s="11">
        <f t="shared" ref="P6:P17" ca="1" si="11">SUM(K6:O6)</f>
        <v>-125694.90640658583</v>
      </c>
      <c r="Q6" s="11">
        <f t="shared" si="5"/>
        <v>-5193.8999999999996</v>
      </c>
      <c r="R6" s="11">
        <f t="shared" ref="R6:R17" ca="1" si="12">F6+I6+J6+P6+Q6</f>
        <v>-279708.94155647763</v>
      </c>
      <c r="S6" s="16"/>
    </row>
    <row r="7" spans="3:19">
      <c r="C7" s="8" t="str">
        <f>'input data'!B7</f>
        <v>Q2 2015</v>
      </c>
      <c r="D7" s="70">
        <f>'input data'!C7*$D$4/'input data'!$C$4</f>
        <v>-4302.995977153324</v>
      </c>
      <c r="E7" s="11">
        <f t="shared" si="7"/>
        <v>-13607.268050346363</v>
      </c>
      <c r="F7" s="11">
        <f t="shared" si="8"/>
        <v>-40821.80415103909</v>
      </c>
      <c r="G7" s="70">
        <f>'input data'!H7*$G$4/'input data'!$H$4</f>
        <v>-7752.854195308918</v>
      </c>
      <c r="H7" s="11">
        <f t="shared" si="9"/>
        <v>-24516.677624368091</v>
      </c>
      <c r="I7" s="11">
        <f t="shared" si="10"/>
        <v>-73550.032873104268</v>
      </c>
      <c r="J7" s="11">
        <f ca="1">'input data'!C39</f>
        <v>-35926.184008600649</v>
      </c>
      <c r="K7" s="11">
        <f ca="1">'input data'!H39</f>
        <v>-1146.9136135399999</v>
      </c>
      <c r="L7" s="11">
        <f ca="1">'input data'!M39</f>
        <v>-38800.279404911213</v>
      </c>
      <c r="M7" s="11">
        <f ca="1">'input data'!R39</f>
        <v>-10293.829793257384</v>
      </c>
      <c r="N7" s="11">
        <f ca="1">'input data'!W39</f>
        <v>-2024.9287275172178</v>
      </c>
      <c r="O7" s="11">
        <f ca="1">'input data'!AB39</f>
        <v>-72327.120956327533</v>
      </c>
      <c r="P7" s="11">
        <f t="shared" ca="1" si="11"/>
        <v>-124593.07249555335</v>
      </c>
      <c r="Q7" s="11">
        <f t="shared" si="5"/>
        <v>-5193.8999999999996</v>
      </c>
      <c r="R7" s="11">
        <f t="shared" ca="1" si="12"/>
        <v>-280084.9935282974</v>
      </c>
      <c r="S7" s="16"/>
    </row>
    <row r="8" spans="3:19">
      <c r="C8" s="8" t="str">
        <f>'input data'!B8</f>
        <v>Q3 2015</v>
      </c>
      <c r="D8" s="70">
        <f>'input data'!C8*$D$4/'input data'!$C$4</f>
        <v>-4305.4384348894391</v>
      </c>
      <c r="E8" s="11">
        <f t="shared" si="7"/>
        <v>-13614.991779881186</v>
      </c>
      <c r="F8" s="11">
        <f t="shared" si="8"/>
        <v>-40844.975339643555</v>
      </c>
      <c r="G8" s="70">
        <f>'input data'!H8*$G$4/'input data'!$H$4</f>
        <v>-8361.0789746631272</v>
      </c>
      <c r="H8" s="11">
        <f t="shared" si="9"/>
        <v>-26440.053256480747</v>
      </c>
      <c r="I8" s="11">
        <f t="shared" si="10"/>
        <v>-79320.159769442238</v>
      </c>
      <c r="J8" s="11">
        <f ca="1">'input data'!C40</f>
        <v>-36386.239115018041</v>
      </c>
      <c r="K8" s="11">
        <f ca="1">'input data'!H40</f>
        <v>-1132.5723284200001</v>
      </c>
      <c r="L8" s="11">
        <f ca="1">'input data'!M40</f>
        <v>-38315.111330252133</v>
      </c>
      <c r="M8" s="11">
        <f ca="1">'input data'!R40</f>
        <v>-10165.113256720515</v>
      </c>
      <c r="N8" s="11">
        <f ca="1">'input data'!W40</f>
        <v>-1999.6085291289805</v>
      </c>
      <c r="O8" s="11">
        <f ca="1">'input data'!AB40</f>
        <v>-71422.725148920683</v>
      </c>
      <c r="P8" s="11">
        <f t="shared" ca="1" si="11"/>
        <v>-123035.1305934423</v>
      </c>
      <c r="Q8" s="11">
        <f t="shared" si="5"/>
        <v>-5193.8999999999996</v>
      </c>
      <c r="R8" s="11">
        <f t="shared" ca="1" si="12"/>
        <v>-284780.40481754614</v>
      </c>
      <c r="S8" s="16"/>
    </row>
    <row r="9" spans="3:19">
      <c r="C9" s="8" t="str">
        <f>'input data'!B9</f>
        <v>Q4 2015</v>
      </c>
      <c r="D9" s="70">
        <f>'input data'!C9*$D$4/'input data'!$C$4</f>
        <v>-4311.9148873381064</v>
      </c>
      <c r="E9" s="11">
        <f t="shared" si="7"/>
        <v>-13635.472120776749</v>
      </c>
      <c r="F9" s="11">
        <f t="shared" si="8"/>
        <v>-40906.416362330245</v>
      </c>
      <c r="G9" s="70">
        <f>'input data'!H9*$G$4/'input data'!$H$4</f>
        <v>-8907.7593672132989</v>
      </c>
      <c r="H9" s="11">
        <f t="shared" si="9"/>
        <v>-28168.808449094235</v>
      </c>
      <c r="I9" s="11">
        <f t="shared" si="10"/>
        <v>-84506.425347282697</v>
      </c>
      <c r="J9" s="11">
        <f ca="1">'input data'!C41</f>
        <v>-36864.608240579735</v>
      </c>
      <c r="K9" s="11">
        <f ca="1">'input data'!H41</f>
        <v>-1117.9715792600002</v>
      </c>
      <c r="L9" s="11">
        <f ca="1">'input data'!M41</f>
        <v>-37821.165543715993</v>
      </c>
      <c r="M9" s="11">
        <f ca="1">'input data'!R41</f>
        <v>-10034.067967055511</v>
      </c>
      <c r="N9" s="11">
        <f ca="1">'input data'!W41</f>
        <v>-1973.8302350462191</v>
      </c>
      <c r="O9" s="11">
        <f ca="1">'input data'!AB41</f>
        <v>-70501.966917366663</v>
      </c>
      <c r="P9" s="11">
        <f t="shared" ca="1" si="11"/>
        <v>-121449.00224244439</v>
      </c>
      <c r="Q9" s="11">
        <f t="shared" si="5"/>
        <v>-5193.8999999999996</v>
      </c>
      <c r="R9" s="11">
        <f t="shared" ca="1" si="12"/>
        <v>-288920.3521926371</v>
      </c>
      <c r="S9" s="16"/>
    </row>
    <row r="10" spans="3:19">
      <c r="C10" s="8" t="str">
        <f>'input data'!B10</f>
        <v>Q1 2016</v>
      </c>
      <c r="D10" s="70">
        <f>'input data'!C10*$D$4/'input data'!$C$4</f>
        <v>-3960.7367382602515</v>
      </c>
      <c r="E10" s="11">
        <f t="shared" si="7"/>
        <v>-12524.949305208567</v>
      </c>
      <c r="F10" s="11">
        <f t="shared" si="8"/>
        <v>-37574.847915625702</v>
      </c>
      <c r="G10" s="70">
        <f>'input data'!H10*$G$4/'input data'!$H$4</f>
        <v>-9712.4062774946906</v>
      </c>
      <c r="H10" s="11">
        <f t="shared" si="9"/>
        <v>-30713.325397800592</v>
      </c>
      <c r="I10" s="11">
        <f t="shared" si="10"/>
        <v>-92139.976193401773</v>
      </c>
      <c r="J10" s="11">
        <f ca="1">'input data'!C42</f>
        <v>-37332.633374715093</v>
      </c>
      <c r="K10" s="11">
        <f ca="1">'input data'!H42</f>
        <v>-1105.06914018</v>
      </c>
      <c r="L10" s="11">
        <f ca="1">'input data'!M42</f>
        <v>-37384.67387128422</v>
      </c>
      <c r="M10" s="11">
        <f ca="1">'input data'!R42</f>
        <v>-9918.2654251382937</v>
      </c>
      <c r="N10" s="11">
        <f ca="1">'input data'!W42</f>
        <v>-1951.0503855094328</v>
      </c>
      <c r="O10" s="11">
        <f ca="1">'input data'!AB42</f>
        <v>-69688.308189321353</v>
      </c>
      <c r="P10" s="11">
        <f t="shared" ca="1" si="11"/>
        <v>-120047.36701143329</v>
      </c>
      <c r="Q10" s="11">
        <f t="shared" si="5"/>
        <v>-5193.8999999999996</v>
      </c>
      <c r="R10" s="11">
        <f t="shared" ca="1" si="12"/>
        <v>-292288.72449517588</v>
      </c>
      <c r="S10" s="16"/>
    </row>
    <row r="11" spans="3:19">
      <c r="C11" s="8" t="str">
        <f>'input data'!B11</f>
        <v>Q2 2016</v>
      </c>
      <c r="D11" s="70">
        <f>'input data'!C11*$D$4/'input data'!$C$4</f>
        <v>-3823.0451531107274</v>
      </c>
      <c r="E11" s="11">
        <f t="shared" si="7"/>
        <v>-12089.530281497055</v>
      </c>
      <c r="F11" s="11">
        <f t="shared" si="8"/>
        <v>-36268.590844491162</v>
      </c>
      <c r="G11" s="70">
        <f>'input data'!H11*$G$4/'input data'!$H$4</f>
        <v>-9826.8520137307751</v>
      </c>
      <c r="H11" s="11">
        <f t="shared" si="9"/>
        <v>-31075.234592801484</v>
      </c>
      <c r="I11" s="11">
        <f t="shared" si="10"/>
        <v>-93225.703778404451</v>
      </c>
      <c r="J11" s="11">
        <f ca="1">'input data'!C43</f>
        <v>-37822.194420138781</v>
      </c>
      <c r="K11" s="11">
        <f ca="1">'input data'!H43</f>
        <v>-1094.3721454399999</v>
      </c>
      <c r="L11" s="11">
        <f ca="1">'input data'!M43</f>
        <v>-37022.792749807413</v>
      </c>
      <c r="M11" s="11">
        <f ca="1">'input data'!R43</f>
        <v>-9822.2572848102172</v>
      </c>
      <c r="N11" s="11">
        <f ca="1">'input data'!W43</f>
        <v>-1932.164349376101</v>
      </c>
      <c r="O11" s="11">
        <f ca="1">'input data'!AB43</f>
        <v>-69013.730066526929</v>
      </c>
      <c r="P11" s="11">
        <f t="shared" ca="1" si="11"/>
        <v>-118885.31659596067</v>
      </c>
      <c r="Q11" s="11">
        <f t="shared" si="5"/>
        <v>-5193.8999999999996</v>
      </c>
      <c r="R11" s="11">
        <f t="shared" ca="1" si="12"/>
        <v>-291395.70563899504</v>
      </c>
      <c r="S11" s="16"/>
    </row>
    <row r="12" spans="3:19">
      <c r="C12" s="8" t="str">
        <f>'input data'!B12</f>
        <v>Q3 2016</v>
      </c>
      <c r="D12" s="70">
        <f>'input data'!C12*$D$4/'input data'!$C$4</f>
        <v>-3916.851287969404</v>
      </c>
      <c r="E12" s="11">
        <f t="shared" si="7"/>
        <v>-12386.171326147391</v>
      </c>
      <c r="F12" s="11">
        <f t="shared" si="8"/>
        <v>-37158.51397844217</v>
      </c>
      <c r="G12" s="70">
        <f>'input data'!H12*$G$4/'input data'!$H$4</f>
        <v>-10473.47373497322</v>
      </c>
      <c r="H12" s="11">
        <f t="shared" si="9"/>
        <v>-33120.032016466095</v>
      </c>
      <c r="I12" s="11">
        <f t="shared" si="10"/>
        <v>-99360.096049398286</v>
      </c>
      <c r="J12" s="11">
        <f ca="1">'input data'!C44</f>
        <v>-38320.742896386066</v>
      </c>
      <c r="K12" s="11">
        <f ca="1">'input data'!H44</f>
        <v>-1079.9129221200001</v>
      </c>
      <c r="L12" s="11">
        <f ca="1">'input data'!M44</f>
        <v>-36533.634806113303</v>
      </c>
      <c r="M12" s="11">
        <f ca="1">'input data'!R44</f>
        <v>-9692.4822241241964</v>
      </c>
      <c r="N12" s="11">
        <f ca="1">'input data'!W44</f>
        <v>-1906.6359256721707</v>
      </c>
      <c r="O12" s="11">
        <f ca="1">'input data'!AB44</f>
        <v>-68101.896793598644</v>
      </c>
      <c r="P12" s="11">
        <f t="shared" ca="1" si="11"/>
        <v>-117314.56267162832</v>
      </c>
      <c r="Q12" s="11">
        <f t="shared" si="5"/>
        <v>-5193.8999999999996</v>
      </c>
      <c r="R12" s="11">
        <f t="shared" ca="1" si="12"/>
        <v>-297347.81559585489</v>
      </c>
      <c r="S12" s="16"/>
    </row>
    <row r="13" spans="3:19">
      <c r="C13" s="8" t="str">
        <f>'input data'!B13</f>
        <v>Q4 2016</v>
      </c>
      <c r="D13" s="70">
        <f>'input data'!C13*$D$4/'input data'!$C$4</f>
        <v>-3846.366685042668</v>
      </c>
      <c r="E13" s="11">
        <f t="shared" si="7"/>
        <v>-12163.279440926335</v>
      </c>
      <c r="F13" s="11">
        <f t="shared" si="8"/>
        <v>-36489.838322779004</v>
      </c>
      <c r="G13" s="70">
        <f>'input data'!H13*$G$4/'input data'!$H$4</f>
        <v>-10582.05810103749</v>
      </c>
      <c r="H13" s="11">
        <f t="shared" si="9"/>
        <v>-33463.405931514681</v>
      </c>
      <c r="I13" s="11">
        <f t="shared" si="10"/>
        <v>-100390.21779454403</v>
      </c>
      <c r="J13" s="11">
        <f ca="1">'input data'!C45</f>
        <v>-38829.126697199732</v>
      </c>
      <c r="K13" s="11">
        <f ca="1">'input data'!H45</f>
        <v>-1071.42137172</v>
      </c>
      <c r="L13" s="11">
        <f ca="1">'input data'!M45</f>
        <v>-36246.364235591478</v>
      </c>
      <c r="M13" s="11">
        <f ca="1">'input data'!R45</f>
        <v>-9616.2684853852606</v>
      </c>
      <c r="N13" s="11">
        <f ca="1">'input data'!W45</f>
        <v>-1891.6437029422932</v>
      </c>
      <c r="O13" s="11">
        <f ca="1">'input data'!AB45</f>
        <v>-67566.399276055105</v>
      </c>
      <c r="P13" s="11">
        <f t="shared" ca="1" si="11"/>
        <v>-116392.09707169415</v>
      </c>
      <c r="Q13" s="11">
        <f t="shared" si="5"/>
        <v>-5193.8999999999996</v>
      </c>
      <c r="R13" s="11">
        <f t="shared" ca="1" si="12"/>
        <v>-297295.179886217</v>
      </c>
      <c r="S13" s="16"/>
    </row>
    <row r="14" spans="3:19">
      <c r="C14" s="8" t="str">
        <f>'input data'!B14</f>
        <v>Q1 2017</v>
      </c>
      <c r="D14" s="70">
        <f>'input data'!C14*$D$4/'input data'!$C$4</f>
        <v>-3837.8259618621869</v>
      </c>
      <c r="E14" s="11">
        <f t="shared" si="7"/>
        <v>-12136.271302811017</v>
      </c>
      <c r="F14" s="11">
        <f t="shared" si="8"/>
        <v>-36408.813908433054</v>
      </c>
      <c r="G14" s="70">
        <f>'input data'!H14*$G$4/'input data'!$H$4</f>
        <v>-11006.345136779628</v>
      </c>
      <c r="H14" s="11">
        <f t="shared" si="9"/>
        <v>-34805.119346141102</v>
      </c>
      <c r="I14" s="11">
        <f t="shared" si="10"/>
        <v>-104415.35803842331</v>
      </c>
      <c r="J14" s="11">
        <f>'input data'!C46</f>
        <v>-34692.870000000003</v>
      </c>
      <c r="K14" s="11">
        <f>'input data'!H46</f>
        <v>-1179.3820000000001</v>
      </c>
      <c r="L14" s="11">
        <f>'input data'!M46</f>
        <v>-39898.690350253702</v>
      </c>
      <c r="M14" s="11">
        <f>'input data'!R46</f>
        <v>-10585.2414915189</v>
      </c>
      <c r="N14" s="11">
        <f>'input data'!W46</f>
        <v>-2082.2531569274302</v>
      </c>
      <c r="O14" s="11">
        <f>'input data'!AB46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-308831.16415993578</v>
      </c>
      <c r="S14" s="16"/>
    </row>
    <row r="15" spans="3:19">
      <c r="C15" s="8" t="str">
        <f>'input data'!B15</f>
        <v>Q2 2017</v>
      </c>
      <c r="D15" s="70">
        <f>'input data'!C15*$D$4/'input data'!$C$4</f>
        <v>-3891.7806411425677</v>
      </c>
      <c r="E15" s="11">
        <f t="shared" si="7"/>
        <v>-12306.890979760914</v>
      </c>
      <c r="F15" s="11">
        <f t="shared" si="8"/>
        <v>-36920.67293928274</v>
      </c>
      <c r="G15" s="70">
        <f>'input data'!H15*$G$4/'input data'!$H$4</f>
        <v>-11299.54610571316</v>
      </c>
      <c r="H15" s="11">
        <f t="shared" si="9"/>
        <v>-35732.302220139332</v>
      </c>
      <c r="I15" s="11">
        <f t="shared" si="10"/>
        <v>-107196.906660418</v>
      </c>
      <c r="J15" s="11">
        <f>'input data'!C47</f>
        <v>-34692.870000000003</v>
      </c>
      <c r="K15" s="11">
        <f>'input data'!H47</f>
        <v>-1179.3820000000001</v>
      </c>
      <c r="L15" s="11">
        <f>'input data'!M47</f>
        <v>-39898.690350253702</v>
      </c>
      <c r="M15" s="11">
        <f>'input data'!R47</f>
        <v>-10585.2414915189</v>
      </c>
      <c r="N15" s="11">
        <f>'input data'!W47</f>
        <v>-2082.2531569274302</v>
      </c>
      <c r="O15" s="11">
        <f>'input data'!AB47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-312124.57181278022</v>
      </c>
      <c r="S15" s="16"/>
    </row>
    <row r="16" spans="3:19">
      <c r="C16" s="8" t="str">
        <f>'input data'!B16</f>
        <v>Q3 2017</v>
      </c>
      <c r="D16" s="70">
        <f>'input data'!C16*$D$4/'input data'!$C$4</f>
        <v>-4148.6799216063691</v>
      </c>
      <c r="E16" s="11">
        <f t="shared" si="7"/>
        <v>-13119.277835284925</v>
      </c>
      <c r="F16" s="11">
        <f t="shared" si="8"/>
        <v>-39357.833505854775</v>
      </c>
      <c r="G16" s="70">
        <f>'input data'!H16*$G$4/'input data'!$H$4</f>
        <v>-12047.33441381939</v>
      </c>
      <c r="H16" s="11">
        <f t="shared" si="9"/>
        <v>-38097.016481398779</v>
      </c>
      <c r="I16" s="11">
        <f t="shared" si="10"/>
        <v>-114291.04944419634</v>
      </c>
      <c r="J16" s="11">
        <f>'input data'!C48</f>
        <v>-34692.870000000003</v>
      </c>
      <c r="K16" s="11">
        <f>'input data'!H48</f>
        <v>-1179.3820000000001</v>
      </c>
      <c r="L16" s="11">
        <f>'input data'!M48</f>
        <v>-39898.690350253702</v>
      </c>
      <c r="M16" s="11">
        <f>'input data'!R48</f>
        <v>-10585.2414915189</v>
      </c>
      <c r="N16" s="11">
        <f>'input data'!W48</f>
        <v>-2082.2531569274302</v>
      </c>
      <c r="O16" s="11">
        <f>'input data'!AB48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-321655.87516313058</v>
      </c>
      <c r="S16" s="16"/>
    </row>
    <row r="17" spans="3:19">
      <c r="C17" s="8" t="str">
        <f>'input data'!B17</f>
        <v>Q4 2017</v>
      </c>
      <c r="D17" s="70">
        <f>'input data'!C17*$D$4/'input data'!$C$4</f>
        <v>-4226.5234133251433</v>
      </c>
      <c r="E17" s="11">
        <f t="shared" si="7"/>
        <v>-13365.440570136707</v>
      </c>
      <c r="F17" s="11">
        <f t="shared" si="8"/>
        <v>-40096.32171041012</v>
      </c>
      <c r="G17" s="70">
        <f>'input data'!H17*$G$4/'input data'!$H$4</f>
        <v>-12354.49339138241</v>
      </c>
      <c r="H17" s="11">
        <f t="shared" si="9"/>
        <v>-39068.338454266472</v>
      </c>
      <c r="I17" s="11">
        <f t="shared" si="10"/>
        <v>-117205.01536279942</v>
      </c>
      <c r="J17" s="11">
        <f>'input data'!C49</f>
        <v>-34692.870000000003</v>
      </c>
      <c r="K17" s="11">
        <f>'input data'!H49</f>
        <v>-1179.3820000000001</v>
      </c>
      <c r="L17" s="11">
        <f>'input data'!M49</f>
        <v>-39898.690350253702</v>
      </c>
      <c r="M17" s="11">
        <f>'input data'!R49</f>
        <v>-10585.2414915189</v>
      </c>
      <c r="N17" s="11">
        <f>'input data'!W49</f>
        <v>-2082.2531569274302</v>
      </c>
      <c r="O17" s="11">
        <f>'input data'!AB49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-325308.32928628894</v>
      </c>
      <c r="S17" s="16"/>
    </row>
    <row r="20" spans="3:19">
      <c r="I2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S17"/>
  <sheetViews>
    <sheetView workbookViewId="0">
      <selection activeCell="J25" sqref="J25"/>
    </sheetView>
  </sheetViews>
  <sheetFormatPr defaultRowHeight="15"/>
  <cols>
    <col min="1" max="2" width="9.140625" style="1"/>
    <col min="3" max="4" width="11.85546875" customWidth="1"/>
    <col min="5" max="5" width="9" bestFit="1" customWidth="1"/>
    <col min="6" max="8" width="12.140625" customWidth="1"/>
    <col min="9" max="9" width="13.7109375" customWidth="1"/>
    <col min="10" max="10" width="12.7109375" customWidth="1"/>
    <col min="11" max="12" width="12.42578125" customWidth="1"/>
    <col min="13" max="13" width="14" customWidth="1"/>
    <col min="14" max="15" width="12.42578125" customWidth="1"/>
    <col min="16" max="16" width="11.5703125" customWidth="1"/>
    <col min="17" max="17" width="13.5703125" customWidth="1"/>
    <col min="18" max="18" width="11.140625" bestFit="1" customWidth="1"/>
  </cols>
  <sheetData>
    <row r="1" spans="3:19">
      <c r="E1" s="1"/>
      <c r="I1" s="1"/>
      <c r="R1" s="1"/>
    </row>
    <row r="2" spans="3:19">
      <c r="E2" s="1"/>
      <c r="I2" s="1"/>
      <c r="R2" s="1"/>
    </row>
    <row r="3" spans="3:19" ht="45">
      <c r="C3" s="9"/>
      <c r="D3" s="3" t="s">
        <v>10</v>
      </c>
      <c r="E3" s="4" t="s">
        <v>0</v>
      </c>
      <c r="F3" s="4" t="s">
        <v>1</v>
      </c>
      <c r="G3" s="4" t="s">
        <v>2</v>
      </c>
      <c r="H3" s="4" t="s">
        <v>62</v>
      </c>
      <c r="I3" s="4" t="s">
        <v>63</v>
      </c>
      <c r="J3" s="4" t="s">
        <v>3</v>
      </c>
      <c r="K3" s="31" t="s">
        <v>64</v>
      </c>
      <c r="L3" s="31" t="s">
        <v>65</v>
      </c>
      <c r="M3" s="31" t="s">
        <v>66</v>
      </c>
      <c r="N3" s="31" t="s">
        <v>67</v>
      </c>
      <c r="O3" s="31" t="s">
        <v>68</v>
      </c>
      <c r="P3" s="4" t="s">
        <v>4</v>
      </c>
      <c r="Q3" s="3" t="s">
        <v>76</v>
      </c>
      <c r="R3" s="4" t="s">
        <v>6</v>
      </c>
    </row>
    <row r="4" spans="3:19">
      <c r="C4" s="10" t="str">
        <f>'input data'!B1</f>
        <v>Q3 2014</v>
      </c>
      <c r="D4" s="70">
        <f>'input data'!P5</f>
        <v>-4264.6730273840813</v>
      </c>
      <c r="E4" s="11">
        <f t="shared" ref="E4:E5" si="0">SQRT(10)*D4</f>
        <v>-13486.080242419332</v>
      </c>
      <c r="F4" s="11">
        <f t="shared" ref="F4:F5" si="1">3*E4</f>
        <v>-40458.240727257995</v>
      </c>
      <c r="G4" s="11">
        <f>'input data'!P6</f>
        <v>-7437.2674284310588</v>
      </c>
      <c r="H4" s="11">
        <f>SQRT(10)*G4</f>
        <v>-23518.704641625471</v>
      </c>
      <c r="I4" s="11">
        <f>MIN(3*H4,F4)</f>
        <v>-70556.113924876408</v>
      </c>
      <c r="J4" s="11">
        <f>'input data'!N9</f>
        <v>-34692.870000000003</v>
      </c>
      <c r="K4" s="11">
        <f>'input data'!N10</f>
        <v>-1179.3820000000001</v>
      </c>
      <c r="L4" s="11">
        <f>'input data'!N11</f>
        <v>-39898.690350253702</v>
      </c>
      <c r="M4" s="11">
        <f>'input data'!N12</f>
        <v>-10585.2414915189</v>
      </c>
      <c r="N4" s="11">
        <f>'input data'!N13</f>
        <v>-2082.2531569274302</v>
      </c>
      <c r="O4" s="11">
        <f>'input data'!N14</f>
        <v>-74374.655214379396</v>
      </c>
      <c r="P4" s="11">
        <f>SUM(K4:O4)</f>
        <v>-128120.22221307943</v>
      </c>
      <c r="Q4" s="11">
        <f>'input data'!N16</f>
        <v>-5193.8999999999996</v>
      </c>
      <c r="R4" s="11">
        <f>F4+I4+J4+P4+Q4</f>
        <v>-279021.34686521383</v>
      </c>
    </row>
    <row r="5" spans="3:19">
      <c r="C5" s="8" t="str">
        <f>'input data'!B5</f>
        <v>Q4 2014</v>
      </c>
      <c r="D5" s="70">
        <f>'input data'!D5*$D$4/'input data'!$D$4</f>
        <v>-5737.8374714741167</v>
      </c>
      <c r="E5" s="11">
        <f t="shared" si="0"/>
        <v>-18144.635253719622</v>
      </c>
      <c r="F5" s="11">
        <f t="shared" si="1"/>
        <v>-54433.905761158865</v>
      </c>
      <c r="G5" s="70">
        <f>'input data'!I5*$G$4/'input data'!$I$4</f>
        <v>-10715.313205960525</v>
      </c>
      <c r="H5" s="11">
        <f t="shared" ref="H5" si="2">SQRT(10)*G5</f>
        <v>-33884.795572916184</v>
      </c>
      <c r="I5" s="11">
        <f t="shared" ref="I5" si="3">MIN(3*H5,F5)</f>
        <v>-101654.38671874854</v>
      </c>
      <c r="J5" s="11">
        <f ca="1">'input data'!D37</f>
        <v>-32928.618841498865</v>
      </c>
      <c r="K5" s="11">
        <f ca="1">'input data'!I37</f>
        <v>-1129.5059352200001</v>
      </c>
      <c r="L5" s="11">
        <f ca="1">'input data'!N37</f>
        <v>-38211.374735341473</v>
      </c>
      <c r="M5" s="11">
        <f ca="1">'input data'!S37</f>
        <v>-10137.591628842565</v>
      </c>
      <c r="N5" s="11">
        <f ca="1">'input data'!X37</f>
        <v>-1994.194670920969</v>
      </c>
      <c r="O5" s="11">
        <f ca="1">'input data'!AC37</f>
        <v>-71229.351045363292</v>
      </c>
      <c r="P5" s="11">
        <f t="shared" ref="P5" ca="1" si="4">SUM(K5:O5)</f>
        <v>-122702.01801568829</v>
      </c>
      <c r="Q5" s="11">
        <f t="shared" ref="Q5:Q17" si="5">Q4</f>
        <v>-5193.8999999999996</v>
      </c>
      <c r="R5" s="11">
        <f t="shared" ref="R5" ca="1" si="6">F5+I5+J5+P5+Q5</f>
        <v>-316912.82933709456</v>
      </c>
      <c r="S5" s="16"/>
    </row>
    <row r="6" spans="3:19">
      <c r="C6" s="8" t="str">
        <f>'input data'!B6</f>
        <v>Q1 2015</v>
      </c>
      <c r="D6" s="70">
        <f>'input data'!D6*$D$4/'input data'!$D$4</f>
        <v>-6760.754529151086</v>
      </c>
      <c r="E6" s="11">
        <f t="shared" ref="E6:E17" si="7">SQRT(10)*D6</f>
        <v>-21379.383013416671</v>
      </c>
      <c r="F6" s="11">
        <f t="shared" ref="F6:F17" si="8">3*E6</f>
        <v>-64138.149040250013</v>
      </c>
      <c r="G6" s="70">
        <f>'input data'!I6*$G$4/'input data'!$I$4</f>
        <v>-12532.652552536962</v>
      </c>
      <c r="H6" s="11">
        <f t="shared" ref="H6:H17" si="9">SQRT(10)*G6</f>
        <v>-39631.727189539852</v>
      </c>
      <c r="I6" s="11">
        <f t="shared" ref="I6:I17" si="10">MIN(3*H6,F6)</f>
        <v>-118895.18156861956</v>
      </c>
      <c r="J6" s="11">
        <f ca="1">'input data'!D38</f>
        <v>-31386.001278963482</v>
      </c>
      <c r="K6" s="11">
        <f ca="1">'input data'!I38</f>
        <v>-1091.86006178</v>
      </c>
      <c r="L6" s="11">
        <f ca="1">'input data'!N38</f>
        <v>-36937.808539361373</v>
      </c>
      <c r="M6" s="11">
        <f ca="1">'input data'!S38</f>
        <v>-9799.7107204332824</v>
      </c>
      <c r="N6" s="11">
        <f ca="1">'input data'!X38</f>
        <v>-1927.7291501518455</v>
      </c>
      <c r="O6" s="11">
        <f ca="1">'input data'!AC38</f>
        <v>-68855.3120509203</v>
      </c>
      <c r="P6" s="11">
        <f t="shared" ref="P6:P17" ca="1" si="11">SUM(K6:O6)</f>
        <v>-118612.4205226468</v>
      </c>
      <c r="Q6" s="11">
        <f t="shared" si="5"/>
        <v>-5193.8999999999996</v>
      </c>
      <c r="R6" s="11">
        <f t="shared" ref="R6:R17" ca="1" si="12">F6+I6+J6+P6+Q6</f>
        <v>-338225.6524104799</v>
      </c>
      <c r="S6" s="16"/>
    </row>
    <row r="7" spans="3:19">
      <c r="C7" s="8" t="str">
        <f>'input data'!B7</f>
        <v>Q2 2015</v>
      </c>
      <c r="D7" s="70">
        <f>'input data'!D7*$D$4/'input data'!$D$4</f>
        <v>-7040.4395766240677</v>
      </c>
      <c r="E7" s="11">
        <f t="shared" si="7"/>
        <v>-22263.824790923612</v>
      </c>
      <c r="F7" s="11">
        <f t="shared" si="8"/>
        <v>-66791.474372770841</v>
      </c>
      <c r="G7" s="70">
        <f>'input data'!I7*$G$4/'input data'!$I$4</f>
        <v>-13904.610553769879</v>
      </c>
      <c r="H7" s="11">
        <f t="shared" si="9"/>
        <v>-43970.239327527968</v>
      </c>
      <c r="I7" s="11">
        <f t="shared" si="10"/>
        <v>-131910.71798258391</v>
      </c>
      <c r="J7" s="11">
        <f ca="1">'input data'!D39</f>
        <v>-29996.339757949172</v>
      </c>
      <c r="K7" s="11">
        <f ca="1">'input data'!I39</f>
        <v>-1068.9682571600001</v>
      </c>
      <c r="L7" s="11">
        <f ca="1">'input data'!N39</f>
        <v>-36163.37495966295</v>
      </c>
      <c r="M7" s="11">
        <f ca="1">'input data'!S39</f>
        <v>-9594.2511830829008</v>
      </c>
      <c r="N7" s="11">
        <f ca="1">'input data'!X39</f>
        <v>-1887.3126163758841</v>
      </c>
      <c r="O7" s="11">
        <f ca="1">'input data'!AC39</f>
        <v>-67411.6999932092</v>
      </c>
      <c r="P7" s="11">
        <f t="shared" ca="1" si="11"/>
        <v>-116125.60700949094</v>
      </c>
      <c r="Q7" s="11">
        <f t="shared" si="5"/>
        <v>-5193.8999999999996</v>
      </c>
      <c r="R7" s="11">
        <f t="shared" ca="1" si="12"/>
        <v>-350018.03912279487</v>
      </c>
      <c r="S7" s="16"/>
    </row>
    <row r="8" spans="3:19">
      <c r="C8" s="8" t="str">
        <f>'input data'!B8</f>
        <v>Q3 2015</v>
      </c>
      <c r="D8" s="70">
        <f>'input data'!D8*$D$4/'input data'!$D$4</f>
        <v>-7265.4766019754479</v>
      </c>
      <c r="E8" s="11">
        <f t="shared" si="7"/>
        <v>-22975.454348903029</v>
      </c>
      <c r="F8" s="11">
        <f t="shared" si="8"/>
        <v>-68926.363046709084</v>
      </c>
      <c r="G8" s="70">
        <f>'input data'!I8*$G$4/'input data'!$I$4</f>
        <v>-14198.341364074873</v>
      </c>
      <c r="H8" s="11">
        <f t="shared" si="9"/>
        <v>-44899.097707058609</v>
      </c>
      <c r="I8" s="11">
        <f t="shared" si="10"/>
        <v>-134697.29312117584</v>
      </c>
      <c r="J8" s="11">
        <f ca="1">'input data'!D40</f>
        <v>-28800.162558575674</v>
      </c>
      <c r="K8" s="11">
        <f ca="1">'input data'!I40</f>
        <v>-1045.0621840199999</v>
      </c>
      <c r="L8" s="11">
        <f ca="1">'input data'!N40</f>
        <v>-35354.628506263303</v>
      </c>
      <c r="M8" s="11">
        <f ca="1">'input data'!S40</f>
        <v>-9379.688338049813</v>
      </c>
      <c r="N8" s="11">
        <f ca="1">'input data'!X40</f>
        <v>-1845.105344884965</v>
      </c>
      <c r="O8" s="11">
        <f ca="1">'input data'!AC40</f>
        <v>-65904.125732013723</v>
      </c>
      <c r="P8" s="11">
        <f t="shared" ca="1" si="11"/>
        <v>-113528.6101052318</v>
      </c>
      <c r="Q8" s="11">
        <f t="shared" si="5"/>
        <v>-5193.8999999999996</v>
      </c>
      <c r="R8" s="11">
        <f t="shared" ca="1" si="12"/>
        <v>-351146.32883169246</v>
      </c>
      <c r="S8" s="16"/>
    </row>
    <row r="9" spans="3:19">
      <c r="C9" s="8" t="str">
        <f>'input data'!B9</f>
        <v>Q4 2015</v>
      </c>
      <c r="D9" s="70">
        <f>'input data'!D9*$D$4/'input data'!$D$4</f>
        <v>-6937.9036250827594</v>
      </c>
      <c r="E9" s="11">
        <f t="shared" si="7"/>
        <v>-21939.577642000426</v>
      </c>
      <c r="F9" s="11">
        <f t="shared" si="8"/>
        <v>-65818.732926001278</v>
      </c>
      <c r="G9" s="70">
        <f>'input data'!I9*$G$4/'input data'!$I$4</f>
        <v>-15175.948367053332</v>
      </c>
      <c r="H9" s="11">
        <f t="shared" si="9"/>
        <v>-47990.562493001547</v>
      </c>
      <c r="I9" s="11">
        <f t="shared" si="10"/>
        <v>-143971.68747900464</v>
      </c>
      <c r="J9" s="11">
        <f ca="1">'input data'!D41</f>
        <v>-27569.053004320562</v>
      </c>
      <c r="K9" s="11">
        <f ca="1">'input data'!I41</f>
        <v>-1022.4534310800001</v>
      </c>
      <c r="L9" s="11">
        <f ca="1">'input data'!N41</f>
        <v>-34589.770612248947</v>
      </c>
      <c r="M9" s="11">
        <f ca="1">'input data'!S41</f>
        <v>-9176.7692586573958</v>
      </c>
      <c r="N9" s="11">
        <f ca="1">'input data'!X41</f>
        <v>-1805.1885518666663</v>
      </c>
      <c r="O9" s="11">
        <f ca="1">'input data'!AC41</f>
        <v>-64478.36359155408</v>
      </c>
      <c r="P9" s="11">
        <f t="shared" ca="1" si="11"/>
        <v>-111072.5454454071</v>
      </c>
      <c r="Q9" s="11">
        <f t="shared" si="5"/>
        <v>-5193.8999999999996</v>
      </c>
      <c r="R9" s="11">
        <f t="shared" ca="1" si="12"/>
        <v>-353625.91885473358</v>
      </c>
      <c r="S9" s="16"/>
    </row>
    <row r="10" spans="3:19">
      <c r="C10" s="8" t="str">
        <f>'input data'!B10</f>
        <v>Q1 2016</v>
      </c>
      <c r="D10" s="70">
        <f>'input data'!D10*$D$4/'input data'!$D$4</f>
        <v>-7221.8275185622888</v>
      </c>
      <c r="E10" s="11">
        <f t="shared" si="7"/>
        <v>-22837.423827538769</v>
      </c>
      <c r="F10" s="11">
        <f t="shared" si="8"/>
        <v>-68512.271482616314</v>
      </c>
      <c r="G10" s="70">
        <f>'input data'!I10*$G$4/'input data'!$I$4</f>
        <v>-15432.706184155901</v>
      </c>
      <c r="H10" s="11">
        <f t="shared" si="9"/>
        <v>-48802.502002098605</v>
      </c>
      <c r="I10" s="11">
        <f t="shared" si="10"/>
        <v>-146407.50600629582</v>
      </c>
      <c r="J10" s="11">
        <f ca="1">'input data'!D42</f>
        <v>-26686.418723517181</v>
      </c>
      <c r="K10" s="11">
        <f ca="1">'input data'!I42</f>
        <v>-1005.04575276</v>
      </c>
      <c r="L10" s="11">
        <f ca="1">'input data'!N42</f>
        <v>-34000.8659426792</v>
      </c>
      <c r="M10" s="11">
        <f ca="1">'input data'!S42</f>
        <v>-9020.5310942425749</v>
      </c>
      <c r="N10" s="11">
        <f ca="1">'input data'!X42</f>
        <v>-1774.4544952704173</v>
      </c>
      <c r="O10" s="11">
        <f ca="1">'input data'!AC42</f>
        <v>-63380.593680589831</v>
      </c>
      <c r="P10" s="11">
        <f t="shared" ca="1" si="11"/>
        <v>-109181.49096554203</v>
      </c>
      <c r="Q10" s="11">
        <f t="shared" si="5"/>
        <v>-5193.8999999999996</v>
      </c>
      <c r="R10" s="11">
        <f t="shared" ca="1" si="12"/>
        <v>-355981.58717797138</v>
      </c>
      <c r="S10" s="16"/>
    </row>
    <row r="11" spans="3:19">
      <c r="C11" s="8" t="str">
        <f>'input data'!B11</f>
        <v>Q2 2016</v>
      </c>
      <c r="D11" s="70">
        <f>'input data'!D11*$D$4/'input data'!$D$4</f>
        <v>-7154.5732629639624</v>
      </c>
      <c r="E11" s="11">
        <f t="shared" si="7"/>
        <v>-22624.747197508928</v>
      </c>
      <c r="F11" s="11">
        <f t="shared" si="8"/>
        <v>-67874.241592526785</v>
      </c>
      <c r="G11" s="70">
        <f>'input data'!I11*$G$4/'input data'!$I$4</f>
        <v>-14989.030265726777</v>
      </c>
      <c r="H11" s="11">
        <f t="shared" si="9"/>
        <v>-47399.475556895493</v>
      </c>
      <c r="I11" s="11">
        <f t="shared" si="10"/>
        <v>-142198.42667068649</v>
      </c>
      <c r="J11" s="11">
        <f ca="1">'input data'!D43</f>
        <v>-26166.673424092951</v>
      </c>
      <c r="K11" s="11">
        <f ca="1">'input data'!I43</f>
        <v>-987.35502276000011</v>
      </c>
      <c r="L11" s="11">
        <f ca="1">'input data'!N43</f>
        <v>-33402.385587425393</v>
      </c>
      <c r="M11" s="11">
        <f ca="1">'input data'!S43</f>
        <v>-8861.7524718697932</v>
      </c>
      <c r="N11" s="11">
        <f ca="1">'input data'!X43</f>
        <v>-1743.220697916506</v>
      </c>
      <c r="O11" s="11">
        <f ca="1">'input data'!AC43</f>
        <v>-62264.973852374147</v>
      </c>
      <c r="P11" s="11">
        <f t="shared" ca="1" si="11"/>
        <v>-107259.68763234583</v>
      </c>
      <c r="Q11" s="11">
        <f t="shared" si="5"/>
        <v>-5193.8999999999996</v>
      </c>
      <c r="R11" s="11">
        <f t="shared" ca="1" si="12"/>
        <v>-348692.92931965209</v>
      </c>
      <c r="S11" s="16"/>
    </row>
    <row r="12" spans="3:19">
      <c r="C12" s="8" t="str">
        <f>'input data'!B12</f>
        <v>Q3 2016</v>
      </c>
      <c r="D12" s="70">
        <f>'input data'!D12*$D$4/'input data'!$D$4</f>
        <v>-6942.2527756322297</v>
      </c>
      <c r="E12" s="11">
        <f t="shared" si="7"/>
        <v>-21953.330863623727</v>
      </c>
      <c r="F12" s="11">
        <f t="shared" si="8"/>
        <v>-65859.992590871174</v>
      </c>
      <c r="G12" s="70">
        <f>'input data'!I12*$G$4/'input data'!$I$4</f>
        <v>-14866.024279832987</v>
      </c>
      <c r="H12" s="11">
        <f t="shared" si="9"/>
        <v>-47010.496475636581</v>
      </c>
      <c r="I12" s="11">
        <f t="shared" si="10"/>
        <v>-141031.48942690974</v>
      </c>
      <c r="J12" s="11">
        <f ca="1">'input data'!D44</f>
        <v>-25755.286134876093</v>
      </c>
      <c r="K12" s="11">
        <f ca="1">'input data'!I44</f>
        <v>-972.60095394000007</v>
      </c>
      <c r="L12" s="11">
        <f ca="1">'input data'!N44</f>
        <v>-32903.252971143724</v>
      </c>
      <c r="M12" s="11">
        <f ca="1">'input data'!S44</f>
        <v>-8729.3311008108922</v>
      </c>
      <c r="N12" s="11">
        <f ca="1">'input data'!X44</f>
        <v>-1717.1717109233439</v>
      </c>
      <c r="O12" s="11">
        <f ca="1">'input data'!AC44</f>
        <v>-61334.546915642255</v>
      </c>
      <c r="P12" s="11">
        <f t="shared" ca="1" si="11"/>
        <v>-105656.90365246021</v>
      </c>
      <c r="Q12" s="11">
        <f t="shared" si="5"/>
        <v>-5193.8999999999996</v>
      </c>
      <c r="R12" s="11">
        <f t="shared" ca="1" si="12"/>
        <v>-343497.57180511724</v>
      </c>
      <c r="S12" s="16"/>
    </row>
    <row r="13" spans="3:19">
      <c r="C13" s="8" t="str">
        <f>'input data'!B13</f>
        <v>Q4 2016</v>
      </c>
      <c r="D13" s="70">
        <f>'input data'!D13*$D$4/'input data'!$D$4</f>
        <v>-6892.7575514442397</v>
      </c>
      <c r="E13" s="11">
        <f t="shared" si="7"/>
        <v>-21796.81322188902</v>
      </c>
      <c r="F13" s="11">
        <f t="shared" si="8"/>
        <v>-65390.439665667058</v>
      </c>
      <c r="G13" s="70">
        <f>'input data'!I13*$G$4/'input data'!$I$4</f>
        <v>-15065.161847788917</v>
      </c>
      <c r="H13" s="11">
        <f t="shared" si="9"/>
        <v>-47640.224758083874</v>
      </c>
      <c r="I13" s="11">
        <f t="shared" si="10"/>
        <v>-142920.67427425162</v>
      </c>
      <c r="J13" s="11">
        <f ca="1">'input data'!D45</f>
        <v>-25423.09007435742</v>
      </c>
      <c r="K13" s="11">
        <f ca="1">'input data'!I45</f>
        <v>-956.92696716</v>
      </c>
      <c r="L13" s="11">
        <f ca="1">'input data'!N45</f>
        <v>-32372.999376388849</v>
      </c>
      <c r="M13" s="11">
        <f ca="1">'input data'!S45</f>
        <v>-8588.6532413886052</v>
      </c>
      <c r="N13" s="11">
        <f ca="1">'input data'!X45</f>
        <v>-1689.4985664677783</v>
      </c>
      <c r="O13" s="11">
        <f ca="1">'input data'!AC45</f>
        <v>-60346.107747843154</v>
      </c>
      <c r="P13" s="11">
        <f t="shared" ca="1" si="11"/>
        <v>-103954.18589924839</v>
      </c>
      <c r="Q13" s="11">
        <f t="shared" si="5"/>
        <v>-5193.8999999999996</v>
      </c>
      <c r="R13" s="11">
        <f t="shared" ca="1" si="12"/>
        <v>-342882.28991352452</v>
      </c>
      <c r="S13" s="16"/>
    </row>
    <row r="14" spans="3:19">
      <c r="C14" s="8" t="str">
        <f>'input data'!B14</f>
        <v>Q1 2017</v>
      </c>
      <c r="D14" s="70">
        <f>'input data'!D14*$D$4/'input data'!$D$4</f>
        <v>-6401.3823283133597</v>
      </c>
      <c r="E14" s="11">
        <f t="shared" si="7"/>
        <v>-20242.948331021984</v>
      </c>
      <c r="F14" s="11">
        <f t="shared" si="8"/>
        <v>-60728.844993065955</v>
      </c>
      <c r="G14" s="70">
        <f>'input data'!I14*$G$4/'input data'!$I$4</f>
        <v>-15065.840707046103</v>
      </c>
      <c r="H14" s="11">
        <f t="shared" si="9"/>
        <v>-47642.371499547276</v>
      </c>
      <c r="I14" s="11">
        <f t="shared" si="10"/>
        <v>-142927.11449864184</v>
      </c>
      <c r="J14" s="11">
        <f>'input data'!D46</f>
        <v>-34692.870000000003</v>
      </c>
      <c r="K14" s="11">
        <f>'input data'!I46</f>
        <v>-1179.3820000000001</v>
      </c>
      <c r="L14" s="11">
        <f>'input data'!N46</f>
        <v>-39898.690350253702</v>
      </c>
      <c r="M14" s="11">
        <f>'input data'!S46</f>
        <v>-10585.2414915189</v>
      </c>
      <c r="N14" s="11">
        <f>'input data'!X46</f>
        <v>-2082.2531569274302</v>
      </c>
      <c r="O14" s="11">
        <f>'input data'!AC46</f>
        <v>-74374.655214379396</v>
      </c>
      <c r="P14" s="11">
        <f t="shared" si="11"/>
        <v>-128120.22221307943</v>
      </c>
      <c r="Q14" s="11">
        <f t="shared" si="5"/>
        <v>-5193.8999999999996</v>
      </c>
      <c r="R14" s="11">
        <f t="shared" si="12"/>
        <v>-371662.95170478721</v>
      </c>
      <c r="S14" s="16"/>
    </row>
    <row r="15" spans="3:19">
      <c r="C15" s="8" t="str">
        <f>'input data'!B15</f>
        <v>Q2 2017</v>
      </c>
      <c r="D15" s="70">
        <f>'input data'!D15*$D$4/'input data'!$D$4</f>
        <v>-6708.3913868471427</v>
      </c>
      <c r="E15" s="11">
        <f t="shared" si="7"/>
        <v>-21213.796218292693</v>
      </c>
      <c r="F15" s="11">
        <f t="shared" si="8"/>
        <v>-63641.388654878079</v>
      </c>
      <c r="G15" s="70">
        <f>'input data'!I15*$G$4/'input data'!$I$4</f>
        <v>-15376.973494895099</v>
      </c>
      <c r="H15" s="11">
        <f t="shared" si="9"/>
        <v>-48626.259763908063</v>
      </c>
      <c r="I15" s="11">
        <f t="shared" si="10"/>
        <v>-145878.7792917242</v>
      </c>
      <c r="J15" s="11">
        <f>'input data'!D47</f>
        <v>-34692.870000000003</v>
      </c>
      <c r="K15" s="11">
        <f>'input data'!I47</f>
        <v>-1179.3820000000001</v>
      </c>
      <c r="L15" s="11">
        <f>'input data'!N47</f>
        <v>-39898.690350253702</v>
      </c>
      <c r="M15" s="11">
        <f>'input data'!S47</f>
        <v>-10585.2414915189</v>
      </c>
      <c r="N15" s="11">
        <f>'input data'!X47</f>
        <v>-2082.2531569274302</v>
      </c>
      <c r="O15" s="11">
        <f>'input data'!AC47</f>
        <v>-74374.655214379396</v>
      </c>
      <c r="P15" s="11">
        <f t="shared" si="11"/>
        <v>-128120.22221307943</v>
      </c>
      <c r="Q15" s="11">
        <f t="shared" si="5"/>
        <v>-5193.8999999999996</v>
      </c>
      <c r="R15" s="11">
        <f t="shared" si="12"/>
        <v>-377527.16015968169</v>
      </c>
      <c r="S15" s="16"/>
    </row>
    <row r="16" spans="3:19">
      <c r="C16" s="8" t="str">
        <f>'input data'!B16</f>
        <v>Q3 2017</v>
      </c>
      <c r="D16" s="70">
        <f>'input data'!D16*$D$4/'input data'!$D$4</f>
        <v>-6426.4844907238885</v>
      </c>
      <c r="E16" s="11">
        <f t="shared" si="7"/>
        <v>-20322.32833843472</v>
      </c>
      <c r="F16" s="11">
        <f t="shared" si="8"/>
        <v>-60966.985015304163</v>
      </c>
      <c r="G16" s="70">
        <f>'input data'!I16*$G$4/'input data'!$I$4</f>
        <v>-15501.651792617569</v>
      </c>
      <c r="H16" s="11">
        <f t="shared" si="9"/>
        <v>-49020.527159503654</v>
      </c>
      <c r="I16" s="11">
        <f t="shared" si="10"/>
        <v>-147061.58147851095</v>
      </c>
      <c r="J16" s="11">
        <f>'input data'!D48</f>
        <v>-34692.870000000003</v>
      </c>
      <c r="K16" s="11">
        <f>'input data'!I48</f>
        <v>-1179.3820000000001</v>
      </c>
      <c r="L16" s="11">
        <f>'input data'!N48</f>
        <v>-39898.690350253702</v>
      </c>
      <c r="M16" s="11">
        <f>'input data'!S48</f>
        <v>-10585.2414915189</v>
      </c>
      <c r="N16" s="11">
        <f>'input data'!X48</f>
        <v>-2082.2531569274302</v>
      </c>
      <c r="O16" s="11">
        <f>'input data'!AC48</f>
        <v>-74374.655214379396</v>
      </c>
      <c r="P16" s="11">
        <f t="shared" si="11"/>
        <v>-128120.22221307943</v>
      </c>
      <c r="Q16" s="11">
        <f t="shared" si="5"/>
        <v>-5193.8999999999996</v>
      </c>
      <c r="R16" s="11">
        <f t="shared" si="12"/>
        <v>-376035.55870689452</v>
      </c>
      <c r="S16" s="16"/>
    </row>
    <row r="17" spans="3:19">
      <c r="C17" s="8" t="str">
        <f>'input data'!B17</f>
        <v>Q4 2017</v>
      </c>
      <c r="D17" s="70">
        <f>'input data'!D17*$D$4/'input data'!$D$4</f>
        <v>-6330.2358981290963</v>
      </c>
      <c r="E17" s="11">
        <f t="shared" si="7"/>
        <v>-20017.96356424956</v>
      </c>
      <c r="F17" s="11">
        <f t="shared" si="8"/>
        <v>-60053.890692748682</v>
      </c>
      <c r="G17" s="70">
        <f>'input data'!I17*$G$4/'input data'!$I$4</f>
        <v>-15507.16545438936</v>
      </c>
      <c r="H17" s="11">
        <f t="shared" si="9"/>
        <v>-49037.962888950315</v>
      </c>
      <c r="I17" s="11">
        <f t="shared" si="10"/>
        <v>-147113.88866685095</v>
      </c>
      <c r="J17" s="11">
        <f>'input data'!D49</f>
        <v>-34692.870000000003</v>
      </c>
      <c r="K17" s="11">
        <f>'input data'!I49</f>
        <v>-1179.3820000000001</v>
      </c>
      <c r="L17" s="11">
        <f>'input data'!N49</f>
        <v>-39898.690350253702</v>
      </c>
      <c r="M17" s="11">
        <f>'input data'!S49</f>
        <v>-10585.2414915189</v>
      </c>
      <c r="N17" s="11">
        <f>'input data'!X49</f>
        <v>-2082.2531569274302</v>
      </c>
      <c r="O17" s="11">
        <f>'input data'!AC49</f>
        <v>-74374.655214379396</v>
      </c>
      <c r="P17" s="11">
        <f t="shared" si="11"/>
        <v>-128120.22221307943</v>
      </c>
      <c r="Q17" s="11">
        <f t="shared" si="5"/>
        <v>-5193.8999999999996</v>
      </c>
      <c r="R17" s="11">
        <f t="shared" si="12"/>
        <v>-375174.77157267905</v>
      </c>
      <c r="S1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FRY-14A Baseline</vt:lpstr>
      <vt:lpstr>FRY-14A Adverse</vt:lpstr>
      <vt:lpstr>FRY-14A Severely Adverse</vt:lpstr>
      <vt:lpstr>FRY-14A BHC Stress</vt:lpstr>
      <vt:lpstr>std charges scalers</vt:lpstr>
      <vt:lpstr>input data</vt:lpstr>
      <vt:lpstr>Capital</vt:lpstr>
      <vt:lpstr>Fed Baseline</vt:lpstr>
      <vt:lpstr>Fed Adverse</vt:lpstr>
      <vt:lpstr>Fed Severely Adverse</vt:lpstr>
      <vt:lpstr>BHC Stress</vt:lpstr>
      <vt:lpstr>Version</vt:lpstr>
    </vt:vector>
  </TitlesOfParts>
  <Company>The Bank of New York Mellon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Tan, Xueqing</dc:creator>
  <cp:lastModifiedBy>Tamarchenko, Tanya</cp:lastModifiedBy>
  <dcterms:created xsi:type="dcterms:W3CDTF">2012-12-06T20:50:36Z</dcterms:created>
  <dcterms:modified xsi:type="dcterms:W3CDTF">2014-12-09T18:10:36Z</dcterms:modified>
</cp:coreProperties>
</file>