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arahjiang\Downloads\"/>
    </mc:Choice>
  </mc:AlternateContent>
  <xr:revisionPtr revIDLastSave="0" documentId="13_ncr:1_{DD1679E0-0F17-4AC6-BBC8-B0F157B85B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capitalization" sheetId="1" r:id="rId1"/>
    <sheet name="What-If Analysi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yurBJHcRbPLsWVQQzKzwr9jdyFjNCs6IJanIq4ByeOU="/>
    </ext>
  </extLst>
</workbook>
</file>

<file path=xl/calcChain.xml><?xml version="1.0" encoding="utf-8"?>
<calcChain xmlns="http://schemas.openxmlformats.org/spreadsheetml/2006/main">
  <c r="B52" i="2" l="1"/>
  <c r="J52" i="2" s="1"/>
  <c r="J53" i="2" s="1"/>
  <c r="K53" i="2" s="1"/>
  <c r="E52" i="1"/>
  <c r="D52" i="1"/>
  <c r="C52" i="1"/>
  <c r="F52" i="2"/>
  <c r="H50" i="2"/>
  <c r="I50" i="2" s="1"/>
  <c r="F50" i="2"/>
  <c r="G50" i="2" s="1"/>
  <c r="H49" i="2"/>
  <c r="I49" i="2" s="1"/>
  <c r="F49" i="2"/>
  <c r="J49" i="2" s="1"/>
  <c r="K49" i="2" s="1"/>
  <c r="H48" i="2"/>
  <c r="I48" i="2" s="1"/>
  <c r="F48" i="2"/>
  <c r="G48" i="2" s="1"/>
  <c r="H47" i="2"/>
  <c r="I47" i="2" s="1"/>
  <c r="F47" i="2"/>
  <c r="G47" i="2" s="1"/>
  <c r="H46" i="2"/>
  <c r="I46" i="2" s="1"/>
  <c r="F46" i="2"/>
  <c r="G46" i="2" s="1"/>
  <c r="H45" i="2"/>
  <c r="I45" i="2" s="1"/>
  <c r="F45" i="2"/>
  <c r="J45" i="2" s="1"/>
  <c r="K45" i="2" s="1"/>
  <c r="H44" i="2"/>
  <c r="I44" i="2" s="1"/>
  <c r="F44" i="2"/>
  <c r="G44" i="2" s="1"/>
  <c r="H43" i="2"/>
  <c r="I43" i="2" s="1"/>
  <c r="F43" i="2"/>
  <c r="G43" i="2" s="1"/>
  <c r="H42" i="2"/>
  <c r="I42" i="2" s="1"/>
  <c r="F42" i="2"/>
  <c r="G42" i="2" s="1"/>
  <c r="H41" i="2"/>
  <c r="I41" i="2" s="1"/>
  <c r="F41" i="2"/>
  <c r="J41" i="2" s="1"/>
  <c r="K41" i="2" s="1"/>
  <c r="H40" i="2"/>
  <c r="I40" i="2" s="1"/>
  <c r="F40" i="2"/>
  <c r="G40" i="2" s="1"/>
  <c r="H39" i="2"/>
  <c r="I39" i="2" s="1"/>
  <c r="F39" i="2"/>
  <c r="G39" i="2" s="1"/>
  <c r="H38" i="2"/>
  <c r="I38" i="2" s="1"/>
  <c r="F38" i="2"/>
  <c r="G38" i="2" s="1"/>
  <c r="H37" i="2"/>
  <c r="I37" i="2" s="1"/>
  <c r="G37" i="2"/>
  <c r="F37" i="2"/>
  <c r="J37" i="2" s="1"/>
  <c r="K37" i="2" s="1"/>
  <c r="J36" i="2"/>
  <c r="K36" i="2" s="1"/>
  <c r="H36" i="2"/>
  <c r="I36" i="2" s="1"/>
  <c r="G36" i="2"/>
  <c r="F36" i="2"/>
  <c r="H35" i="2"/>
  <c r="I35" i="2" s="1"/>
  <c r="F35" i="2"/>
  <c r="G35" i="2" s="1"/>
  <c r="H34" i="2"/>
  <c r="I34" i="2" s="1"/>
  <c r="F34" i="2"/>
  <c r="G34" i="2" s="1"/>
  <c r="K33" i="2"/>
  <c r="H33" i="2"/>
  <c r="I33" i="2" s="1"/>
  <c r="F33" i="2"/>
  <c r="J33" i="2" s="1"/>
  <c r="H32" i="2"/>
  <c r="I32" i="2" s="1"/>
  <c r="F32" i="2"/>
  <c r="G32" i="2" s="1"/>
  <c r="H31" i="2"/>
  <c r="I31" i="2" s="1"/>
  <c r="F31" i="2"/>
  <c r="G31" i="2" s="1"/>
  <c r="H30" i="2"/>
  <c r="I30" i="2" s="1"/>
  <c r="F30" i="2"/>
  <c r="G30" i="2" s="1"/>
  <c r="H29" i="2"/>
  <c r="I29" i="2" s="1"/>
  <c r="F29" i="2"/>
  <c r="J29" i="2" s="1"/>
  <c r="K29" i="2" s="1"/>
  <c r="H28" i="2"/>
  <c r="I28" i="2" s="1"/>
  <c r="F28" i="2"/>
  <c r="J28" i="2" s="1"/>
  <c r="K28" i="2" s="1"/>
  <c r="H27" i="2"/>
  <c r="I27" i="2" s="1"/>
  <c r="F27" i="2"/>
  <c r="G27" i="2" s="1"/>
  <c r="H26" i="2"/>
  <c r="I26" i="2" s="1"/>
  <c r="F26" i="2"/>
  <c r="G26" i="2" s="1"/>
  <c r="H25" i="2"/>
  <c r="I25" i="2" s="1"/>
  <c r="F25" i="2"/>
  <c r="J25" i="2" s="1"/>
  <c r="K25" i="2" s="1"/>
  <c r="H24" i="2"/>
  <c r="I24" i="2" s="1"/>
  <c r="F24" i="2"/>
  <c r="G24" i="2" s="1"/>
  <c r="H23" i="2"/>
  <c r="I23" i="2" s="1"/>
  <c r="F23" i="2"/>
  <c r="G23" i="2" s="1"/>
  <c r="H22" i="2"/>
  <c r="I22" i="2" s="1"/>
  <c r="F22" i="2"/>
  <c r="G22" i="2" s="1"/>
  <c r="H21" i="2"/>
  <c r="I21" i="2" s="1"/>
  <c r="F21" i="2"/>
  <c r="J21" i="2" s="1"/>
  <c r="K21" i="2" s="1"/>
  <c r="H20" i="2"/>
  <c r="I20" i="2" s="1"/>
  <c r="F20" i="2"/>
  <c r="J20" i="2" s="1"/>
  <c r="K20" i="2" s="1"/>
  <c r="H19" i="2"/>
  <c r="I19" i="2" s="1"/>
  <c r="F19" i="2"/>
  <c r="G19" i="2" s="1"/>
  <c r="H18" i="2"/>
  <c r="I18" i="2" s="1"/>
  <c r="F18" i="2"/>
  <c r="G18" i="2" s="1"/>
  <c r="H17" i="2"/>
  <c r="I17" i="2" s="1"/>
  <c r="F17" i="2"/>
  <c r="J17" i="2" s="1"/>
  <c r="K17" i="2" s="1"/>
  <c r="H16" i="2"/>
  <c r="I16" i="2" s="1"/>
  <c r="F16" i="2"/>
  <c r="G16" i="2" s="1"/>
  <c r="H15" i="2"/>
  <c r="I15" i="2" s="1"/>
  <c r="F15" i="2"/>
  <c r="G15" i="2" s="1"/>
  <c r="H14" i="2"/>
  <c r="I14" i="2" s="1"/>
  <c r="F14" i="2"/>
  <c r="G14" i="2" s="1"/>
  <c r="H13" i="2"/>
  <c r="I13" i="2" s="1"/>
  <c r="F13" i="2"/>
  <c r="J13" i="2" s="1"/>
  <c r="K13" i="2" s="1"/>
  <c r="H12" i="2"/>
  <c r="I12" i="2" s="1"/>
  <c r="F12" i="2"/>
  <c r="G12" i="2" s="1"/>
  <c r="A12" i="2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H11" i="2"/>
  <c r="I11" i="2" s="1"/>
  <c r="F11" i="2"/>
  <c r="B52" i="1"/>
  <c r="H50" i="1"/>
  <c r="I50" i="1" s="1"/>
  <c r="F50" i="1"/>
  <c r="G50" i="1" s="1"/>
  <c r="H49" i="1"/>
  <c r="I49" i="1" s="1"/>
  <c r="F49" i="1"/>
  <c r="G49" i="1" s="1"/>
  <c r="H48" i="1"/>
  <c r="I48" i="1" s="1"/>
  <c r="F48" i="1"/>
  <c r="J48" i="1" s="1"/>
  <c r="K48" i="1" s="1"/>
  <c r="H47" i="1"/>
  <c r="I47" i="1" s="1"/>
  <c r="F47" i="1"/>
  <c r="J47" i="1" s="1"/>
  <c r="K47" i="1" s="1"/>
  <c r="H46" i="1"/>
  <c r="I46" i="1" s="1"/>
  <c r="F46" i="1"/>
  <c r="G46" i="1" s="1"/>
  <c r="H45" i="1"/>
  <c r="I45" i="1" s="1"/>
  <c r="F45" i="1"/>
  <c r="H44" i="1"/>
  <c r="I44" i="1" s="1"/>
  <c r="F44" i="1"/>
  <c r="J44" i="1" s="1"/>
  <c r="K44" i="1" s="1"/>
  <c r="H43" i="1"/>
  <c r="I43" i="1" s="1"/>
  <c r="F43" i="1"/>
  <c r="G43" i="1" s="1"/>
  <c r="H42" i="1"/>
  <c r="I42" i="1" s="1"/>
  <c r="F42" i="1"/>
  <c r="G42" i="1" s="1"/>
  <c r="H41" i="1"/>
  <c r="I41" i="1" s="1"/>
  <c r="F41" i="1"/>
  <c r="H40" i="1"/>
  <c r="I40" i="1" s="1"/>
  <c r="F40" i="1"/>
  <c r="J40" i="1" s="1"/>
  <c r="K40" i="1" s="1"/>
  <c r="H39" i="1"/>
  <c r="I39" i="1" s="1"/>
  <c r="F39" i="1"/>
  <c r="J39" i="1" s="1"/>
  <c r="K39" i="1" s="1"/>
  <c r="H38" i="1"/>
  <c r="I38" i="1" s="1"/>
  <c r="F38" i="1"/>
  <c r="G38" i="1" s="1"/>
  <c r="H37" i="1"/>
  <c r="I37" i="1" s="1"/>
  <c r="F37" i="1"/>
  <c r="G37" i="1" s="1"/>
  <c r="H36" i="1"/>
  <c r="I36" i="1" s="1"/>
  <c r="F36" i="1"/>
  <c r="J36" i="1" s="1"/>
  <c r="K36" i="1" s="1"/>
  <c r="H35" i="1"/>
  <c r="I35" i="1" s="1"/>
  <c r="F35" i="1"/>
  <c r="G35" i="1" s="1"/>
  <c r="H34" i="1"/>
  <c r="I34" i="1" s="1"/>
  <c r="F34" i="1"/>
  <c r="J34" i="1" s="1"/>
  <c r="K34" i="1" s="1"/>
  <c r="H33" i="1"/>
  <c r="I33" i="1" s="1"/>
  <c r="F33" i="1"/>
  <c r="G33" i="1" s="1"/>
  <c r="H32" i="1"/>
  <c r="I32" i="1" s="1"/>
  <c r="F32" i="1"/>
  <c r="J32" i="1" s="1"/>
  <c r="K32" i="1" s="1"/>
  <c r="H31" i="1"/>
  <c r="I31" i="1" s="1"/>
  <c r="F31" i="1"/>
  <c r="G31" i="1" s="1"/>
  <c r="H30" i="1"/>
  <c r="I30" i="1" s="1"/>
  <c r="F30" i="1"/>
  <c r="J30" i="1" s="1"/>
  <c r="K30" i="1" s="1"/>
  <c r="H29" i="1"/>
  <c r="I29" i="1" s="1"/>
  <c r="F29" i="1"/>
  <c r="G29" i="1" s="1"/>
  <c r="H28" i="1"/>
  <c r="I28" i="1" s="1"/>
  <c r="F28" i="1"/>
  <c r="J28" i="1" s="1"/>
  <c r="K28" i="1" s="1"/>
  <c r="H27" i="1"/>
  <c r="I27" i="1" s="1"/>
  <c r="F27" i="1"/>
  <c r="J27" i="1" s="1"/>
  <c r="K27" i="1" s="1"/>
  <c r="H26" i="1"/>
  <c r="I26" i="1" s="1"/>
  <c r="F26" i="1"/>
  <c r="G26" i="1" s="1"/>
  <c r="H25" i="1"/>
  <c r="I25" i="1" s="1"/>
  <c r="F25" i="1"/>
  <c r="H24" i="1"/>
  <c r="I24" i="1" s="1"/>
  <c r="F24" i="1"/>
  <c r="J24" i="1" s="1"/>
  <c r="K24" i="1" s="1"/>
  <c r="H23" i="1"/>
  <c r="I23" i="1" s="1"/>
  <c r="F23" i="1"/>
  <c r="J23" i="1" s="1"/>
  <c r="K23" i="1" s="1"/>
  <c r="H22" i="1"/>
  <c r="I22" i="1" s="1"/>
  <c r="F22" i="1"/>
  <c r="J22" i="1" s="1"/>
  <c r="K22" i="1" s="1"/>
  <c r="H21" i="1"/>
  <c r="I21" i="1" s="1"/>
  <c r="F21" i="1"/>
  <c r="G21" i="1" s="1"/>
  <c r="H20" i="1"/>
  <c r="I20" i="1" s="1"/>
  <c r="F20" i="1"/>
  <c r="J20" i="1" s="1"/>
  <c r="K20" i="1" s="1"/>
  <c r="H19" i="1"/>
  <c r="I19" i="1" s="1"/>
  <c r="F19" i="1"/>
  <c r="G19" i="1" s="1"/>
  <c r="H18" i="1"/>
  <c r="I18" i="1" s="1"/>
  <c r="F18" i="1"/>
  <c r="G18" i="1" s="1"/>
  <c r="H17" i="1"/>
  <c r="I17" i="1" s="1"/>
  <c r="F17" i="1"/>
  <c r="G17" i="1" s="1"/>
  <c r="H16" i="1"/>
  <c r="I16" i="1" s="1"/>
  <c r="F16" i="1"/>
  <c r="J16" i="1" s="1"/>
  <c r="K16" i="1" s="1"/>
  <c r="H15" i="1"/>
  <c r="I15" i="1" s="1"/>
  <c r="F15" i="1"/>
  <c r="J15" i="1" s="1"/>
  <c r="K15" i="1" s="1"/>
  <c r="H14" i="1"/>
  <c r="I14" i="1" s="1"/>
  <c r="F14" i="1"/>
  <c r="G14" i="1" s="1"/>
  <c r="H13" i="1"/>
  <c r="I13" i="1" s="1"/>
  <c r="F13" i="1"/>
  <c r="G13" i="1" s="1"/>
  <c r="H12" i="1"/>
  <c r="I12" i="1" s="1"/>
  <c r="F12" i="1"/>
  <c r="J12" i="1" s="1"/>
  <c r="K12" i="1" s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H11" i="1"/>
  <c r="I11" i="1" s="1"/>
  <c r="F11" i="1"/>
  <c r="I52" i="1" l="1"/>
  <c r="F53" i="2"/>
  <c r="J35" i="2"/>
  <c r="K35" i="2" s="1"/>
  <c r="J23" i="2"/>
  <c r="K23" i="2" s="1"/>
  <c r="G28" i="2"/>
  <c r="G29" i="2"/>
  <c r="G13" i="2"/>
  <c r="G41" i="2"/>
  <c r="J27" i="2"/>
  <c r="K27" i="2" s="1"/>
  <c r="G33" i="2"/>
  <c r="J12" i="2"/>
  <c r="K12" i="2" s="1"/>
  <c r="G20" i="2"/>
  <c r="G21" i="2"/>
  <c r="G25" i="2"/>
  <c r="J43" i="2"/>
  <c r="K43" i="2" s="1"/>
  <c r="J44" i="2"/>
  <c r="K44" i="2" s="1"/>
  <c r="G49" i="2"/>
  <c r="J40" i="2"/>
  <c r="K40" i="2" s="1"/>
  <c r="G17" i="2"/>
  <c r="J19" i="2"/>
  <c r="K19" i="2" s="1"/>
  <c r="J24" i="2"/>
  <c r="K24" i="2" s="1"/>
  <c r="J39" i="2"/>
  <c r="K39" i="2" s="1"/>
  <c r="G45" i="2"/>
  <c r="J19" i="1"/>
  <c r="K19" i="1" s="1"/>
  <c r="H52" i="1"/>
  <c r="J33" i="1"/>
  <c r="K33" i="1" s="1"/>
  <c r="G40" i="1"/>
  <c r="J21" i="1"/>
  <c r="K21" i="1" s="1"/>
  <c r="J26" i="1"/>
  <c r="K26" i="1" s="1"/>
  <c r="J31" i="1"/>
  <c r="K31" i="1" s="1"/>
  <c r="J35" i="1"/>
  <c r="K35" i="1" s="1"/>
  <c r="G24" i="1"/>
  <c r="J42" i="1"/>
  <c r="K42" i="1" s="1"/>
  <c r="J43" i="1"/>
  <c r="K43" i="1" s="1"/>
  <c r="G47" i="1"/>
  <c r="G48" i="1"/>
  <c r="F52" i="1"/>
  <c r="G12" i="1"/>
  <c r="G15" i="1"/>
  <c r="G16" i="1"/>
  <c r="G22" i="1"/>
  <c r="G27" i="1"/>
  <c r="G28" i="1"/>
  <c r="G36" i="1"/>
  <c r="J37" i="1"/>
  <c r="K37" i="1" s="1"/>
  <c r="J17" i="1"/>
  <c r="K17" i="1" s="1"/>
  <c r="G20" i="1"/>
  <c r="J29" i="1"/>
  <c r="K29" i="1" s="1"/>
  <c r="G32" i="1"/>
  <c r="G34" i="1"/>
  <c r="G44" i="1"/>
  <c r="J46" i="1"/>
  <c r="K46" i="1" s="1"/>
  <c r="J50" i="1"/>
  <c r="K50" i="1" s="1"/>
  <c r="J18" i="1"/>
  <c r="K18" i="1" s="1"/>
  <c r="G11" i="1"/>
  <c r="J14" i="1"/>
  <c r="K14" i="1" s="1"/>
  <c r="G30" i="1"/>
  <c r="G11" i="2"/>
  <c r="G23" i="1"/>
  <c r="J16" i="2"/>
  <c r="K16" i="2" s="1"/>
  <c r="J32" i="2"/>
  <c r="K32" i="2" s="1"/>
  <c r="J48" i="2"/>
  <c r="K48" i="2" s="1"/>
  <c r="J11" i="1"/>
  <c r="K11" i="1" s="1"/>
  <c r="J13" i="1"/>
  <c r="K13" i="1" s="1"/>
  <c r="G25" i="1"/>
  <c r="J25" i="1"/>
  <c r="K25" i="1" s="1"/>
  <c r="G39" i="1"/>
  <c r="G41" i="1"/>
  <c r="J41" i="1"/>
  <c r="K41" i="1" s="1"/>
  <c r="J11" i="2"/>
  <c r="K11" i="2" s="1"/>
  <c r="J15" i="2"/>
  <c r="K15" i="2" s="1"/>
  <c r="J31" i="2"/>
  <c r="K31" i="2" s="1"/>
  <c r="J47" i="2"/>
  <c r="K47" i="2" s="1"/>
  <c r="J38" i="1"/>
  <c r="K38" i="1" s="1"/>
  <c r="G45" i="1"/>
  <c r="J45" i="1"/>
  <c r="K45" i="1" s="1"/>
  <c r="J49" i="1"/>
  <c r="K49" i="1" s="1"/>
  <c r="J14" i="2"/>
  <c r="K14" i="2" s="1"/>
  <c r="J18" i="2"/>
  <c r="K18" i="2" s="1"/>
  <c r="J22" i="2"/>
  <c r="K22" i="2" s="1"/>
  <c r="J26" i="2"/>
  <c r="K26" i="2" s="1"/>
  <c r="J30" i="2"/>
  <c r="K30" i="2" s="1"/>
  <c r="J34" i="2"/>
  <c r="K34" i="2" s="1"/>
  <c r="J38" i="2"/>
  <c r="K38" i="2" s="1"/>
  <c r="J42" i="2"/>
  <c r="K42" i="2" s="1"/>
  <c r="J46" i="2"/>
  <c r="K46" i="2" s="1"/>
  <c r="J50" i="2"/>
  <c r="K50" i="2" s="1"/>
  <c r="M6" i="1" l="1"/>
  <c r="L6" i="1"/>
  <c r="G52" i="1"/>
  <c r="J52" i="1" s="1"/>
  <c r="J53" i="1" s="1"/>
  <c r="K53" i="1" s="1"/>
  <c r="L7" i="1" l="1"/>
  <c r="M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Sarahjiang</author>
  </authors>
  <commentList>
    <comment ref="F52" authorId="0" shapeId="0" xr:uid="{F9DEA872-2BD1-432B-B61D-3E7414EBF7C0}">
      <text>
        <r>
          <rPr>
            <b/>
            <sz val="9"/>
            <color indexed="81"/>
            <rFont val="Tahoma"/>
            <charset val="1"/>
          </rPr>
          <t>Sarahjiang:</t>
        </r>
        <r>
          <rPr>
            <sz val="9"/>
            <color indexed="81"/>
            <rFont val="Tahoma"/>
            <charset val="1"/>
          </rPr>
          <t xml:space="preserve">
Total deal size needed
</t>
        </r>
      </text>
    </comment>
    <comment ref="G52" authorId="0" shapeId="0" xr:uid="{3BA0015E-0828-4E79-9D94-851688C70EFF}">
      <text>
        <r>
          <rPr>
            <b/>
            <sz val="9"/>
            <color indexed="81"/>
            <rFont val="Tahoma"/>
            <charset val="1"/>
          </rPr>
          <t>Sarahjiang:</t>
        </r>
        <r>
          <rPr>
            <sz val="9"/>
            <color indexed="81"/>
            <rFont val="Tahoma"/>
            <charset val="1"/>
          </rPr>
          <t xml:space="preserve">
VC deal return needed for 2.5x MOIC</t>
        </r>
      </text>
    </comment>
  </commentList>
</comments>
</file>

<file path=xl/sharedStrings.xml><?xml version="1.0" encoding="utf-8"?>
<sst xmlns="http://schemas.openxmlformats.org/spreadsheetml/2006/main" count="44" uniqueCount="29">
  <si>
    <t>Assumptions</t>
  </si>
  <si>
    <t>Return Target</t>
  </si>
  <si>
    <t>(MOIC)</t>
  </si>
  <si>
    <t>Avg. VC Ownership at Exit</t>
  </si>
  <si>
    <t>Year</t>
  </si>
  <si>
    <t>Capital Commitments to VC Funds (Millions)</t>
  </si>
  <si>
    <t>Venture-Backed M&amp;A</t>
  </si>
  <si>
    <t>Public Listing</t>
  </si>
  <si>
    <t>Number of IPOs</t>
  </si>
  <si>
    <t>Total Deal Size</t>
  </si>
  <si>
    <t>VC Deal Returns</t>
  </si>
  <si>
    <t>Returns from MOIC</t>
  </si>
  <si>
    <t>Returns Needed</t>
  </si>
  <si>
    <t>Implied MOIC</t>
  </si>
  <si>
    <t>Under or Overcapitalized</t>
  </si>
  <si>
    <t>Overcapitalization Amount</t>
  </si>
  <si>
    <t>Undercapitalization Amount</t>
  </si>
  <si>
    <t>Raw MOIC (assuming 5-year delay for returns)</t>
  </si>
  <si>
    <t>Sources:</t>
  </si>
  <si>
    <t>NSF</t>
  </si>
  <si>
    <t>NVCA 2015 Yearbook</t>
  </si>
  <si>
    <t>NVCA 2024 PitchBook Data Pack</t>
  </si>
  <si>
    <t>Fred Wilson (investor at Union Square Ventures):</t>
  </si>
  <si>
    <t>https://avc.com/2009/04/the-venture-capital-math-problem/</t>
  </si>
  <si>
    <t>https://avc.com/2020/02/the-venture-capital-math-problem-revisited-aka-how-could-you-be-so-wrong/</t>
  </si>
  <si>
    <t>Next 1-5 Years</t>
  </si>
  <si>
    <t>&lt;--Additional Needed</t>
  </si>
  <si>
    <t>1980-2024</t>
  </si>
  <si>
    <t xml:space="preserve">Raw MOIC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</si>
</sst>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\x"/>
    <numFmt numFmtId="165" formatCode="&quot;$&quot;#,##0"/>
    <numFmt numFmtId="166" formatCode="&quot;$&quot;#,##0.00"/>
    <numFmt numFmtId="167" formatCode="##.##\x"/>
  </numFmts>
  <fonts count="16" x14ac:knownFonts="1">
    <font>
      <sz val="12"/>
      <color theme="1"/>
      <name val="Aptos Narrow"/>
      <scheme val="minor"/>
    </font>
    <font>
      <b/>
      <sz val="12"/>
      <color rgb="FF9C5700"/>
      <name val="Aptos Narrow"/>
      <family val="2"/>
    </font>
    <font>
      <sz val="12"/>
      <color rgb="FF9C5700"/>
      <name val="Aptos Narrow"/>
      <family val="2"/>
    </font>
    <font>
      <sz val="12"/>
      <color theme="1"/>
      <name val="Aptos Narrow"/>
      <family val="2"/>
    </font>
    <font>
      <sz val="12"/>
      <color theme="1"/>
      <name val="Arial"/>
      <family val="2"/>
    </font>
    <font>
      <u/>
      <sz val="12"/>
      <color theme="10"/>
      <name val="Aptos Narrow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Aptos Narrow"/>
      <family val="2"/>
      <scheme val="major"/>
    </font>
    <font>
      <sz val="12"/>
      <name val="Aptos Narrow"/>
      <family val="2"/>
    </font>
    <font>
      <sz val="12"/>
      <name val="Aptos Narrow"/>
      <family val="2"/>
      <scheme val="major"/>
    </font>
    <font>
      <sz val="12"/>
      <name val="Aptos Narrow"/>
      <family val="2"/>
      <scheme val="minor"/>
    </font>
    <font>
      <b/>
      <sz val="12"/>
      <color theme="1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  <scheme val="major"/>
    </font>
    <font>
      <sz val="12"/>
      <color theme="2"/>
      <name val="Aptos Narrow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F2CC"/>
        <bgColor rgb="FFFFF2CC"/>
      </patternFill>
    </fill>
    <fill>
      <patternFill patternType="solid">
        <fgColor theme="7" tint="0.79998168889431442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164" fontId="2" fillId="2" borderId="1" xfId="0" applyNumberFormat="1" applyFont="1" applyFill="1" applyBorder="1"/>
    <xf numFmtId="0" fontId="3" fillId="0" borderId="0" xfId="0" applyFont="1"/>
    <xf numFmtId="9" fontId="2" fillId="2" borderId="1" xfId="0" applyNumberFormat="1" applyFont="1" applyFill="1" applyBorder="1"/>
    <xf numFmtId="0" fontId="3" fillId="0" borderId="0" xfId="0" applyFont="1" applyAlignment="1">
      <alignment horizontal="center" vertical="center" wrapText="1"/>
    </xf>
    <xf numFmtId="165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left"/>
    </xf>
    <xf numFmtId="0" fontId="8" fillId="0" borderId="0" xfId="0" applyFont="1" applyAlignment="1">
      <alignment horizontal="center" vertical="center" wrapText="1"/>
    </xf>
    <xf numFmtId="0" fontId="8" fillId="0" borderId="0" xfId="0" applyFont="1"/>
    <xf numFmtId="0" fontId="11" fillId="0" borderId="0" xfId="0" applyFont="1"/>
    <xf numFmtId="166" fontId="10" fillId="0" borderId="0" xfId="0" applyNumberFormat="1" applyFont="1"/>
    <xf numFmtId="0" fontId="10" fillId="0" borderId="0" xfId="0" applyFont="1"/>
    <xf numFmtId="10" fontId="10" fillId="0" borderId="0" xfId="0" applyNumberFormat="1" applyFont="1"/>
    <xf numFmtId="49" fontId="10" fillId="0" borderId="0" xfId="0" applyNumberFormat="1" applyFont="1"/>
    <xf numFmtId="0" fontId="9" fillId="0" borderId="0" xfId="0" applyFont="1"/>
    <xf numFmtId="165" fontId="10" fillId="0" borderId="0" xfId="0" applyNumberFormat="1" applyFont="1"/>
    <xf numFmtId="167" fontId="10" fillId="0" borderId="0" xfId="0" applyNumberFormat="1" applyFont="1"/>
    <xf numFmtId="164" fontId="10" fillId="3" borderId="1" xfId="0" applyNumberFormat="1" applyFont="1" applyFill="1" applyBorder="1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165" fontId="9" fillId="0" borderId="0" xfId="0" applyNumberFormat="1" applyFont="1"/>
    <xf numFmtId="165" fontId="3" fillId="4" borderId="1" xfId="0" applyNumberFormat="1" applyFont="1" applyFill="1" applyBorder="1"/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165" fontId="9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1" fillId="0" borderId="0" xfId="0" applyFont="1" applyAlignment="1">
      <alignment horizontal="center" vertical="center"/>
    </xf>
    <xf numFmtId="165" fontId="10" fillId="0" borderId="0" xfId="0" applyNumberFormat="1" applyFont="1" applyAlignment="1">
      <alignment horizontal="center" vertical="center"/>
    </xf>
    <xf numFmtId="166" fontId="10" fillId="0" borderId="0" xfId="0" applyNumberFormat="1" applyFont="1" applyAlignment="1">
      <alignment horizontal="center" vertical="center"/>
    </xf>
    <xf numFmtId="165" fontId="9" fillId="4" borderId="1" xfId="0" applyNumberFormat="1" applyFont="1" applyFill="1" applyBorder="1"/>
    <xf numFmtId="164" fontId="10" fillId="0" borderId="1" xfId="0" applyNumberFormat="1" applyFont="1" applyFill="1" applyBorder="1"/>
    <xf numFmtId="166" fontId="14" fillId="0" borderId="0" xfId="0" applyNumberFormat="1" applyFont="1"/>
    <xf numFmtId="0" fontId="1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vc.com/2020/02/the-venture-capital-math-problem-revisited-aka-how-could-you-be-so-wrong/" TargetMode="External"/><Relationship Id="rId1" Type="http://schemas.openxmlformats.org/officeDocument/2006/relationships/hyperlink" Target="https://avc.com/2009/04/the-venture-capital-math-proble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showGridLines="0" tabSelected="1" zoomScale="78" workbookViewId="0">
      <selection activeCell="C8" sqref="C8"/>
    </sheetView>
  </sheetViews>
  <sheetFormatPr defaultColWidth="11.19921875" defaultRowHeight="15" customHeight="1" x14ac:dyDescent="0.3"/>
  <cols>
    <col min="1" max="1" width="21.69921875" customWidth="1"/>
    <col min="2" max="2" width="14.69921875" customWidth="1"/>
    <col min="3" max="3" width="16.296875" customWidth="1"/>
    <col min="4" max="4" width="11" customWidth="1"/>
    <col min="5" max="6" width="10.3984375" customWidth="1"/>
    <col min="7" max="8" width="15.3984375" customWidth="1"/>
    <col min="9" max="9" width="12.796875" bestFit="1" customWidth="1"/>
    <col min="10" max="10" width="10.3984375" customWidth="1"/>
    <col min="11" max="11" width="17.69921875" customWidth="1"/>
    <col min="12" max="12" width="18" customWidth="1"/>
    <col min="13" max="13" width="19.09765625" customWidth="1"/>
    <col min="14" max="27" width="10.3984375" customWidth="1"/>
  </cols>
  <sheetData>
    <row r="1" spans="1:27" ht="15.75" customHeight="1" x14ac:dyDescent="0.3">
      <c r="A1" s="1" t="s">
        <v>0</v>
      </c>
      <c r="B1" s="2"/>
    </row>
    <row r="2" spans="1:27" ht="15.75" customHeight="1" x14ac:dyDescent="0.3">
      <c r="A2" s="2" t="s">
        <v>1</v>
      </c>
      <c r="B2" s="3">
        <v>2.5</v>
      </c>
      <c r="C2" s="4" t="s">
        <v>2</v>
      </c>
    </row>
    <row r="3" spans="1:27" ht="15.6" customHeight="1" x14ac:dyDescent="0.3">
      <c r="A3" s="2" t="s">
        <v>3</v>
      </c>
      <c r="B3" s="5">
        <v>0.55000000000000004</v>
      </c>
    </row>
    <row r="4" spans="1:27" ht="15.75" customHeight="1" x14ac:dyDescent="0.3"/>
    <row r="5" spans="1:27" ht="62.4" x14ac:dyDescent="0.3">
      <c r="A5" s="21" t="s">
        <v>4</v>
      </c>
      <c r="B5" s="21" t="s">
        <v>5</v>
      </c>
      <c r="C5" s="21" t="s">
        <v>6</v>
      </c>
      <c r="D5" s="21" t="s">
        <v>7</v>
      </c>
      <c r="E5" s="22" t="s">
        <v>8</v>
      </c>
      <c r="F5" s="23" t="s">
        <v>9</v>
      </c>
      <c r="G5" s="23" t="s">
        <v>10</v>
      </c>
      <c r="H5" s="23" t="s">
        <v>11</v>
      </c>
      <c r="I5" s="23" t="s">
        <v>12</v>
      </c>
      <c r="J5" s="23" t="s">
        <v>13</v>
      </c>
      <c r="K5" s="23" t="s">
        <v>14</v>
      </c>
      <c r="L5" s="26" t="s">
        <v>15</v>
      </c>
      <c r="M5" s="26" t="s">
        <v>16</v>
      </c>
      <c r="N5" s="26"/>
      <c r="O5" s="10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.75" customHeight="1" x14ac:dyDescent="0.3">
      <c r="A6" s="4">
        <v>1980</v>
      </c>
      <c r="B6" s="7">
        <v>2073.6</v>
      </c>
      <c r="C6" s="7"/>
      <c r="D6" s="7"/>
      <c r="E6" s="12"/>
      <c r="F6" s="13"/>
      <c r="G6" s="13"/>
      <c r="H6" s="13"/>
      <c r="I6" s="13"/>
      <c r="J6" s="14"/>
      <c r="K6" s="15"/>
      <c r="L6" s="16">
        <f>COUNTIF(K11:K50, "Overcapitalized")</f>
        <v>24</v>
      </c>
      <c r="M6" s="14">
        <f>COUNTIF(K11:K50, "Undercapitalized")</f>
        <v>16</v>
      </c>
      <c r="N6" s="14"/>
      <c r="O6" s="11"/>
    </row>
    <row r="7" spans="1:27" ht="15.75" customHeight="1" x14ac:dyDescent="0.3">
      <c r="A7" s="4">
        <v>1981</v>
      </c>
      <c r="B7" s="7">
        <v>1133.2</v>
      </c>
      <c r="C7" s="7"/>
      <c r="D7" s="7"/>
      <c r="E7" s="12"/>
      <c r="F7" s="14"/>
      <c r="G7" s="14"/>
      <c r="H7" s="14"/>
      <c r="I7" s="14"/>
      <c r="J7" s="14"/>
      <c r="K7" s="14"/>
      <c r="L7" s="15">
        <f>L6/SUM(L6:M6)</f>
        <v>0.6</v>
      </c>
      <c r="M7" s="15">
        <f>M6/SUM(L6:M6)</f>
        <v>0.4</v>
      </c>
      <c r="N7" s="14"/>
      <c r="O7" s="11"/>
    </row>
    <row r="8" spans="1:27" ht="15.75" customHeight="1" x14ac:dyDescent="0.3">
      <c r="A8" s="4">
        <v>1982</v>
      </c>
      <c r="B8" s="7">
        <v>1546.4</v>
      </c>
      <c r="C8" s="7"/>
      <c r="D8" s="7"/>
      <c r="E8" s="12"/>
      <c r="F8" s="14"/>
      <c r="G8" s="14"/>
      <c r="H8" s="14"/>
      <c r="I8" s="14"/>
      <c r="J8" s="14"/>
      <c r="K8" s="14"/>
      <c r="L8" s="14"/>
      <c r="M8" s="14"/>
      <c r="N8" s="14"/>
      <c r="O8" s="11"/>
    </row>
    <row r="9" spans="1:27" ht="15.75" customHeight="1" x14ac:dyDescent="0.3">
      <c r="A9" s="4">
        <v>1983</v>
      </c>
      <c r="B9" s="7">
        <v>3048.5</v>
      </c>
      <c r="C9" s="7"/>
      <c r="D9" s="7"/>
      <c r="E9" s="12"/>
      <c r="F9" s="14"/>
      <c r="G9" s="14"/>
      <c r="H9" s="14"/>
      <c r="I9" s="14"/>
      <c r="J9" s="14"/>
      <c r="K9" s="14"/>
      <c r="L9" s="14"/>
      <c r="M9" s="14"/>
      <c r="N9" s="14"/>
      <c r="O9" s="11"/>
    </row>
    <row r="10" spans="1:27" ht="15.75" customHeight="1" x14ac:dyDescent="0.3">
      <c r="A10" s="4">
        <v>1984</v>
      </c>
      <c r="B10" s="7">
        <v>3040</v>
      </c>
      <c r="C10" s="7"/>
      <c r="D10" s="7"/>
      <c r="E10" s="12"/>
      <c r="F10" s="14"/>
      <c r="G10" s="14"/>
      <c r="H10" s="14"/>
      <c r="I10" s="14"/>
      <c r="J10" s="14"/>
      <c r="K10" s="14"/>
      <c r="L10" s="14"/>
      <c r="M10" s="14"/>
      <c r="N10" s="14"/>
      <c r="O10" s="11"/>
    </row>
    <row r="11" spans="1:27" ht="15.75" customHeight="1" x14ac:dyDescent="0.3">
      <c r="A11" s="4">
        <v>1985</v>
      </c>
      <c r="B11" s="7">
        <v>3759.9</v>
      </c>
      <c r="C11" s="7">
        <v>300.2</v>
      </c>
      <c r="D11" s="7">
        <v>763</v>
      </c>
      <c r="E11" s="17">
        <v>48</v>
      </c>
      <c r="F11" s="18">
        <f t="shared" ref="F11:F50" si="0">SUM(C11:D11)</f>
        <v>1063.2</v>
      </c>
      <c r="G11" s="13">
        <f t="shared" ref="G11:G50" si="1">F11*$B$3</f>
        <v>584.7600000000001</v>
      </c>
      <c r="H11" s="13">
        <f t="shared" ref="H11:H50" si="2">B6*$B$2</f>
        <v>5184</v>
      </c>
      <c r="I11" s="13">
        <f t="shared" ref="I11:I50" si="3">H11/$B$3</f>
        <v>9425.4545454545441</v>
      </c>
      <c r="J11" s="19">
        <f t="shared" ref="J11:J50" si="4">F11/B6</f>
        <v>0.51273148148148151</v>
      </c>
      <c r="K11" s="14" t="str">
        <f t="shared" ref="K11:K50" si="5">IF(J11&lt;$B$2, "Overcapitalized", "Undercapitalized")</f>
        <v>Overcapitalized</v>
      </c>
      <c r="L11" s="14"/>
      <c r="M11" s="14"/>
      <c r="N11" s="14"/>
      <c r="O11" s="11"/>
    </row>
    <row r="12" spans="1:27" ht="15.75" customHeight="1" x14ac:dyDescent="0.3">
      <c r="A12" s="4">
        <f t="shared" ref="A12:A50" si="6">A11+1</f>
        <v>1986</v>
      </c>
      <c r="B12" s="7">
        <v>3484.5</v>
      </c>
      <c r="C12" s="7">
        <v>63.35</v>
      </c>
      <c r="D12" s="7">
        <v>2375</v>
      </c>
      <c r="E12" s="17">
        <v>104</v>
      </c>
      <c r="F12" s="18">
        <f t="shared" si="0"/>
        <v>2438.35</v>
      </c>
      <c r="G12" s="13">
        <f t="shared" si="1"/>
        <v>1341.0925</v>
      </c>
      <c r="H12" s="13">
        <f t="shared" si="2"/>
        <v>2833</v>
      </c>
      <c r="I12" s="13">
        <f t="shared" si="3"/>
        <v>5150.9090909090901</v>
      </c>
      <c r="J12" s="19">
        <f t="shared" si="4"/>
        <v>2.151738439816449</v>
      </c>
      <c r="K12" s="14" t="str">
        <f t="shared" si="5"/>
        <v>Overcapitalized</v>
      </c>
      <c r="L12" s="14"/>
      <c r="M12" s="14"/>
      <c r="N12" s="14"/>
      <c r="O12" s="11"/>
    </row>
    <row r="13" spans="1:27" ht="15.75" customHeight="1" x14ac:dyDescent="0.3">
      <c r="A13" s="4">
        <f t="shared" si="6"/>
        <v>1987</v>
      </c>
      <c r="B13" s="7">
        <v>4379.1000000000004</v>
      </c>
      <c r="C13" s="7">
        <v>47.16</v>
      </c>
      <c r="D13" s="7">
        <v>2125</v>
      </c>
      <c r="E13" s="17">
        <v>86</v>
      </c>
      <c r="F13" s="18">
        <f t="shared" si="0"/>
        <v>2172.16</v>
      </c>
      <c r="G13" s="13">
        <f t="shared" si="1"/>
        <v>1194.6880000000001</v>
      </c>
      <c r="H13" s="13">
        <f t="shared" si="2"/>
        <v>3866</v>
      </c>
      <c r="I13" s="13">
        <f t="shared" si="3"/>
        <v>7029.0909090909081</v>
      </c>
      <c r="J13" s="19">
        <f t="shared" si="4"/>
        <v>1.4046559751681322</v>
      </c>
      <c r="K13" s="14" t="str">
        <f t="shared" si="5"/>
        <v>Overcapitalized</v>
      </c>
      <c r="L13" s="14"/>
      <c r="M13" s="14"/>
      <c r="N13" s="14"/>
      <c r="O13" s="11"/>
    </row>
    <row r="14" spans="1:27" ht="15.75" customHeight="1" x14ac:dyDescent="0.3">
      <c r="A14" s="4">
        <f t="shared" si="6"/>
        <v>1988</v>
      </c>
      <c r="B14" s="7">
        <v>4209.7</v>
      </c>
      <c r="C14" s="7">
        <v>816.77</v>
      </c>
      <c r="D14" s="7">
        <v>743</v>
      </c>
      <c r="E14" s="17">
        <v>42</v>
      </c>
      <c r="F14" s="18">
        <f t="shared" si="0"/>
        <v>1559.77</v>
      </c>
      <c r="G14" s="13">
        <f t="shared" si="1"/>
        <v>857.87350000000004</v>
      </c>
      <c r="H14" s="13">
        <f t="shared" si="2"/>
        <v>7621.25</v>
      </c>
      <c r="I14" s="13">
        <f t="shared" si="3"/>
        <v>13856.81818181818</v>
      </c>
      <c r="J14" s="19">
        <f t="shared" si="4"/>
        <v>0.51165163195013941</v>
      </c>
      <c r="K14" s="14" t="str">
        <f t="shared" si="5"/>
        <v>Overcapitalized</v>
      </c>
      <c r="L14" s="14"/>
      <c r="M14" s="14"/>
      <c r="N14" s="14"/>
      <c r="O14" s="11"/>
    </row>
    <row r="15" spans="1:27" ht="15.75" customHeight="1" x14ac:dyDescent="0.3">
      <c r="A15" s="4">
        <f t="shared" si="6"/>
        <v>1989</v>
      </c>
      <c r="B15" s="7">
        <v>4918.8</v>
      </c>
      <c r="C15" s="7">
        <v>746.88</v>
      </c>
      <c r="D15" s="7">
        <v>873</v>
      </c>
      <c r="E15" s="17">
        <v>42</v>
      </c>
      <c r="F15" s="18">
        <f t="shared" si="0"/>
        <v>1619.88</v>
      </c>
      <c r="G15" s="13">
        <f t="shared" si="1"/>
        <v>890.93400000000008</v>
      </c>
      <c r="H15" s="13">
        <f t="shared" si="2"/>
        <v>7600</v>
      </c>
      <c r="I15" s="13">
        <f t="shared" si="3"/>
        <v>13818.181818181816</v>
      </c>
      <c r="J15" s="19">
        <f t="shared" si="4"/>
        <v>0.53285526315789478</v>
      </c>
      <c r="K15" s="14" t="str">
        <f t="shared" si="5"/>
        <v>Overcapitalized</v>
      </c>
      <c r="L15" s="14"/>
      <c r="M15" s="14"/>
      <c r="N15" s="14"/>
      <c r="O15" s="11"/>
    </row>
    <row r="16" spans="1:27" ht="15.75" customHeight="1" x14ac:dyDescent="0.3">
      <c r="A16" s="4">
        <f t="shared" si="6"/>
        <v>1990</v>
      </c>
      <c r="B16" s="7">
        <v>3077.5</v>
      </c>
      <c r="C16" s="7">
        <v>120.29</v>
      </c>
      <c r="D16" s="7">
        <v>1108</v>
      </c>
      <c r="E16" s="17">
        <v>47</v>
      </c>
      <c r="F16" s="18">
        <f t="shared" si="0"/>
        <v>1228.29</v>
      </c>
      <c r="G16" s="13">
        <f t="shared" si="1"/>
        <v>675.55950000000007</v>
      </c>
      <c r="H16" s="13">
        <f t="shared" si="2"/>
        <v>9399.75</v>
      </c>
      <c r="I16" s="13">
        <f t="shared" si="3"/>
        <v>17090.454545454544</v>
      </c>
      <c r="J16" s="19">
        <f t="shared" si="4"/>
        <v>0.32668156067980531</v>
      </c>
      <c r="K16" s="14" t="str">
        <f t="shared" si="5"/>
        <v>Overcapitalized</v>
      </c>
      <c r="L16" s="14"/>
      <c r="M16" s="14"/>
      <c r="N16" s="14"/>
      <c r="O16" s="11"/>
    </row>
    <row r="17" spans="1:15" ht="15.75" customHeight="1" x14ac:dyDescent="0.3">
      <c r="A17" s="4">
        <f t="shared" si="6"/>
        <v>1991</v>
      </c>
      <c r="B17" s="7">
        <v>1900.3</v>
      </c>
      <c r="C17" s="7">
        <v>190.46</v>
      </c>
      <c r="D17" s="7">
        <v>3726</v>
      </c>
      <c r="E17" s="17">
        <v>120</v>
      </c>
      <c r="F17" s="18">
        <f t="shared" si="0"/>
        <v>3916.46</v>
      </c>
      <c r="G17" s="13">
        <f t="shared" si="1"/>
        <v>2154.0530000000003</v>
      </c>
      <c r="H17" s="13">
        <f t="shared" si="2"/>
        <v>8711.25</v>
      </c>
      <c r="I17" s="13">
        <f t="shared" si="3"/>
        <v>15838.636363636362</v>
      </c>
      <c r="J17" s="19">
        <f t="shared" si="4"/>
        <v>1.1239661357440092</v>
      </c>
      <c r="K17" s="14" t="str">
        <f t="shared" si="5"/>
        <v>Overcapitalized</v>
      </c>
      <c r="L17" s="14"/>
      <c r="M17" s="14"/>
      <c r="N17" s="14"/>
      <c r="O17" s="11"/>
    </row>
    <row r="18" spans="1:15" ht="15.75" customHeight="1" x14ac:dyDescent="0.3">
      <c r="A18" s="4">
        <f t="shared" si="6"/>
        <v>1992</v>
      </c>
      <c r="B18" s="7">
        <v>5223.1000000000004</v>
      </c>
      <c r="C18" s="7">
        <v>2119.09</v>
      </c>
      <c r="D18" s="7">
        <v>5347</v>
      </c>
      <c r="E18" s="17">
        <v>147</v>
      </c>
      <c r="F18" s="18">
        <f t="shared" si="0"/>
        <v>7466.09</v>
      </c>
      <c r="G18" s="13">
        <f t="shared" si="1"/>
        <v>4106.3495000000003</v>
      </c>
      <c r="H18" s="13">
        <f t="shared" si="2"/>
        <v>10947.75</v>
      </c>
      <c r="I18" s="13">
        <f t="shared" si="3"/>
        <v>19905</v>
      </c>
      <c r="J18" s="19">
        <f t="shared" si="4"/>
        <v>1.704937087529401</v>
      </c>
      <c r="K18" s="14" t="str">
        <f t="shared" si="5"/>
        <v>Overcapitalized</v>
      </c>
      <c r="L18" s="14"/>
      <c r="M18" s="14"/>
      <c r="N18" s="14"/>
      <c r="O18" s="11"/>
    </row>
    <row r="19" spans="1:15" ht="15.75" customHeight="1" x14ac:dyDescent="0.3">
      <c r="A19" s="4">
        <f t="shared" si="6"/>
        <v>1993</v>
      </c>
      <c r="B19" s="7">
        <v>4489.2</v>
      </c>
      <c r="C19" s="7">
        <v>1332.86</v>
      </c>
      <c r="D19" s="7">
        <v>6062</v>
      </c>
      <c r="E19" s="17">
        <v>174</v>
      </c>
      <c r="F19" s="18">
        <f t="shared" si="0"/>
        <v>7394.86</v>
      </c>
      <c r="G19" s="13">
        <f t="shared" si="1"/>
        <v>4067.1730000000002</v>
      </c>
      <c r="H19" s="13">
        <f t="shared" si="2"/>
        <v>10524.25</v>
      </c>
      <c r="I19" s="13">
        <f t="shared" si="3"/>
        <v>19135</v>
      </c>
      <c r="J19" s="19">
        <f t="shared" si="4"/>
        <v>1.7566239874575384</v>
      </c>
      <c r="K19" s="14" t="str">
        <f t="shared" si="5"/>
        <v>Overcapitalized</v>
      </c>
      <c r="L19" s="14"/>
      <c r="M19" s="14"/>
      <c r="N19" s="14"/>
      <c r="O19" s="11"/>
    </row>
    <row r="20" spans="1:15" ht="15.75" customHeight="1" x14ac:dyDescent="0.3">
      <c r="A20" s="4">
        <f t="shared" si="6"/>
        <v>1994</v>
      </c>
      <c r="B20" s="7">
        <v>7636.7</v>
      </c>
      <c r="C20" s="7">
        <v>3208.43</v>
      </c>
      <c r="D20" s="7">
        <v>3920</v>
      </c>
      <c r="E20" s="17">
        <v>137</v>
      </c>
      <c r="F20" s="18">
        <f t="shared" si="0"/>
        <v>7128.43</v>
      </c>
      <c r="G20" s="13">
        <f t="shared" si="1"/>
        <v>3920.6365000000005</v>
      </c>
      <c r="H20" s="13">
        <f t="shared" si="2"/>
        <v>12297</v>
      </c>
      <c r="I20" s="13">
        <f t="shared" si="3"/>
        <v>22358.181818181816</v>
      </c>
      <c r="J20" s="19">
        <f t="shared" si="4"/>
        <v>1.4492213548019843</v>
      </c>
      <c r="K20" s="14" t="str">
        <f t="shared" si="5"/>
        <v>Overcapitalized</v>
      </c>
      <c r="L20" s="14"/>
      <c r="M20" s="14"/>
      <c r="N20" s="14"/>
      <c r="O20" s="11"/>
    </row>
    <row r="21" spans="1:15" ht="15.75" customHeight="1" x14ac:dyDescent="0.3">
      <c r="A21" s="4">
        <f t="shared" si="6"/>
        <v>1995</v>
      </c>
      <c r="B21" s="7">
        <v>9387.2999999999993</v>
      </c>
      <c r="C21" s="7">
        <v>3801.77</v>
      </c>
      <c r="D21" s="7">
        <v>7793</v>
      </c>
      <c r="E21" s="17">
        <v>183</v>
      </c>
      <c r="F21" s="18">
        <f t="shared" si="0"/>
        <v>11594.77</v>
      </c>
      <c r="G21" s="13">
        <f t="shared" si="1"/>
        <v>6377.1235000000006</v>
      </c>
      <c r="H21" s="13">
        <f t="shared" si="2"/>
        <v>7693.75</v>
      </c>
      <c r="I21" s="13">
        <f t="shared" si="3"/>
        <v>13988.636363636362</v>
      </c>
      <c r="J21" s="19">
        <f t="shared" si="4"/>
        <v>3.7675938261575954</v>
      </c>
      <c r="K21" s="14" t="str">
        <f t="shared" si="5"/>
        <v>Undercapitalized</v>
      </c>
      <c r="L21" s="14"/>
      <c r="M21" s="14"/>
      <c r="N21" s="14"/>
      <c r="O21" s="11"/>
    </row>
    <row r="22" spans="1:15" ht="15.75" customHeight="1" x14ac:dyDescent="0.3">
      <c r="A22" s="4">
        <f t="shared" si="6"/>
        <v>1996</v>
      </c>
      <c r="B22" s="7">
        <v>11550</v>
      </c>
      <c r="C22" s="7">
        <v>8249.85</v>
      </c>
      <c r="D22" s="7">
        <v>12632</v>
      </c>
      <c r="E22" s="17">
        <v>254</v>
      </c>
      <c r="F22" s="18">
        <f t="shared" si="0"/>
        <v>20881.849999999999</v>
      </c>
      <c r="G22" s="13">
        <f t="shared" si="1"/>
        <v>11485.0175</v>
      </c>
      <c r="H22" s="13">
        <f t="shared" si="2"/>
        <v>4750.75</v>
      </c>
      <c r="I22" s="13">
        <f t="shared" si="3"/>
        <v>8637.7272727272721</v>
      </c>
      <c r="J22" s="19">
        <f t="shared" si="4"/>
        <v>10.988712308582855</v>
      </c>
      <c r="K22" s="14" t="str">
        <f t="shared" si="5"/>
        <v>Undercapitalized</v>
      </c>
      <c r="L22" s="14"/>
      <c r="M22" s="14"/>
      <c r="N22" s="14"/>
      <c r="O22" s="11"/>
    </row>
    <row r="23" spans="1:15" ht="15.75" customHeight="1" x14ac:dyDescent="0.3">
      <c r="A23" s="4">
        <f t="shared" si="6"/>
        <v>1997</v>
      </c>
      <c r="B23" s="7">
        <v>17751.900000000001</v>
      </c>
      <c r="C23" s="7">
        <v>7817.68</v>
      </c>
      <c r="D23" s="7">
        <v>5818</v>
      </c>
      <c r="E23" s="17">
        <v>140</v>
      </c>
      <c r="F23" s="18">
        <f t="shared" si="0"/>
        <v>13635.68</v>
      </c>
      <c r="G23" s="13">
        <f t="shared" si="1"/>
        <v>7499.6240000000007</v>
      </c>
      <c r="H23" s="13">
        <f t="shared" si="2"/>
        <v>13057.75</v>
      </c>
      <c r="I23" s="13">
        <f t="shared" si="3"/>
        <v>23741.363636363636</v>
      </c>
      <c r="J23" s="19">
        <f t="shared" si="4"/>
        <v>2.6106488483850585</v>
      </c>
      <c r="K23" s="14" t="str">
        <f t="shared" si="5"/>
        <v>Undercapitalized</v>
      </c>
      <c r="L23" s="14"/>
      <c r="M23" s="14"/>
      <c r="N23" s="14"/>
      <c r="O23" s="11"/>
    </row>
    <row r="24" spans="1:15" ht="15.75" customHeight="1" x14ac:dyDescent="0.3">
      <c r="A24" s="4">
        <f t="shared" si="6"/>
        <v>1998</v>
      </c>
      <c r="B24" s="7">
        <v>30641.7</v>
      </c>
      <c r="C24" s="7">
        <v>8002.02</v>
      </c>
      <c r="D24" s="7">
        <v>4125</v>
      </c>
      <c r="E24" s="17">
        <v>78</v>
      </c>
      <c r="F24" s="18">
        <f t="shared" si="0"/>
        <v>12127.02</v>
      </c>
      <c r="G24" s="13">
        <f t="shared" si="1"/>
        <v>6669.8610000000008</v>
      </c>
      <c r="H24" s="13">
        <f t="shared" si="2"/>
        <v>11223</v>
      </c>
      <c r="I24" s="13">
        <f t="shared" si="3"/>
        <v>20405.454545454544</v>
      </c>
      <c r="J24" s="19">
        <f t="shared" si="4"/>
        <v>2.7013766372627641</v>
      </c>
      <c r="K24" s="14" t="str">
        <f t="shared" si="5"/>
        <v>Undercapitalized</v>
      </c>
      <c r="L24" s="14"/>
      <c r="M24" s="14"/>
      <c r="N24" s="14"/>
      <c r="O24" s="11"/>
    </row>
    <row r="25" spans="1:15" ht="15.75" customHeight="1" x14ac:dyDescent="0.3">
      <c r="A25" s="4">
        <f t="shared" si="6"/>
        <v>1999</v>
      </c>
      <c r="B25" s="7">
        <v>53420.2</v>
      </c>
      <c r="C25" s="7">
        <v>38710.58</v>
      </c>
      <c r="D25" s="7">
        <v>23420</v>
      </c>
      <c r="E25" s="17">
        <v>276</v>
      </c>
      <c r="F25" s="18">
        <f t="shared" si="0"/>
        <v>62130.58</v>
      </c>
      <c r="G25" s="13">
        <f t="shared" si="1"/>
        <v>34171.819000000003</v>
      </c>
      <c r="H25" s="13">
        <f t="shared" si="2"/>
        <v>19091.75</v>
      </c>
      <c r="I25" s="13">
        <f t="shared" si="3"/>
        <v>34712.272727272728</v>
      </c>
      <c r="J25" s="19">
        <f t="shared" si="4"/>
        <v>8.1357890188170288</v>
      </c>
      <c r="K25" s="14" t="str">
        <f t="shared" si="5"/>
        <v>Undercapitalized</v>
      </c>
      <c r="L25" s="14"/>
      <c r="M25" s="14"/>
      <c r="N25" s="14"/>
      <c r="O25" s="11"/>
    </row>
    <row r="26" spans="1:15" ht="15.75" customHeight="1" x14ac:dyDescent="0.3">
      <c r="A26" s="4">
        <f t="shared" si="6"/>
        <v>2000</v>
      </c>
      <c r="B26" s="7">
        <v>101426.9</v>
      </c>
      <c r="C26" s="7">
        <v>79996.41</v>
      </c>
      <c r="D26" s="7">
        <v>27443</v>
      </c>
      <c r="E26" s="17">
        <v>238</v>
      </c>
      <c r="F26" s="18">
        <f t="shared" si="0"/>
        <v>107439.41</v>
      </c>
      <c r="G26" s="13">
        <f t="shared" si="1"/>
        <v>59091.675500000005</v>
      </c>
      <c r="H26" s="13">
        <f t="shared" si="2"/>
        <v>23468.25</v>
      </c>
      <c r="I26" s="13">
        <f t="shared" si="3"/>
        <v>42669.545454545449</v>
      </c>
      <c r="J26" s="19">
        <f t="shared" si="4"/>
        <v>11.445187647140287</v>
      </c>
      <c r="K26" s="14" t="str">
        <f t="shared" si="5"/>
        <v>Undercapitalized</v>
      </c>
      <c r="L26" s="14"/>
      <c r="M26" s="14"/>
      <c r="N26" s="14"/>
      <c r="O26" s="11"/>
    </row>
    <row r="27" spans="1:15" ht="15.75" customHeight="1" x14ac:dyDescent="0.3">
      <c r="A27" s="4">
        <f t="shared" si="6"/>
        <v>2001</v>
      </c>
      <c r="B27" s="7">
        <v>38923.4</v>
      </c>
      <c r="C27" s="7">
        <v>25115.59</v>
      </c>
      <c r="D27" s="7">
        <v>4039</v>
      </c>
      <c r="E27" s="17">
        <v>37</v>
      </c>
      <c r="F27" s="18">
        <f t="shared" si="0"/>
        <v>29154.59</v>
      </c>
      <c r="G27" s="13">
        <f t="shared" si="1"/>
        <v>16035.024500000001</v>
      </c>
      <c r="H27" s="13">
        <f t="shared" si="2"/>
        <v>28875</v>
      </c>
      <c r="I27" s="13">
        <f t="shared" si="3"/>
        <v>52499.999999999993</v>
      </c>
      <c r="J27" s="19">
        <f t="shared" si="4"/>
        <v>2.5242069264069262</v>
      </c>
      <c r="K27" s="14" t="str">
        <f t="shared" si="5"/>
        <v>Undercapitalized</v>
      </c>
      <c r="L27" s="14"/>
      <c r="M27" s="14"/>
      <c r="N27" s="14"/>
      <c r="O27" s="11"/>
    </row>
    <row r="28" spans="1:15" ht="15.75" customHeight="1" x14ac:dyDescent="0.3">
      <c r="A28" s="4">
        <f t="shared" si="6"/>
        <v>2002</v>
      </c>
      <c r="B28" s="7">
        <v>11607.7</v>
      </c>
      <c r="C28" s="7">
        <v>11913.24</v>
      </c>
      <c r="D28" s="7">
        <v>2333</v>
      </c>
      <c r="E28" s="17">
        <v>24</v>
      </c>
      <c r="F28" s="18">
        <f t="shared" si="0"/>
        <v>14246.24</v>
      </c>
      <c r="G28" s="13">
        <f t="shared" si="1"/>
        <v>7835.4320000000007</v>
      </c>
      <c r="H28" s="13">
        <f t="shared" si="2"/>
        <v>44379.75</v>
      </c>
      <c r="I28" s="13">
        <f t="shared" si="3"/>
        <v>80690.454545454544</v>
      </c>
      <c r="J28" s="19">
        <f t="shared" si="4"/>
        <v>0.80251916696240955</v>
      </c>
      <c r="K28" s="14" t="str">
        <f t="shared" si="5"/>
        <v>Overcapitalized</v>
      </c>
      <c r="L28" s="14"/>
      <c r="M28" s="14"/>
      <c r="N28" s="14"/>
      <c r="O28" s="11"/>
    </row>
    <row r="29" spans="1:15" ht="15.75" customHeight="1" x14ac:dyDescent="0.3">
      <c r="A29" s="4">
        <f t="shared" si="6"/>
        <v>2003</v>
      </c>
      <c r="B29" s="7">
        <v>9340.5</v>
      </c>
      <c r="C29" s="7">
        <v>8243.61</v>
      </c>
      <c r="D29" s="7">
        <v>2024</v>
      </c>
      <c r="E29" s="17">
        <v>26</v>
      </c>
      <c r="F29" s="18">
        <f t="shared" si="0"/>
        <v>10267.61</v>
      </c>
      <c r="G29" s="13">
        <f t="shared" si="1"/>
        <v>5647.1855000000005</v>
      </c>
      <c r="H29" s="13">
        <f t="shared" si="2"/>
        <v>76604.25</v>
      </c>
      <c r="I29" s="13">
        <f t="shared" si="3"/>
        <v>139280.45454545453</v>
      </c>
      <c r="J29" s="19">
        <f t="shared" si="4"/>
        <v>0.33508617341727126</v>
      </c>
      <c r="K29" s="14" t="str">
        <f t="shared" si="5"/>
        <v>Overcapitalized</v>
      </c>
      <c r="L29" s="14"/>
      <c r="M29" s="14"/>
      <c r="N29" s="14"/>
      <c r="O29" s="11"/>
    </row>
    <row r="30" spans="1:15" ht="15.75" customHeight="1" x14ac:dyDescent="0.3">
      <c r="A30" s="4">
        <f t="shared" si="6"/>
        <v>2004</v>
      </c>
      <c r="B30" s="7">
        <v>17884.599999999999</v>
      </c>
      <c r="C30" s="7">
        <v>23427.95</v>
      </c>
      <c r="D30" s="7">
        <v>9810</v>
      </c>
      <c r="E30" s="17">
        <v>81</v>
      </c>
      <c r="F30" s="18">
        <f t="shared" si="0"/>
        <v>33237.949999999997</v>
      </c>
      <c r="G30" s="13">
        <f t="shared" si="1"/>
        <v>18280.872500000001</v>
      </c>
      <c r="H30" s="13">
        <f t="shared" si="2"/>
        <v>133550.5</v>
      </c>
      <c r="I30" s="13">
        <f t="shared" si="3"/>
        <v>242819.09090909088</v>
      </c>
      <c r="J30" s="19">
        <f t="shared" si="4"/>
        <v>0.62219815725137684</v>
      </c>
      <c r="K30" s="14" t="str">
        <f t="shared" si="5"/>
        <v>Overcapitalized</v>
      </c>
      <c r="L30" s="14"/>
      <c r="M30" s="14"/>
      <c r="N30" s="14"/>
      <c r="O30" s="11"/>
    </row>
    <row r="31" spans="1:15" ht="15.75" customHeight="1" x14ac:dyDescent="0.3">
      <c r="A31" s="4">
        <f t="shared" si="6"/>
        <v>2005</v>
      </c>
      <c r="B31" s="7">
        <v>30071.9</v>
      </c>
      <c r="C31" s="7">
        <v>19772.78</v>
      </c>
      <c r="D31" s="7">
        <v>4886</v>
      </c>
      <c r="E31" s="17">
        <v>58</v>
      </c>
      <c r="F31" s="18">
        <f t="shared" si="0"/>
        <v>24658.78</v>
      </c>
      <c r="G31" s="13">
        <f t="shared" si="1"/>
        <v>13562.329</v>
      </c>
      <c r="H31" s="13">
        <f t="shared" si="2"/>
        <v>253567.25</v>
      </c>
      <c r="I31" s="13">
        <f t="shared" si="3"/>
        <v>461031.36363636359</v>
      </c>
      <c r="J31" s="19">
        <f t="shared" si="4"/>
        <v>0.24311873871724365</v>
      </c>
      <c r="K31" s="14" t="str">
        <f t="shared" si="5"/>
        <v>Overcapitalized</v>
      </c>
      <c r="L31" s="14"/>
      <c r="M31" s="14"/>
      <c r="N31" s="14"/>
      <c r="O31" s="11"/>
    </row>
    <row r="32" spans="1:15" ht="15.75" customHeight="1" x14ac:dyDescent="0.3">
      <c r="A32" s="4">
        <f t="shared" si="6"/>
        <v>2006</v>
      </c>
      <c r="B32" s="7">
        <v>31071.9</v>
      </c>
      <c r="C32" s="7">
        <v>24221.02</v>
      </c>
      <c r="D32" s="7">
        <v>7065</v>
      </c>
      <c r="E32" s="17">
        <v>67</v>
      </c>
      <c r="F32" s="18">
        <f t="shared" si="0"/>
        <v>31286.02</v>
      </c>
      <c r="G32" s="13">
        <f t="shared" si="1"/>
        <v>17207.311000000002</v>
      </c>
      <c r="H32" s="13">
        <f t="shared" si="2"/>
        <v>97308.5</v>
      </c>
      <c r="I32" s="13">
        <f t="shared" si="3"/>
        <v>176924.54545454544</v>
      </c>
      <c r="J32" s="19">
        <f t="shared" si="4"/>
        <v>0.80378435594012854</v>
      </c>
      <c r="K32" s="14" t="str">
        <f t="shared" si="5"/>
        <v>Overcapitalized</v>
      </c>
      <c r="L32" s="14"/>
      <c r="M32" s="14"/>
      <c r="N32" s="14"/>
      <c r="O32" s="11"/>
    </row>
    <row r="33" spans="1:15" ht="15.75" customHeight="1" x14ac:dyDescent="0.3">
      <c r="A33" s="4">
        <f t="shared" si="6"/>
        <v>2007</v>
      </c>
      <c r="B33" s="7">
        <v>31107.599999999999</v>
      </c>
      <c r="C33" s="7">
        <v>30745.52</v>
      </c>
      <c r="D33" s="7">
        <v>11739</v>
      </c>
      <c r="E33" s="17">
        <v>90</v>
      </c>
      <c r="F33" s="18">
        <f t="shared" si="0"/>
        <v>42484.520000000004</v>
      </c>
      <c r="G33" s="13">
        <f t="shared" si="1"/>
        <v>23366.486000000004</v>
      </c>
      <c r="H33" s="13">
        <f t="shared" si="2"/>
        <v>29019.25</v>
      </c>
      <c r="I33" s="13">
        <f t="shared" si="3"/>
        <v>52762.272727272721</v>
      </c>
      <c r="J33" s="19">
        <f t="shared" si="4"/>
        <v>3.6600291186023073</v>
      </c>
      <c r="K33" s="14" t="str">
        <f t="shared" si="5"/>
        <v>Undercapitalized</v>
      </c>
      <c r="L33" s="14"/>
      <c r="M33" s="14"/>
      <c r="N33" s="14"/>
      <c r="O33" s="11"/>
    </row>
    <row r="34" spans="1:15" ht="15.75" customHeight="1" x14ac:dyDescent="0.3">
      <c r="A34" s="4">
        <f t="shared" si="6"/>
        <v>2008</v>
      </c>
      <c r="B34" s="7">
        <v>25054.9</v>
      </c>
      <c r="C34" s="7">
        <v>14925.69</v>
      </c>
      <c r="D34" s="7">
        <v>765</v>
      </c>
      <c r="E34" s="17">
        <v>7</v>
      </c>
      <c r="F34" s="18">
        <f t="shared" si="0"/>
        <v>15690.69</v>
      </c>
      <c r="G34" s="13">
        <f t="shared" si="1"/>
        <v>8629.8795000000009</v>
      </c>
      <c r="H34" s="13">
        <f t="shared" si="2"/>
        <v>23351.25</v>
      </c>
      <c r="I34" s="13">
        <f t="shared" si="3"/>
        <v>42456.818181818177</v>
      </c>
      <c r="J34" s="19">
        <f t="shared" si="4"/>
        <v>1.6798554681226916</v>
      </c>
      <c r="K34" s="14" t="str">
        <f t="shared" si="5"/>
        <v>Overcapitalized</v>
      </c>
      <c r="L34" s="14"/>
      <c r="M34" s="14"/>
      <c r="N34" s="14"/>
      <c r="O34" s="11"/>
    </row>
    <row r="35" spans="1:15" ht="15.75" customHeight="1" x14ac:dyDescent="0.3">
      <c r="A35" s="4">
        <f t="shared" si="6"/>
        <v>2009</v>
      </c>
      <c r="B35" s="7">
        <v>16087.2</v>
      </c>
      <c r="C35" s="7">
        <v>12364.93</v>
      </c>
      <c r="D35" s="7">
        <v>1980</v>
      </c>
      <c r="E35" s="17">
        <v>13</v>
      </c>
      <c r="F35" s="18">
        <f t="shared" si="0"/>
        <v>14344.93</v>
      </c>
      <c r="G35" s="13">
        <f t="shared" si="1"/>
        <v>7889.7115000000013</v>
      </c>
      <c r="H35" s="13">
        <f t="shared" si="2"/>
        <v>44711.5</v>
      </c>
      <c r="I35" s="13">
        <f t="shared" si="3"/>
        <v>81293.636363636353</v>
      </c>
      <c r="J35" s="19">
        <f t="shared" si="4"/>
        <v>0.80208279749057854</v>
      </c>
      <c r="K35" s="14" t="str">
        <f t="shared" si="5"/>
        <v>Overcapitalized</v>
      </c>
      <c r="L35" s="14"/>
      <c r="M35" s="14"/>
      <c r="N35" s="14"/>
      <c r="O35" s="11"/>
    </row>
    <row r="36" spans="1:15" ht="15.75" customHeight="1" x14ac:dyDescent="0.3">
      <c r="A36" s="4">
        <f t="shared" si="6"/>
        <v>2010</v>
      </c>
      <c r="B36" s="7">
        <v>13272</v>
      </c>
      <c r="C36" s="7">
        <v>17713.47</v>
      </c>
      <c r="D36" s="7">
        <v>8070</v>
      </c>
      <c r="E36" s="17">
        <v>67</v>
      </c>
      <c r="F36" s="18">
        <f t="shared" si="0"/>
        <v>25783.47</v>
      </c>
      <c r="G36" s="13">
        <f t="shared" si="1"/>
        <v>14180.908500000001</v>
      </c>
      <c r="H36" s="13">
        <f t="shared" si="2"/>
        <v>75179.75</v>
      </c>
      <c r="I36" s="13">
        <f t="shared" si="3"/>
        <v>136690.45454545453</v>
      </c>
      <c r="J36" s="19">
        <f t="shared" si="4"/>
        <v>0.85739411211130656</v>
      </c>
      <c r="K36" s="14" t="str">
        <f t="shared" si="5"/>
        <v>Overcapitalized</v>
      </c>
      <c r="L36" s="14"/>
      <c r="M36" s="14"/>
      <c r="N36" s="14"/>
      <c r="O36" s="11"/>
    </row>
    <row r="37" spans="1:15" ht="15.75" customHeight="1" x14ac:dyDescent="0.3">
      <c r="A37" s="4">
        <f t="shared" si="6"/>
        <v>2011</v>
      </c>
      <c r="B37" s="7">
        <v>19060.2</v>
      </c>
      <c r="C37" s="7">
        <v>24197.22</v>
      </c>
      <c r="D37" s="7">
        <v>10144</v>
      </c>
      <c r="E37" s="17">
        <v>50</v>
      </c>
      <c r="F37" s="18">
        <f t="shared" si="0"/>
        <v>34341.22</v>
      </c>
      <c r="G37" s="13">
        <f t="shared" si="1"/>
        <v>18887.671000000002</v>
      </c>
      <c r="H37" s="13">
        <f t="shared" si="2"/>
        <v>77679.75</v>
      </c>
      <c r="I37" s="13">
        <f t="shared" si="3"/>
        <v>141235.90909090909</v>
      </c>
      <c r="J37" s="19">
        <f t="shared" si="4"/>
        <v>1.1052178978433891</v>
      </c>
      <c r="K37" s="14" t="str">
        <f t="shared" si="5"/>
        <v>Overcapitalized</v>
      </c>
      <c r="L37" s="14"/>
      <c r="M37" s="14"/>
      <c r="N37" s="14"/>
      <c r="O37" s="11"/>
    </row>
    <row r="38" spans="1:15" ht="15.75" customHeight="1" x14ac:dyDescent="0.3">
      <c r="A38" s="4">
        <f t="shared" si="6"/>
        <v>2012</v>
      </c>
      <c r="B38" s="7">
        <v>13272</v>
      </c>
      <c r="C38" s="7">
        <v>22694.15</v>
      </c>
      <c r="D38" s="7">
        <v>21460</v>
      </c>
      <c r="E38" s="17">
        <v>49</v>
      </c>
      <c r="F38" s="18">
        <f t="shared" si="0"/>
        <v>44154.15</v>
      </c>
      <c r="G38" s="13">
        <f t="shared" si="1"/>
        <v>24284.782500000001</v>
      </c>
      <c r="H38" s="13">
        <f t="shared" si="2"/>
        <v>77769</v>
      </c>
      <c r="I38" s="13">
        <f t="shared" si="3"/>
        <v>141398.18181818179</v>
      </c>
      <c r="J38" s="19">
        <f t="shared" si="4"/>
        <v>1.4194007252247041</v>
      </c>
      <c r="K38" s="14" t="str">
        <f t="shared" si="5"/>
        <v>Overcapitalized</v>
      </c>
      <c r="L38" s="14"/>
      <c r="M38" s="14"/>
      <c r="N38" s="14"/>
      <c r="O38" s="11"/>
    </row>
    <row r="39" spans="1:15" ht="15.75" customHeight="1" x14ac:dyDescent="0.3">
      <c r="A39" s="4">
        <f t="shared" si="6"/>
        <v>2013</v>
      </c>
      <c r="B39" s="7">
        <v>19060.5</v>
      </c>
      <c r="C39" s="7">
        <v>16909.810000000001</v>
      </c>
      <c r="D39" s="7">
        <v>11068</v>
      </c>
      <c r="E39" s="17">
        <v>81</v>
      </c>
      <c r="F39" s="18">
        <f t="shared" si="0"/>
        <v>27977.81</v>
      </c>
      <c r="G39" s="13">
        <f t="shared" si="1"/>
        <v>15387.795500000002</v>
      </c>
      <c r="H39" s="13">
        <f t="shared" si="2"/>
        <v>62637.25</v>
      </c>
      <c r="I39" s="13">
        <f t="shared" si="3"/>
        <v>113885.90909090909</v>
      </c>
      <c r="J39" s="19">
        <f t="shared" si="4"/>
        <v>1.1166602141696833</v>
      </c>
      <c r="K39" s="14" t="str">
        <f t="shared" si="5"/>
        <v>Overcapitalized</v>
      </c>
      <c r="L39" s="14"/>
      <c r="M39" s="14"/>
      <c r="N39" s="14"/>
      <c r="O39" s="11"/>
    </row>
    <row r="40" spans="1:15" ht="15.75" customHeight="1" x14ac:dyDescent="0.3">
      <c r="A40" s="4">
        <f t="shared" si="6"/>
        <v>2014</v>
      </c>
      <c r="B40" s="7">
        <v>40410.820685112994</v>
      </c>
      <c r="C40" s="7">
        <v>47464.95</v>
      </c>
      <c r="D40" s="7">
        <v>15299</v>
      </c>
      <c r="E40" s="17">
        <v>115</v>
      </c>
      <c r="F40" s="18">
        <f t="shared" si="0"/>
        <v>62763.95</v>
      </c>
      <c r="G40" s="13">
        <f t="shared" si="1"/>
        <v>34520.172500000001</v>
      </c>
      <c r="H40" s="13">
        <f t="shared" si="2"/>
        <v>40218</v>
      </c>
      <c r="I40" s="13">
        <f t="shared" si="3"/>
        <v>73123.636363636353</v>
      </c>
      <c r="J40" s="19">
        <f t="shared" si="4"/>
        <v>3.9014837883534734</v>
      </c>
      <c r="K40" s="14" t="str">
        <f t="shared" si="5"/>
        <v>Undercapitalized</v>
      </c>
      <c r="L40" s="14"/>
      <c r="M40" s="14"/>
      <c r="N40" s="14"/>
      <c r="O40" s="11"/>
    </row>
    <row r="41" spans="1:15" ht="15.75" customHeight="1" x14ac:dyDescent="0.3">
      <c r="A41" s="4">
        <f t="shared" si="6"/>
        <v>2015</v>
      </c>
      <c r="B41" s="7">
        <v>38801.993823450975</v>
      </c>
      <c r="C41" s="7">
        <v>39653.50958289102</v>
      </c>
      <c r="D41" s="7">
        <v>31384.545088909996</v>
      </c>
      <c r="E41" s="17">
        <v>96</v>
      </c>
      <c r="F41" s="18">
        <f t="shared" si="0"/>
        <v>71038.054671801016</v>
      </c>
      <c r="G41" s="13">
        <f t="shared" si="1"/>
        <v>39070.930069490561</v>
      </c>
      <c r="H41" s="13">
        <f t="shared" si="2"/>
        <v>33180</v>
      </c>
      <c r="I41" s="13">
        <f t="shared" si="3"/>
        <v>60327.272727272721</v>
      </c>
      <c r="J41" s="19">
        <f t="shared" si="4"/>
        <v>5.3524754876281655</v>
      </c>
      <c r="K41" s="14" t="str">
        <f t="shared" si="5"/>
        <v>Undercapitalized</v>
      </c>
      <c r="L41" s="14"/>
      <c r="M41" s="14"/>
      <c r="N41" s="14"/>
      <c r="O41" s="11"/>
    </row>
    <row r="42" spans="1:15" ht="15.75" customHeight="1" x14ac:dyDescent="0.3">
      <c r="A42" s="4">
        <f t="shared" si="6"/>
        <v>2016</v>
      </c>
      <c r="B42" s="7">
        <v>51732.808976347966</v>
      </c>
      <c r="C42" s="7">
        <v>48362.910398273023</v>
      </c>
      <c r="D42" s="7">
        <v>13305.047073920001</v>
      </c>
      <c r="E42" s="17">
        <v>57</v>
      </c>
      <c r="F42" s="18">
        <f t="shared" si="0"/>
        <v>61667.957472193026</v>
      </c>
      <c r="G42" s="13">
        <f t="shared" si="1"/>
        <v>33917.376609706167</v>
      </c>
      <c r="H42" s="13">
        <f t="shared" si="2"/>
        <v>47650.5</v>
      </c>
      <c r="I42" s="13">
        <f t="shared" si="3"/>
        <v>86637.272727272721</v>
      </c>
      <c r="J42" s="19">
        <f t="shared" si="4"/>
        <v>3.235430765269673</v>
      </c>
      <c r="K42" s="14" t="str">
        <f t="shared" si="5"/>
        <v>Undercapitalized</v>
      </c>
      <c r="L42" s="14"/>
      <c r="M42" s="14"/>
      <c r="N42" s="14"/>
      <c r="O42" s="11"/>
    </row>
    <row r="43" spans="1:15" ht="15.75" customHeight="1" x14ac:dyDescent="0.3">
      <c r="A43" s="4">
        <f t="shared" si="6"/>
        <v>2017</v>
      </c>
      <c r="B43" s="7">
        <v>47505.466015624042</v>
      </c>
      <c r="C43" s="7">
        <v>39167.315896757005</v>
      </c>
      <c r="D43" s="7">
        <v>52668.076502129989</v>
      </c>
      <c r="E43" s="17">
        <v>84</v>
      </c>
      <c r="F43" s="18">
        <f t="shared" si="0"/>
        <v>91835.392398886994</v>
      </c>
      <c r="G43" s="13">
        <f t="shared" si="1"/>
        <v>50509.465819387849</v>
      </c>
      <c r="H43" s="13">
        <f t="shared" si="2"/>
        <v>33180</v>
      </c>
      <c r="I43" s="13">
        <f t="shared" si="3"/>
        <v>60327.272727272721</v>
      </c>
      <c r="J43" s="19">
        <f t="shared" si="4"/>
        <v>6.9194840565767777</v>
      </c>
      <c r="K43" s="14" t="str">
        <f t="shared" si="5"/>
        <v>Undercapitalized</v>
      </c>
      <c r="L43" s="14"/>
      <c r="M43" s="14"/>
      <c r="N43" s="14"/>
      <c r="O43" s="11"/>
    </row>
    <row r="44" spans="1:15" ht="15.75" customHeight="1" x14ac:dyDescent="0.3">
      <c r="A44" s="4">
        <f t="shared" si="6"/>
        <v>2018</v>
      </c>
      <c r="B44" s="7">
        <v>71628.963290710046</v>
      </c>
      <c r="C44" s="7">
        <v>60265.629387671994</v>
      </c>
      <c r="D44" s="7">
        <v>64606.842109928992</v>
      </c>
      <c r="E44" s="17">
        <v>107</v>
      </c>
      <c r="F44" s="18">
        <f t="shared" si="0"/>
        <v>124872.47149760099</v>
      </c>
      <c r="G44" s="13">
        <f t="shared" si="1"/>
        <v>68679.859323680546</v>
      </c>
      <c r="H44" s="13">
        <f t="shared" si="2"/>
        <v>47651.25</v>
      </c>
      <c r="I44" s="13">
        <f t="shared" si="3"/>
        <v>86638.636363636353</v>
      </c>
      <c r="J44" s="19">
        <f t="shared" si="4"/>
        <v>6.5513743866950493</v>
      </c>
      <c r="K44" s="14" t="str">
        <f t="shared" si="5"/>
        <v>Undercapitalized</v>
      </c>
      <c r="L44" s="14"/>
      <c r="M44" s="14"/>
      <c r="N44" s="14"/>
      <c r="O44" s="11"/>
    </row>
    <row r="45" spans="1:15" ht="15.75" customHeight="1" x14ac:dyDescent="0.3">
      <c r="A45" s="4">
        <f t="shared" si="6"/>
        <v>2019</v>
      </c>
      <c r="B45" s="7">
        <v>73895.964841095018</v>
      </c>
      <c r="C45" s="7">
        <v>65953.994510168006</v>
      </c>
      <c r="D45" s="7">
        <v>178446.90540925995</v>
      </c>
      <c r="E45" s="17">
        <v>113</v>
      </c>
      <c r="F45" s="18">
        <f t="shared" si="0"/>
        <v>244400.89991942796</v>
      </c>
      <c r="G45" s="13">
        <f t="shared" si="1"/>
        <v>134420.4949556854</v>
      </c>
      <c r="H45" s="13">
        <f t="shared" si="2"/>
        <v>101027.05171278249</v>
      </c>
      <c r="I45" s="13">
        <f t="shared" si="3"/>
        <v>183685.54856869541</v>
      </c>
      <c r="J45" s="19">
        <f t="shared" si="4"/>
        <v>6.0479073618384396</v>
      </c>
      <c r="K45" s="14" t="str">
        <f t="shared" si="5"/>
        <v>Undercapitalized</v>
      </c>
      <c r="L45" s="14"/>
      <c r="M45" s="14"/>
      <c r="N45" s="14"/>
      <c r="O45" s="11"/>
    </row>
    <row r="46" spans="1:15" ht="15.75" customHeight="1" x14ac:dyDescent="0.3">
      <c r="A46" s="4">
        <f t="shared" si="6"/>
        <v>2020</v>
      </c>
      <c r="B46" s="25">
        <v>91709.63942489498</v>
      </c>
      <c r="C46" s="7">
        <v>76067.939842121967</v>
      </c>
      <c r="D46" s="7">
        <v>210220.96718800007</v>
      </c>
      <c r="E46" s="17">
        <v>145</v>
      </c>
      <c r="F46" s="18">
        <f t="shared" si="0"/>
        <v>286288.90703012201</v>
      </c>
      <c r="G46" s="13">
        <f t="shared" si="1"/>
        <v>157458.89886656712</v>
      </c>
      <c r="H46" s="13">
        <f t="shared" si="2"/>
        <v>97004.984558627446</v>
      </c>
      <c r="I46" s="13">
        <f t="shared" si="3"/>
        <v>176372.69919750444</v>
      </c>
      <c r="J46" s="19">
        <f t="shared" si="4"/>
        <v>7.3782009329916445</v>
      </c>
      <c r="K46" s="14" t="str">
        <f t="shared" si="5"/>
        <v>Undercapitalized</v>
      </c>
      <c r="L46" s="14"/>
      <c r="M46" s="14"/>
      <c r="N46" s="14"/>
      <c r="O46" s="11"/>
    </row>
    <row r="47" spans="1:15" ht="15.75" customHeight="1" x14ac:dyDescent="0.3">
      <c r="A47" s="4">
        <f t="shared" si="6"/>
        <v>2021</v>
      </c>
      <c r="B47" s="25">
        <v>176610.29140617989</v>
      </c>
      <c r="C47" s="7">
        <v>99401.633671812029</v>
      </c>
      <c r="D47" s="7">
        <v>588684.21111551451</v>
      </c>
      <c r="E47" s="17">
        <v>310</v>
      </c>
      <c r="F47" s="18">
        <f t="shared" si="0"/>
        <v>688085.84478732652</v>
      </c>
      <c r="G47" s="13">
        <f t="shared" si="1"/>
        <v>378447.21463302959</v>
      </c>
      <c r="H47" s="13">
        <f t="shared" si="2"/>
        <v>129332.02244086991</v>
      </c>
      <c r="I47" s="13">
        <f t="shared" si="3"/>
        <v>235149.13171067255</v>
      </c>
      <c r="J47" s="19">
        <f t="shared" si="4"/>
        <v>13.300763256484229</v>
      </c>
      <c r="K47" s="14" t="str">
        <f t="shared" si="5"/>
        <v>Undercapitalized</v>
      </c>
      <c r="L47" s="14"/>
      <c r="M47" s="14"/>
      <c r="N47" s="14"/>
      <c r="O47" s="11"/>
    </row>
    <row r="48" spans="1:15" ht="15.75" customHeight="1" x14ac:dyDescent="0.3">
      <c r="A48" s="4">
        <f t="shared" si="6"/>
        <v>2022</v>
      </c>
      <c r="B48" s="25">
        <v>191281.63723846592</v>
      </c>
      <c r="C48" s="7">
        <v>40405.191110778003</v>
      </c>
      <c r="D48" s="7">
        <v>40954.15095684999</v>
      </c>
      <c r="E48" s="17">
        <v>80</v>
      </c>
      <c r="F48" s="18">
        <f t="shared" si="0"/>
        <v>81359.342067627993</v>
      </c>
      <c r="G48" s="13">
        <f t="shared" si="1"/>
        <v>44747.638137195398</v>
      </c>
      <c r="H48" s="13">
        <f t="shared" si="2"/>
        <v>118763.66503906011</v>
      </c>
      <c r="I48" s="13">
        <f t="shared" si="3"/>
        <v>215933.93643465472</v>
      </c>
      <c r="J48" s="19">
        <f t="shared" si="4"/>
        <v>1.7126311747130272</v>
      </c>
      <c r="K48" s="14" t="str">
        <f t="shared" si="5"/>
        <v>Overcapitalized</v>
      </c>
      <c r="L48" s="14"/>
      <c r="M48" s="14"/>
      <c r="N48" s="14"/>
      <c r="O48" s="11"/>
    </row>
    <row r="49" spans="1:15" ht="15.75" customHeight="1" x14ac:dyDescent="0.3">
      <c r="A49" s="4">
        <f t="shared" si="6"/>
        <v>2023</v>
      </c>
      <c r="B49" s="25">
        <v>81539.990595737137</v>
      </c>
      <c r="C49" s="7">
        <v>28367.897869529999</v>
      </c>
      <c r="D49" s="7">
        <v>29309.742993680004</v>
      </c>
      <c r="E49" s="17">
        <v>85</v>
      </c>
      <c r="F49" s="18">
        <f t="shared" si="0"/>
        <v>57677.640863210007</v>
      </c>
      <c r="G49" s="13">
        <f t="shared" si="1"/>
        <v>31722.702474765505</v>
      </c>
      <c r="H49" s="13">
        <f t="shared" si="2"/>
        <v>179072.40822677512</v>
      </c>
      <c r="I49" s="13">
        <f t="shared" si="3"/>
        <v>325586.19677595474</v>
      </c>
      <c r="J49" s="19">
        <f t="shared" si="4"/>
        <v>0.80522791638240199</v>
      </c>
      <c r="K49" s="14" t="str">
        <f t="shared" si="5"/>
        <v>Overcapitalized</v>
      </c>
      <c r="L49" s="14"/>
      <c r="M49" s="14"/>
      <c r="N49" s="14"/>
      <c r="O49" s="11"/>
    </row>
    <row r="50" spans="1:15" ht="15.75" customHeight="1" x14ac:dyDescent="0.3">
      <c r="A50" s="4">
        <f t="shared" si="6"/>
        <v>2024</v>
      </c>
      <c r="B50" s="25">
        <v>37432.746326080029</v>
      </c>
      <c r="C50" s="7">
        <v>19401.39</v>
      </c>
      <c r="D50" s="7">
        <v>28358.302086908996</v>
      </c>
      <c r="E50" s="17">
        <v>37</v>
      </c>
      <c r="F50" s="18">
        <f t="shared" si="0"/>
        <v>47759.692086908995</v>
      </c>
      <c r="G50" s="13">
        <f t="shared" si="1"/>
        <v>26267.83064779995</v>
      </c>
      <c r="H50" s="13">
        <f t="shared" si="2"/>
        <v>184739.91210273755</v>
      </c>
      <c r="I50" s="13">
        <f t="shared" si="3"/>
        <v>335890.74927770463</v>
      </c>
      <c r="J50" s="19">
        <f t="shared" si="4"/>
        <v>0.6463098788900159</v>
      </c>
      <c r="K50" s="14" t="str">
        <f t="shared" si="5"/>
        <v>Overcapitalized</v>
      </c>
      <c r="L50" s="14"/>
      <c r="M50" s="14"/>
      <c r="N50" s="14"/>
      <c r="O50" s="11"/>
    </row>
    <row r="51" spans="1:15" ht="15.75" customHeight="1" x14ac:dyDescent="0.3">
      <c r="E51" s="12"/>
      <c r="F51" s="14"/>
      <c r="G51" s="14"/>
      <c r="H51" s="14"/>
      <c r="I51" s="14"/>
      <c r="J51" s="14"/>
      <c r="K51" s="14"/>
      <c r="L51" s="14"/>
      <c r="M51" s="14"/>
      <c r="N51" s="14"/>
      <c r="O51" s="11"/>
    </row>
    <row r="52" spans="1:15" ht="15.75" customHeight="1" x14ac:dyDescent="0.3">
      <c r="A52" s="27" t="s">
        <v>27</v>
      </c>
      <c r="B52" s="28">
        <f>SUM(B6:B45)</f>
        <v>877888.91763234104</v>
      </c>
      <c r="C52" s="29">
        <f>SUM(C11:C50)</f>
        <v>972281.1422700031</v>
      </c>
      <c r="D52" s="29">
        <f>SUM(D11:D50)</f>
        <v>1456893.7905251028</v>
      </c>
      <c r="E52" s="30">
        <f>SUM(E11:E50)</f>
        <v>3995</v>
      </c>
      <c r="F52" s="31">
        <f t="shared" ref="F52:G52" si="7">SUM(F11:F50)</f>
        <v>2429174.932795106</v>
      </c>
      <c r="G52" s="32">
        <f t="shared" si="7"/>
        <v>1336046.2130373081</v>
      </c>
      <c r="H52" s="32">
        <f>SUM(H11:H50)</f>
        <v>2194722.2940808525</v>
      </c>
      <c r="I52" s="32">
        <f>SUM(I11:I50)</f>
        <v>3990404.1710560955</v>
      </c>
      <c r="J52" s="19">
        <f>G52/B52</f>
        <v>1.5218852706793626</v>
      </c>
      <c r="K52" s="14" t="s">
        <v>17</v>
      </c>
      <c r="L52" s="14"/>
      <c r="M52" s="14"/>
      <c r="N52" s="14"/>
      <c r="O52" s="11"/>
    </row>
    <row r="53" spans="1:15" ht="15.75" customHeight="1" x14ac:dyDescent="0.3">
      <c r="E53" s="12"/>
      <c r="F53" s="14"/>
      <c r="G53" s="14"/>
      <c r="H53" s="14"/>
      <c r="I53" s="14"/>
      <c r="J53" s="20">
        <f>B2-J52</f>
        <v>0.97811472932063737</v>
      </c>
      <c r="K53" s="14" t="str">
        <f>IF(J53&lt;$B$2, "Overcapitalized", "Undercapitalized")</f>
        <v>Overcapitalized</v>
      </c>
      <c r="L53" s="14"/>
      <c r="M53" s="14"/>
      <c r="N53" s="14"/>
      <c r="O53" s="11"/>
    </row>
    <row r="54" spans="1:15" ht="15.75" customHeight="1" x14ac:dyDescent="0.3">
      <c r="E54" s="12"/>
      <c r="F54" s="14"/>
      <c r="G54" s="14"/>
      <c r="H54" s="14"/>
      <c r="I54" s="14"/>
      <c r="J54" s="14"/>
      <c r="K54" s="14"/>
      <c r="L54" s="14"/>
      <c r="M54" s="14"/>
      <c r="N54" s="14"/>
      <c r="O54" s="11"/>
    </row>
    <row r="55" spans="1:15" ht="15.75" customHeight="1" x14ac:dyDescent="0.3">
      <c r="A55" s="4" t="s">
        <v>18</v>
      </c>
      <c r="E55" s="12"/>
      <c r="F55" s="14"/>
      <c r="G55" s="14"/>
      <c r="H55" s="14"/>
      <c r="I55" s="14"/>
      <c r="J55" s="14"/>
      <c r="K55" s="14"/>
      <c r="L55" s="14"/>
      <c r="M55" s="14"/>
      <c r="N55" s="14"/>
      <c r="O55" s="11"/>
    </row>
    <row r="56" spans="1:15" ht="15.75" customHeight="1" x14ac:dyDescent="0.3">
      <c r="A56" s="4" t="s">
        <v>19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spans="1:15" ht="15.75" customHeight="1" x14ac:dyDescent="0.3">
      <c r="A57" s="8" t="s">
        <v>20</v>
      </c>
    </row>
    <row r="58" spans="1:15" ht="15.75" customHeight="1" x14ac:dyDescent="0.3">
      <c r="A58" s="4" t="s">
        <v>21</v>
      </c>
    </row>
    <row r="59" spans="1:15" ht="15.75" customHeight="1" x14ac:dyDescent="0.3">
      <c r="A59" s="4" t="s">
        <v>22</v>
      </c>
    </row>
    <row r="60" spans="1:15" ht="15.75" customHeight="1" x14ac:dyDescent="0.3">
      <c r="A60" s="9" t="s">
        <v>23</v>
      </c>
    </row>
    <row r="61" spans="1:15" ht="15.75" customHeight="1" x14ac:dyDescent="0.3">
      <c r="A61" s="9" t="s">
        <v>24</v>
      </c>
    </row>
    <row r="62" spans="1:15" ht="15.75" customHeight="1" x14ac:dyDescent="0.3"/>
    <row r="63" spans="1:15" ht="15.75" customHeight="1" x14ac:dyDescent="0.3"/>
    <row r="64" spans="1:15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A60" r:id="rId1" xr:uid="{00000000-0004-0000-0000-000000000000}"/>
    <hyperlink ref="A61" r:id="rId2" xr:uid="{00000000-0004-0000-0000-000001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58"/>
  <sheetViews>
    <sheetView showGridLines="0" topLeftCell="A31" workbookViewId="0">
      <selection activeCell="D47" sqref="D47"/>
    </sheetView>
  </sheetViews>
  <sheetFormatPr defaultColWidth="11.19921875" defaultRowHeight="15" customHeight="1" x14ac:dyDescent="0.3"/>
  <cols>
    <col min="1" max="1" width="13.8984375" customWidth="1"/>
    <col min="2" max="2" width="15.09765625" customWidth="1"/>
    <col min="3" max="3" width="16.3984375" customWidth="1"/>
    <col min="4" max="4" width="11.19921875" customWidth="1"/>
    <col min="5" max="5" width="17.5" customWidth="1"/>
    <col min="6" max="6" width="14.19921875" customWidth="1"/>
    <col min="7" max="7" width="12.59765625" customWidth="1"/>
    <col min="8" max="8" width="9.59765625" bestFit="1" customWidth="1"/>
    <col min="9" max="9" width="10.796875" customWidth="1"/>
    <col min="10" max="10" width="11.8984375" customWidth="1"/>
    <col min="11" max="11" width="15.5" customWidth="1"/>
  </cols>
  <sheetData>
    <row r="1" spans="1:14" x14ac:dyDescent="0.3">
      <c r="A1" s="1" t="s">
        <v>0</v>
      </c>
      <c r="B1" s="2"/>
    </row>
    <row r="2" spans="1:14" ht="15.6" x14ac:dyDescent="0.3">
      <c r="A2" s="2" t="s">
        <v>1</v>
      </c>
      <c r="B2" s="3">
        <v>2.5</v>
      </c>
      <c r="C2" s="4" t="s">
        <v>2</v>
      </c>
    </row>
    <row r="3" spans="1:14" ht="15.6" x14ac:dyDescent="0.3">
      <c r="A3" s="2" t="s">
        <v>3</v>
      </c>
      <c r="B3" s="5">
        <v>0.55000000000000004</v>
      </c>
    </row>
    <row r="5" spans="1:14" ht="62.4" x14ac:dyDescent="0.3">
      <c r="A5" s="22" t="s">
        <v>4</v>
      </c>
      <c r="B5" s="22" t="s">
        <v>5</v>
      </c>
      <c r="C5" s="22" t="s">
        <v>6</v>
      </c>
      <c r="D5" s="22" t="s">
        <v>7</v>
      </c>
      <c r="E5" s="22" t="s">
        <v>8</v>
      </c>
      <c r="F5" s="23" t="s">
        <v>9</v>
      </c>
      <c r="G5" s="23" t="s">
        <v>10</v>
      </c>
      <c r="H5" s="23" t="s">
        <v>11</v>
      </c>
      <c r="I5" s="23" t="s">
        <v>12</v>
      </c>
      <c r="J5" s="23" t="s">
        <v>13</v>
      </c>
      <c r="K5" s="23" t="s">
        <v>14</v>
      </c>
      <c r="L5" s="14"/>
      <c r="M5" s="14"/>
      <c r="N5" s="14"/>
    </row>
    <row r="6" spans="1:14" ht="15.6" x14ac:dyDescent="0.3">
      <c r="A6" s="17">
        <v>1980</v>
      </c>
      <c r="B6" s="24">
        <v>2073.6</v>
      </c>
      <c r="C6" s="24"/>
      <c r="D6" s="24"/>
      <c r="E6" s="12"/>
      <c r="F6" s="13"/>
      <c r="G6" s="13"/>
      <c r="H6" s="13"/>
      <c r="I6" s="13"/>
      <c r="J6" s="14"/>
      <c r="K6" s="15"/>
      <c r="L6" s="14"/>
      <c r="M6" s="14"/>
      <c r="N6" s="14"/>
    </row>
    <row r="7" spans="1:14" ht="15.6" x14ac:dyDescent="0.3">
      <c r="A7" s="17">
        <v>1981</v>
      </c>
      <c r="B7" s="24">
        <v>1133.2</v>
      </c>
      <c r="C7" s="24"/>
      <c r="D7" s="24"/>
      <c r="E7" s="12"/>
      <c r="F7" s="14"/>
      <c r="G7" s="14"/>
      <c r="H7" s="14"/>
      <c r="I7" s="14"/>
      <c r="J7" s="14"/>
      <c r="K7" s="14"/>
      <c r="L7" s="14"/>
      <c r="M7" s="14"/>
      <c r="N7" s="14"/>
    </row>
    <row r="8" spans="1:14" ht="15.6" x14ac:dyDescent="0.3">
      <c r="A8" s="17">
        <v>1982</v>
      </c>
      <c r="B8" s="24">
        <v>1546.4</v>
      </c>
      <c r="C8" s="24"/>
      <c r="D8" s="24"/>
      <c r="E8" s="12"/>
      <c r="F8" s="14"/>
      <c r="G8" s="14"/>
      <c r="H8" s="14"/>
      <c r="I8" s="14"/>
      <c r="J8" s="14"/>
      <c r="K8" s="14"/>
      <c r="L8" s="14"/>
      <c r="M8" s="14"/>
      <c r="N8" s="14"/>
    </row>
    <row r="9" spans="1:14" ht="15.6" x14ac:dyDescent="0.3">
      <c r="A9" s="17">
        <v>1983</v>
      </c>
      <c r="B9" s="24">
        <v>3048.5</v>
      </c>
      <c r="C9" s="24"/>
      <c r="D9" s="24"/>
      <c r="E9" s="12"/>
      <c r="F9" s="14"/>
      <c r="G9" s="14"/>
      <c r="H9" s="14"/>
      <c r="I9" s="14"/>
      <c r="J9" s="14"/>
      <c r="K9" s="14"/>
      <c r="L9" s="14"/>
      <c r="M9" s="14"/>
      <c r="N9" s="14"/>
    </row>
    <row r="10" spans="1:14" ht="15.6" x14ac:dyDescent="0.3">
      <c r="A10" s="17">
        <v>1984</v>
      </c>
      <c r="B10" s="24">
        <v>3040</v>
      </c>
      <c r="C10" s="24"/>
      <c r="D10" s="24"/>
      <c r="E10" s="12"/>
      <c r="F10" s="14"/>
      <c r="G10" s="14"/>
      <c r="H10" s="14"/>
      <c r="I10" s="14"/>
      <c r="J10" s="14"/>
      <c r="K10" s="14"/>
      <c r="L10" s="14"/>
      <c r="M10" s="14"/>
      <c r="N10" s="14"/>
    </row>
    <row r="11" spans="1:14" ht="15.6" x14ac:dyDescent="0.3">
      <c r="A11" s="17">
        <v>1985</v>
      </c>
      <c r="B11" s="24">
        <v>3759.9</v>
      </c>
      <c r="C11" s="24">
        <v>300.2</v>
      </c>
      <c r="D11" s="24">
        <v>763</v>
      </c>
      <c r="E11" s="17">
        <v>48</v>
      </c>
      <c r="F11" s="18">
        <f t="shared" ref="F11:F50" si="0">SUM(C11:D11)</f>
        <v>1063.2</v>
      </c>
      <c r="G11" s="13">
        <f t="shared" ref="G11:G50" si="1">F11*$B$3</f>
        <v>584.7600000000001</v>
      </c>
      <c r="H11" s="13">
        <f t="shared" ref="H11:H50" si="2">B6*$B$2</f>
        <v>5184</v>
      </c>
      <c r="I11" s="13">
        <f t="shared" ref="I11:I50" si="3">H11/$B$3</f>
        <v>9425.4545454545441</v>
      </c>
      <c r="J11" s="19">
        <f t="shared" ref="J11:J50" si="4">F11/B6</f>
        <v>0.51273148148148151</v>
      </c>
      <c r="K11" s="14" t="str">
        <f t="shared" ref="K11:K50" si="5">IF(J11&lt;$B$2, "Overcapitalized", "Undercapitalized")</f>
        <v>Overcapitalized</v>
      </c>
      <c r="L11" s="14"/>
      <c r="M11" s="14"/>
      <c r="N11" s="14"/>
    </row>
    <row r="12" spans="1:14" ht="15.6" x14ac:dyDescent="0.3">
      <c r="A12" s="17">
        <f t="shared" ref="A12:A50" si="6">A11+1</f>
        <v>1986</v>
      </c>
      <c r="B12" s="24">
        <v>3484.5</v>
      </c>
      <c r="C12" s="24">
        <v>63.35</v>
      </c>
      <c r="D12" s="24">
        <v>2375</v>
      </c>
      <c r="E12" s="17">
        <v>104</v>
      </c>
      <c r="F12" s="18">
        <f t="shared" si="0"/>
        <v>2438.35</v>
      </c>
      <c r="G12" s="13">
        <f t="shared" si="1"/>
        <v>1341.0925</v>
      </c>
      <c r="H12" s="13">
        <f t="shared" si="2"/>
        <v>2833</v>
      </c>
      <c r="I12" s="13">
        <f t="shared" si="3"/>
        <v>5150.9090909090901</v>
      </c>
      <c r="J12" s="19">
        <f t="shared" si="4"/>
        <v>2.151738439816449</v>
      </c>
      <c r="K12" s="14" t="str">
        <f t="shared" si="5"/>
        <v>Overcapitalized</v>
      </c>
      <c r="L12" s="14"/>
      <c r="M12" s="14"/>
      <c r="N12" s="14"/>
    </row>
    <row r="13" spans="1:14" ht="15.6" x14ac:dyDescent="0.3">
      <c r="A13" s="17">
        <f t="shared" si="6"/>
        <v>1987</v>
      </c>
      <c r="B13" s="24">
        <v>4379.1000000000004</v>
      </c>
      <c r="C13" s="24">
        <v>47.16</v>
      </c>
      <c r="D13" s="24">
        <v>2125</v>
      </c>
      <c r="E13" s="17">
        <v>86</v>
      </c>
      <c r="F13" s="18">
        <f t="shared" si="0"/>
        <v>2172.16</v>
      </c>
      <c r="G13" s="13">
        <f t="shared" si="1"/>
        <v>1194.6880000000001</v>
      </c>
      <c r="H13" s="13">
        <f t="shared" si="2"/>
        <v>3866</v>
      </c>
      <c r="I13" s="13">
        <f t="shared" si="3"/>
        <v>7029.0909090909081</v>
      </c>
      <c r="J13" s="19">
        <f t="shared" si="4"/>
        <v>1.4046559751681322</v>
      </c>
      <c r="K13" s="14" t="str">
        <f t="shared" si="5"/>
        <v>Overcapitalized</v>
      </c>
      <c r="L13" s="14"/>
      <c r="M13" s="14"/>
      <c r="N13" s="14"/>
    </row>
    <row r="14" spans="1:14" ht="15.6" x14ac:dyDescent="0.3">
      <c r="A14" s="17">
        <f t="shared" si="6"/>
        <v>1988</v>
      </c>
      <c r="B14" s="24">
        <v>4209.7</v>
      </c>
      <c r="C14" s="24">
        <v>816.77</v>
      </c>
      <c r="D14" s="24">
        <v>743</v>
      </c>
      <c r="E14" s="17">
        <v>42</v>
      </c>
      <c r="F14" s="18">
        <f t="shared" si="0"/>
        <v>1559.77</v>
      </c>
      <c r="G14" s="13">
        <f t="shared" si="1"/>
        <v>857.87350000000004</v>
      </c>
      <c r="H14" s="13">
        <f t="shared" si="2"/>
        <v>7621.25</v>
      </c>
      <c r="I14" s="13">
        <f t="shared" si="3"/>
        <v>13856.81818181818</v>
      </c>
      <c r="J14" s="19">
        <f t="shared" si="4"/>
        <v>0.51165163195013941</v>
      </c>
      <c r="K14" s="14" t="str">
        <f t="shared" si="5"/>
        <v>Overcapitalized</v>
      </c>
      <c r="L14" s="14"/>
      <c r="M14" s="14"/>
      <c r="N14" s="14"/>
    </row>
    <row r="15" spans="1:14" ht="15.6" x14ac:dyDescent="0.3">
      <c r="A15" s="17">
        <f t="shared" si="6"/>
        <v>1989</v>
      </c>
      <c r="B15" s="24">
        <v>4918.8</v>
      </c>
      <c r="C15" s="24">
        <v>746.88</v>
      </c>
      <c r="D15" s="24">
        <v>873</v>
      </c>
      <c r="E15" s="17">
        <v>42</v>
      </c>
      <c r="F15" s="18">
        <f t="shared" si="0"/>
        <v>1619.88</v>
      </c>
      <c r="G15" s="13">
        <f t="shared" si="1"/>
        <v>890.93400000000008</v>
      </c>
      <c r="H15" s="13">
        <f t="shared" si="2"/>
        <v>7600</v>
      </c>
      <c r="I15" s="13">
        <f t="shared" si="3"/>
        <v>13818.181818181816</v>
      </c>
      <c r="J15" s="19">
        <f t="shared" si="4"/>
        <v>0.53285526315789478</v>
      </c>
      <c r="K15" s="14" t="str">
        <f t="shared" si="5"/>
        <v>Overcapitalized</v>
      </c>
      <c r="L15" s="14"/>
      <c r="M15" s="14"/>
      <c r="N15" s="14"/>
    </row>
    <row r="16" spans="1:14" ht="15.6" x14ac:dyDescent="0.3">
      <c r="A16" s="17">
        <f t="shared" si="6"/>
        <v>1990</v>
      </c>
      <c r="B16" s="24">
        <v>3077.5</v>
      </c>
      <c r="C16" s="24">
        <v>120.29</v>
      </c>
      <c r="D16" s="24">
        <v>1108</v>
      </c>
      <c r="E16" s="17">
        <v>47</v>
      </c>
      <c r="F16" s="18">
        <f t="shared" si="0"/>
        <v>1228.29</v>
      </c>
      <c r="G16" s="13">
        <f t="shared" si="1"/>
        <v>675.55950000000007</v>
      </c>
      <c r="H16" s="13">
        <f t="shared" si="2"/>
        <v>9399.75</v>
      </c>
      <c r="I16" s="13">
        <f t="shared" si="3"/>
        <v>17090.454545454544</v>
      </c>
      <c r="J16" s="19">
        <f t="shared" si="4"/>
        <v>0.32668156067980531</v>
      </c>
      <c r="K16" s="14" t="str">
        <f t="shared" si="5"/>
        <v>Overcapitalized</v>
      </c>
      <c r="L16" s="14"/>
      <c r="M16" s="14"/>
      <c r="N16" s="14"/>
    </row>
    <row r="17" spans="1:14" ht="15.6" x14ac:dyDescent="0.3">
      <c r="A17" s="17">
        <f t="shared" si="6"/>
        <v>1991</v>
      </c>
      <c r="B17" s="24">
        <v>1900.3</v>
      </c>
      <c r="C17" s="24">
        <v>190.46</v>
      </c>
      <c r="D17" s="24">
        <v>3726</v>
      </c>
      <c r="E17" s="17">
        <v>120</v>
      </c>
      <c r="F17" s="18">
        <f t="shared" si="0"/>
        <v>3916.46</v>
      </c>
      <c r="G17" s="13">
        <f t="shared" si="1"/>
        <v>2154.0530000000003</v>
      </c>
      <c r="H17" s="13">
        <f t="shared" si="2"/>
        <v>8711.25</v>
      </c>
      <c r="I17" s="13">
        <f t="shared" si="3"/>
        <v>15838.636363636362</v>
      </c>
      <c r="J17" s="19">
        <f t="shared" si="4"/>
        <v>1.1239661357440092</v>
      </c>
      <c r="K17" s="14" t="str">
        <f t="shared" si="5"/>
        <v>Overcapitalized</v>
      </c>
      <c r="L17" s="14"/>
      <c r="M17" s="14"/>
      <c r="N17" s="14"/>
    </row>
    <row r="18" spans="1:14" ht="15.6" x14ac:dyDescent="0.3">
      <c r="A18" s="17">
        <f t="shared" si="6"/>
        <v>1992</v>
      </c>
      <c r="B18" s="24">
        <v>5223.1000000000004</v>
      </c>
      <c r="C18" s="24">
        <v>2119.09</v>
      </c>
      <c r="D18" s="24">
        <v>5347</v>
      </c>
      <c r="E18" s="17">
        <v>147</v>
      </c>
      <c r="F18" s="18">
        <f t="shared" si="0"/>
        <v>7466.09</v>
      </c>
      <c r="G18" s="13">
        <f t="shared" si="1"/>
        <v>4106.3495000000003</v>
      </c>
      <c r="H18" s="13">
        <f t="shared" si="2"/>
        <v>10947.75</v>
      </c>
      <c r="I18" s="13">
        <f t="shared" si="3"/>
        <v>19905</v>
      </c>
      <c r="J18" s="19">
        <f t="shared" si="4"/>
        <v>1.704937087529401</v>
      </c>
      <c r="K18" s="14" t="str">
        <f t="shared" si="5"/>
        <v>Overcapitalized</v>
      </c>
      <c r="L18" s="14"/>
      <c r="M18" s="14"/>
      <c r="N18" s="14"/>
    </row>
    <row r="19" spans="1:14" ht="15.6" x14ac:dyDescent="0.3">
      <c r="A19" s="17">
        <f t="shared" si="6"/>
        <v>1993</v>
      </c>
      <c r="B19" s="24">
        <v>4489.2</v>
      </c>
      <c r="C19" s="24">
        <v>1332.86</v>
      </c>
      <c r="D19" s="24">
        <v>6062</v>
      </c>
      <c r="E19" s="17">
        <v>174</v>
      </c>
      <c r="F19" s="18">
        <f t="shared" si="0"/>
        <v>7394.86</v>
      </c>
      <c r="G19" s="13">
        <f t="shared" si="1"/>
        <v>4067.1730000000002</v>
      </c>
      <c r="H19" s="13">
        <f t="shared" si="2"/>
        <v>10524.25</v>
      </c>
      <c r="I19" s="13">
        <f t="shared" si="3"/>
        <v>19135</v>
      </c>
      <c r="J19" s="19">
        <f t="shared" si="4"/>
        <v>1.7566239874575384</v>
      </c>
      <c r="K19" s="14" t="str">
        <f t="shared" si="5"/>
        <v>Overcapitalized</v>
      </c>
      <c r="L19" s="14"/>
      <c r="M19" s="14"/>
      <c r="N19" s="14"/>
    </row>
    <row r="20" spans="1:14" ht="15.6" x14ac:dyDescent="0.3">
      <c r="A20" s="17">
        <f t="shared" si="6"/>
        <v>1994</v>
      </c>
      <c r="B20" s="24">
        <v>7636.7</v>
      </c>
      <c r="C20" s="24">
        <v>3208.43</v>
      </c>
      <c r="D20" s="24">
        <v>3920</v>
      </c>
      <c r="E20" s="17">
        <v>137</v>
      </c>
      <c r="F20" s="18">
        <f t="shared" si="0"/>
        <v>7128.43</v>
      </c>
      <c r="G20" s="13">
        <f t="shared" si="1"/>
        <v>3920.6365000000005</v>
      </c>
      <c r="H20" s="13">
        <f t="shared" si="2"/>
        <v>12297</v>
      </c>
      <c r="I20" s="13">
        <f t="shared" si="3"/>
        <v>22358.181818181816</v>
      </c>
      <c r="J20" s="19">
        <f t="shared" si="4"/>
        <v>1.4492213548019843</v>
      </c>
      <c r="K20" s="14" t="str">
        <f t="shared" si="5"/>
        <v>Overcapitalized</v>
      </c>
      <c r="L20" s="14"/>
      <c r="M20" s="14"/>
      <c r="N20" s="14"/>
    </row>
    <row r="21" spans="1:14" ht="15.6" x14ac:dyDescent="0.3">
      <c r="A21" s="17">
        <f t="shared" si="6"/>
        <v>1995</v>
      </c>
      <c r="B21" s="24">
        <v>9387.2999999999993</v>
      </c>
      <c r="C21" s="24">
        <v>3801.77</v>
      </c>
      <c r="D21" s="24">
        <v>7793</v>
      </c>
      <c r="E21" s="17">
        <v>183</v>
      </c>
      <c r="F21" s="18">
        <f t="shared" si="0"/>
        <v>11594.77</v>
      </c>
      <c r="G21" s="13">
        <f t="shared" si="1"/>
        <v>6377.1235000000006</v>
      </c>
      <c r="H21" s="13">
        <f t="shared" si="2"/>
        <v>7693.75</v>
      </c>
      <c r="I21" s="13">
        <f t="shared" si="3"/>
        <v>13988.636363636362</v>
      </c>
      <c r="J21" s="19">
        <f t="shared" si="4"/>
        <v>3.7675938261575954</v>
      </c>
      <c r="K21" s="14" t="str">
        <f t="shared" si="5"/>
        <v>Undercapitalized</v>
      </c>
      <c r="L21" s="14"/>
      <c r="M21" s="14"/>
      <c r="N21" s="14"/>
    </row>
    <row r="22" spans="1:14" ht="15.6" x14ac:dyDescent="0.3">
      <c r="A22" s="17">
        <f t="shared" si="6"/>
        <v>1996</v>
      </c>
      <c r="B22" s="24">
        <v>11550</v>
      </c>
      <c r="C22" s="24">
        <v>8249.85</v>
      </c>
      <c r="D22" s="24">
        <v>12632</v>
      </c>
      <c r="E22" s="17">
        <v>254</v>
      </c>
      <c r="F22" s="18">
        <f t="shared" si="0"/>
        <v>20881.849999999999</v>
      </c>
      <c r="G22" s="13">
        <f t="shared" si="1"/>
        <v>11485.0175</v>
      </c>
      <c r="H22" s="13">
        <f t="shared" si="2"/>
        <v>4750.75</v>
      </c>
      <c r="I22" s="13">
        <f t="shared" si="3"/>
        <v>8637.7272727272721</v>
      </c>
      <c r="J22" s="19">
        <f t="shared" si="4"/>
        <v>10.988712308582855</v>
      </c>
      <c r="K22" s="14" t="str">
        <f t="shared" si="5"/>
        <v>Undercapitalized</v>
      </c>
      <c r="L22" s="14"/>
      <c r="M22" s="14"/>
      <c r="N22" s="14"/>
    </row>
    <row r="23" spans="1:14" ht="15.6" x14ac:dyDescent="0.3">
      <c r="A23" s="17">
        <f t="shared" si="6"/>
        <v>1997</v>
      </c>
      <c r="B23" s="24">
        <v>17751.900000000001</v>
      </c>
      <c r="C23" s="24">
        <v>7817.68</v>
      </c>
      <c r="D23" s="24">
        <v>5818</v>
      </c>
      <c r="E23" s="17">
        <v>140</v>
      </c>
      <c r="F23" s="18">
        <f t="shared" si="0"/>
        <v>13635.68</v>
      </c>
      <c r="G23" s="13">
        <f t="shared" si="1"/>
        <v>7499.6240000000007</v>
      </c>
      <c r="H23" s="13">
        <f t="shared" si="2"/>
        <v>13057.75</v>
      </c>
      <c r="I23" s="13">
        <f t="shared" si="3"/>
        <v>23741.363636363636</v>
      </c>
      <c r="J23" s="19">
        <f t="shared" si="4"/>
        <v>2.6106488483850585</v>
      </c>
      <c r="K23" s="14" t="str">
        <f t="shared" si="5"/>
        <v>Undercapitalized</v>
      </c>
      <c r="L23" s="14"/>
      <c r="M23" s="14"/>
      <c r="N23" s="14"/>
    </row>
    <row r="24" spans="1:14" ht="15.6" x14ac:dyDescent="0.3">
      <c r="A24" s="17">
        <f t="shared" si="6"/>
        <v>1998</v>
      </c>
      <c r="B24" s="24">
        <v>30641.7</v>
      </c>
      <c r="C24" s="24">
        <v>8002.02</v>
      </c>
      <c r="D24" s="24">
        <v>4125</v>
      </c>
      <c r="E24" s="17">
        <v>78</v>
      </c>
      <c r="F24" s="18">
        <f t="shared" si="0"/>
        <v>12127.02</v>
      </c>
      <c r="G24" s="13">
        <f t="shared" si="1"/>
        <v>6669.8610000000008</v>
      </c>
      <c r="H24" s="13">
        <f t="shared" si="2"/>
        <v>11223</v>
      </c>
      <c r="I24" s="13">
        <f t="shared" si="3"/>
        <v>20405.454545454544</v>
      </c>
      <c r="J24" s="19">
        <f t="shared" si="4"/>
        <v>2.7013766372627641</v>
      </c>
      <c r="K24" s="14" t="str">
        <f t="shared" si="5"/>
        <v>Undercapitalized</v>
      </c>
      <c r="L24" s="14"/>
      <c r="M24" s="14"/>
      <c r="N24" s="14"/>
    </row>
    <row r="25" spans="1:14" ht="15.6" x14ac:dyDescent="0.3">
      <c r="A25" s="17">
        <f t="shared" si="6"/>
        <v>1999</v>
      </c>
      <c r="B25" s="24">
        <v>53420.2</v>
      </c>
      <c r="C25" s="24">
        <v>38710.58</v>
      </c>
      <c r="D25" s="24">
        <v>23420</v>
      </c>
      <c r="E25" s="17">
        <v>276</v>
      </c>
      <c r="F25" s="18">
        <f t="shared" si="0"/>
        <v>62130.58</v>
      </c>
      <c r="G25" s="13">
        <f t="shared" si="1"/>
        <v>34171.819000000003</v>
      </c>
      <c r="H25" s="13">
        <f t="shared" si="2"/>
        <v>19091.75</v>
      </c>
      <c r="I25" s="13">
        <f t="shared" si="3"/>
        <v>34712.272727272728</v>
      </c>
      <c r="J25" s="19">
        <f t="shared" si="4"/>
        <v>8.1357890188170288</v>
      </c>
      <c r="K25" s="14" t="str">
        <f t="shared" si="5"/>
        <v>Undercapitalized</v>
      </c>
      <c r="L25" s="14"/>
      <c r="M25" s="14"/>
      <c r="N25" s="14"/>
    </row>
    <row r="26" spans="1:14" ht="15.6" x14ac:dyDescent="0.3">
      <c r="A26" s="17">
        <f t="shared" si="6"/>
        <v>2000</v>
      </c>
      <c r="B26" s="24">
        <v>101426.9</v>
      </c>
      <c r="C26" s="24">
        <v>79996.41</v>
      </c>
      <c r="D26" s="24">
        <v>27443</v>
      </c>
      <c r="E26" s="17">
        <v>238</v>
      </c>
      <c r="F26" s="18">
        <f t="shared" si="0"/>
        <v>107439.41</v>
      </c>
      <c r="G26" s="13">
        <f t="shared" si="1"/>
        <v>59091.675500000005</v>
      </c>
      <c r="H26" s="13">
        <f t="shared" si="2"/>
        <v>23468.25</v>
      </c>
      <c r="I26" s="13">
        <f t="shared" si="3"/>
        <v>42669.545454545449</v>
      </c>
      <c r="J26" s="19">
        <f t="shared" si="4"/>
        <v>11.445187647140287</v>
      </c>
      <c r="K26" s="14" t="str">
        <f t="shared" si="5"/>
        <v>Undercapitalized</v>
      </c>
      <c r="L26" s="14"/>
      <c r="M26" s="14"/>
      <c r="N26" s="14"/>
    </row>
    <row r="27" spans="1:14" ht="15.6" x14ac:dyDescent="0.3">
      <c r="A27" s="17">
        <f t="shared" si="6"/>
        <v>2001</v>
      </c>
      <c r="B27" s="24">
        <v>38923.4</v>
      </c>
      <c r="C27" s="24">
        <v>25115.59</v>
      </c>
      <c r="D27" s="24">
        <v>4039</v>
      </c>
      <c r="E27" s="17">
        <v>37</v>
      </c>
      <c r="F27" s="18">
        <f t="shared" si="0"/>
        <v>29154.59</v>
      </c>
      <c r="G27" s="13">
        <f t="shared" si="1"/>
        <v>16035.024500000001</v>
      </c>
      <c r="H27" s="13">
        <f t="shared" si="2"/>
        <v>28875</v>
      </c>
      <c r="I27" s="13">
        <f t="shared" si="3"/>
        <v>52499.999999999993</v>
      </c>
      <c r="J27" s="19">
        <f t="shared" si="4"/>
        <v>2.5242069264069262</v>
      </c>
      <c r="K27" s="14" t="str">
        <f t="shared" si="5"/>
        <v>Undercapitalized</v>
      </c>
      <c r="L27" s="14"/>
      <c r="M27" s="14"/>
      <c r="N27" s="14"/>
    </row>
    <row r="28" spans="1:14" ht="15.6" x14ac:dyDescent="0.3">
      <c r="A28" s="17">
        <f t="shared" si="6"/>
        <v>2002</v>
      </c>
      <c r="B28" s="24">
        <v>11607.7</v>
      </c>
      <c r="C28" s="24">
        <v>11913.24</v>
      </c>
      <c r="D28" s="24">
        <v>2333</v>
      </c>
      <c r="E28" s="17">
        <v>24</v>
      </c>
      <c r="F28" s="18">
        <f t="shared" si="0"/>
        <v>14246.24</v>
      </c>
      <c r="G28" s="13">
        <f t="shared" si="1"/>
        <v>7835.4320000000007</v>
      </c>
      <c r="H28" s="13">
        <f t="shared" si="2"/>
        <v>44379.75</v>
      </c>
      <c r="I28" s="13">
        <f t="shared" si="3"/>
        <v>80690.454545454544</v>
      </c>
      <c r="J28" s="19">
        <f t="shared" si="4"/>
        <v>0.80251916696240955</v>
      </c>
      <c r="K28" s="14" t="str">
        <f t="shared" si="5"/>
        <v>Overcapitalized</v>
      </c>
      <c r="L28" s="14"/>
      <c r="M28" s="14"/>
      <c r="N28" s="14"/>
    </row>
    <row r="29" spans="1:14" ht="15.6" x14ac:dyDescent="0.3">
      <c r="A29" s="17">
        <f t="shared" si="6"/>
        <v>2003</v>
      </c>
      <c r="B29" s="24">
        <v>9340.5</v>
      </c>
      <c r="C29" s="24">
        <v>8243.61</v>
      </c>
      <c r="D29" s="24">
        <v>2024</v>
      </c>
      <c r="E29" s="17">
        <v>26</v>
      </c>
      <c r="F29" s="18">
        <f t="shared" si="0"/>
        <v>10267.61</v>
      </c>
      <c r="G29" s="13">
        <f t="shared" si="1"/>
        <v>5647.1855000000005</v>
      </c>
      <c r="H29" s="13">
        <f t="shared" si="2"/>
        <v>76604.25</v>
      </c>
      <c r="I29" s="13">
        <f t="shared" si="3"/>
        <v>139280.45454545453</v>
      </c>
      <c r="J29" s="19">
        <f t="shared" si="4"/>
        <v>0.33508617341727126</v>
      </c>
      <c r="K29" s="14" t="str">
        <f t="shared" si="5"/>
        <v>Overcapitalized</v>
      </c>
      <c r="L29" s="14"/>
      <c r="M29" s="14"/>
      <c r="N29" s="14"/>
    </row>
    <row r="30" spans="1:14" ht="15.6" x14ac:dyDescent="0.3">
      <c r="A30" s="17">
        <f t="shared" si="6"/>
        <v>2004</v>
      </c>
      <c r="B30" s="24">
        <v>17884.599999999999</v>
      </c>
      <c r="C30" s="24">
        <v>23427.95</v>
      </c>
      <c r="D30" s="24">
        <v>9810</v>
      </c>
      <c r="E30" s="17">
        <v>81</v>
      </c>
      <c r="F30" s="18">
        <f t="shared" si="0"/>
        <v>33237.949999999997</v>
      </c>
      <c r="G30" s="13">
        <f t="shared" si="1"/>
        <v>18280.872500000001</v>
      </c>
      <c r="H30" s="13">
        <f t="shared" si="2"/>
        <v>133550.5</v>
      </c>
      <c r="I30" s="13">
        <f t="shared" si="3"/>
        <v>242819.09090909088</v>
      </c>
      <c r="J30" s="19">
        <f t="shared" si="4"/>
        <v>0.62219815725137684</v>
      </c>
      <c r="K30" s="14" t="str">
        <f t="shared" si="5"/>
        <v>Overcapitalized</v>
      </c>
      <c r="L30" s="14"/>
      <c r="M30" s="14"/>
      <c r="N30" s="14"/>
    </row>
    <row r="31" spans="1:14" ht="15.6" x14ac:dyDescent="0.3">
      <c r="A31" s="17">
        <f t="shared" si="6"/>
        <v>2005</v>
      </c>
      <c r="B31" s="24">
        <v>30071.9</v>
      </c>
      <c r="C31" s="24">
        <v>19772.78</v>
      </c>
      <c r="D31" s="24">
        <v>4886</v>
      </c>
      <c r="E31" s="17">
        <v>58</v>
      </c>
      <c r="F31" s="18">
        <f t="shared" si="0"/>
        <v>24658.78</v>
      </c>
      <c r="G31" s="13">
        <f t="shared" si="1"/>
        <v>13562.329</v>
      </c>
      <c r="H31" s="13">
        <f t="shared" si="2"/>
        <v>253567.25</v>
      </c>
      <c r="I31" s="13">
        <f t="shared" si="3"/>
        <v>461031.36363636359</v>
      </c>
      <c r="J31" s="19">
        <f t="shared" si="4"/>
        <v>0.24311873871724365</v>
      </c>
      <c r="K31" s="14" t="str">
        <f t="shared" si="5"/>
        <v>Overcapitalized</v>
      </c>
      <c r="L31" s="14"/>
      <c r="M31" s="14"/>
      <c r="N31" s="14"/>
    </row>
    <row r="32" spans="1:14" ht="15.6" x14ac:dyDescent="0.3">
      <c r="A32" s="17">
        <f t="shared" si="6"/>
        <v>2006</v>
      </c>
      <c r="B32" s="24">
        <v>31071.9</v>
      </c>
      <c r="C32" s="24">
        <v>24221.02</v>
      </c>
      <c r="D32" s="24">
        <v>7065</v>
      </c>
      <c r="E32" s="17">
        <v>67</v>
      </c>
      <c r="F32" s="18">
        <f t="shared" si="0"/>
        <v>31286.02</v>
      </c>
      <c r="G32" s="13">
        <f t="shared" si="1"/>
        <v>17207.311000000002</v>
      </c>
      <c r="H32" s="13">
        <f t="shared" si="2"/>
        <v>97308.5</v>
      </c>
      <c r="I32" s="13">
        <f t="shared" si="3"/>
        <v>176924.54545454544</v>
      </c>
      <c r="J32" s="19">
        <f t="shared" si="4"/>
        <v>0.80378435594012854</v>
      </c>
      <c r="K32" s="14" t="str">
        <f t="shared" si="5"/>
        <v>Overcapitalized</v>
      </c>
      <c r="L32" s="14"/>
      <c r="M32" s="14"/>
      <c r="N32" s="14"/>
    </row>
    <row r="33" spans="1:14" ht="15.6" x14ac:dyDescent="0.3">
      <c r="A33" s="17">
        <f t="shared" si="6"/>
        <v>2007</v>
      </c>
      <c r="B33" s="24">
        <v>31107.599999999999</v>
      </c>
      <c r="C33" s="24">
        <v>30745.52</v>
      </c>
      <c r="D33" s="24">
        <v>11739</v>
      </c>
      <c r="E33" s="17">
        <v>90</v>
      </c>
      <c r="F33" s="18">
        <f t="shared" si="0"/>
        <v>42484.520000000004</v>
      </c>
      <c r="G33" s="13">
        <f t="shared" si="1"/>
        <v>23366.486000000004</v>
      </c>
      <c r="H33" s="13">
        <f t="shared" si="2"/>
        <v>29019.25</v>
      </c>
      <c r="I33" s="13">
        <f t="shared" si="3"/>
        <v>52762.272727272721</v>
      </c>
      <c r="J33" s="19">
        <f t="shared" si="4"/>
        <v>3.6600291186023073</v>
      </c>
      <c r="K33" s="14" t="str">
        <f t="shared" si="5"/>
        <v>Undercapitalized</v>
      </c>
      <c r="L33" s="14"/>
      <c r="M33" s="14"/>
      <c r="N33" s="14"/>
    </row>
    <row r="34" spans="1:14" ht="15.6" x14ac:dyDescent="0.3">
      <c r="A34" s="17">
        <f t="shared" si="6"/>
        <v>2008</v>
      </c>
      <c r="B34" s="24">
        <v>25054.9</v>
      </c>
      <c r="C34" s="24">
        <v>14925.69</v>
      </c>
      <c r="D34" s="24">
        <v>765</v>
      </c>
      <c r="E34" s="17">
        <v>7</v>
      </c>
      <c r="F34" s="18">
        <f t="shared" si="0"/>
        <v>15690.69</v>
      </c>
      <c r="G34" s="13">
        <f t="shared" si="1"/>
        <v>8629.8795000000009</v>
      </c>
      <c r="H34" s="13">
        <f t="shared" si="2"/>
        <v>23351.25</v>
      </c>
      <c r="I34" s="13">
        <f t="shared" si="3"/>
        <v>42456.818181818177</v>
      </c>
      <c r="J34" s="19">
        <f t="shared" si="4"/>
        <v>1.6798554681226916</v>
      </c>
      <c r="K34" s="14" t="str">
        <f t="shared" si="5"/>
        <v>Overcapitalized</v>
      </c>
      <c r="L34" s="14"/>
      <c r="M34" s="14"/>
      <c r="N34" s="14"/>
    </row>
    <row r="35" spans="1:14" ht="15.6" x14ac:dyDescent="0.3">
      <c r="A35" s="17">
        <f t="shared" si="6"/>
        <v>2009</v>
      </c>
      <c r="B35" s="24">
        <v>16087.2</v>
      </c>
      <c r="C35" s="24">
        <v>12364.93</v>
      </c>
      <c r="D35" s="24">
        <v>1980</v>
      </c>
      <c r="E35" s="17">
        <v>13</v>
      </c>
      <c r="F35" s="18">
        <f t="shared" si="0"/>
        <v>14344.93</v>
      </c>
      <c r="G35" s="13">
        <f t="shared" si="1"/>
        <v>7889.7115000000013</v>
      </c>
      <c r="H35" s="13">
        <f t="shared" si="2"/>
        <v>44711.5</v>
      </c>
      <c r="I35" s="13">
        <f t="shared" si="3"/>
        <v>81293.636363636353</v>
      </c>
      <c r="J35" s="19">
        <f t="shared" si="4"/>
        <v>0.80208279749057854</v>
      </c>
      <c r="K35" s="14" t="str">
        <f t="shared" si="5"/>
        <v>Overcapitalized</v>
      </c>
      <c r="L35" s="14"/>
      <c r="M35" s="14"/>
      <c r="N35" s="14"/>
    </row>
    <row r="36" spans="1:14" ht="15.6" x14ac:dyDescent="0.3">
      <c r="A36" s="17">
        <f t="shared" si="6"/>
        <v>2010</v>
      </c>
      <c r="B36" s="24">
        <v>13272</v>
      </c>
      <c r="C36" s="24">
        <v>17713.47</v>
      </c>
      <c r="D36" s="24">
        <v>8070</v>
      </c>
      <c r="E36" s="17">
        <v>67</v>
      </c>
      <c r="F36" s="18">
        <f t="shared" si="0"/>
        <v>25783.47</v>
      </c>
      <c r="G36" s="13">
        <f t="shared" si="1"/>
        <v>14180.908500000001</v>
      </c>
      <c r="H36" s="13">
        <f t="shared" si="2"/>
        <v>75179.75</v>
      </c>
      <c r="I36" s="13">
        <f t="shared" si="3"/>
        <v>136690.45454545453</v>
      </c>
      <c r="J36" s="19">
        <f t="shared" si="4"/>
        <v>0.85739411211130656</v>
      </c>
      <c r="K36" s="14" t="str">
        <f t="shared" si="5"/>
        <v>Overcapitalized</v>
      </c>
      <c r="L36" s="14"/>
      <c r="M36" s="14"/>
      <c r="N36" s="14"/>
    </row>
    <row r="37" spans="1:14" ht="15.6" x14ac:dyDescent="0.3">
      <c r="A37" s="17">
        <f t="shared" si="6"/>
        <v>2011</v>
      </c>
      <c r="B37" s="24">
        <v>19060.2</v>
      </c>
      <c r="C37" s="24">
        <v>24197.22</v>
      </c>
      <c r="D37" s="24">
        <v>10144</v>
      </c>
      <c r="E37" s="17">
        <v>50</v>
      </c>
      <c r="F37" s="18">
        <f t="shared" si="0"/>
        <v>34341.22</v>
      </c>
      <c r="G37" s="13">
        <f t="shared" si="1"/>
        <v>18887.671000000002</v>
      </c>
      <c r="H37" s="13">
        <f t="shared" si="2"/>
        <v>77679.75</v>
      </c>
      <c r="I37" s="13">
        <f t="shared" si="3"/>
        <v>141235.90909090909</v>
      </c>
      <c r="J37" s="19">
        <f t="shared" si="4"/>
        <v>1.1052178978433891</v>
      </c>
      <c r="K37" s="14" t="str">
        <f t="shared" si="5"/>
        <v>Overcapitalized</v>
      </c>
      <c r="L37" s="14"/>
      <c r="M37" s="14"/>
      <c r="N37" s="14"/>
    </row>
    <row r="38" spans="1:14" ht="15.6" x14ac:dyDescent="0.3">
      <c r="A38" s="17">
        <f t="shared" si="6"/>
        <v>2012</v>
      </c>
      <c r="B38" s="24">
        <v>13272</v>
      </c>
      <c r="C38" s="24">
        <v>22694.15</v>
      </c>
      <c r="D38" s="24">
        <v>21460</v>
      </c>
      <c r="E38" s="17">
        <v>49</v>
      </c>
      <c r="F38" s="18">
        <f t="shared" si="0"/>
        <v>44154.15</v>
      </c>
      <c r="G38" s="13">
        <f t="shared" si="1"/>
        <v>24284.782500000001</v>
      </c>
      <c r="H38" s="13">
        <f t="shared" si="2"/>
        <v>77769</v>
      </c>
      <c r="I38" s="13">
        <f t="shared" si="3"/>
        <v>141398.18181818179</v>
      </c>
      <c r="J38" s="19">
        <f t="shared" si="4"/>
        <v>1.4194007252247041</v>
      </c>
      <c r="K38" s="14" t="str">
        <f t="shared" si="5"/>
        <v>Overcapitalized</v>
      </c>
      <c r="L38" s="14"/>
      <c r="M38" s="14"/>
      <c r="N38" s="14"/>
    </row>
    <row r="39" spans="1:14" ht="15.6" x14ac:dyDescent="0.3">
      <c r="A39" s="17">
        <f t="shared" si="6"/>
        <v>2013</v>
      </c>
      <c r="B39" s="24">
        <v>19060.5</v>
      </c>
      <c r="C39" s="24">
        <v>16909.810000000001</v>
      </c>
      <c r="D39" s="24">
        <v>11068</v>
      </c>
      <c r="E39" s="17">
        <v>81</v>
      </c>
      <c r="F39" s="18">
        <f t="shared" si="0"/>
        <v>27977.81</v>
      </c>
      <c r="G39" s="13">
        <f t="shared" si="1"/>
        <v>15387.795500000002</v>
      </c>
      <c r="H39" s="13">
        <f t="shared" si="2"/>
        <v>62637.25</v>
      </c>
      <c r="I39" s="13">
        <f t="shared" si="3"/>
        <v>113885.90909090909</v>
      </c>
      <c r="J39" s="19">
        <f t="shared" si="4"/>
        <v>1.1166602141696833</v>
      </c>
      <c r="K39" s="14" t="str">
        <f t="shared" si="5"/>
        <v>Overcapitalized</v>
      </c>
      <c r="L39" s="14"/>
      <c r="M39" s="14"/>
      <c r="N39" s="14"/>
    </row>
    <row r="40" spans="1:14" ht="15.6" x14ac:dyDescent="0.3">
      <c r="A40" s="17">
        <f t="shared" si="6"/>
        <v>2014</v>
      </c>
      <c r="B40" s="24">
        <v>40410.820685112994</v>
      </c>
      <c r="C40" s="24">
        <v>47464.95</v>
      </c>
      <c r="D40" s="24">
        <v>15299</v>
      </c>
      <c r="E40" s="17">
        <v>115</v>
      </c>
      <c r="F40" s="18">
        <f t="shared" si="0"/>
        <v>62763.95</v>
      </c>
      <c r="G40" s="13">
        <f t="shared" si="1"/>
        <v>34520.172500000001</v>
      </c>
      <c r="H40" s="13">
        <f t="shared" si="2"/>
        <v>40218</v>
      </c>
      <c r="I40" s="13">
        <f t="shared" si="3"/>
        <v>73123.636363636353</v>
      </c>
      <c r="J40" s="19">
        <f t="shared" si="4"/>
        <v>3.9014837883534734</v>
      </c>
      <c r="K40" s="14" t="str">
        <f t="shared" si="5"/>
        <v>Undercapitalized</v>
      </c>
      <c r="L40" s="14"/>
      <c r="M40" s="14"/>
      <c r="N40" s="14"/>
    </row>
    <row r="41" spans="1:14" ht="15.6" x14ac:dyDescent="0.3">
      <c r="A41" s="17">
        <f t="shared" si="6"/>
        <v>2015</v>
      </c>
      <c r="B41" s="24">
        <v>38801.993823450975</v>
      </c>
      <c r="C41" s="24">
        <v>39653.50958289102</v>
      </c>
      <c r="D41" s="24">
        <v>31384.545088909996</v>
      </c>
      <c r="E41" s="17">
        <v>96</v>
      </c>
      <c r="F41" s="18">
        <f t="shared" si="0"/>
        <v>71038.054671801016</v>
      </c>
      <c r="G41" s="13">
        <f t="shared" si="1"/>
        <v>39070.930069490561</v>
      </c>
      <c r="H41" s="13">
        <f t="shared" si="2"/>
        <v>33180</v>
      </c>
      <c r="I41" s="13">
        <f t="shared" si="3"/>
        <v>60327.272727272721</v>
      </c>
      <c r="J41" s="19">
        <f t="shared" si="4"/>
        <v>5.3524754876281655</v>
      </c>
      <c r="K41" s="14" t="str">
        <f t="shared" si="5"/>
        <v>Undercapitalized</v>
      </c>
      <c r="L41" s="14"/>
      <c r="M41" s="14"/>
      <c r="N41" s="14"/>
    </row>
    <row r="42" spans="1:14" ht="15.6" x14ac:dyDescent="0.3">
      <c r="A42" s="17">
        <f t="shared" si="6"/>
        <v>2016</v>
      </c>
      <c r="B42" s="24">
        <v>51732.808976347966</v>
      </c>
      <c r="C42" s="24">
        <v>48362.910398273023</v>
      </c>
      <c r="D42" s="24">
        <v>13305.047073920001</v>
      </c>
      <c r="E42" s="17">
        <v>57</v>
      </c>
      <c r="F42" s="18">
        <f t="shared" si="0"/>
        <v>61667.957472193026</v>
      </c>
      <c r="G42" s="13">
        <f t="shared" si="1"/>
        <v>33917.376609706167</v>
      </c>
      <c r="H42" s="13">
        <f t="shared" si="2"/>
        <v>47650.5</v>
      </c>
      <c r="I42" s="13">
        <f t="shared" si="3"/>
        <v>86637.272727272721</v>
      </c>
      <c r="J42" s="19">
        <f t="shared" si="4"/>
        <v>3.235430765269673</v>
      </c>
      <c r="K42" s="14" t="str">
        <f t="shared" si="5"/>
        <v>Undercapitalized</v>
      </c>
      <c r="L42" s="14"/>
      <c r="M42" s="14"/>
      <c r="N42" s="14"/>
    </row>
    <row r="43" spans="1:14" ht="15.6" x14ac:dyDescent="0.3">
      <c r="A43" s="17">
        <f t="shared" si="6"/>
        <v>2017</v>
      </c>
      <c r="B43" s="24">
        <v>47505.466015624042</v>
      </c>
      <c r="C43" s="24">
        <v>39167.315896757005</v>
      </c>
      <c r="D43" s="24">
        <v>52668.076502129989</v>
      </c>
      <c r="E43" s="17">
        <v>84</v>
      </c>
      <c r="F43" s="18">
        <f t="shared" si="0"/>
        <v>91835.392398886994</v>
      </c>
      <c r="G43" s="13">
        <f t="shared" si="1"/>
        <v>50509.465819387849</v>
      </c>
      <c r="H43" s="13">
        <f t="shared" si="2"/>
        <v>33180</v>
      </c>
      <c r="I43" s="13">
        <f t="shared" si="3"/>
        <v>60327.272727272721</v>
      </c>
      <c r="J43" s="19">
        <f t="shared" si="4"/>
        <v>6.9194840565767777</v>
      </c>
      <c r="K43" s="14" t="str">
        <f t="shared" si="5"/>
        <v>Undercapitalized</v>
      </c>
      <c r="L43" s="14"/>
      <c r="M43" s="14"/>
      <c r="N43" s="14"/>
    </row>
    <row r="44" spans="1:14" ht="15.6" x14ac:dyDescent="0.3">
      <c r="A44" s="17">
        <f t="shared" si="6"/>
        <v>2018</v>
      </c>
      <c r="B44" s="24">
        <v>71628.963290710046</v>
      </c>
      <c r="C44" s="24">
        <v>60265.629387671994</v>
      </c>
      <c r="D44" s="24">
        <v>64606.842109928992</v>
      </c>
      <c r="E44" s="17">
        <v>107</v>
      </c>
      <c r="F44" s="18">
        <f t="shared" si="0"/>
        <v>124872.47149760099</v>
      </c>
      <c r="G44" s="13">
        <f t="shared" si="1"/>
        <v>68679.859323680546</v>
      </c>
      <c r="H44" s="13">
        <f t="shared" si="2"/>
        <v>47651.25</v>
      </c>
      <c r="I44" s="13">
        <f t="shared" si="3"/>
        <v>86638.636363636353</v>
      </c>
      <c r="J44" s="19">
        <f t="shared" si="4"/>
        <v>6.5513743866950493</v>
      </c>
      <c r="K44" s="14" t="str">
        <f t="shared" si="5"/>
        <v>Undercapitalized</v>
      </c>
      <c r="L44" s="14"/>
      <c r="M44" s="14"/>
      <c r="N44" s="14"/>
    </row>
    <row r="45" spans="1:14" ht="15.6" x14ac:dyDescent="0.3">
      <c r="A45" s="17">
        <f t="shared" si="6"/>
        <v>2019</v>
      </c>
      <c r="B45" s="24">
        <v>73895.964841095018</v>
      </c>
      <c r="C45" s="24">
        <v>65953.994510168006</v>
      </c>
      <c r="D45" s="24">
        <v>178446.90540925995</v>
      </c>
      <c r="E45" s="17">
        <v>113</v>
      </c>
      <c r="F45" s="18">
        <f t="shared" si="0"/>
        <v>244400.89991942796</v>
      </c>
      <c r="G45" s="13">
        <f t="shared" si="1"/>
        <v>134420.4949556854</v>
      </c>
      <c r="H45" s="13">
        <f t="shared" si="2"/>
        <v>101027.05171278249</v>
      </c>
      <c r="I45" s="13">
        <f t="shared" si="3"/>
        <v>183685.54856869541</v>
      </c>
      <c r="J45" s="19">
        <f t="shared" si="4"/>
        <v>6.0479073618384396</v>
      </c>
      <c r="K45" s="14" t="str">
        <f t="shared" si="5"/>
        <v>Undercapitalized</v>
      </c>
      <c r="L45" s="14"/>
      <c r="M45" s="14"/>
      <c r="N45" s="14"/>
    </row>
    <row r="46" spans="1:14" ht="15.6" x14ac:dyDescent="0.3">
      <c r="A46" s="17">
        <f t="shared" si="6"/>
        <v>2020</v>
      </c>
      <c r="B46" s="33">
        <v>91709.63942489498</v>
      </c>
      <c r="C46" s="24">
        <v>76067.939842121967</v>
      </c>
      <c r="D46" s="24">
        <v>210220.96718800007</v>
      </c>
      <c r="E46" s="17">
        <v>145</v>
      </c>
      <c r="F46" s="18">
        <f t="shared" si="0"/>
        <v>286288.90703012201</v>
      </c>
      <c r="G46" s="13">
        <f t="shared" si="1"/>
        <v>157458.89886656712</v>
      </c>
      <c r="H46" s="13">
        <f t="shared" si="2"/>
        <v>97004.984558627446</v>
      </c>
      <c r="I46" s="13">
        <f t="shared" si="3"/>
        <v>176372.69919750444</v>
      </c>
      <c r="J46" s="19">
        <f t="shared" si="4"/>
        <v>7.3782009329916445</v>
      </c>
      <c r="K46" s="14" t="str">
        <f t="shared" si="5"/>
        <v>Undercapitalized</v>
      </c>
      <c r="L46" s="14"/>
      <c r="M46" s="14"/>
      <c r="N46" s="14"/>
    </row>
    <row r="47" spans="1:14" ht="15.6" x14ac:dyDescent="0.3">
      <c r="A47" s="17">
        <f t="shared" si="6"/>
        <v>2021</v>
      </c>
      <c r="B47" s="33">
        <v>176610.29140617989</v>
      </c>
      <c r="C47" s="24">
        <v>99401.633671812029</v>
      </c>
      <c r="D47" s="24">
        <v>588684.21111551451</v>
      </c>
      <c r="E47" s="17">
        <v>310</v>
      </c>
      <c r="F47" s="18">
        <f t="shared" si="0"/>
        <v>688085.84478732652</v>
      </c>
      <c r="G47" s="13">
        <f t="shared" si="1"/>
        <v>378447.21463302959</v>
      </c>
      <c r="H47" s="13">
        <f t="shared" si="2"/>
        <v>129332.02244086991</v>
      </c>
      <c r="I47" s="13">
        <f t="shared" si="3"/>
        <v>235149.13171067255</v>
      </c>
      <c r="J47" s="19">
        <f t="shared" si="4"/>
        <v>13.300763256484229</v>
      </c>
      <c r="K47" s="14" t="str">
        <f t="shared" si="5"/>
        <v>Undercapitalized</v>
      </c>
      <c r="L47" s="14"/>
      <c r="M47" s="14"/>
      <c r="N47" s="14"/>
    </row>
    <row r="48" spans="1:14" ht="15.6" x14ac:dyDescent="0.3">
      <c r="A48" s="17">
        <f t="shared" si="6"/>
        <v>2022</v>
      </c>
      <c r="B48" s="33">
        <v>191281.63723846592</v>
      </c>
      <c r="C48" s="24">
        <v>40405.191110778003</v>
      </c>
      <c r="D48" s="24">
        <v>40954.15095684999</v>
      </c>
      <c r="E48" s="17">
        <v>80</v>
      </c>
      <c r="F48" s="18">
        <f t="shared" si="0"/>
        <v>81359.342067627993</v>
      </c>
      <c r="G48" s="13">
        <f t="shared" si="1"/>
        <v>44747.638137195398</v>
      </c>
      <c r="H48" s="13">
        <f t="shared" si="2"/>
        <v>118763.66503906011</v>
      </c>
      <c r="I48" s="13">
        <f t="shared" si="3"/>
        <v>215933.93643465472</v>
      </c>
      <c r="J48" s="19">
        <f t="shared" si="4"/>
        <v>1.7126311747130272</v>
      </c>
      <c r="K48" s="14" t="str">
        <f t="shared" si="5"/>
        <v>Overcapitalized</v>
      </c>
      <c r="L48" s="14"/>
      <c r="M48" s="14"/>
      <c r="N48" s="14"/>
    </row>
    <row r="49" spans="1:14" ht="15.6" x14ac:dyDescent="0.3">
      <c r="A49" s="17">
        <f t="shared" si="6"/>
        <v>2023</v>
      </c>
      <c r="B49" s="33">
        <v>81539.990595737137</v>
      </c>
      <c r="C49" s="24">
        <v>28367.897869529999</v>
      </c>
      <c r="D49" s="24">
        <v>29309.742993680004</v>
      </c>
      <c r="E49" s="17">
        <v>85</v>
      </c>
      <c r="F49" s="18">
        <f t="shared" si="0"/>
        <v>57677.640863210007</v>
      </c>
      <c r="G49" s="13">
        <f t="shared" si="1"/>
        <v>31722.702474765505</v>
      </c>
      <c r="H49" s="13">
        <f t="shared" si="2"/>
        <v>179072.40822677512</v>
      </c>
      <c r="I49" s="13">
        <f t="shared" si="3"/>
        <v>325586.19677595474</v>
      </c>
      <c r="J49" s="19">
        <f t="shared" si="4"/>
        <v>0.80522791638240199</v>
      </c>
      <c r="K49" s="14" t="str">
        <f t="shared" si="5"/>
        <v>Overcapitalized</v>
      </c>
      <c r="L49" s="14"/>
      <c r="M49" s="14"/>
      <c r="N49" s="14"/>
    </row>
    <row r="50" spans="1:14" ht="15.6" x14ac:dyDescent="0.3">
      <c r="A50" s="17">
        <f t="shared" si="6"/>
        <v>2024</v>
      </c>
      <c r="B50" s="33">
        <v>37432.746326080029</v>
      </c>
      <c r="C50" s="24">
        <v>19401.39</v>
      </c>
      <c r="D50" s="24">
        <v>28358.302086908996</v>
      </c>
      <c r="E50" s="17">
        <v>37</v>
      </c>
      <c r="F50" s="18">
        <f t="shared" si="0"/>
        <v>47759.692086908995</v>
      </c>
      <c r="G50" s="13">
        <f t="shared" si="1"/>
        <v>26267.83064779995</v>
      </c>
      <c r="H50" s="13">
        <f t="shared" si="2"/>
        <v>184739.91210273755</v>
      </c>
      <c r="I50" s="13">
        <f t="shared" si="3"/>
        <v>335890.74927770463</v>
      </c>
      <c r="J50" s="19">
        <f t="shared" si="4"/>
        <v>0.6463098788900159</v>
      </c>
      <c r="K50" s="14" t="str">
        <f t="shared" si="5"/>
        <v>Overcapitalized</v>
      </c>
      <c r="L50" s="14"/>
      <c r="M50" s="14"/>
      <c r="N50" s="14"/>
    </row>
    <row r="51" spans="1:14" ht="15.6" x14ac:dyDescent="0.3">
      <c r="A51" s="12"/>
      <c r="B51" s="12"/>
      <c r="C51" s="12"/>
      <c r="D51" s="12"/>
      <c r="E51" s="12"/>
      <c r="F51" s="14"/>
      <c r="G51" s="14"/>
      <c r="H51" s="14"/>
      <c r="I51" s="14"/>
      <c r="J51" s="14"/>
      <c r="K51" s="14"/>
      <c r="L51" s="14"/>
      <c r="M51" s="14"/>
      <c r="N51" s="14"/>
    </row>
    <row r="52" spans="1:14" ht="15.6" x14ac:dyDescent="0.3">
      <c r="A52" s="36" t="s">
        <v>25</v>
      </c>
      <c r="B52" s="24">
        <f>SUM(B46:B50)</f>
        <v>578574.30499135796</v>
      </c>
      <c r="C52" s="12"/>
      <c r="D52" s="12"/>
      <c r="E52" s="12"/>
      <c r="F52" s="35">
        <f>G52/B3</f>
        <v>2629883.2045061728</v>
      </c>
      <c r="G52" s="13">
        <v>1446435.7624783951</v>
      </c>
      <c r="H52" s="14"/>
      <c r="I52" s="14"/>
      <c r="J52" s="19">
        <f>G52/B52</f>
        <v>2.5000000000000004</v>
      </c>
      <c r="K52" s="14" t="s">
        <v>28</v>
      </c>
      <c r="L52" s="14"/>
      <c r="M52" s="14"/>
      <c r="N52" s="14"/>
    </row>
    <row r="53" spans="1:14" ht="15.6" x14ac:dyDescent="0.3">
      <c r="A53" s="12"/>
      <c r="B53" s="12"/>
      <c r="C53" s="12"/>
      <c r="D53" s="12"/>
      <c r="E53" s="12"/>
      <c r="F53" s="13">
        <f>F52-Overcapitalization!F52</f>
        <v>200708.27171106683</v>
      </c>
      <c r="G53" s="14" t="s">
        <v>26</v>
      </c>
      <c r="H53" s="14"/>
      <c r="I53" s="14"/>
      <c r="J53" s="34">
        <f>B2-J52</f>
        <v>0</v>
      </c>
      <c r="K53" s="14" t="str">
        <f>IF(J53&lt;$B$2, "Overcapitalized", "Undercapitalized")</f>
        <v>Overcapitalized</v>
      </c>
      <c r="L53" s="14"/>
      <c r="M53" s="14"/>
      <c r="N53" s="14"/>
    </row>
    <row r="54" spans="1:14" ht="15" customHeight="1" x14ac:dyDescent="0.3">
      <c r="A54" s="12"/>
      <c r="B54" s="12"/>
      <c r="C54" s="12"/>
      <c r="D54" s="12"/>
      <c r="E54" s="12"/>
      <c r="H54" s="14"/>
      <c r="I54" s="14"/>
      <c r="J54" s="14"/>
      <c r="K54" s="14"/>
      <c r="L54" s="14"/>
      <c r="M54" s="14"/>
      <c r="N54" s="14"/>
    </row>
    <row r="55" spans="1:14" ht="15" customHeight="1" x14ac:dyDescent="0.3">
      <c r="A55" s="12"/>
      <c r="B55" s="12"/>
      <c r="C55" s="12"/>
      <c r="D55" s="12"/>
      <c r="E55" s="12"/>
      <c r="F55" s="14"/>
      <c r="G55" s="14"/>
      <c r="H55" s="14"/>
      <c r="I55" s="14"/>
      <c r="J55" s="14"/>
      <c r="K55" s="14"/>
      <c r="L55" s="14"/>
      <c r="M55" s="14"/>
      <c r="N55" s="14"/>
    </row>
    <row r="56" spans="1:14" ht="15" customHeight="1" x14ac:dyDescent="0.3">
      <c r="A56" s="12"/>
      <c r="B56" s="12"/>
      <c r="C56" s="12"/>
      <c r="D56" s="12"/>
      <c r="E56" s="12"/>
      <c r="F56" s="14"/>
      <c r="G56" s="14"/>
      <c r="H56" s="14"/>
      <c r="I56" s="14"/>
      <c r="J56" s="14"/>
      <c r="K56" s="14"/>
      <c r="L56" s="14"/>
      <c r="M56" s="14"/>
      <c r="N56" s="14"/>
    </row>
    <row r="57" spans="1:14" ht="15" customHeight="1" x14ac:dyDescent="0.3">
      <c r="A57" s="12"/>
      <c r="B57" s="12"/>
      <c r="C57" s="12"/>
      <c r="D57" s="12"/>
      <c r="E57" s="12"/>
      <c r="F57" s="14"/>
      <c r="G57" s="14"/>
      <c r="H57" s="14"/>
      <c r="I57" s="14"/>
      <c r="J57" s="14"/>
      <c r="K57" s="14"/>
      <c r="L57" s="14"/>
      <c r="M57" s="14"/>
      <c r="N57" s="14"/>
    </row>
    <row r="58" spans="1:14" ht="15" customHeight="1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Overcapitalization</vt:lpstr>
      <vt:lpstr>What-If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Miele, Charles J</dc:creator>
  <cp:lastModifiedBy>jiang.w.sarah@gmail.com</cp:lastModifiedBy>
  <dcterms:created xsi:type="dcterms:W3CDTF">2024-11-30T03:52:34Z</dcterms:created>
  <dcterms:modified xsi:type="dcterms:W3CDTF">2024-12-01T04:45:47Z</dcterms:modified>
</cp:coreProperties>
</file>