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harlesproye/coding/charlesproye/selenium_sofascore/"/>
    </mc:Choice>
  </mc:AlternateContent>
  <xr:revisionPtr revIDLastSave="0" documentId="13_ncr:1_{37737013-BDB9-B443-ADBC-B6CA3FF2A798}" xr6:coauthVersionLast="47" xr6:coauthVersionMax="47" xr10:uidLastSave="{00000000-0000-0000-0000-000000000000}"/>
  <bookViews>
    <workbookView xWindow="0" yWindow="460" windowWidth="28800" windowHeight="17540" activeTab="3" xr2:uid="{00000000-000D-0000-FFFF-FFFF00000000}"/>
  </bookViews>
  <sheets>
    <sheet name="Template" sheetId="1" r:id="rId1"/>
    <sheet name="Ligue1 - Journée 19 (first alg)" sheetId="2" r:id="rId2"/>
    <sheet name="Odds - Ligue1 - Journée 19" sheetId="3" r:id="rId3"/>
    <sheet name="Ligue1 - Journée 20 (n = 20)" sheetId="5" r:id="rId4"/>
    <sheet name="Odds - Ligue1 - Journée 20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5" l="1" a="1"/>
  <c r="G3" i="5" s="1"/>
  <c r="G4" i="5" a="1"/>
  <c r="G4" i="5"/>
  <c r="G5" i="5" a="1"/>
  <c r="G5" i="5" s="1"/>
  <c r="G6" i="5" a="1"/>
  <c r="G6" i="5"/>
  <c r="G7" i="5" a="1"/>
  <c r="G7" i="5" s="1"/>
  <c r="G8" i="5" a="1"/>
  <c r="G8" i="5" s="1"/>
  <c r="G9" i="5" a="1"/>
  <c r="G9" i="5" s="1"/>
  <c r="G10" i="5" a="1"/>
  <c r="G10" i="5" s="1"/>
  <c r="J10" i="5" s="1" a="1"/>
  <c r="J10" i="5" s="1"/>
  <c r="G11" i="5" a="1"/>
  <c r="G11" i="5" s="1"/>
  <c r="J11" i="5" s="1" a="1"/>
  <c r="J11" i="5" s="1"/>
  <c r="G2" i="5" a="1"/>
  <c r="G2" i="5" s="1"/>
  <c r="G2" i="2" a="1"/>
  <c r="G2" i="2" s="1"/>
  <c r="J2" i="2"/>
  <c r="C15" i="5"/>
  <c r="H11" i="5"/>
  <c r="F11" i="5" a="1"/>
  <c r="F11" i="5" s="1"/>
  <c r="H10" i="5"/>
  <c r="F10" i="5"/>
  <c r="F10" i="5" a="1"/>
  <c r="H9" i="5"/>
  <c r="F9" i="5" a="1"/>
  <c r="F9" i="5" s="1"/>
  <c r="H8" i="5"/>
  <c r="F8" i="5"/>
  <c r="F8" i="5" a="1"/>
  <c r="H7" i="5"/>
  <c r="F7" i="5" a="1"/>
  <c r="F7" i="5" s="1"/>
  <c r="J6" i="5" a="1"/>
  <c r="J6" i="5" s="1"/>
  <c r="H6" i="5"/>
  <c r="F6" i="5"/>
  <c r="F6" i="5" a="1"/>
  <c r="H5" i="5"/>
  <c r="F5" i="5" a="1"/>
  <c r="F5" i="5" s="1"/>
  <c r="H4" i="5"/>
  <c r="J4" i="5" s="1" a="1"/>
  <c r="J4" i="5" s="1"/>
  <c r="F4" i="5"/>
  <c r="F4" i="5" a="1"/>
  <c r="H3" i="5"/>
  <c r="F3" i="5" a="1"/>
  <c r="F3" i="5" s="1"/>
  <c r="H2" i="5"/>
  <c r="F2" i="5"/>
  <c r="F2" i="5" a="1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C15" i="2"/>
  <c r="H11" i="2"/>
  <c r="J11" i="2" s="1"/>
  <c r="F11" i="2" a="1"/>
  <c r="F11" i="2" s="1"/>
  <c r="G11" i="2" s="1" a="1"/>
  <c r="G11" i="2" s="1"/>
  <c r="J10" i="2"/>
  <c r="H10" i="2"/>
  <c r="F10" i="2" a="1"/>
  <c r="F10" i="2" s="1"/>
  <c r="G10" i="2" s="1" a="1"/>
  <c r="G10" i="2" s="1"/>
  <c r="J9" i="2"/>
  <c r="H9" i="2"/>
  <c r="F9" i="2" a="1"/>
  <c r="F9" i="2" s="1"/>
  <c r="G9" i="2" s="1" a="1"/>
  <c r="G9" i="2" s="1"/>
  <c r="J8" i="2"/>
  <c r="H8" i="2"/>
  <c r="F8" i="2" a="1"/>
  <c r="F8" i="2" s="1"/>
  <c r="G8" i="2" s="1" a="1"/>
  <c r="G8" i="2" s="1"/>
  <c r="H7" i="2"/>
  <c r="F7" i="2" a="1"/>
  <c r="F7" i="2" s="1"/>
  <c r="G7" i="2" s="1" a="1"/>
  <c r="G7" i="2" s="1"/>
  <c r="J7" i="2" s="1"/>
  <c r="H6" i="2"/>
  <c r="F6" i="2" a="1"/>
  <c r="F6" i="2" s="1"/>
  <c r="G6" i="2" s="1" a="1"/>
  <c r="G6" i="2" s="1"/>
  <c r="J6" i="2" s="1"/>
  <c r="J5" i="2"/>
  <c r="H5" i="2"/>
  <c r="F5" i="2" a="1"/>
  <c r="F5" i="2" s="1"/>
  <c r="G5" i="2" s="1" a="1"/>
  <c r="G5" i="2" s="1"/>
  <c r="J4" i="2"/>
  <c r="H4" i="2"/>
  <c r="F4" i="2" a="1"/>
  <c r="F4" i="2" s="1"/>
  <c r="G4" i="2" s="1" a="1"/>
  <c r="G4" i="2" s="1"/>
  <c r="J3" i="2"/>
  <c r="H3" i="2"/>
  <c r="F3" i="2" a="1"/>
  <c r="F3" i="2" s="1"/>
  <c r="G3" i="2" s="1" a="1"/>
  <c r="G3" i="2" s="1"/>
  <c r="H2" i="2"/>
  <c r="F2" i="2" a="1"/>
  <c r="F2" i="2" s="1"/>
  <c r="C16" i="1"/>
  <c r="C15" i="1"/>
  <c r="H11" i="1"/>
  <c r="J11" i="1" s="1" a="1"/>
  <c r="J11" i="1" s="1"/>
  <c r="F11" i="1" a="1"/>
  <c r="F11" i="1" s="1"/>
  <c r="H10" i="1"/>
  <c r="J10" i="1" s="1" a="1"/>
  <c r="J10" i="1" s="1"/>
  <c r="F10" i="1" a="1"/>
  <c r="F10" i="1"/>
  <c r="J9" i="1" a="1"/>
  <c r="J9" i="1"/>
  <c r="H9" i="1"/>
  <c r="F9" i="1" a="1"/>
  <c r="F9" i="1" s="1"/>
  <c r="J8" i="1" a="1"/>
  <c r="J8" i="1" s="1"/>
  <c r="H8" i="1"/>
  <c r="F8" i="1" a="1"/>
  <c r="F8" i="1"/>
  <c r="H7" i="1"/>
  <c r="J7" i="1" s="1" a="1"/>
  <c r="J7" i="1" s="1"/>
  <c r="F7" i="1" a="1"/>
  <c r="F7" i="1" s="1"/>
  <c r="H6" i="1"/>
  <c r="J6" i="1" s="1" a="1"/>
  <c r="J6" i="1" s="1"/>
  <c r="F6" i="1" a="1"/>
  <c r="F6" i="1"/>
  <c r="J5" i="1" a="1"/>
  <c r="J5" i="1"/>
  <c r="H5" i="1"/>
  <c r="F5" i="1" a="1"/>
  <c r="F5" i="1" s="1"/>
  <c r="J4" i="1" a="1"/>
  <c r="J4" i="1" s="1"/>
  <c r="H4" i="1"/>
  <c r="F4" i="1" a="1"/>
  <c r="F4" i="1"/>
  <c r="H3" i="1"/>
  <c r="J3" i="1" s="1" a="1"/>
  <c r="J3" i="1" s="1"/>
  <c r="F3" i="1" a="1"/>
  <c r="F3" i="1" s="1"/>
  <c r="H2" i="1"/>
  <c r="J2" i="1" s="1" a="1"/>
  <c r="J2" i="1" s="1"/>
  <c r="F2" i="1" a="1"/>
  <c r="F2" i="1"/>
  <c r="J3" i="5" l="1" a="1"/>
  <c r="J3" i="5" s="1"/>
  <c r="J9" i="5" a="1"/>
  <c r="J9" i="5" s="1"/>
  <c r="J5" i="5" a="1"/>
  <c r="J5" i="5" s="1"/>
  <c r="J7" i="5" a="1"/>
  <c r="J7" i="5" s="1"/>
  <c r="J8" i="5" a="1"/>
  <c r="J8" i="5" s="1"/>
  <c r="C16" i="5"/>
  <c r="J2" i="5" a="1"/>
  <c r="J2" i="5" s="1"/>
  <c r="C14" i="2"/>
  <c r="C16" i="2"/>
  <c r="C14" i="1"/>
  <c r="C14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<sst xmlns="http://schemas.openxmlformats.org/spreadsheetml/2006/main" count="271" uniqueCount="109">
  <si>
    <t>index</t>
  </si>
  <si>
    <t>Date</t>
  </si>
  <si>
    <t>Team</t>
  </si>
  <si>
    <t>Opponent</t>
  </si>
  <si>
    <t>Result encoded</t>
  </si>
  <si>
    <t>Que parier ?</t>
  </si>
  <si>
    <t>Côtes</t>
  </si>
  <si>
    <t>Mise</t>
  </si>
  <si>
    <t>Gagné ?</t>
  </si>
  <si>
    <t>Bilan</t>
  </si>
  <si>
    <t>AS Monaco</t>
  </si>
  <si>
    <t>Stade Rennais</t>
  </si>
  <si>
    <t>Bordeaux</t>
  </si>
  <si>
    <t>Lille OSC</t>
  </si>
  <si>
    <t>Clermont Foot 63</t>
  </si>
  <si>
    <t>Strasbourg</t>
  </si>
  <si>
    <t>Lorient</t>
  </si>
  <si>
    <t>Paris Saint-Germain</t>
  </si>
  <si>
    <t>Montpellier</t>
  </si>
  <si>
    <t>Angers</t>
  </si>
  <si>
    <t>OGC Nice</t>
  </si>
  <si>
    <t>RC Lens</t>
  </si>
  <si>
    <t>Olympique Lyonnais</t>
  </si>
  <si>
    <t>Metz</t>
  </si>
  <si>
    <t>Olympique de Marseille</t>
  </si>
  <si>
    <t>Stade de Reims</t>
  </si>
  <si>
    <t>Saint-Étienne</t>
  </si>
  <si>
    <t>FC Nantes</t>
  </si>
  <si>
    <t>Troyes</t>
  </si>
  <si>
    <t>Stade Brestois 29</t>
  </si>
  <si>
    <t>Gain / Perte</t>
  </si>
  <si>
    <t>% paris gagnés</t>
  </si>
  <si>
    <t>% côtes &gt; 2 gagnées</t>
  </si>
  <si>
    <t>Clefs club 2021-2022</t>
  </si>
  <si>
    <t>Sofascore</t>
  </si>
  <si>
    <t>Betclic</t>
  </si>
  <si>
    <t>Monaco</t>
  </si>
  <si>
    <t>Clermont</t>
  </si>
  <si>
    <t>Montpel
lier</t>
  </si>
  <si>
    <t>Nice</t>
  </si>
  <si>
    <t>Lyon</t>
  </si>
  <si>
    <t>Marseille</t>
  </si>
  <si>
    <t>Saint-Eti
enne</t>
  </si>
  <si>
    <t>Rennes</t>
  </si>
  <si>
    <t>Lille</t>
  </si>
  <si>
    <t>Paris SG</t>
  </si>
  <si>
    <t>Lens</t>
  </si>
  <si>
    <t>Reims</t>
  </si>
  <si>
    <t>Nantes</t>
  </si>
  <si>
    <t>Brest</t>
  </si>
  <si>
    <t xml:space="preserve"> </t>
  </si>
  <si>
    <t>Pari placé ?</t>
  </si>
  <si>
    <t>Oui</t>
  </si>
  <si>
    <t>Nul</t>
  </si>
  <si>
    <t>5,55</t>
  </si>
  <si>
    <t>3,75</t>
  </si>
  <si>
    <t>3,25</t>
  </si>
  <si>
    <t>3,40</t>
  </si>
  <si>
    <t>3,55</t>
  </si>
  <si>
    <t>3,15</t>
  </si>
  <si>
    <t>8,20</t>
  </si>
  <si>
    <t>4,20</t>
  </si>
  <si>
    <t>1,67</t>
  </si>
  <si>
    <t>2,19</t>
  </si>
  <si>
    <t>2,07</t>
  </si>
  <si>
    <t>3,30</t>
  </si>
  <si>
    <t>1,92</t>
  </si>
  <si>
    <t>3,60</t>
  </si>
  <si>
    <t>2,13</t>
  </si>
  <si>
    <t>2,45</t>
  </si>
  <si>
    <t>2,80</t>
  </si>
  <si>
    <t>2,32</t>
  </si>
  <si>
    <t>3,00</t>
  </si>
  <si>
    <t>Domicile</t>
  </si>
  <si>
    <t>Extérieur</t>
  </si>
  <si>
    <t>Victoire</t>
  </si>
  <si>
    <t>Défaite</t>
  </si>
  <si>
    <t>Nul_1</t>
  </si>
  <si>
    <t>Nul_4</t>
  </si>
  <si>
    <t>Nul_7</t>
  </si>
  <si>
    <t>Nul_10</t>
  </si>
  <si>
    <t>Nul_13</t>
  </si>
  <si>
    <t>Nul_16</t>
  </si>
  <si>
    <t>Nul_19</t>
  </si>
  <si>
    <t>Nul_22</t>
  </si>
  <si>
    <t>Nul_25</t>
  </si>
  <si>
    <t>Nul_28</t>
  </si>
  <si>
    <t>3,10</t>
  </si>
  <si>
    <t>3,45</t>
  </si>
  <si>
    <t>2,08</t>
  </si>
  <si>
    <t>1,49</t>
  </si>
  <si>
    <t>4,00</t>
  </si>
  <si>
    <t>5,90</t>
  </si>
  <si>
    <t>2,62</t>
  </si>
  <si>
    <t>2,48</t>
  </si>
  <si>
    <t>2,78</t>
  </si>
  <si>
    <t>2,35</t>
  </si>
  <si>
    <t>1,83</t>
  </si>
  <si>
    <t>3,35</t>
  </si>
  <si>
    <t>2,40</t>
  </si>
  <si>
    <t>2,95</t>
  </si>
  <si>
    <t>3,20</t>
  </si>
  <si>
    <t>2,10</t>
  </si>
  <si>
    <t>1,86</t>
  </si>
  <si>
    <t>3,70</t>
  </si>
  <si>
    <t>2,15</t>
  </si>
  <si>
    <t>1,68</t>
  </si>
  <si>
    <t>Colonne1</t>
  </si>
  <si>
    <t>A actualiser au moment de placer le pari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</si>
</sst>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#,##0.00\ &quot;€&quot;"/>
  </numFmts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</font>
    <font>
      <sz val="11"/>
      <color theme="0"/>
      <name val="Calibri (Corps)"/>
    </font>
    <font>
      <b/>
      <sz val="11"/>
      <color theme="0"/>
      <name val="Calibri (Corps)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164" fontId="0" fillId="0" borderId="0" xfId="0" applyNumberFormat="1"/>
    <xf numFmtId="0" fontId="2" fillId="2" borderId="3" xfId="0" applyFont="1" applyFill="1" applyBorder="1"/>
    <xf numFmtId="0" fontId="2" fillId="2" borderId="1" xfId="0" applyFont="1" applyFill="1" applyBorder="1"/>
    <xf numFmtId="0" fontId="3" fillId="0" borderId="0" xfId="0" applyFont="1" applyAlignment="1">
      <alignment horizontal="left" vertical="top"/>
    </xf>
    <xf numFmtId="0" fontId="5" fillId="0" borderId="0" xfId="0" applyFont="1"/>
    <xf numFmtId="0" fontId="6" fillId="0" borderId="0" xfId="0" applyFont="1" applyAlignment="1">
      <alignment horizontal="center" vertical="top"/>
    </xf>
    <xf numFmtId="0" fontId="6" fillId="3" borderId="0" xfId="0" applyFont="1" applyFill="1" applyAlignment="1">
      <alignment horizontal="left" vertical="top"/>
    </xf>
    <xf numFmtId="0" fontId="4" fillId="0" borderId="0" xfId="0" applyFont="1" applyAlignment="1">
      <alignment horizontal="center" vertical="top"/>
    </xf>
    <xf numFmtId="0" fontId="0" fillId="4" borderId="0" xfId="0" applyFill="1"/>
    <xf numFmtId="14" fontId="0" fillId="0" borderId="0" xfId="0" applyNumberFormat="1"/>
    <xf numFmtId="165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3" borderId="12" xfId="0" applyFont="1" applyFill="1" applyBorder="1" applyAlignment="1">
      <alignment horizontal="left" vertical="top"/>
    </xf>
    <xf numFmtId="2" fontId="0" fillId="0" borderId="0" xfId="0" applyNumberFormat="1"/>
    <xf numFmtId="2" fontId="7" fillId="0" borderId="5" xfId="0" applyNumberFormat="1" applyFont="1" applyBorder="1" applyAlignment="1">
      <alignment horizontal="center" vertical="top"/>
    </xf>
    <xf numFmtId="0" fontId="0" fillId="0" borderId="0" xfId="0"/>
    <xf numFmtId="9" fontId="0" fillId="0" borderId="13" xfId="0" applyNumberFormat="1" applyBorder="1"/>
    <xf numFmtId="9" fontId="0" fillId="0" borderId="1" xfId="0" applyNumberFormat="1" applyBorder="1"/>
    <xf numFmtId="0" fontId="0" fillId="5" borderId="0" xfId="0" applyFill="1"/>
    <xf numFmtId="0" fontId="8" fillId="6" borderId="14" xfId="0" applyFont="1" applyFill="1" applyBorder="1"/>
    <xf numFmtId="0" fontId="8" fillId="7" borderId="14" xfId="0" applyFont="1" applyFill="1" applyBorder="1"/>
    <xf numFmtId="0" fontId="8" fillId="7" borderId="15" xfId="0" applyFont="1" applyFill="1" applyBorder="1"/>
    <xf numFmtId="2" fontId="0" fillId="0" borderId="1" xfId="0" applyNumberFormat="1" applyBorder="1"/>
    <xf numFmtId="0" fontId="9" fillId="0" borderId="16" xfId="0" applyFont="1" applyBorder="1" applyAlignment="1">
      <alignment horizontal="center" vertical="top"/>
    </xf>
    <xf numFmtId="0" fontId="0" fillId="0" borderId="0" xfId="0" applyBorder="1"/>
    <xf numFmtId="0" fontId="10" fillId="0" borderId="0" xfId="0" applyFont="1" applyBorder="1" applyAlignment="1">
      <alignment horizontal="center" vertical="top"/>
    </xf>
    <xf numFmtId="0" fontId="3" fillId="3" borderId="0" xfId="0" applyFont="1" applyFill="1" applyBorder="1" applyAlignment="1">
      <alignment horizontal="left" vertical="top"/>
    </xf>
    <xf numFmtId="164" fontId="0" fillId="0" borderId="0" xfId="0" applyNumberFormat="1" applyBorder="1"/>
    <xf numFmtId="0" fontId="0" fillId="4" borderId="0" xfId="0" applyFont="1" applyFill="1" applyBorder="1"/>
    <xf numFmtId="0" fontId="0" fillId="5" borderId="0" xfId="0" applyFont="1" applyFill="1" applyBorder="1"/>
  </cellXfs>
  <cellStyles count="1">
    <cellStyle name="Normal" xfId="0" builtinId="0"/>
  </cellStyles>
  <dxfs count="43">
    <dxf>
      <fill>
        <patternFill>
          <bgColor rgb="FF97FFB5"/>
        </patternFill>
      </fill>
    </dxf>
    <dxf>
      <fill>
        <patternFill>
          <bgColor rgb="FFF79B7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2" formatCode="0.00"/>
      <fill>
        <patternFill>
          <fgColor indexed="64"/>
          <bgColor auto="1"/>
        </patternFill>
      </fill>
    </dxf>
    <dxf>
      <numFmt numFmtId="19" formatCode="dd/mm/yyyy"/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alignment horizontal="center" vertical="top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 (Corps)"/>
      </font>
      <fill>
        <patternFill patternType="solid">
          <fgColor theme="4"/>
          <bgColor theme="4"/>
        </patternFill>
      </fill>
      <alignment horizontal="left" vertical="top"/>
      <border outline="0">
        <left style="thin">
          <color theme="0"/>
        </left>
        <right style="thin">
          <color theme="0"/>
        </right>
        <top/>
        <bottom/>
      </border>
    </dxf>
    <dxf>
      <fill>
        <patternFill>
          <bgColor rgb="FF97FFB5"/>
        </patternFill>
      </fill>
    </dxf>
    <dxf>
      <fill>
        <patternFill>
          <bgColor rgb="FFF79B78"/>
        </patternFill>
      </fill>
    </dxf>
    <dxf>
      <border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auto="1"/>
        </top>
        <bottom style="medium">
          <color indexed="64"/>
        </bottom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164" formatCode="yyyy\-mm\-dd\ hh:mm:ss"/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left" vertical="top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left" vertical="top"/>
      <border outline="0">
        <left style="thin">
          <color auto="1"/>
        </left>
        <right style="thin">
          <color auto="1"/>
        </right>
        <top/>
        <bottom/>
      </border>
    </dxf>
    <dxf>
      <fill>
        <patternFill>
          <bgColor rgb="FF97FFB5"/>
        </patternFill>
      </fill>
    </dxf>
    <dxf>
      <fill>
        <patternFill>
          <bgColor rgb="FFF79B78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J11" totalsRowShown="0" headerRowDxfId="40" tableBorderDxfId="39">
  <autoFilter ref="A1:J11" xr:uid="{00000000-0009-0000-0100-000001000000}"/>
  <tableColumns count="10">
    <tableColumn id="1" xr3:uid="{00000000-0010-0000-0000-000001000000}" name="index" dataDxfId="38"/>
    <tableColumn id="2" xr3:uid="{00000000-0010-0000-0000-000002000000}" name="Date" dataDxfId="37"/>
    <tableColumn id="3" xr3:uid="{00000000-0010-0000-0000-000003000000}" name="Team"/>
    <tableColumn id="4" xr3:uid="{00000000-0010-0000-0000-000004000000}" name="Opponent"/>
    <tableColumn id="5" xr3:uid="{00000000-0010-0000-0000-000005000000}" name="Result encoded"/>
    <tableColumn id="6" xr3:uid="{00000000-0010-0000-0000-000006000000}" name="Que parier ?">
      <calculatedColumnFormula array="1">_xlfn.IFS(E2=-1,D2,E2=0,"Draw",E2=1,C2)</calculatedColumnFormula>
    </tableColumn>
    <tableColumn id="7" xr3:uid="{00000000-0010-0000-0000-000007000000}" name="Côtes"/>
    <tableColumn id="8" xr3:uid="{00000000-0010-0000-0000-000008000000}" name="Mise" dataDxfId="36">
      <calculatedColumnFormula>$C$13/10</calculatedColumnFormula>
    </tableColumn>
    <tableColumn id="9" xr3:uid="{00000000-0010-0000-0000-000009000000}" name="Gagné ?"/>
    <tableColumn id="10" xr3:uid="{00000000-0010-0000-0000-00000A000000}" name="Bilan">
      <calculatedColumnFormula array="1">_xlfn.IFS(I2=1,H2*G2,I2=0,-H2)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7" displayName="Tableau7" ref="A20:B40" totalsRowShown="0" headerRowDxfId="35" headerRowBorderDxfId="34" tableBorderDxfId="33" totalsRowBorderDxfId="32">
  <autoFilter ref="A20:B40" xr:uid="{00000000-0009-0000-0100-000002000000}"/>
  <tableColumns count="2">
    <tableColumn id="1" xr3:uid="{00000000-0010-0000-0100-000001000000}" name="Sofascore" dataDxfId="31"/>
    <tableColumn id="2" xr3:uid="{00000000-0010-0000-0100-000002000000}" name="Betclic" dataDxfId="3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2" displayName="Tableau2" ref="A1:K11" totalsRowShown="0" headerRowDxfId="27" dataDxfId="26" tableBorderDxfId="25">
  <autoFilter ref="A1:K11" xr:uid="{00000000-0009-0000-0100-000003000000}"/>
  <tableColumns count="11">
    <tableColumn id="1" xr3:uid="{00000000-0010-0000-0200-000001000000}" name=" " dataDxfId="24"/>
    <tableColumn id="2" xr3:uid="{00000000-0010-0000-0200-000002000000}" name="Date" dataDxfId="23"/>
    <tableColumn id="3" xr3:uid="{00000000-0010-0000-0200-000003000000}" name="Team"/>
    <tableColumn id="4" xr3:uid="{00000000-0010-0000-0200-000004000000}" name="Opponent"/>
    <tableColumn id="5" xr3:uid="{00000000-0010-0000-0200-000005000000}" name="Result encoded"/>
    <tableColumn id="6" xr3:uid="{00000000-0010-0000-0200-000006000000}" name="Que parier ?">
      <calculatedColumnFormula array="1">_xlfn.IFS(E2=-1,D2,E2=0,"Draw",E2=1,C2)</calculatedColumnFormula>
    </tableColumn>
    <tableColumn id="7" xr3:uid="{00000000-0010-0000-0200-000007000000}" name="Côtes" dataDxfId="22">
      <calculatedColumnFormula array="1">_xlfn.IFS(Tableau2[[#This Row],[Result encoded]]=-1,VLOOKUP(VLOOKUP(Tableau2[[#This Row],[Que parier ?]],Tableau7[],2,0),Tableau6[[#All],[Extérieur]:[Défaite]],4,0),Tableau2[[#This Row],[Result encoded]]=1,VLOOKUP(VLOOKUP(Tableau2[[#This Row],[Que parier ?]],Tableau7[],2,0),Tableau6[#All],3,0),Tableau2[[#This Row],[Result encoded]]=0,VLOOKUP(VLOOKUP(Tableau2[[#This Row],[Team]],Tableau7[],2,0),Tableau6[],4,0))</calculatedColumnFormula>
    </tableColumn>
    <tableColumn id="8" xr3:uid="{00000000-0010-0000-0200-000008000000}" name="Mise" dataDxfId="21">
      <calculatedColumnFormula>$C$13/10</calculatedColumnFormula>
    </tableColumn>
    <tableColumn id="9" xr3:uid="{00000000-0010-0000-0200-000009000000}" name="Gagné ?"/>
    <tableColumn id="10" xr3:uid="{00000000-0010-0000-0200-00000A000000}" name="Bilan">
      <calculatedColumnFormula>IF(Tableau2[[#This Row],[Gagné ?]]=0,-Tableau2[[#This Row],[Mise]],Tableau2[[#This Row],[Côtes]]*Tableau2[[#This Row],[Mise]])</calculatedColumnFormula>
    </tableColumn>
    <tableColumn id="11" xr3:uid="{00000000-0010-0000-0200-00000B000000}" name="Pari placé ?" dataDxfId="2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6" displayName="Tableau6" ref="A24:E34" totalsRowShown="0" tableBorderDxfId="19">
  <autoFilter ref="A24:E34" xr:uid="{00000000-0009-0000-0100-000004000000}"/>
  <tableColumns count="5">
    <tableColumn id="1" xr3:uid="{00000000-0010-0000-0300-000001000000}" name="Domicile"/>
    <tableColumn id="2" xr3:uid="{00000000-0010-0000-0300-000002000000}" name="Extérieur" dataDxfId="18">
      <calculatedColumnFormula>A4</calculatedColumnFormula>
    </tableColumn>
    <tableColumn id="3" xr3:uid="{00000000-0010-0000-0300-000003000000}" name="Victoire" dataDxfId="17"/>
    <tableColumn id="4" xr3:uid="{00000000-0010-0000-0300-000004000000}" name="Nul" dataDxfId="16"/>
    <tableColumn id="5" xr3:uid="{00000000-0010-0000-0300-000005000000}" name="Défaite" dataDxfId="1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2A5D12-38EC-F545-950F-0C7E9B114C0F}" name="Tableau8" displayName="Tableau8" ref="A1:J11" totalsRowShown="0" headerRowDxfId="8" dataDxfId="9" tableBorderDxfId="7">
  <autoFilter ref="A1:J11" xr:uid="{442A5D12-38EC-F545-950F-0C7E9B114C0F}"/>
  <tableColumns count="10">
    <tableColumn id="1" xr3:uid="{0E676E69-F5A1-7C45-8F23-A27B892BD1D4}" name="Colonne1" dataDxfId="6"/>
    <tableColumn id="2" xr3:uid="{3691375C-1E34-294A-97E9-A58E40CD4A54}" name="Date" dataDxfId="5"/>
    <tableColumn id="3" xr3:uid="{83BE3800-1C53-9342-B2A6-B3D073EF64D5}" name="Team"/>
    <tableColumn id="4" xr3:uid="{5C64EC0F-2728-0042-9910-2B23FE2CEC8D}" name="Opponent"/>
    <tableColumn id="5" xr3:uid="{E76B72B6-2448-1944-8331-473783F84BF2}" name="Result encoded"/>
    <tableColumn id="6" xr3:uid="{2553C4DB-D333-534E-969E-104C22999606}" name="Que parier ?">
      <calculatedColumnFormula array="1">_xlfn.IFS(E2=-1,D2,E2=0,"Draw",E2=1,C2)</calculatedColumnFormula>
    </tableColumn>
    <tableColumn id="7" xr3:uid="{CDCBCDE4-4B45-F141-BCEE-2CB8D46C880F}" name="Côtes" dataDxfId="4">
      <calculatedColumnFormula array="1">_xlfn.IFS(Tableau8[[#This Row],[Result encoded]]=-1,VLOOKUP(VLOOKUP(Tableau8[[#This Row],[Que parier ?]],Tableau7[#All],2,0),Tableau66[[#All],[Extérieur]:[Défaite]],4,0),Tableau8[[#This Row],[Result encoded]]=1,VLOOKUP(VLOOKUP(Tableau8[[#This Row],[Que parier ?]],Tableau7[],2,0),Tableau66[#All],3,0),Tableau8[[#This Row],[Result encoded]]=0,VLOOKUP(VLOOKUP(Tableau8[[#This Row],[Team]],Tableau7[],2,0),Tableau66[],4,0))</calculatedColumnFormula>
    </tableColumn>
    <tableColumn id="8" xr3:uid="{C5A461DC-5E73-4C45-B01B-E944F4CD05CC}" name="Mise" dataDxfId="3">
      <calculatedColumnFormula>$C$13/10</calculatedColumnFormula>
    </tableColumn>
    <tableColumn id="9" xr3:uid="{6777E30D-0B4E-794E-9063-F01BEE46C485}" name="Gagné ?" dataDxfId="2"/>
    <tableColumn id="10" xr3:uid="{FE12079D-934A-5642-B9F6-E3EA1CD251D9}" name="Bilan">
      <calculatedColumnFormula array="1">_xlfn.IFS(I2=1,H2*G2,I2=0,-H2)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66" displayName="Tableau66" ref="A24:E34" totalsRowShown="0" tableBorderDxfId="14">
  <autoFilter ref="A24:E34" xr:uid="{00000000-0009-0000-0100-000005000000}"/>
  <tableColumns count="5">
    <tableColumn id="1" xr3:uid="{00000000-0010-0000-0400-000001000000}" name="Domicile"/>
    <tableColumn id="2" xr3:uid="{00000000-0010-0000-0400-000002000000}" name="Extérieur" dataDxfId="13">
      <calculatedColumnFormula>A4</calculatedColumnFormula>
    </tableColumn>
    <tableColumn id="3" xr3:uid="{00000000-0010-0000-0400-000003000000}" name="Victoire" dataDxfId="12"/>
    <tableColumn id="4" xr3:uid="{00000000-0010-0000-0400-000004000000}" name="Nul" dataDxfId="11"/>
    <tableColumn id="5" xr3:uid="{00000000-0010-0000-0400-000005000000}" name="Défaite" dataDxfId="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showGridLines="0" workbookViewId="0">
      <selection activeCell="G3" sqref="G3"/>
    </sheetView>
  </sheetViews>
  <sheetFormatPr baseColWidth="10" defaultColWidth="8.83203125" defaultRowHeight="15" x14ac:dyDescent="0.2"/>
  <cols>
    <col min="1" max="1" width="19" style="24" bestFit="1" customWidth="1"/>
    <col min="2" max="2" width="17.6640625" style="24" bestFit="1" customWidth="1"/>
    <col min="3" max="3" width="19" style="24" bestFit="1" customWidth="1"/>
    <col min="4" max="4" width="16" style="24" bestFit="1" customWidth="1"/>
    <col min="5" max="5" width="15.5" style="24" customWidth="1"/>
    <col min="6" max="6" width="16.6640625" style="24" bestFit="1" customWidth="1"/>
    <col min="7" max="7" width="11.6640625" style="24" customWidth="1"/>
    <col min="8" max="8" width="13.83203125" style="24" customWidth="1"/>
    <col min="9" max="9" width="9.5" style="24" customWidth="1"/>
  </cols>
  <sheetData>
    <row r="1" spans="1:10" x14ac:dyDescent="0.2">
      <c r="A1" s="2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">
      <c r="A2" s="3">
        <v>0</v>
      </c>
      <c r="B2" s="4">
        <v>44552</v>
      </c>
      <c r="C2" t="s">
        <v>10</v>
      </c>
      <c r="D2" t="s">
        <v>11</v>
      </c>
      <c r="E2">
        <v>-1</v>
      </c>
      <c r="F2" t="str">
        <f t="array" ref="F2">_xlfn.IFS(E2=-1,D2,E2=0,"Draw",E2=1,C2)</f>
        <v>Stade Rennais</v>
      </c>
      <c r="G2"/>
      <c r="H2">
        <f t="shared" ref="H2:H11" si="0">$C$13/10</f>
        <v>0.1</v>
      </c>
      <c r="I2">
        <v>1</v>
      </c>
      <c r="J2">
        <f t="array" ref="J2">_xlfn.IFS(I2=1,H2*G2,I2=0,-H2)</f>
        <v>0</v>
      </c>
    </row>
    <row r="3" spans="1:10" x14ac:dyDescent="0.2">
      <c r="A3" s="3">
        <v>1</v>
      </c>
      <c r="B3" s="4">
        <v>44552</v>
      </c>
      <c r="C3" t="s">
        <v>12</v>
      </c>
      <c r="D3" t="s">
        <v>13</v>
      </c>
      <c r="E3">
        <v>1</v>
      </c>
      <c r="F3" t="str">
        <f t="array" ref="F3">_xlfn.IFS(E3=-1,D3,E3=0,"Draw",E3=1,C3)</f>
        <v>Bordeaux</v>
      </c>
      <c r="G3">
        <v>4.5999999999999996</v>
      </c>
      <c r="H3">
        <f t="shared" si="0"/>
        <v>0.1</v>
      </c>
      <c r="I3">
        <v>1</v>
      </c>
      <c r="J3">
        <f t="array" ref="J3">_xlfn.IFS(I3=1,H3*G3,I3=0,-H3)</f>
        <v>0.45999999999999996</v>
      </c>
    </row>
    <row r="4" spans="1:10" x14ac:dyDescent="0.2">
      <c r="A4" s="3">
        <v>2</v>
      </c>
      <c r="B4" s="4">
        <v>44552</v>
      </c>
      <c r="C4" t="s">
        <v>14</v>
      </c>
      <c r="D4" t="s">
        <v>15</v>
      </c>
      <c r="E4">
        <v>-1</v>
      </c>
      <c r="F4" t="str">
        <f t="array" ref="F4">_xlfn.IFS(E4=-1,D4,E4=0,"Draw",E4=1,C4)</f>
        <v>Strasbourg</v>
      </c>
      <c r="G4">
        <v>2.35</v>
      </c>
      <c r="H4">
        <f t="shared" si="0"/>
        <v>0.1</v>
      </c>
      <c r="I4">
        <v>1</v>
      </c>
      <c r="J4">
        <f t="array" ref="J4">_xlfn.IFS(I4=1,H4*G4,I4=0,-H4)</f>
        <v>0.23500000000000001</v>
      </c>
    </row>
    <row r="5" spans="1:10" x14ac:dyDescent="0.2">
      <c r="A5" s="3">
        <v>3</v>
      </c>
      <c r="B5" s="4">
        <v>44552</v>
      </c>
      <c r="C5" t="s">
        <v>16</v>
      </c>
      <c r="D5" t="s">
        <v>17</v>
      </c>
      <c r="E5">
        <v>-1</v>
      </c>
      <c r="F5" t="str">
        <f t="array" ref="F5">_xlfn.IFS(E5=-1,D5,E5=0,"Draw",E5=1,C5)</f>
        <v>Paris Saint-Germain</v>
      </c>
      <c r="G5">
        <v>1.3</v>
      </c>
      <c r="H5">
        <f t="shared" si="0"/>
        <v>0.1</v>
      </c>
      <c r="I5">
        <v>1</v>
      </c>
      <c r="J5">
        <f t="array" ref="J5">_xlfn.IFS(I5=1,H5*G5,I5=0,-H5)</f>
        <v>0.13</v>
      </c>
    </row>
    <row r="6" spans="1:10" x14ac:dyDescent="0.2">
      <c r="A6" s="3">
        <v>4</v>
      </c>
      <c r="B6" s="4">
        <v>44552</v>
      </c>
      <c r="C6" t="s">
        <v>18</v>
      </c>
      <c r="D6" t="s">
        <v>19</v>
      </c>
      <c r="E6">
        <v>1</v>
      </c>
      <c r="F6" t="str">
        <f t="array" ref="F6">_xlfn.IFS(E6=-1,D6,E6=0,"Draw",E6=1,C6)</f>
        <v>Montpellier</v>
      </c>
      <c r="G6">
        <v>2.1</v>
      </c>
      <c r="H6">
        <f t="shared" si="0"/>
        <v>0.1</v>
      </c>
      <c r="I6">
        <v>0</v>
      </c>
      <c r="J6">
        <f t="array" ref="J6">_xlfn.IFS(I6=1,H6*G6,I6=0,-H6)</f>
        <v>-0.1</v>
      </c>
    </row>
    <row r="7" spans="1:10" x14ac:dyDescent="0.2">
      <c r="A7" s="3">
        <v>5</v>
      </c>
      <c r="B7" s="4">
        <v>44552</v>
      </c>
      <c r="C7" t="s">
        <v>20</v>
      </c>
      <c r="D7" t="s">
        <v>21</v>
      </c>
      <c r="E7">
        <v>0</v>
      </c>
      <c r="F7" t="str">
        <f t="array" ref="F7">_xlfn.IFS(E7=-1,D7,E7=0,"Draw",E7=1,C7)</f>
        <v>Draw</v>
      </c>
      <c r="G7">
        <v>3.35</v>
      </c>
      <c r="H7">
        <f t="shared" si="0"/>
        <v>0.1</v>
      </c>
      <c r="I7">
        <v>1</v>
      </c>
      <c r="J7">
        <f t="array" ref="J7">_xlfn.IFS(I7=1,H7*G7,I7=0,-H7)</f>
        <v>0.33500000000000002</v>
      </c>
    </row>
    <row r="8" spans="1:10" x14ac:dyDescent="0.2">
      <c r="A8" s="3">
        <v>6</v>
      </c>
      <c r="B8" s="4">
        <v>44552</v>
      </c>
      <c r="C8" t="s">
        <v>22</v>
      </c>
      <c r="D8" t="s">
        <v>23</v>
      </c>
      <c r="E8">
        <v>1</v>
      </c>
      <c r="F8" t="str">
        <f t="array" ref="F8">_xlfn.IFS(E8=-1,D8,E8=0,"Draw",E8=1,C8)</f>
        <v>Olympique Lyonnais</v>
      </c>
      <c r="G8">
        <v>1.3</v>
      </c>
      <c r="H8">
        <f t="shared" si="0"/>
        <v>0.1</v>
      </c>
      <c r="I8">
        <v>0</v>
      </c>
      <c r="J8">
        <f t="array" ref="J8">_xlfn.IFS(I8=1,H8*G8,I8=0,-H8)</f>
        <v>-0.1</v>
      </c>
    </row>
    <row r="9" spans="1:10" x14ac:dyDescent="0.2">
      <c r="A9" s="3">
        <v>7</v>
      </c>
      <c r="B9" s="4">
        <v>44552</v>
      </c>
      <c r="C9" t="s">
        <v>24</v>
      </c>
      <c r="D9" t="s">
        <v>25</v>
      </c>
      <c r="E9">
        <v>-1</v>
      </c>
      <c r="F9" t="str">
        <f t="array" ref="F9">_xlfn.IFS(E9=-1,D9,E9=0,"Draw",E9=1,C9)</f>
        <v>Stade de Reims</v>
      </c>
      <c r="G9">
        <v>5.0999999999999996</v>
      </c>
      <c r="H9">
        <f t="shared" si="0"/>
        <v>0.1</v>
      </c>
      <c r="I9">
        <v>0</v>
      </c>
      <c r="J9">
        <f t="array" ref="J9">_xlfn.IFS(I9=1,H9*G9,I9=0,-H9)</f>
        <v>-0.1</v>
      </c>
    </row>
    <row r="10" spans="1:10" x14ac:dyDescent="0.2">
      <c r="A10" s="3">
        <v>8</v>
      </c>
      <c r="B10" s="4">
        <v>44552</v>
      </c>
      <c r="C10" t="s">
        <v>26</v>
      </c>
      <c r="D10" t="s">
        <v>27</v>
      </c>
      <c r="E10">
        <v>1</v>
      </c>
      <c r="F10" t="str">
        <f t="array" ref="F10">_xlfn.IFS(E10=-1,D10,E10=0,"Draw",E10=1,C10)</f>
        <v>Saint-Étienne</v>
      </c>
      <c r="G10">
        <v>2.42</v>
      </c>
      <c r="H10">
        <f t="shared" si="0"/>
        <v>0.1</v>
      </c>
      <c r="I10">
        <v>0</v>
      </c>
      <c r="J10">
        <f t="array" ref="J10">_xlfn.IFS(I10=1,H10*G10,I10=0,-H10)</f>
        <v>-0.1</v>
      </c>
    </row>
    <row r="11" spans="1:10" x14ac:dyDescent="0.2">
      <c r="A11" s="3">
        <v>9</v>
      </c>
      <c r="B11" s="4">
        <v>44552</v>
      </c>
      <c r="C11" t="s">
        <v>28</v>
      </c>
      <c r="D11" t="s">
        <v>29</v>
      </c>
      <c r="E11">
        <v>-1</v>
      </c>
      <c r="F11" t="str">
        <f t="array" ref="F11">_xlfn.IFS(E11=-1,D11,E11=0,"Draw",E11=1,C11)</f>
        <v>Stade Brestois 29</v>
      </c>
      <c r="G11">
        <v>2.82</v>
      </c>
      <c r="H11">
        <f t="shared" si="0"/>
        <v>0.1</v>
      </c>
      <c r="I11">
        <v>0</v>
      </c>
      <c r="J11">
        <f t="array" ref="J11">_xlfn.IFS(I11=1,H11*G11,I11=0,-H11)</f>
        <v>-0.1</v>
      </c>
    </row>
    <row r="12" spans="1:10" ht="16" customHeight="1" thickBot="1" x14ac:dyDescent="0.25"/>
    <row r="13" spans="1:10" ht="16" customHeight="1" thickBot="1" x14ac:dyDescent="0.25">
      <c r="B13" s="6" t="s">
        <v>7</v>
      </c>
      <c r="C13" s="14">
        <v>1</v>
      </c>
    </row>
    <row r="14" spans="1:10" ht="16" customHeight="1" thickBot="1" x14ac:dyDescent="0.25">
      <c r="B14" s="5" t="s">
        <v>30</v>
      </c>
      <c r="C14" s="1">
        <f>SUM(J2:J11)</f>
        <v>0.66000000000000014</v>
      </c>
    </row>
    <row r="15" spans="1:10" ht="16" customHeight="1" thickBot="1" x14ac:dyDescent="0.25">
      <c r="B15" s="5" t="s">
        <v>31</v>
      </c>
      <c r="C15" s="25">
        <f>AVERAGE(I2:I11)</f>
        <v>0.5</v>
      </c>
    </row>
    <row r="16" spans="1:10" ht="16" customHeight="1" thickBot="1" x14ac:dyDescent="0.25">
      <c r="B16" s="5" t="s">
        <v>32</v>
      </c>
      <c r="C16" s="26">
        <f>SUMIFS(I2:I11,G2:G11,"&gt;2")/COUNT(I2:I11)</f>
        <v>0.3</v>
      </c>
    </row>
    <row r="18" spans="1:2" ht="16" customHeight="1" thickBot="1" x14ac:dyDescent="0.25"/>
    <row r="19" spans="1:2" x14ac:dyDescent="0.2">
      <c r="A19" s="15" t="s">
        <v>33</v>
      </c>
      <c r="B19" s="16"/>
    </row>
    <row r="20" spans="1:2" x14ac:dyDescent="0.2">
      <c r="A20" s="19" t="s">
        <v>34</v>
      </c>
      <c r="B20" s="20" t="s">
        <v>35</v>
      </c>
    </row>
    <row r="21" spans="1:2" x14ac:dyDescent="0.2">
      <c r="A21" s="17" t="s">
        <v>10</v>
      </c>
      <c r="B21" s="18" t="s">
        <v>36</v>
      </c>
    </row>
    <row r="22" spans="1:2" x14ac:dyDescent="0.2">
      <c r="A22" s="17" t="s">
        <v>12</v>
      </c>
      <c r="B22" s="18" t="s">
        <v>12</v>
      </c>
    </row>
    <row r="23" spans="1:2" x14ac:dyDescent="0.2">
      <c r="A23" s="17" t="s">
        <v>14</v>
      </c>
      <c r="B23" s="18" t="s">
        <v>37</v>
      </c>
    </row>
    <row r="24" spans="1:2" x14ac:dyDescent="0.2">
      <c r="A24" s="17" t="s">
        <v>16</v>
      </c>
      <c r="B24" s="18" t="s">
        <v>16</v>
      </c>
    </row>
    <row r="25" spans="1:2" x14ac:dyDescent="0.2">
      <c r="A25" s="17" t="s">
        <v>18</v>
      </c>
      <c r="B25" s="18" t="s">
        <v>38</v>
      </c>
    </row>
    <row r="26" spans="1:2" x14ac:dyDescent="0.2">
      <c r="A26" s="17" t="s">
        <v>20</v>
      </c>
      <c r="B26" s="18" t="s">
        <v>39</v>
      </c>
    </row>
    <row r="27" spans="1:2" x14ac:dyDescent="0.2">
      <c r="A27" s="17" t="s">
        <v>22</v>
      </c>
      <c r="B27" s="18" t="s">
        <v>40</v>
      </c>
    </row>
    <row r="28" spans="1:2" x14ac:dyDescent="0.2">
      <c r="A28" s="17" t="s">
        <v>24</v>
      </c>
      <c r="B28" s="18" t="s">
        <v>41</v>
      </c>
    </row>
    <row r="29" spans="1:2" x14ac:dyDescent="0.2">
      <c r="A29" s="17" t="s">
        <v>26</v>
      </c>
      <c r="B29" s="18" t="s">
        <v>42</v>
      </c>
    </row>
    <row r="30" spans="1:2" x14ac:dyDescent="0.2">
      <c r="A30" s="17" t="s">
        <v>28</v>
      </c>
      <c r="B30" s="18" t="s">
        <v>28</v>
      </c>
    </row>
    <row r="31" spans="1:2" x14ac:dyDescent="0.2">
      <c r="A31" s="17" t="s">
        <v>11</v>
      </c>
      <c r="B31" s="18" t="s">
        <v>43</v>
      </c>
    </row>
    <row r="32" spans="1:2" x14ac:dyDescent="0.2">
      <c r="A32" s="17" t="s">
        <v>13</v>
      </c>
      <c r="B32" s="18" t="s">
        <v>44</v>
      </c>
    </row>
    <row r="33" spans="1:2" x14ac:dyDescent="0.2">
      <c r="A33" s="17" t="s">
        <v>15</v>
      </c>
      <c r="B33" s="18" t="s">
        <v>15</v>
      </c>
    </row>
    <row r="34" spans="1:2" x14ac:dyDescent="0.2">
      <c r="A34" s="17" t="s">
        <v>17</v>
      </c>
      <c r="B34" s="18" t="s">
        <v>45</v>
      </c>
    </row>
    <row r="35" spans="1:2" x14ac:dyDescent="0.2">
      <c r="A35" s="17" t="s">
        <v>19</v>
      </c>
      <c r="B35" s="18" t="s">
        <v>19</v>
      </c>
    </row>
    <row r="36" spans="1:2" x14ac:dyDescent="0.2">
      <c r="A36" s="17" t="s">
        <v>21</v>
      </c>
      <c r="B36" s="18" t="s">
        <v>46</v>
      </c>
    </row>
    <row r="37" spans="1:2" x14ac:dyDescent="0.2">
      <c r="A37" s="17" t="s">
        <v>23</v>
      </c>
      <c r="B37" s="18" t="s">
        <v>23</v>
      </c>
    </row>
    <row r="38" spans="1:2" x14ac:dyDescent="0.2">
      <c r="A38" s="17" t="s">
        <v>25</v>
      </c>
      <c r="B38" s="18" t="s">
        <v>47</v>
      </c>
    </row>
    <row r="39" spans="1:2" x14ac:dyDescent="0.2">
      <c r="A39" s="17" t="s">
        <v>27</v>
      </c>
      <c r="B39" s="18" t="s">
        <v>48</v>
      </c>
    </row>
    <row r="40" spans="1:2" x14ac:dyDescent="0.2">
      <c r="A40" s="17" t="s">
        <v>29</v>
      </c>
      <c r="B40" s="18" t="s">
        <v>49</v>
      </c>
    </row>
  </sheetData>
  <conditionalFormatting sqref="C14">
    <cfRule type="cellIs" dxfId="42" priority="2" operator="lessThan">
      <formula>0</formula>
    </cfRule>
    <cfRule type="cellIs" dxfId="41" priority="3" operator="greaterThan">
      <formula>0</formula>
    </cfRule>
  </conditionalFormatting>
  <conditionalFormatting sqref="C15:C16">
    <cfRule type="colorScale" priority="1">
      <colorScale>
        <cfvo type="percent" val="50"/>
        <cfvo type="percent" val="100"/>
        <color rgb="FFF79B78"/>
        <color rgb="FF97FFB5"/>
      </colorScale>
    </cfRule>
  </conditionalFormatting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showGridLines="0" topLeftCell="B1" workbookViewId="0">
      <selection activeCell="G3" sqref="G3"/>
    </sheetView>
  </sheetViews>
  <sheetFormatPr baseColWidth="10" defaultColWidth="8.83203125" defaultRowHeight="15" x14ac:dyDescent="0.2"/>
  <cols>
    <col min="1" max="1" width="11" style="24" customWidth="1"/>
    <col min="2" max="2" width="17.6640625" style="24" bestFit="1" customWidth="1"/>
    <col min="3" max="3" width="19" style="24" bestFit="1" customWidth="1"/>
    <col min="4" max="4" width="16" style="24" bestFit="1" customWidth="1"/>
    <col min="5" max="5" width="15.5" style="24" customWidth="1"/>
    <col min="6" max="6" width="19" style="24" bestFit="1" customWidth="1"/>
    <col min="7" max="7" width="7.83203125" style="24" bestFit="1" customWidth="1"/>
    <col min="9" max="9" width="9.5" style="24" customWidth="1"/>
  </cols>
  <sheetData>
    <row r="1" spans="1:11" x14ac:dyDescent="0.2">
      <c r="A1" s="8" t="s">
        <v>50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21" t="s">
        <v>51</v>
      </c>
    </row>
    <row r="2" spans="1:11" x14ac:dyDescent="0.2">
      <c r="A2" s="11">
        <v>0</v>
      </c>
      <c r="B2" s="13">
        <v>44552</v>
      </c>
      <c r="C2" t="s">
        <v>10</v>
      </c>
      <c r="D2" t="s">
        <v>11</v>
      </c>
      <c r="E2">
        <v>-1</v>
      </c>
      <c r="F2" t="str">
        <f t="array" ref="F2">_xlfn.IFS(E2=-1,D2,E2=0,"Draw",E2=1,C2)</f>
        <v>Stade Rennais</v>
      </c>
      <c r="G2" s="22" cm="1">
        <f t="array" ref="G2">_xlfn.IFS(Tableau2[[#This Row],[Result encoded]]=-1,VLOOKUP(VLOOKUP(Tableau2[[#This Row],[Que parier ?]],Tableau7[],2,0),Tableau6[[#All],[Extérieur]:[Défaite]],4,0),Tableau2[[#This Row],[Result encoded]]=1,VLOOKUP(VLOOKUP(Tableau2[[#This Row],[Que parier ?]],Tableau7[],2,0),Tableau6[#All],3,0),Tableau2[[#This Row],[Result encoded]]=0,VLOOKUP(VLOOKUP(Tableau2[[#This Row],[Team]],Tableau7[],2,0),Tableau6[],4,0))</f>
        <v>3.25</v>
      </c>
      <c r="H2" s="12">
        <f t="shared" ref="H2:H11" si="0">$C$13/10</f>
        <v>0.1</v>
      </c>
      <c r="I2" s="28">
        <v>0</v>
      </c>
      <c r="J2">
        <f>IF(Tableau2[[#This Row],[Gagné ?]]=0,-Tableau2[[#This Row],[Mise]],Tableau2[[#This Row],[Côtes]]*Tableau2[[#This Row],[Mise]])</f>
        <v>-0.1</v>
      </c>
      <c r="K2" s="27" t="s">
        <v>52</v>
      </c>
    </row>
    <row r="3" spans="1:11" x14ac:dyDescent="0.2">
      <c r="A3" s="11">
        <v>1</v>
      </c>
      <c r="B3" s="13">
        <v>44552</v>
      </c>
      <c r="C3" t="s">
        <v>12</v>
      </c>
      <c r="D3" t="s">
        <v>13</v>
      </c>
      <c r="E3">
        <v>1</v>
      </c>
      <c r="F3" t="str">
        <f t="array" ref="F3">_xlfn.IFS(E3=-1,D3,E3=0,"Draw",E3=1,C3)</f>
        <v>Bordeaux</v>
      </c>
      <c r="G3" s="22">
        <f t="array" ref="G3">_xlfn.IFS(Tableau2[[#This Row],[Result encoded]]=-1,VLOOKUP(VLOOKUP(Tableau2[[#This Row],[Que parier ?]],Tableau7[],2,0),Tableau6[[#All],[Extérieur]:[Défaite]],4,0),Tableau2[[#This Row],[Result encoded]]=1,VLOOKUP(VLOOKUP(Tableau2[[#This Row],[Que parier ?]],Tableau7[],2,0),Tableau6[#All],3,0),Tableau2[[#This Row],[Result encoded]]=0,VLOOKUP(VLOOKUP(Tableau2[[#This Row],[Team]],Tableau7[],2,0),Tableau6[],4,0))</f>
        <v>4.2</v>
      </c>
      <c r="H3" s="27">
        <f t="shared" si="0"/>
        <v>0.1</v>
      </c>
      <c r="I3" s="29">
        <v>0</v>
      </c>
      <c r="J3">
        <f>IF(Tableau2[[#This Row],[Gagné ?]]=0,-Tableau2[[#This Row],[Mise]],Tableau2[[#This Row],[Côtes]]*Tableau2[[#This Row],[Mise]])</f>
        <v>-0.1</v>
      </c>
      <c r="K3" s="27" t="s">
        <v>52</v>
      </c>
    </row>
    <row r="4" spans="1:11" x14ac:dyDescent="0.2">
      <c r="A4" s="11">
        <v>2</v>
      </c>
      <c r="B4" s="13">
        <v>44552</v>
      </c>
      <c r="C4" t="s">
        <v>14</v>
      </c>
      <c r="D4" t="s">
        <v>15</v>
      </c>
      <c r="E4">
        <v>-1</v>
      </c>
      <c r="F4" t="str">
        <f t="array" ref="F4">_xlfn.IFS(E4=-1,D4,E4=0,"Draw",E4=1,C4)</f>
        <v>Strasbourg</v>
      </c>
      <c r="G4" s="22">
        <f t="array" ref="G4">_xlfn.IFS(Tableau2[[#This Row],[Result encoded]]=-1,VLOOKUP(VLOOKUP(Tableau2[[#This Row],[Que parier ?]],Tableau7[],2,0),Tableau6[[#All],[Extérieur]:[Défaite]],4,0),Tableau2[[#This Row],[Result encoded]]=1,VLOOKUP(VLOOKUP(Tableau2[[#This Row],[Que parier ?]],Tableau7[],2,0),Tableau6[#All],3,0),Tableau2[[#This Row],[Result encoded]]=0,VLOOKUP(VLOOKUP(Tableau2[[#This Row],[Team]],Tableau7[],2,0),Tableau6[],4,0))</f>
        <v>2.13</v>
      </c>
      <c r="H4" s="12">
        <f t="shared" si="0"/>
        <v>0.1</v>
      </c>
      <c r="I4" s="28">
        <v>0</v>
      </c>
      <c r="J4">
        <f>IF(Tableau2[[#This Row],[Gagné ?]]=0,-Tableau2[[#This Row],[Mise]],Tableau2[[#This Row],[Côtes]]*Tableau2[[#This Row],[Mise]])</f>
        <v>-0.1</v>
      </c>
      <c r="K4" s="27" t="s">
        <v>52</v>
      </c>
    </row>
    <row r="5" spans="1:11" x14ac:dyDescent="0.2">
      <c r="A5" s="11">
        <v>3</v>
      </c>
      <c r="B5" s="13">
        <v>44552</v>
      </c>
      <c r="C5" t="s">
        <v>16</v>
      </c>
      <c r="D5" t="s">
        <v>17</v>
      </c>
      <c r="E5">
        <v>-1</v>
      </c>
      <c r="F5" t="str">
        <f t="array" ref="F5">_xlfn.IFS(E5=-1,D5,E5=0,"Draw",E5=1,C5)</f>
        <v>Paris Saint-Germain</v>
      </c>
      <c r="G5" s="22">
        <f t="array" ref="G5">_xlfn.IFS(Tableau2[[#This Row],[Result encoded]]=-1,VLOOKUP(VLOOKUP(Tableau2[[#This Row],[Que parier ?]],Tableau7[],2,0),Tableau6[[#All],[Extérieur]:[Défaite]],4,0),Tableau2[[#This Row],[Result encoded]]=1,VLOOKUP(VLOOKUP(Tableau2[[#This Row],[Que parier ?]],Tableau7[],2,0),Tableau6[#All],3,0),Tableau2[[#This Row],[Result encoded]]=0,VLOOKUP(VLOOKUP(Tableau2[[#This Row],[Team]],Tableau7[],2,0),Tableau6[],4,0))</f>
        <v>1.31</v>
      </c>
      <c r="H5" s="27">
        <f t="shared" si="0"/>
        <v>0.1</v>
      </c>
      <c r="I5" s="29">
        <v>0</v>
      </c>
      <c r="J5">
        <f>IF(Tableau2[[#This Row],[Gagné ?]]=0,-Tableau2[[#This Row],[Mise]],Tableau2[[#This Row],[Côtes]]*Tableau2[[#This Row],[Mise]])</f>
        <v>-0.1</v>
      </c>
      <c r="K5" s="27" t="s">
        <v>52</v>
      </c>
    </row>
    <row r="6" spans="1:11" x14ac:dyDescent="0.2">
      <c r="A6" s="11">
        <v>4</v>
      </c>
      <c r="B6" s="13">
        <v>44552</v>
      </c>
      <c r="C6" t="s">
        <v>18</v>
      </c>
      <c r="D6" t="s">
        <v>19</v>
      </c>
      <c r="E6">
        <v>1</v>
      </c>
      <c r="F6" t="str">
        <f t="array" ref="F6">_xlfn.IFS(E6=-1,D6,E6=0,"Draw",E6=1,C6)</f>
        <v>Montpellier</v>
      </c>
      <c r="G6" s="22">
        <f t="array" ref="G6">_xlfn.IFS(Tableau2[[#This Row],[Result encoded]]=-1,VLOOKUP(VLOOKUP(Tableau2[[#This Row],[Que parier ?]],Tableau7[],2,0),Tableau6[[#All],[Extérieur]:[Défaite]],4,0),Tableau2[[#This Row],[Result encoded]]=1,VLOOKUP(VLOOKUP(Tableau2[[#This Row],[Que parier ?]],Tableau7[],2,0),Tableau6[#All],3,0),Tableau2[[#This Row],[Result encoded]]=0,VLOOKUP(VLOOKUP(Tableau2[[#This Row],[Team]],Tableau7[],2,0),Tableau6[],4,0))</f>
        <v>2.0699999999999998</v>
      </c>
      <c r="H6" s="12">
        <f t="shared" si="0"/>
        <v>0.1</v>
      </c>
      <c r="I6" s="28">
        <v>1</v>
      </c>
      <c r="J6">
        <f>IF(Tableau2[[#This Row],[Gagné ?]]=0,-Tableau2[[#This Row],[Mise]],Tableau2[[#This Row],[Côtes]]*Tableau2[[#This Row],[Mise]])</f>
        <v>0.20699999999999999</v>
      </c>
      <c r="K6" s="27" t="s">
        <v>52</v>
      </c>
    </row>
    <row r="7" spans="1:11" x14ac:dyDescent="0.2">
      <c r="A7" s="11">
        <v>5</v>
      </c>
      <c r="B7" s="13">
        <v>44552</v>
      </c>
      <c r="C7" t="s">
        <v>20</v>
      </c>
      <c r="D7" t="s">
        <v>21</v>
      </c>
      <c r="E7">
        <v>1</v>
      </c>
      <c r="F7" t="str">
        <f t="array" ref="F7">_xlfn.IFS(E7=-1,D7,E7=0,"Draw",E7=1,C7)</f>
        <v>OGC Nice</v>
      </c>
      <c r="G7" s="22">
        <f t="array" ref="G7">_xlfn.IFS(Tableau2[[#This Row],[Result encoded]]=-1,VLOOKUP(VLOOKUP(Tableau2[[#This Row],[Que parier ?]],Tableau7[],2,0),Tableau6[[#All],[Extérieur]:[Défaite]],4,0),Tableau2[[#This Row],[Result encoded]]=1,VLOOKUP(VLOOKUP(Tableau2[[#This Row],[Que parier ?]],Tableau7[],2,0),Tableau6[#All],3,0),Tableau2[[#This Row],[Result encoded]]=0,VLOOKUP(VLOOKUP(Tableau2[[#This Row],[Team]],Tableau7[],2,0),Tableau6[],4,0))</f>
        <v>1.92</v>
      </c>
      <c r="H7" s="27">
        <f t="shared" si="0"/>
        <v>0.1</v>
      </c>
      <c r="I7" s="29">
        <v>1</v>
      </c>
      <c r="J7">
        <f>IF(Tableau2[[#This Row],[Gagné ?]]=0,-Tableau2[[#This Row],[Mise]],Tableau2[[#This Row],[Côtes]]*Tableau2[[#This Row],[Mise]])</f>
        <v>0.192</v>
      </c>
      <c r="K7" s="27" t="s">
        <v>52</v>
      </c>
    </row>
    <row r="8" spans="1:11" x14ac:dyDescent="0.2">
      <c r="A8" s="11">
        <v>6</v>
      </c>
      <c r="B8" s="13">
        <v>44552</v>
      </c>
      <c r="C8" t="s">
        <v>22</v>
      </c>
      <c r="D8" t="s">
        <v>23</v>
      </c>
      <c r="E8">
        <v>1</v>
      </c>
      <c r="F8" t="str">
        <f t="array" ref="F8">_xlfn.IFS(E8=-1,D8,E8=0,"Draw",E8=1,C8)</f>
        <v>Olympique Lyonnais</v>
      </c>
      <c r="G8" s="22">
        <f t="array" ref="G8">_xlfn.IFS(Tableau2[[#This Row],[Result encoded]]=-1,VLOOKUP(VLOOKUP(Tableau2[[#This Row],[Que parier ?]],Tableau7[],2,0),Tableau6[[#All],[Extérieur]:[Défaite]],4,0),Tableau2[[#This Row],[Result encoded]]=1,VLOOKUP(VLOOKUP(Tableau2[[#This Row],[Que parier ?]],Tableau7[],2,0),Tableau6[#All],3,0),Tableau2[[#This Row],[Result encoded]]=0,VLOOKUP(VLOOKUP(Tableau2[[#This Row],[Team]],Tableau7[],2,0),Tableau6[],4,0))</f>
        <v>1.3</v>
      </c>
      <c r="H8" s="12">
        <f t="shared" si="0"/>
        <v>0.1</v>
      </c>
      <c r="I8" s="28">
        <v>0</v>
      </c>
      <c r="J8">
        <f>IF(Tableau2[[#This Row],[Gagné ?]]=0,-Tableau2[[#This Row],[Mise]],Tableau2[[#This Row],[Côtes]]*Tableau2[[#This Row],[Mise]])</f>
        <v>-0.1</v>
      </c>
      <c r="K8" s="27" t="s">
        <v>52</v>
      </c>
    </row>
    <row r="9" spans="1:11" x14ac:dyDescent="0.2">
      <c r="A9" s="11">
        <v>7</v>
      </c>
      <c r="B9" s="13">
        <v>44552</v>
      </c>
      <c r="C9" t="s">
        <v>24</v>
      </c>
      <c r="D9" t="s">
        <v>25</v>
      </c>
      <c r="E9">
        <v>1</v>
      </c>
      <c r="F9" t="str">
        <f t="array" ref="F9">_xlfn.IFS(E9=-1,D9,E9=0,"Draw",E9=1,C9)</f>
        <v>Olympique de Marseille</v>
      </c>
      <c r="G9" s="22">
        <f t="array" ref="G9">_xlfn.IFS(Tableau2[[#This Row],[Result encoded]]=-1,VLOOKUP(VLOOKUP(Tableau2[[#This Row],[Que parier ?]],Tableau7[],2,0),Tableau6[[#All],[Extérieur]:[Défaite]],4,0),Tableau2[[#This Row],[Result encoded]]=1,VLOOKUP(VLOOKUP(Tableau2[[#This Row],[Que parier ?]],Tableau7[],2,0),Tableau6[#All],3,0),Tableau2[[#This Row],[Result encoded]]=0,VLOOKUP(VLOOKUP(Tableau2[[#This Row],[Team]],Tableau7[],2,0),Tableau6[],4,0))</f>
        <v>1.6</v>
      </c>
      <c r="H9" s="27">
        <f t="shared" si="0"/>
        <v>0.1</v>
      </c>
      <c r="I9" s="29">
        <v>0</v>
      </c>
      <c r="J9">
        <f>IF(Tableau2[[#This Row],[Gagné ?]]=0,-Tableau2[[#This Row],[Mise]],Tableau2[[#This Row],[Côtes]]*Tableau2[[#This Row],[Mise]])</f>
        <v>-0.1</v>
      </c>
      <c r="K9" s="27" t="s">
        <v>52</v>
      </c>
    </row>
    <row r="10" spans="1:11" x14ac:dyDescent="0.2">
      <c r="A10" s="11">
        <v>8</v>
      </c>
      <c r="B10" s="13">
        <v>44552</v>
      </c>
      <c r="C10" t="s">
        <v>26</v>
      </c>
      <c r="D10" t="s">
        <v>27</v>
      </c>
      <c r="E10">
        <v>1</v>
      </c>
      <c r="F10" t="str">
        <f t="array" ref="F10">_xlfn.IFS(E10=-1,D10,E10=0,"Draw",E10=1,C10)</f>
        <v>Saint-Étienne</v>
      </c>
      <c r="G10" s="22">
        <f t="array" ref="G10">_xlfn.IFS(Tableau2[[#This Row],[Result encoded]]=-1,VLOOKUP(VLOOKUP(Tableau2[[#This Row],[Que parier ?]],Tableau7[],2,0),Tableau6[[#All],[Extérieur]:[Défaite]],4,0),Tableau2[[#This Row],[Result encoded]]=1,VLOOKUP(VLOOKUP(Tableau2[[#This Row],[Que parier ?]],Tableau7[],2,0),Tableau6[#All],3,0),Tableau2[[#This Row],[Result encoded]]=0,VLOOKUP(VLOOKUP(Tableau2[[#This Row],[Team]],Tableau7[],2,0),Tableau6[],4,0))</f>
        <v>2.4500000000000002</v>
      </c>
      <c r="H10" s="12">
        <f t="shared" si="0"/>
        <v>0.1</v>
      </c>
      <c r="I10" s="28">
        <v>0</v>
      </c>
      <c r="J10">
        <f>IF(Tableau2[[#This Row],[Gagné ?]]=0,-Tableau2[[#This Row],[Mise]],Tableau2[[#This Row],[Côtes]]*Tableau2[[#This Row],[Mise]])</f>
        <v>-0.1</v>
      </c>
      <c r="K10" s="27" t="s">
        <v>52</v>
      </c>
    </row>
    <row r="11" spans="1:11" ht="16" customHeight="1" thickBot="1" x14ac:dyDescent="0.25">
      <c r="A11" s="11">
        <v>9</v>
      </c>
      <c r="B11" s="13">
        <v>44552</v>
      </c>
      <c r="C11" t="s">
        <v>28</v>
      </c>
      <c r="D11" t="s">
        <v>29</v>
      </c>
      <c r="E11">
        <v>1</v>
      </c>
      <c r="F11" t="str">
        <f t="array" ref="F11">_xlfn.IFS(E11=-1,D11,E11=0,"Draw",E11=1,C11)</f>
        <v>Troyes</v>
      </c>
      <c r="G11" s="22">
        <f t="array" ref="G11">_xlfn.IFS(Tableau2[[#This Row],[Result encoded]]=-1,VLOOKUP(VLOOKUP(Tableau2[[#This Row],[Que parier ?]],Tableau7[],2,0),Tableau6[[#All],[Extérieur]:[Défaite]],4,0),Tableau2[[#This Row],[Result encoded]]=1,VLOOKUP(VLOOKUP(Tableau2[[#This Row],[Que parier ?]],Tableau7[],2,0),Tableau6[#All],3,0),Tableau2[[#This Row],[Result encoded]]=0,VLOOKUP(VLOOKUP(Tableau2[[#This Row],[Team]],Tableau7[],2,0),Tableau6[],4,0))</f>
        <v>2.3199999999999998</v>
      </c>
      <c r="H11" s="27">
        <f t="shared" si="0"/>
        <v>0.1</v>
      </c>
      <c r="I11" s="30">
        <v>0</v>
      </c>
      <c r="J11">
        <f>IF(Tableau2[[#This Row],[Gagné ?]]=0,-Tableau2[[#This Row],[Mise]],Tableau2[[#This Row],[Côtes]]*Tableau2[[#This Row],[Mise]])</f>
        <v>-0.1</v>
      </c>
      <c r="K11" s="27" t="s">
        <v>52</v>
      </c>
    </row>
    <row r="12" spans="1:11" ht="16" customHeight="1" thickBot="1" x14ac:dyDescent="0.25"/>
    <row r="13" spans="1:11" ht="16" customHeight="1" thickBot="1" x14ac:dyDescent="0.25">
      <c r="B13" s="6" t="s">
        <v>7</v>
      </c>
      <c r="C13" s="14">
        <v>1</v>
      </c>
    </row>
    <row r="14" spans="1:11" ht="16" customHeight="1" thickBot="1" x14ac:dyDescent="0.25">
      <c r="B14" s="5" t="s">
        <v>30</v>
      </c>
      <c r="C14" s="1">
        <f>SUM(J2:J11)</f>
        <v>-0.40100000000000002</v>
      </c>
    </row>
    <row r="15" spans="1:11" ht="16" customHeight="1" thickBot="1" x14ac:dyDescent="0.25">
      <c r="B15" s="5" t="s">
        <v>31</v>
      </c>
      <c r="C15" s="25">
        <f>AVERAGE(I2:I11)</f>
        <v>0.2</v>
      </c>
    </row>
    <row r="16" spans="1:11" ht="16" customHeight="1" thickBot="1" x14ac:dyDescent="0.25">
      <c r="B16" s="5" t="s">
        <v>32</v>
      </c>
      <c r="C16" s="31">
        <f>SUMIFS(I2:I11,G2:G11,"&gt;2")</f>
        <v>1</v>
      </c>
    </row>
  </sheetData>
  <conditionalFormatting sqref="G2:G11">
    <cfRule type="colorScale" priority="7">
      <colorScale>
        <cfvo type="percent" val="0"/>
        <cfvo type="percentile" val="50"/>
        <cfvo type="percent" val="100"/>
        <color theme="8" tint="0.79998168889431442"/>
        <color theme="8" tint="0.39997558519241921"/>
        <color theme="8" tint="-0.499984740745262"/>
      </colorScale>
    </cfRule>
  </conditionalFormatting>
  <conditionalFormatting sqref="C14">
    <cfRule type="cellIs" dxfId="29" priority="2" operator="lessThan">
      <formula>0</formula>
    </cfRule>
    <cfRule type="cellIs" dxfId="28" priority="3" operator="greaterThan">
      <formula>0</formula>
    </cfRule>
  </conditionalFormatting>
  <conditionalFormatting sqref="C15:C16">
    <cfRule type="colorScale" priority="1">
      <colorScale>
        <cfvo type="percent" val="50"/>
        <cfvo type="percent" val="100"/>
        <color rgb="FFF79B78"/>
        <color rgb="FF97FFB5"/>
      </colorScale>
    </cfRule>
  </conditionalFormatting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4"/>
  <sheetViews>
    <sheetView workbookViewId="0">
      <selection activeCell="E25" sqref="E25:E26"/>
    </sheetView>
  </sheetViews>
  <sheetFormatPr baseColWidth="10" defaultColWidth="8.83203125" defaultRowHeight="15" x14ac:dyDescent="0.2"/>
  <cols>
    <col min="1" max="1" width="20.1640625" style="24" bestFit="1" customWidth="1"/>
    <col min="2" max="2" width="9.83203125" style="24" customWidth="1"/>
    <col min="4" max="4" width="9.1640625" style="24" customWidth="1"/>
  </cols>
  <sheetData>
    <row r="1" spans="1:31" x14ac:dyDescent="0.2">
      <c r="A1" s="22"/>
      <c r="B1" s="23">
        <v>0</v>
      </c>
      <c r="C1" s="23">
        <v>1</v>
      </c>
      <c r="D1" s="23">
        <v>2</v>
      </c>
      <c r="E1" s="23">
        <v>3</v>
      </c>
      <c r="F1" s="23">
        <v>4</v>
      </c>
      <c r="G1" s="23">
        <v>5</v>
      </c>
      <c r="H1" s="23">
        <v>6</v>
      </c>
      <c r="I1" s="23">
        <v>7</v>
      </c>
      <c r="J1" s="23">
        <v>8</v>
      </c>
      <c r="K1" s="23">
        <v>9</v>
      </c>
      <c r="L1" s="23">
        <v>10</v>
      </c>
      <c r="M1" s="23">
        <v>11</v>
      </c>
      <c r="N1" s="23">
        <v>12</v>
      </c>
      <c r="O1" s="23">
        <v>13</v>
      </c>
      <c r="P1" s="23">
        <v>14</v>
      </c>
      <c r="Q1" s="23">
        <v>15</v>
      </c>
      <c r="R1" s="23">
        <v>16</v>
      </c>
      <c r="S1" s="23">
        <v>17</v>
      </c>
      <c r="T1" s="23">
        <v>18</v>
      </c>
      <c r="U1" s="23">
        <v>19</v>
      </c>
      <c r="V1" s="23">
        <v>20</v>
      </c>
      <c r="W1" s="23">
        <v>21</v>
      </c>
      <c r="X1" s="23">
        <v>22</v>
      </c>
      <c r="Y1" s="23">
        <v>23</v>
      </c>
      <c r="Z1" s="23">
        <v>24</v>
      </c>
      <c r="AA1" s="23">
        <v>25</v>
      </c>
      <c r="AB1" s="23">
        <v>26</v>
      </c>
      <c r="AC1" s="23">
        <v>27</v>
      </c>
      <c r="AD1" s="23">
        <v>28</v>
      </c>
      <c r="AE1" s="23">
        <v>29</v>
      </c>
    </row>
    <row r="2" spans="1:31" x14ac:dyDescent="0.2">
      <c r="A2" s="23" t="s">
        <v>16</v>
      </c>
      <c r="B2" s="22">
        <v>7.5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</row>
    <row r="3" spans="1:31" x14ac:dyDescent="0.2">
      <c r="A3" s="23" t="s">
        <v>53</v>
      </c>
      <c r="B3" s="22"/>
      <c r="C3" s="22">
        <v>4.9000000000000004</v>
      </c>
      <c r="D3" s="22"/>
      <c r="E3" s="22"/>
      <c r="F3">
        <v>3.7</v>
      </c>
      <c r="G3" s="22"/>
      <c r="H3" s="22"/>
      <c r="I3" s="22" t="s">
        <v>54</v>
      </c>
      <c r="J3" s="22"/>
      <c r="K3" s="22"/>
      <c r="L3" s="22" t="s">
        <v>55</v>
      </c>
      <c r="M3" s="22"/>
      <c r="N3" s="22"/>
      <c r="O3" s="22" t="s">
        <v>56</v>
      </c>
      <c r="P3" s="22"/>
      <c r="Q3" s="22"/>
      <c r="R3" s="22" t="s">
        <v>57</v>
      </c>
      <c r="S3" s="22"/>
      <c r="T3" s="22"/>
      <c r="U3" s="22" t="s">
        <v>58</v>
      </c>
      <c r="V3" s="22"/>
      <c r="W3" s="22"/>
      <c r="X3" s="22" t="s">
        <v>57</v>
      </c>
      <c r="Y3" s="22"/>
      <c r="Z3" s="22"/>
      <c r="AA3" s="22" t="s">
        <v>59</v>
      </c>
      <c r="AB3" s="22"/>
      <c r="AC3" s="22"/>
      <c r="AD3" s="22" t="s">
        <v>59</v>
      </c>
      <c r="AE3" s="22"/>
    </row>
    <row r="4" spans="1:31" x14ac:dyDescent="0.2">
      <c r="A4" s="23" t="s">
        <v>45</v>
      </c>
      <c r="B4" s="22"/>
      <c r="C4" s="22"/>
      <c r="D4">
        <v>1.31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</row>
    <row r="5" spans="1:31" x14ac:dyDescent="0.2">
      <c r="A5" s="23" t="s">
        <v>41</v>
      </c>
      <c r="B5" s="22"/>
      <c r="C5" s="22"/>
      <c r="D5" s="22"/>
      <c r="E5">
        <v>1.6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 x14ac:dyDescent="0.2">
      <c r="A6" s="23" t="s">
        <v>47</v>
      </c>
      <c r="B6" s="22"/>
      <c r="C6" s="22"/>
      <c r="D6" s="22"/>
      <c r="E6" s="22"/>
      <c r="F6" s="22"/>
      <c r="G6">
        <v>5.75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</row>
    <row r="7" spans="1:31" x14ac:dyDescent="0.2">
      <c r="A7" s="23" t="s">
        <v>40</v>
      </c>
      <c r="B7" s="22"/>
      <c r="C7" s="22"/>
      <c r="D7" s="22"/>
      <c r="E7" s="22"/>
      <c r="F7" s="22"/>
      <c r="G7" s="22"/>
      <c r="H7">
        <v>1.3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</row>
    <row r="8" spans="1:31" x14ac:dyDescent="0.2">
      <c r="A8" s="23" t="s">
        <v>23</v>
      </c>
      <c r="B8" s="22"/>
      <c r="C8" s="22"/>
      <c r="D8" s="22"/>
      <c r="E8" s="22"/>
      <c r="F8" s="22"/>
      <c r="G8" s="22"/>
      <c r="H8" s="22"/>
      <c r="I8" s="22"/>
      <c r="J8" s="22" t="s">
        <v>60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</row>
    <row r="9" spans="1:31" x14ac:dyDescent="0.2">
      <c r="A9" s="23" t="s">
        <v>12</v>
      </c>
      <c r="B9" s="22"/>
      <c r="C9" s="22"/>
      <c r="D9" s="22"/>
      <c r="E9" s="22"/>
      <c r="F9" s="22"/>
      <c r="G9" s="22"/>
      <c r="H9" s="22"/>
      <c r="I9" s="22"/>
      <c r="J9" s="22"/>
      <c r="K9" s="22" t="s">
        <v>61</v>
      </c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</row>
    <row r="10" spans="1:31" x14ac:dyDescent="0.2">
      <c r="A10" s="23" t="s">
        <v>44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 t="s">
        <v>62</v>
      </c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</row>
    <row r="11" spans="1:31" x14ac:dyDescent="0.2">
      <c r="A11" s="23" t="s">
        <v>36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 t="s">
        <v>63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</row>
    <row r="12" spans="1:31" x14ac:dyDescent="0.2">
      <c r="A12" s="23" t="s">
        <v>43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 t="s">
        <v>56</v>
      </c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</row>
    <row r="13" spans="1:31" x14ac:dyDescent="0.2">
      <c r="A13" s="23" t="s">
        <v>38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 t="s">
        <v>64</v>
      </c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</row>
    <row r="14" spans="1:31" x14ac:dyDescent="0.2">
      <c r="A14" s="23" t="s">
        <v>19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 t="s">
        <v>65</v>
      </c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</row>
    <row r="15" spans="1:31" x14ac:dyDescent="0.2">
      <c r="A15" s="23" t="s">
        <v>39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 t="s">
        <v>66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</row>
    <row r="16" spans="1:31" x14ac:dyDescent="0.2">
      <c r="A16" s="23" t="s">
        <v>46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 t="s">
        <v>67</v>
      </c>
      <c r="W16" s="22"/>
      <c r="X16" s="22"/>
      <c r="Y16" s="22"/>
      <c r="Z16" s="22"/>
      <c r="AA16" s="22"/>
      <c r="AB16" s="22"/>
      <c r="AC16" s="22"/>
      <c r="AD16" s="22"/>
      <c r="AE16" s="22"/>
    </row>
    <row r="17" spans="1:31" x14ac:dyDescent="0.2">
      <c r="A17" s="23" t="s">
        <v>37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 t="s">
        <v>59</v>
      </c>
      <c r="X17" s="22"/>
      <c r="Y17" s="22"/>
      <c r="Z17" s="22"/>
      <c r="AA17" s="22"/>
      <c r="AB17" s="22"/>
      <c r="AC17" s="22"/>
      <c r="AD17" s="22"/>
      <c r="AE17" s="22"/>
    </row>
    <row r="18" spans="1:31" x14ac:dyDescent="0.2">
      <c r="A18" s="23" t="s">
        <v>15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 t="s">
        <v>68</v>
      </c>
      <c r="Z18" s="22"/>
      <c r="AA18" s="22"/>
      <c r="AB18" s="22"/>
      <c r="AC18" s="22"/>
      <c r="AD18" s="22"/>
      <c r="AE18" s="22"/>
    </row>
    <row r="19" spans="1:31" x14ac:dyDescent="0.2">
      <c r="A19" s="23" t="s">
        <v>42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 t="s">
        <v>69</v>
      </c>
      <c r="AA19" s="22"/>
      <c r="AB19" s="22"/>
      <c r="AC19" s="22"/>
      <c r="AD19" s="22"/>
      <c r="AE19" s="22"/>
    </row>
    <row r="20" spans="1:31" x14ac:dyDescent="0.2">
      <c r="A20" s="23" t="s">
        <v>48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 t="s">
        <v>70</v>
      </c>
      <c r="AC20" s="22"/>
      <c r="AD20" s="22"/>
      <c r="AE20" s="22"/>
    </row>
    <row r="21" spans="1:31" x14ac:dyDescent="0.2">
      <c r="A21" s="23" t="s">
        <v>28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 t="s">
        <v>71</v>
      </c>
      <c r="AD21" s="22"/>
      <c r="AE21" s="22"/>
    </row>
    <row r="22" spans="1:31" x14ac:dyDescent="0.2">
      <c r="A22" s="23" t="s">
        <v>49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 t="s">
        <v>72</v>
      </c>
    </row>
    <row r="24" spans="1:31" x14ac:dyDescent="0.2">
      <c r="A24" t="s">
        <v>73</v>
      </c>
      <c r="B24" t="s">
        <v>74</v>
      </c>
      <c r="C24" t="s">
        <v>75</v>
      </c>
      <c r="D24" t="s">
        <v>53</v>
      </c>
      <c r="E24" t="s">
        <v>76</v>
      </c>
    </row>
    <row r="25" spans="1:31" x14ac:dyDescent="0.2">
      <c r="A25" t="str">
        <f>A2</f>
        <v>Lorient</v>
      </c>
      <c r="B25" s="22" t="str">
        <f>A4</f>
        <v>Paris SG</v>
      </c>
      <c r="C25" s="22">
        <f>VALUE(B2)</f>
        <v>7.5</v>
      </c>
      <c r="D25" s="22">
        <f>C3</f>
        <v>4.9000000000000004</v>
      </c>
      <c r="E25" s="22">
        <f>D4</f>
        <v>1.31</v>
      </c>
    </row>
    <row r="26" spans="1:31" x14ac:dyDescent="0.2">
      <c r="A26" t="str">
        <f>A5</f>
        <v>Marseille</v>
      </c>
      <c r="B26" s="22" t="str">
        <f>A6</f>
        <v>Reims</v>
      </c>
      <c r="C26" s="22">
        <f>E5</f>
        <v>1.6</v>
      </c>
      <c r="D26" s="22">
        <f>F3</f>
        <v>3.7</v>
      </c>
      <c r="E26" s="22">
        <f>G6</f>
        <v>5.75</v>
      </c>
    </row>
    <row r="27" spans="1:31" x14ac:dyDescent="0.2">
      <c r="A27" t="str">
        <f>A7</f>
        <v>Lyon</v>
      </c>
      <c r="B27" s="22" t="str">
        <f>A8</f>
        <v>Metz</v>
      </c>
      <c r="C27" s="22">
        <f>H7</f>
        <v>1.3</v>
      </c>
      <c r="D27" s="22">
        <f>VALUE(I3)</f>
        <v>5.55</v>
      </c>
      <c r="E27" s="22">
        <f>VALUE(J8)</f>
        <v>8.1999999999999993</v>
      </c>
    </row>
    <row r="28" spans="1:31" x14ac:dyDescent="0.2">
      <c r="A28" t="str">
        <f>A9</f>
        <v>Bordeaux</v>
      </c>
      <c r="B28" s="22" t="str">
        <f>A10</f>
        <v>Lille</v>
      </c>
      <c r="C28" s="22">
        <f>VALUE(K9)</f>
        <v>4.2</v>
      </c>
      <c r="D28" s="22">
        <f>VALUE(L3)</f>
        <v>3.75</v>
      </c>
      <c r="E28" s="22">
        <f>VALUE(M10)</f>
        <v>1.67</v>
      </c>
    </row>
    <row r="29" spans="1:31" x14ac:dyDescent="0.2">
      <c r="A29" t="str">
        <f>A11</f>
        <v>Monaco</v>
      </c>
      <c r="B29" s="22" t="str">
        <f>A12</f>
        <v>Rennes</v>
      </c>
      <c r="C29" s="22">
        <f>VALUE(N11)</f>
        <v>2.19</v>
      </c>
      <c r="D29" s="22">
        <f>VALUE(O3)</f>
        <v>3.25</v>
      </c>
      <c r="E29" s="22">
        <f>VALUE(P12)</f>
        <v>3.25</v>
      </c>
    </row>
    <row r="30" spans="1:31" x14ac:dyDescent="0.2">
      <c r="A30" t="str">
        <f>A13</f>
        <v>Montpel
lier</v>
      </c>
      <c r="B30" s="22" t="str">
        <f>A14</f>
        <v>Angers</v>
      </c>
      <c r="C30" s="22">
        <f>VALUE(Q13)</f>
        <v>2.0699999999999998</v>
      </c>
      <c r="D30" s="22">
        <f>VALUE(R3)</f>
        <v>3.4</v>
      </c>
      <c r="E30" s="22">
        <f>VALUE(S14)</f>
        <v>3.3</v>
      </c>
    </row>
    <row r="31" spans="1:31" x14ac:dyDescent="0.2">
      <c r="A31" t="str">
        <f>A15</f>
        <v>Nice</v>
      </c>
      <c r="B31" s="22" t="str">
        <f>A16</f>
        <v>Lens</v>
      </c>
      <c r="C31" s="22">
        <f>VALUE(T15)</f>
        <v>1.92</v>
      </c>
      <c r="D31" s="22">
        <f>VALUE(U3)</f>
        <v>3.55</v>
      </c>
      <c r="E31" s="22">
        <f>VALUE(V16)</f>
        <v>3.6</v>
      </c>
    </row>
    <row r="32" spans="1:31" x14ac:dyDescent="0.2">
      <c r="A32" t="str">
        <f>A17</f>
        <v>Clermont</v>
      </c>
      <c r="B32" s="22" t="str">
        <f>A18</f>
        <v>Strasbourg</v>
      </c>
      <c r="C32" s="22">
        <f>VALUE(W17)</f>
        <v>3.15</v>
      </c>
      <c r="D32" s="22">
        <f>VALUE(X3)</f>
        <v>3.4</v>
      </c>
      <c r="E32" s="22">
        <f>VALUE(Y18)</f>
        <v>2.13</v>
      </c>
    </row>
    <row r="33" spans="1:5" x14ac:dyDescent="0.2">
      <c r="A33" t="str">
        <f>A19</f>
        <v>Saint-Eti
enne</v>
      </c>
      <c r="B33" s="22" t="str">
        <f>A20</f>
        <v>Nantes</v>
      </c>
      <c r="C33" s="22">
        <f>VALUE(Z19)</f>
        <v>2.4500000000000002</v>
      </c>
      <c r="D33" s="22">
        <f>VALUE(AA3)</f>
        <v>3.15</v>
      </c>
      <c r="E33" s="22">
        <f>VALUE(AB20)</f>
        <v>2.8</v>
      </c>
    </row>
    <row r="34" spans="1:5" x14ac:dyDescent="0.2">
      <c r="A34" t="str">
        <f>A21</f>
        <v>Troyes</v>
      </c>
      <c r="B34" s="22" t="str">
        <f>A22</f>
        <v>Brest</v>
      </c>
      <c r="C34" s="22">
        <f>VALUE(AC21)</f>
        <v>2.3199999999999998</v>
      </c>
      <c r="D34" s="22">
        <f>VALUE(AD3)</f>
        <v>3.15</v>
      </c>
      <c r="E34" s="22">
        <f>VALUE(AE22)</f>
        <v>3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11" customWidth="1"/>
    <col min="2" max="2" width="17.6640625" bestFit="1" customWidth="1"/>
    <col min="4" max="4" width="11.33203125" customWidth="1"/>
    <col min="5" max="5" width="15.5" customWidth="1"/>
    <col min="6" max="6" width="19" bestFit="1" customWidth="1"/>
    <col min="9" max="9" width="9.5" customWidth="1"/>
  </cols>
  <sheetData>
    <row r="1" spans="1:10" x14ac:dyDescent="0.2">
      <c r="A1" s="33" t="s">
        <v>107</v>
      </c>
      <c r="B1" s="34" t="s">
        <v>1</v>
      </c>
      <c r="C1" s="34" t="s">
        <v>2</v>
      </c>
      <c r="D1" s="34" t="s">
        <v>3</v>
      </c>
      <c r="E1" s="34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</row>
    <row r="2" spans="1:10" x14ac:dyDescent="0.2">
      <c r="A2" s="34">
        <v>0</v>
      </c>
      <c r="B2" s="36">
        <v>44568</v>
      </c>
      <c r="C2" s="33" t="s">
        <v>12</v>
      </c>
      <c r="D2" s="33" t="s">
        <v>24</v>
      </c>
      <c r="E2" s="33">
        <v>-1</v>
      </c>
      <c r="F2" s="33" t="str">
        <f t="array" ref="F2">_xlfn.IFS(E2=-1,D2,E2=0,"Draw",E2=1,C2)</f>
        <v>Olympique de Marseille</v>
      </c>
      <c r="G2" s="37" cm="1">
        <f t="array" ref="G2">_xlfn.IFS(Tableau8[[#This Row],[Result encoded]]=-1,VLOOKUP(VLOOKUP(Tableau8[[#This Row],[Que parier ?]],Tableau7[#All],2,0),Tableau66[[#All],[Extérieur]:[Défaite]],4,0),Tableau8[[#This Row],[Result encoded]]=1,VLOOKUP(VLOOKUP(Tableau8[[#This Row],[Que parier ?]],Tableau7[],2,0),Tableau66[#All],3,0),Tableau8[[#This Row],[Result encoded]]=0,VLOOKUP(VLOOKUP(Tableau8[[#This Row],[Team]],Tableau7[],2,0),Tableau66[],4,0))</f>
        <v>2.08</v>
      </c>
      <c r="H2" s="37">
        <f t="shared" ref="H2:H11" si="0">$C$13/10</f>
        <v>0.1</v>
      </c>
      <c r="I2" s="37">
        <v>0</v>
      </c>
      <c r="J2" s="33" cm="1">
        <f t="array" ref="J2">_xlfn.IFS(I2=1,H2*G2,I2=0,-H2)</f>
        <v>-0.1</v>
      </c>
    </row>
    <row r="3" spans="1:10" x14ac:dyDescent="0.2">
      <c r="A3" s="34">
        <v>1</v>
      </c>
      <c r="B3" s="36">
        <v>44569</v>
      </c>
      <c r="C3" s="33" t="s">
        <v>13</v>
      </c>
      <c r="D3" s="33" t="s">
        <v>16</v>
      </c>
      <c r="E3" s="33">
        <v>1</v>
      </c>
      <c r="F3" s="33" t="str">
        <f t="array" ref="F3">_xlfn.IFS(E3=-1,D3,E3=0,"Draw",E3=1,C3)</f>
        <v>Lille OSC</v>
      </c>
      <c r="G3" s="37" cm="1">
        <f t="array" ref="G3">_xlfn.IFS(Tableau8[[#This Row],[Result encoded]]=-1,VLOOKUP(VLOOKUP(Tableau8[[#This Row],[Que parier ?]],Tableau7[#All],2,0),Tableau66[[#All],[Extérieur]:[Défaite]],4,0),Tableau8[[#This Row],[Result encoded]]=1,VLOOKUP(VLOOKUP(Tableau8[[#This Row],[Que parier ?]],Tableau7[],2,0),Tableau66[#All],3,0),Tableau8[[#This Row],[Result encoded]]=0,VLOOKUP(VLOOKUP(Tableau8[[#This Row],[Team]],Tableau7[],2,0),Tableau66[],4,0))</f>
        <v>1.49</v>
      </c>
      <c r="H3" s="38">
        <f t="shared" si="0"/>
        <v>0.1</v>
      </c>
      <c r="I3" s="38">
        <v>0</v>
      </c>
      <c r="J3" s="33">
        <f t="array" ref="J3">_xlfn.IFS(I3=1,H3*G3,I3=0,-H3)</f>
        <v>-0.1</v>
      </c>
    </row>
    <row r="4" spans="1:10" x14ac:dyDescent="0.2">
      <c r="A4" s="34">
        <v>2</v>
      </c>
      <c r="B4" s="36">
        <v>44569</v>
      </c>
      <c r="C4" s="33" t="s">
        <v>21</v>
      </c>
      <c r="D4" s="33" t="s">
        <v>11</v>
      </c>
      <c r="E4" s="33">
        <v>-1</v>
      </c>
      <c r="F4" s="33" t="str">
        <f t="array" ref="F4">_xlfn.IFS(E4=-1,D4,E4=0,"Draw",E4=1,C4)</f>
        <v>Stade Rennais</v>
      </c>
      <c r="G4" s="37" cm="1">
        <f t="array" ref="G4">_xlfn.IFS(Tableau8[[#This Row],[Result encoded]]=-1,VLOOKUP(VLOOKUP(Tableau8[[#This Row],[Que parier ?]],Tableau7[#All],2,0),Tableau66[[#All],[Extérieur]:[Défaite]],4,0),Tableau8[[#This Row],[Result encoded]]=1,VLOOKUP(VLOOKUP(Tableau8[[#This Row],[Que parier ?]],Tableau7[],2,0),Tableau66[#All],3,0),Tableau8[[#This Row],[Result encoded]]=0,VLOOKUP(VLOOKUP(Tableau8[[#This Row],[Team]],Tableau7[],2,0),Tableau66[],4,0))</f>
        <v>2.48</v>
      </c>
      <c r="H4" s="37">
        <f t="shared" si="0"/>
        <v>0.1</v>
      </c>
      <c r="I4" s="37">
        <v>0</v>
      </c>
      <c r="J4" s="33">
        <f t="array" ref="J4">_xlfn.IFS(I4=1,H4*G4,I4=0,-H4)</f>
        <v>-0.1</v>
      </c>
    </row>
    <row r="5" spans="1:10" x14ac:dyDescent="0.2">
      <c r="A5" s="34">
        <v>3</v>
      </c>
      <c r="B5" s="36">
        <v>44570</v>
      </c>
      <c r="C5" s="33" t="s">
        <v>29</v>
      </c>
      <c r="D5" s="33" t="s">
        <v>20</v>
      </c>
      <c r="E5" s="33">
        <v>-1</v>
      </c>
      <c r="F5" s="33" t="str">
        <f t="array" ref="F5">_xlfn.IFS(E5=-1,D5,E5=0,"Draw",E5=1,C5)</f>
        <v>OGC Nice</v>
      </c>
      <c r="G5" s="37" cm="1">
        <f t="array" ref="G5">_xlfn.IFS(Tableau8[[#This Row],[Result encoded]]=-1,VLOOKUP(VLOOKUP(Tableau8[[#This Row],[Que parier ?]],Tableau7[#All],2,0),Tableau66[[#All],[Extérieur]:[Défaite]],4,0),Tableau8[[#This Row],[Result encoded]]=1,VLOOKUP(VLOOKUP(Tableau8[[#This Row],[Que parier ?]],Tableau7[],2,0),Tableau66[#All],3,0),Tableau8[[#This Row],[Result encoded]]=0,VLOOKUP(VLOOKUP(Tableau8[[#This Row],[Team]],Tableau7[],2,0),Tableau66[],4,0))</f>
        <v>2.35</v>
      </c>
      <c r="H5" s="38">
        <f t="shared" si="0"/>
        <v>0.1</v>
      </c>
      <c r="I5" s="38">
        <v>0</v>
      </c>
      <c r="J5" s="33">
        <f t="array" ref="J5">_xlfn.IFS(I5=1,H5*G5,I5=0,-H5)</f>
        <v>-0.1</v>
      </c>
    </row>
    <row r="6" spans="1:10" x14ac:dyDescent="0.2">
      <c r="A6" s="34">
        <v>4</v>
      </c>
      <c r="B6" s="36">
        <v>44570</v>
      </c>
      <c r="C6" s="33" t="s">
        <v>19</v>
      </c>
      <c r="D6" s="33" t="s">
        <v>26</v>
      </c>
      <c r="E6" s="33">
        <v>1</v>
      </c>
      <c r="F6" s="33" t="str">
        <f t="array" ref="F6">_xlfn.IFS(E6=-1,D6,E6=0,"Draw",E6=1,C6)</f>
        <v>Angers</v>
      </c>
      <c r="G6" s="37" cm="1">
        <f t="array" ref="G6">_xlfn.IFS(Tableau8[[#This Row],[Result encoded]]=-1,VLOOKUP(VLOOKUP(Tableau8[[#This Row],[Que parier ?]],Tableau7[#All],2,0),Tableau66[[#All],[Extérieur]:[Défaite]],4,0),Tableau8[[#This Row],[Result encoded]]=1,VLOOKUP(VLOOKUP(Tableau8[[#This Row],[Que parier ?]],Tableau7[],2,0),Tableau66[#All],3,0),Tableau8[[#This Row],[Result encoded]]=0,VLOOKUP(VLOOKUP(Tableau8[[#This Row],[Team]],Tableau7[],2,0),Tableau66[],4,0))</f>
        <v>1.86</v>
      </c>
      <c r="H6" s="37">
        <f t="shared" si="0"/>
        <v>0.1</v>
      </c>
      <c r="I6" s="37">
        <v>0</v>
      </c>
      <c r="J6" s="33">
        <f t="array" ref="J6">_xlfn.IFS(I6=1,H6*G6,I6=0,-H6)</f>
        <v>-0.1</v>
      </c>
    </row>
    <row r="7" spans="1:10" x14ac:dyDescent="0.2">
      <c r="A7" s="34">
        <v>5</v>
      </c>
      <c r="B7" s="36">
        <v>44570</v>
      </c>
      <c r="C7" s="33" t="s">
        <v>14</v>
      </c>
      <c r="D7" s="33" t="s">
        <v>25</v>
      </c>
      <c r="E7" s="33">
        <v>0</v>
      </c>
      <c r="F7" s="33" t="str">
        <f t="array" ref="F7">_xlfn.IFS(E7=-1,D7,E7=0,"Draw",E7=1,C7)</f>
        <v>Draw</v>
      </c>
      <c r="G7" s="37" cm="1">
        <f t="array" ref="G7">_xlfn.IFS(Tableau8[[#This Row],[Result encoded]]=-1,VLOOKUP(VLOOKUP(Tableau8[[#This Row],[Que parier ?]],Tableau7[#All],2,0),Tableau66[[#All],[Extérieur]:[Défaite]],4,0),Tableau8[[#This Row],[Result encoded]]=1,VLOOKUP(VLOOKUP(Tableau8[[#This Row],[Que parier ?]],Tableau7[],2,0),Tableau66[#All],3,0),Tableau8[[#This Row],[Result encoded]]=0,VLOOKUP(VLOOKUP(Tableau8[[#This Row],[Team]],Tableau7[],2,0),Tableau66[],4,0))</f>
        <v>2.95</v>
      </c>
      <c r="H7" s="38">
        <f t="shared" si="0"/>
        <v>0.1</v>
      </c>
      <c r="I7" s="38">
        <v>0</v>
      </c>
      <c r="J7" s="33">
        <f t="array" ref="J7">_xlfn.IFS(I7=1,H7*G7,I7=0,-H7)</f>
        <v>-0.1</v>
      </c>
    </row>
    <row r="8" spans="1:10" x14ac:dyDescent="0.2">
      <c r="A8" s="34">
        <v>6</v>
      </c>
      <c r="B8" s="36">
        <v>44570</v>
      </c>
      <c r="C8" s="33" t="s">
        <v>23</v>
      </c>
      <c r="D8" s="33" t="s">
        <v>15</v>
      </c>
      <c r="E8" s="33">
        <v>-1</v>
      </c>
      <c r="F8" s="33" t="str">
        <f t="array" ref="F8">_xlfn.IFS(E8=-1,D8,E8=0,"Draw",E8=1,C8)</f>
        <v>Strasbourg</v>
      </c>
      <c r="G8" s="37" cm="1">
        <f t="array" ref="G8">_xlfn.IFS(Tableau8[[#This Row],[Result encoded]]=-1,VLOOKUP(VLOOKUP(Tableau8[[#This Row],[Que parier ?]],Tableau7[#All],2,0),Tableau66[[#All],[Extérieur]:[Défaite]],4,0),Tableau8[[#This Row],[Result encoded]]=1,VLOOKUP(VLOOKUP(Tableau8[[#This Row],[Que parier ?]],Tableau7[],2,0),Tableau66[#All],3,0),Tableau8[[#This Row],[Result encoded]]=0,VLOOKUP(VLOOKUP(Tableau8[[#This Row],[Team]],Tableau7[],2,0),Tableau66[],4,0))</f>
        <v>2.1</v>
      </c>
      <c r="H8" s="37">
        <f t="shared" si="0"/>
        <v>0.1</v>
      </c>
      <c r="I8" s="37">
        <v>0</v>
      </c>
      <c r="J8" s="33">
        <f t="array" ref="J8">_xlfn.IFS(I8=1,H8*G8,I8=0,-H8)</f>
        <v>-0.1</v>
      </c>
    </row>
    <row r="9" spans="1:10" x14ac:dyDescent="0.2">
      <c r="A9" s="34">
        <v>7</v>
      </c>
      <c r="B9" s="36">
        <v>44570</v>
      </c>
      <c r="C9" s="33" t="s">
        <v>18</v>
      </c>
      <c r="D9" s="33" t="s">
        <v>28</v>
      </c>
      <c r="E9" s="33">
        <v>0</v>
      </c>
      <c r="F9" s="33" t="str">
        <f t="array" ref="F9">_xlfn.IFS(E9=-1,D9,E9=0,"Draw",E9=1,C9)</f>
        <v>Draw</v>
      </c>
      <c r="G9" s="37" cm="1">
        <f t="array" ref="G9">_xlfn.IFS(Tableau8[[#This Row],[Result encoded]]=-1,VLOOKUP(VLOOKUP(Tableau8[[#This Row],[Que parier ?]],Tableau7[#All],2,0),Tableau66[[#All],[Extérieur]:[Défaite]],4,0),Tableau8[[#This Row],[Result encoded]]=1,VLOOKUP(VLOOKUP(Tableau8[[#This Row],[Que parier ?]],Tableau7[],2,0),Tableau66[#All],3,0),Tableau8[[#This Row],[Result encoded]]=0,VLOOKUP(VLOOKUP(Tableau8[[#This Row],[Team]],Tableau7[],2,0),Tableau66[],4,0))</f>
        <v>3.35</v>
      </c>
      <c r="H9" s="38">
        <f t="shared" si="0"/>
        <v>0.1</v>
      </c>
      <c r="I9" s="38">
        <v>0</v>
      </c>
      <c r="J9" s="33">
        <f t="array" ref="J9">_xlfn.IFS(I9=1,H9*G9,I9=0,-H9)</f>
        <v>-0.1</v>
      </c>
    </row>
    <row r="10" spans="1:10" x14ac:dyDescent="0.2">
      <c r="A10" s="34">
        <v>8</v>
      </c>
      <c r="B10" s="36">
        <v>44570</v>
      </c>
      <c r="C10" s="33" t="s">
        <v>27</v>
      </c>
      <c r="D10" s="33" t="s">
        <v>10</v>
      </c>
      <c r="E10" s="33">
        <v>1</v>
      </c>
      <c r="F10" s="33" t="str">
        <f t="array" ref="F10">_xlfn.IFS(E10=-1,D10,E10=0,"Draw",E10=1,C10)</f>
        <v>FC Nantes</v>
      </c>
      <c r="G10" s="37" cm="1">
        <f t="array" ref="G10">_xlfn.IFS(Tableau8[[#This Row],[Result encoded]]=-1,VLOOKUP(VLOOKUP(Tableau8[[#This Row],[Que parier ?]],Tableau7[#All],2,0),Tableau66[[#All],[Extérieur]:[Défaite]],4,0),Tableau8[[#This Row],[Result encoded]]=1,VLOOKUP(VLOOKUP(Tableau8[[#This Row],[Que parier ?]],Tableau7[],2,0),Tableau66[#All],3,0),Tableau8[[#This Row],[Result encoded]]=0,VLOOKUP(VLOOKUP(Tableau8[[#This Row],[Team]],Tableau7[],2,0),Tableau66[],4,0))</f>
        <v>3.1</v>
      </c>
      <c r="H10" s="37">
        <f t="shared" si="0"/>
        <v>0.1</v>
      </c>
      <c r="I10" s="37">
        <v>0</v>
      </c>
      <c r="J10" s="33">
        <f t="array" ref="J10">_xlfn.IFS(I10=1,H10*G10,I10=0,-H10)</f>
        <v>-0.1</v>
      </c>
    </row>
    <row r="11" spans="1:10" x14ac:dyDescent="0.2">
      <c r="A11" s="34">
        <v>9</v>
      </c>
      <c r="B11" s="36">
        <v>44570</v>
      </c>
      <c r="C11" s="33" t="s">
        <v>22</v>
      </c>
      <c r="D11" s="33" t="s">
        <v>17</v>
      </c>
      <c r="E11" s="33">
        <v>1</v>
      </c>
      <c r="F11" s="33" t="str">
        <f t="array" ref="F11">_xlfn.IFS(E11=-1,D11,E11=0,"Draw",E11=1,C11)</f>
        <v>Olympique Lyonnais</v>
      </c>
      <c r="G11" s="37" cm="1">
        <f t="array" ref="G11">_xlfn.IFS(Tableau8[[#This Row],[Result encoded]]=-1,VLOOKUP(VLOOKUP(Tableau8[[#This Row],[Que parier ?]],Tableau7[#All],2,0),Tableau66[[#All],[Extérieur]:[Défaite]],4,0),Tableau8[[#This Row],[Result encoded]]=1,VLOOKUP(VLOOKUP(Tableau8[[#This Row],[Que parier ?]],Tableau7[],2,0),Tableau66[#All],3,0),Tableau8[[#This Row],[Result encoded]]=0,VLOOKUP(VLOOKUP(Tableau8[[#This Row],[Team]],Tableau7[],2,0),Tableau66[],4,0))</f>
        <v>3.75</v>
      </c>
      <c r="H11" s="38">
        <f t="shared" si="0"/>
        <v>0.1</v>
      </c>
      <c r="I11" s="38">
        <v>0</v>
      </c>
      <c r="J11" s="33">
        <f t="array" ref="J11">_xlfn.IFS(I11=1,H11*G11,I11=0,-H11)</f>
        <v>-0.1</v>
      </c>
    </row>
    <row r="12" spans="1:10" ht="16" thickBot="1" x14ac:dyDescent="0.25"/>
    <row r="13" spans="1:10" ht="16" thickBot="1" x14ac:dyDescent="0.25">
      <c r="B13" s="6" t="s">
        <v>7</v>
      </c>
      <c r="C13" s="14">
        <v>1</v>
      </c>
      <c r="G13" t="s">
        <v>108</v>
      </c>
    </row>
    <row r="14" spans="1:10" ht="16" thickBot="1" x14ac:dyDescent="0.25">
      <c r="B14" s="5" t="s">
        <v>30</v>
      </c>
      <c r="C14" s="1">
        <f>SUM(J2:J11)</f>
        <v>-0.99999999999999989</v>
      </c>
    </row>
    <row r="15" spans="1:10" ht="16" thickBot="1" x14ac:dyDescent="0.25">
      <c r="B15" s="5" t="s">
        <v>31</v>
      </c>
      <c r="C15" s="25">
        <f>AVERAGE(I2:I11)</f>
        <v>0</v>
      </c>
    </row>
    <row r="16" spans="1:10" ht="16" thickBot="1" x14ac:dyDescent="0.25">
      <c r="B16" s="5" t="s">
        <v>32</v>
      </c>
      <c r="C16" s="26">
        <f>SUMIFS(I2:I11,G2:G11,"&gt;2")/COUNT(I2:I11)</f>
        <v>0</v>
      </c>
    </row>
  </sheetData>
  <conditionalFormatting sqref="C14">
    <cfRule type="cellIs" dxfId="1" priority="2" operator="lessThan">
      <formula>0</formula>
    </cfRule>
    <cfRule type="cellIs" dxfId="0" priority="3" operator="greaterThan">
      <formula>0</formula>
    </cfRule>
  </conditionalFormatting>
  <conditionalFormatting sqref="C15:C16">
    <cfRule type="colorScale" priority="1">
      <colorScale>
        <cfvo type="percent" val="50"/>
        <cfvo type="percent" val="100"/>
        <color rgb="FFF79B78"/>
        <color rgb="FF97FFB5"/>
      </colorScale>
    </cfRule>
  </conditionalFormatting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4"/>
  <sheetViews>
    <sheetView workbookViewId="0">
      <selection activeCell="N38" sqref="N38"/>
    </sheetView>
  </sheetViews>
  <sheetFormatPr baseColWidth="10" defaultColWidth="8.83203125" defaultRowHeight="15" x14ac:dyDescent="0.2"/>
  <sheetData>
    <row r="1" spans="1:31" x14ac:dyDescent="0.2">
      <c r="B1" s="32" t="s">
        <v>12</v>
      </c>
      <c r="C1" s="32" t="s">
        <v>77</v>
      </c>
      <c r="D1" s="32" t="s">
        <v>41</v>
      </c>
      <c r="E1" s="32" t="s">
        <v>44</v>
      </c>
      <c r="F1" s="32" t="s">
        <v>78</v>
      </c>
      <c r="G1" s="32" t="s">
        <v>16</v>
      </c>
      <c r="H1" s="32" t="s">
        <v>46</v>
      </c>
      <c r="I1" s="32" t="s">
        <v>79</v>
      </c>
      <c r="J1" s="32" t="s">
        <v>43</v>
      </c>
      <c r="K1" s="32" t="s">
        <v>49</v>
      </c>
      <c r="L1" s="32" t="s">
        <v>80</v>
      </c>
      <c r="M1" s="32" t="s">
        <v>39</v>
      </c>
      <c r="N1" s="32" t="s">
        <v>38</v>
      </c>
      <c r="O1" s="32" t="s">
        <v>81</v>
      </c>
      <c r="P1" s="32" t="s">
        <v>28</v>
      </c>
      <c r="Q1" s="32" t="s">
        <v>37</v>
      </c>
      <c r="R1" s="32" t="s">
        <v>82</v>
      </c>
      <c r="S1" s="32" t="s">
        <v>47</v>
      </c>
      <c r="T1" s="32" t="s">
        <v>23</v>
      </c>
      <c r="U1" s="32" t="s">
        <v>83</v>
      </c>
      <c r="V1" s="32" t="s">
        <v>15</v>
      </c>
      <c r="W1" s="32" t="s">
        <v>19</v>
      </c>
      <c r="X1" s="32" t="s">
        <v>84</v>
      </c>
      <c r="Y1" s="32" t="s">
        <v>42</v>
      </c>
      <c r="Z1" s="32" t="s">
        <v>48</v>
      </c>
      <c r="AA1" s="32" t="s">
        <v>85</v>
      </c>
      <c r="AB1" s="32" t="s">
        <v>36</v>
      </c>
      <c r="AC1" s="32" t="s">
        <v>40</v>
      </c>
      <c r="AD1" s="32" t="s">
        <v>86</v>
      </c>
      <c r="AE1" s="32" t="s">
        <v>45</v>
      </c>
    </row>
    <row r="2" spans="1:31" x14ac:dyDescent="0.2">
      <c r="A2" s="32">
        <v>1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65</v>
      </c>
      <c r="J2" t="s">
        <v>94</v>
      </c>
      <c r="K2" t="s">
        <v>95</v>
      </c>
      <c r="L2" t="s">
        <v>65</v>
      </c>
      <c r="M2" t="s">
        <v>96</v>
      </c>
      <c r="N2" t="s">
        <v>97</v>
      </c>
      <c r="O2" t="s">
        <v>98</v>
      </c>
      <c r="P2" t="s">
        <v>55</v>
      </c>
      <c r="Q2" t="s">
        <v>99</v>
      </c>
      <c r="R2" t="s">
        <v>100</v>
      </c>
      <c r="S2" t="s">
        <v>70</v>
      </c>
      <c r="T2" t="s">
        <v>87</v>
      </c>
      <c r="U2" t="s">
        <v>101</v>
      </c>
      <c r="V2" t="s">
        <v>102</v>
      </c>
      <c r="W2" t="s">
        <v>103</v>
      </c>
      <c r="X2" t="s">
        <v>65</v>
      </c>
      <c r="Y2" t="s">
        <v>104</v>
      </c>
      <c r="Z2" t="s">
        <v>87</v>
      </c>
      <c r="AA2" t="s">
        <v>87</v>
      </c>
      <c r="AB2" t="s">
        <v>105</v>
      </c>
      <c r="AC2" t="s">
        <v>55</v>
      </c>
      <c r="AD2" t="s">
        <v>91</v>
      </c>
      <c r="AE2" t="s">
        <v>106</v>
      </c>
    </row>
    <row r="24" spans="1:5" x14ac:dyDescent="0.2">
      <c r="A24" t="s">
        <v>73</v>
      </c>
      <c r="B24" t="s">
        <v>74</v>
      </c>
      <c r="C24" t="s">
        <v>75</v>
      </c>
      <c r="D24" t="s">
        <v>53</v>
      </c>
      <c r="E24" t="s">
        <v>76</v>
      </c>
    </row>
    <row r="25" spans="1:5" x14ac:dyDescent="0.2">
      <c r="A25" t="str">
        <f>B1</f>
        <v>Bordeaux</v>
      </c>
      <c r="B25" s="22" t="str">
        <f>D1</f>
        <v>Marseille</v>
      </c>
      <c r="C25" s="22">
        <f>VALUE(B2)</f>
        <v>3.1</v>
      </c>
      <c r="D25" s="22">
        <f>VALUE(C2)</f>
        <v>3.45</v>
      </c>
      <c r="E25" s="22">
        <f>VALUE(D2)</f>
        <v>2.08</v>
      </c>
    </row>
    <row r="26" spans="1:5" x14ac:dyDescent="0.2">
      <c r="A26" t="str">
        <f>E1</f>
        <v>Lille</v>
      </c>
      <c r="B26" s="22" t="str">
        <f>G1</f>
        <v>Lorient</v>
      </c>
      <c r="C26" s="22">
        <f>VALUE(E2)</f>
        <v>1.49</v>
      </c>
      <c r="D26" s="22">
        <f>VALUE(F2)</f>
        <v>4</v>
      </c>
      <c r="E26" s="22">
        <f>VALUE(G2)</f>
        <v>5.9</v>
      </c>
    </row>
    <row r="27" spans="1:5" x14ac:dyDescent="0.2">
      <c r="A27" t="str">
        <f>H1</f>
        <v>Lens</v>
      </c>
      <c r="B27" s="22" t="str">
        <f>J1</f>
        <v>Rennes</v>
      </c>
      <c r="C27" s="22">
        <f>VALUE(H2)</f>
        <v>2.62</v>
      </c>
      <c r="D27" s="22">
        <f>VALUE(I2)</f>
        <v>3.3</v>
      </c>
      <c r="E27" s="22">
        <f>VALUE(J2)</f>
        <v>2.48</v>
      </c>
    </row>
    <row r="28" spans="1:5" x14ac:dyDescent="0.2">
      <c r="A28" t="str">
        <f>K1</f>
        <v>Brest</v>
      </c>
      <c r="B28" s="22" t="str">
        <f>M1</f>
        <v>Nice</v>
      </c>
      <c r="C28" s="22">
        <f>VALUE(K2)</f>
        <v>2.78</v>
      </c>
      <c r="D28" s="22">
        <f>VALUE(L2)</f>
        <v>3.3</v>
      </c>
      <c r="E28" s="22">
        <f>VALUE(M2)</f>
        <v>2.35</v>
      </c>
    </row>
    <row r="29" spans="1:5" x14ac:dyDescent="0.2">
      <c r="A29" t="str">
        <f>N1</f>
        <v>Montpel
lier</v>
      </c>
      <c r="B29" s="22" t="str">
        <f>P1</f>
        <v>Troyes</v>
      </c>
      <c r="C29" s="22">
        <f>VALUE(N2)</f>
        <v>1.83</v>
      </c>
      <c r="D29" s="22">
        <f>VALUE(O2)</f>
        <v>3.35</v>
      </c>
      <c r="E29" s="22">
        <f>VALUE(P2)</f>
        <v>3.75</v>
      </c>
    </row>
    <row r="30" spans="1:5" x14ac:dyDescent="0.2">
      <c r="A30" t="str">
        <f>Q1</f>
        <v>Clermont</v>
      </c>
      <c r="B30" s="22" t="str">
        <f>S1</f>
        <v>Reims</v>
      </c>
      <c r="C30" s="22">
        <f>VALUE(Q2)</f>
        <v>2.4</v>
      </c>
      <c r="D30" s="22">
        <f>VALUE(R2)</f>
        <v>2.95</v>
      </c>
      <c r="E30" s="22">
        <f>VALUE(S2)</f>
        <v>2.8</v>
      </c>
    </row>
    <row r="31" spans="1:5" x14ac:dyDescent="0.2">
      <c r="A31" t="str">
        <f>T1</f>
        <v>Metz</v>
      </c>
      <c r="B31" s="22" t="str">
        <f>V1</f>
        <v>Strasbourg</v>
      </c>
      <c r="C31" s="22">
        <f>VALUE(T2)</f>
        <v>3.1</v>
      </c>
      <c r="D31" s="22">
        <f>VALUE(U2)</f>
        <v>3.2</v>
      </c>
      <c r="E31" s="22">
        <f>VALUE(V2)</f>
        <v>2.1</v>
      </c>
    </row>
    <row r="32" spans="1:5" x14ac:dyDescent="0.2">
      <c r="A32" t="str">
        <f>W1</f>
        <v>Angers</v>
      </c>
      <c r="B32" s="22" t="str">
        <f>Y1</f>
        <v>Saint-Eti
enne</v>
      </c>
      <c r="C32" s="22">
        <f>VALUE(W2)</f>
        <v>1.86</v>
      </c>
      <c r="D32" s="22">
        <f>VALUE(X2)</f>
        <v>3.3</v>
      </c>
      <c r="E32" s="22">
        <f>VALUE(Y2)</f>
        <v>3.7</v>
      </c>
    </row>
    <row r="33" spans="1:5" x14ac:dyDescent="0.2">
      <c r="A33" t="str">
        <f>Z1</f>
        <v>Nantes</v>
      </c>
      <c r="B33" s="22" t="str">
        <f>AB1</f>
        <v>Monaco</v>
      </c>
      <c r="C33" s="22">
        <f>VALUE(Z2)</f>
        <v>3.1</v>
      </c>
      <c r="D33" s="22">
        <f>VALUE(AA2)</f>
        <v>3.1</v>
      </c>
      <c r="E33" s="22">
        <f>VALUE(AB2)</f>
        <v>2.15</v>
      </c>
    </row>
    <row r="34" spans="1:5" x14ac:dyDescent="0.2">
      <c r="A34" t="str">
        <f>AC1</f>
        <v>Lyon</v>
      </c>
      <c r="B34" s="22" t="str">
        <f>AE1</f>
        <v>Paris SG</v>
      </c>
      <c r="C34" s="22">
        <f>VALUE(AC2)</f>
        <v>3.75</v>
      </c>
      <c r="D34" s="22">
        <f>VALUE(AC2)</f>
        <v>3.75</v>
      </c>
      <c r="E34" s="22">
        <f>VALUE(AE2)</f>
        <v>1.68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Template</vt:lpstr>
      <vt:lpstr>Ligue1 - Journée 19 (first alg)</vt:lpstr>
      <vt:lpstr>Odds - Ligue1 - Journée 19</vt:lpstr>
      <vt:lpstr>Ligue1 - Journée 20 (n = 20)</vt:lpstr>
      <vt:lpstr>Odds - Ligue1 - Journée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Proye</cp:lastModifiedBy>
  <dcterms:created xsi:type="dcterms:W3CDTF">2021-12-21T17:37:11Z</dcterms:created>
  <dcterms:modified xsi:type="dcterms:W3CDTF">2021-12-25T14:21:06Z</dcterms:modified>
</cp:coreProperties>
</file>